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mmad.faris\Desktop\Web Hauling\"/>
    </mc:Choice>
  </mc:AlternateContent>
  <bookViews>
    <workbookView xWindow="0" yWindow="0" windowWidth="20460" windowHeight="7080" tabRatio="905" activeTab="1"/>
  </bookViews>
  <sheets>
    <sheet name="ANTRI QUOTA" sheetId="34" r:id="rId1"/>
    <sheet name="Database Quality" sheetId="42" r:id="rId2"/>
    <sheet name="Qty" sheetId="43" r:id="rId3"/>
    <sheet name="Summary Quality" sheetId="44" r:id="rId4"/>
    <sheet name="UNIT JAM CS" sheetId="39" r:id="rId5"/>
    <sheet name="UNIT UNREG" sheetId="40" r:id="rId6"/>
    <sheet name="Distribution To ROM" sheetId="9" r:id="rId7"/>
    <sheet name="Loading RTK" sheetId="19" r:id="rId8"/>
    <sheet name="RA" sheetId="10" state="hidden" r:id="rId9"/>
    <sheet name="SIS" sheetId="12" state="hidden" r:id="rId10"/>
    <sheet name="Aktual" sheetId="16" r:id="rId11"/>
    <sheet name="Antrian dan alat loading" sheetId="23" r:id="rId12"/>
    <sheet name="SKEMA" sheetId="22" r:id="rId13"/>
    <sheet name="PTR" sheetId="24" r:id="rId14"/>
    <sheet name="PENCAPAIAN SEAM" sheetId="26" r:id="rId15"/>
    <sheet name="TREND" sheetId="29" r:id="rId16"/>
    <sheet name="STOCK" sheetId="30" r:id="rId17"/>
    <sheet name="Monitoring Passing" sheetId="31" r:id="rId18"/>
    <sheet name="Absen Rom" sheetId="36" r:id="rId19"/>
    <sheet name="Chart2" sheetId="20" r:id="rId20"/>
    <sheet name="SUMMARY RATA-RATA" sheetId="38" r:id="rId21"/>
    <sheet name="unit menimbang tbg67" sheetId="35" r:id="rId22"/>
    <sheet name="SETT AREA UNIT" sheetId="37" r:id="rId23"/>
    <sheet name="CHANGE SHIFT" sheetId="45" r:id="rId24"/>
  </sheets>
  <externalReferences>
    <externalReference r:id="rId25"/>
    <externalReference r:id="rId26"/>
  </externalReferences>
  <definedNames>
    <definedName name="_xlnm._FilterDatabase" localSheetId="18" hidden="1">'Absen Rom'!$K$4:$K$160</definedName>
    <definedName name="_xlnm._FilterDatabase" localSheetId="6" hidden="1">'Distribution To ROM'!#REF!</definedName>
    <definedName name="_xlnm._FilterDatabase" localSheetId="12" hidden="1">SKEMA!$BF$1:$BG$17</definedName>
  </definedNames>
  <calcPr calcId="152511"/>
</workbook>
</file>

<file path=xl/calcChain.xml><?xml version="1.0" encoding="utf-8"?>
<calcChain xmlns="http://schemas.openxmlformats.org/spreadsheetml/2006/main">
  <c r="BS15" i="22" l="1"/>
  <c r="BF391" i="9" l="1"/>
  <c r="BE391" i="9"/>
  <c r="BF390" i="9"/>
  <c r="BE390" i="9"/>
  <c r="BF356" i="9"/>
  <c r="BE356" i="9"/>
  <c r="BF355" i="9"/>
  <c r="BE355" i="9"/>
  <c r="BE417" i="9" l="1"/>
  <c r="BG417" i="9" s="1"/>
  <c r="AY417" i="9"/>
  <c r="BA417" i="9" s="1"/>
  <c r="AS417" i="9"/>
  <c r="AU417" i="9" s="1"/>
  <c r="AM417" i="9"/>
  <c r="AO417" i="9" s="1"/>
  <c r="AI417" i="9"/>
  <c r="AG417" i="9"/>
  <c r="AA417" i="9"/>
  <c r="AC417" i="9" s="1"/>
  <c r="U417" i="9"/>
  <c r="W417" i="9" s="1"/>
  <c r="O417" i="9"/>
  <c r="Q417" i="9" s="1"/>
  <c r="I417" i="9"/>
  <c r="K417" i="9" s="1"/>
  <c r="C417" i="9"/>
  <c r="E417" i="9" s="1"/>
  <c r="BE416" i="9"/>
  <c r="BG416" i="9" s="1"/>
  <c r="AY416" i="9"/>
  <c r="BA416" i="9" s="1"/>
  <c r="AS416" i="9"/>
  <c r="AU416" i="9" s="1"/>
  <c r="AM416" i="9"/>
  <c r="AO416" i="9" s="1"/>
  <c r="AI416" i="9"/>
  <c r="AG416" i="9"/>
  <c r="AA416" i="9"/>
  <c r="AC416" i="9" s="1"/>
  <c r="U416" i="9"/>
  <c r="W416" i="9" s="1"/>
  <c r="O416" i="9"/>
  <c r="Q416" i="9" s="1"/>
  <c r="I416" i="9"/>
  <c r="K416" i="9" s="1"/>
  <c r="C416" i="9"/>
  <c r="E416" i="9" s="1"/>
  <c r="BE415" i="9"/>
  <c r="BG415" i="9" s="1"/>
  <c r="AY415" i="9"/>
  <c r="BA415" i="9" s="1"/>
  <c r="AS415" i="9"/>
  <c r="AU415" i="9" s="1"/>
  <c r="AM415" i="9"/>
  <c r="AO415" i="9" s="1"/>
  <c r="AI415" i="9"/>
  <c r="AG415" i="9"/>
  <c r="AA415" i="9"/>
  <c r="AC415" i="9" s="1"/>
  <c r="U415" i="9"/>
  <c r="W415" i="9" s="1"/>
  <c r="O415" i="9"/>
  <c r="Q415" i="9" s="1"/>
  <c r="I415" i="9"/>
  <c r="K415" i="9" s="1"/>
  <c r="C415" i="9"/>
  <c r="E415" i="9" s="1"/>
  <c r="BG413" i="9"/>
  <c r="BF413" i="9"/>
  <c r="BA413" i="9"/>
  <c r="AZ413" i="9"/>
  <c r="AU413" i="9"/>
  <c r="AT413" i="9"/>
  <c r="AO413" i="9"/>
  <c r="AN413" i="9"/>
  <c r="AI413" i="9"/>
  <c r="AH413" i="9"/>
  <c r="AC413" i="9"/>
  <c r="AB413" i="9"/>
  <c r="W413" i="9"/>
  <c r="V413" i="9"/>
  <c r="Q413" i="9"/>
  <c r="P413" i="9"/>
  <c r="K413" i="9"/>
  <c r="J413" i="9"/>
  <c r="E413" i="9"/>
  <c r="D413" i="9"/>
  <c r="BG412" i="9"/>
  <c r="BF412" i="9"/>
  <c r="BA412" i="9"/>
  <c r="AZ412" i="9"/>
  <c r="AU412" i="9"/>
  <c r="AT412" i="9"/>
  <c r="AO412" i="9"/>
  <c r="AN412" i="9"/>
  <c r="AI412" i="9"/>
  <c r="AH412" i="9"/>
  <c r="AC412" i="9"/>
  <c r="AB412" i="9"/>
  <c r="W412" i="9"/>
  <c r="V412" i="9"/>
  <c r="Q412" i="9"/>
  <c r="P412" i="9"/>
  <c r="K412" i="9"/>
  <c r="J412" i="9"/>
  <c r="E412" i="9"/>
  <c r="D412" i="9"/>
  <c r="BG411" i="9"/>
  <c r="BF411" i="9"/>
  <c r="BA411" i="9"/>
  <c r="AZ411" i="9"/>
  <c r="AU411" i="9"/>
  <c r="AT411" i="9"/>
  <c r="AO411" i="9"/>
  <c r="AN411" i="9"/>
  <c r="AI411" i="9"/>
  <c r="AH411" i="9"/>
  <c r="AC411" i="9"/>
  <c r="AB411" i="9"/>
  <c r="W411" i="9"/>
  <c r="V411" i="9"/>
  <c r="Q411" i="9"/>
  <c r="P411" i="9"/>
  <c r="K411" i="9"/>
  <c r="J411" i="9"/>
  <c r="E411" i="9"/>
  <c r="D411" i="9"/>
  <c r="BG410" i="9"/>
  <c r="BF410" i="9"/>
  <c r="BA410" i="9"/>
  <c r="AZ410" i="9"/>
  <c r="AU410" i="9"/>
  <c r="AT410" i="9"/>
  <c r="AO410" i="9"/>
  <c r="AN410" i="9"/>
  <c r="AI410" i="9"/>
  <c r="AH410" i="9"/>
  <c r="AC410" i="9"/>
  <c r="AB410" i="9"/>
  <c r="W410" i="9"/>
  <c r="V410" i="9"/>
  <c r="Q410" i="9"/>
  <c r="P410" i="9"/>
  <c r="K410" i="9"/>
  <c r="J410" i="9"/>
  <c r="E410" i="9"/>
  <c r="D410" i="9"/>
  <c r="BG409" i="9"/>
  <c r="BF409" i="9"/>
  <c r="BA409" i="9"/>
  <c r="AZ409" i="9"/>
  <c r="AU409" i="9"/>
  <c r="AT409" i="9"/>
  <c r="AO409" i="9"/>
  <c r="AN409" i="9"/>
  <c r="AI409" i="9"/>
  <c r="AH409" i="9"/>
  <c r="AC409" i="9"/>
  <c r="AB409" i="9"/>
  <c r="W409" i="9"/>
  <c r="V409" i="9"/>
  <c r="Q409" i="9"/>
  <c r="P409" i="9"/>
  <c r="K409" i="9"/>
  <c r="J409" i="9"/>
  <c r="E409" i="9"/>
  <c r="D409" i="9"/>
  <c r="BG408" i="9"/>
  <c r="BF408" i="9"/>
  <c r="BA408" i="9"/>
  <c r="AZ408" i="9"/>
  <c r="AU408" i="9"/>
  <c r="AT408" i="9"/>
  <c r="AO408" i="9"/>
  <c r="AN408" i="9"/>
  <c r="AI408" i="9"/>
  <c r="AH408" i="9"/>
  <c r="AC408" i="9"/>
  <c r="AB408" i="9"/>
  <c r="W408" i="9"/>
  <c r="V408" i="9"/>
  <c r="Q408" i="9"/>
  <c r="P408" i="9"/>
  <c r="K408" i="9"/>
  <c r="J408" i="9"/>
  <c r="E408" i="9"/>
  <c r="D408" i="9"/>
  <c r="BG407" i="9"/>
  <c r="BF407" i="9"/>
  <c r="BA407" i="9"/>
  <c r="AZ407" i="9"/>
  <c r="AU407" i="9"/>
  <c r="AT407" i="9"/>
  <c r="AO407" i="9"/>
  <c r="AN407" i="9"/>
  <c r="AI407" i="9"/>
  <c r="AH407" i="9"/>
  <c r="AC407" i="9"/>
  <c r="AB407" i="9"/>
  <c r="W407" i="9"/>
  <c r="V407" i="9"/>
  <c r="Q407" i="9"/>
  <c r="P407" i="9"/>
  <c r="K407" i="9"/>
  <c r="J407" i="9"/>
  <c r="E407" i="9"/>
  <c r="D407" i="9"/>
  <c r="BG406" i="9"/>
  <c r="BF406" i="9"/>
  <c r="BA406" i="9"/>
  <c r="AZ406" i="9"/>
  <c r="AU406" i="9"/>
  <c r="AT406" i="9"/>
  <c r="AO406" i="9"/>
  <c r="AN406" i="9"/>
  <c r="AI406" i="9"/>
  <c r="AH406" i="9"/>
  <c r="AC406" i="9"/>
  <c r="AB406" i="9"/>
  <c r="W406" i="9"/>
  <c r="V406" i="9"/>
  <c r="Q406" i="9"/>
  <c r="P406" i="9"/>
  <c r="K406" i="9"/>
  <c r="J406" i="9"/>
  <c r="E406" i="9"/>
  <c r="D406" i="9"/>
  <c r="BG405" i="9"/>
  <c r="BF405" i="9"/>
  <c r="BA405" i="9"/>
  <c r="AZ405" i="9"/>
  <c r="AU405" i="9"/>
  <c r="AT405" i="9"/>
  <c r="AO405" i="9"/>
  <c r="AN405" i="9"/>
  <c r="AI405" i="9"/>
  <c r="AH405" i="9"/>
  <c r="AC405" i="9"/>
  <c r="AB405" i="9"/>
  <c r="W405" i="9"/>
  <c r="V405" i="9"/>
  <c r="Q405" i="9"/>
  <c r="P405" i="9"/>
  <c r="K405" i="9"/>
  <c r="J405" i="9"/>
  <c r="E405" i="9"/>
  <c r="D405" i="9"/>
  <c r="BG404" i="9"/>
  <c r="BF404" i="9"/>
  <c r="BA404" i="9"/>
  <c r="AZ404" i="9"/>
  <c r="AU404" i="9"/>
  <c r="AT404" i="9"/>
  <c r="AO404" i="9"/>
  <c r="AN404" i="9"/>
  <c r="AI404" i="9"/>
  <c r="AH404" i="9"/>
  <c r="AC404" i="9"/>
  <c r="AB404" i="9"/>
  <c r="W404" i="9"/>
  <c r="V404" i="9"/>
  <c r="Q404" i="9"/>
  <c r="P404" i="9"/>
  <c r="K404" i="9"/>
  <c r="J404" i="9"/>
  <c r="E404" i="9"/>
  <c r="D404" i="9"/>
  <c r="BG403" i="9"/>
  <c r="BF403" i="9"/>
  <c r="BA403" i="9"/>
  <c r="AZ403" i="9"/>
  <c r="AU403" i="9"/>
  <c r="AT403" i="9"/>
  <c r="AO403" i="9"/>
  <c r="AN403" i="9"/>
  <c r="AI403" i="9"/>
  <c r="AH403" i="9"/>
  <c r="AC403" i="9"/>
  <c r="AB403" i="9"/>
  <c r="W403" i="9"/>
  <c r="V403" i="9"/>
  <c r="Q403" i="9"/>
  <c r="P403" i="9"/>
  <c r="K403" i="9"/>
  <c r="J403" i="9"/>
  <c r="E403" i="9"/>
  <c r="D403" i="9"/>
  <c r="BG402" i="9"/>
  <c r="BF402" i="9"/>
  <c r="BA402" i="9"/>
  <c r="AZ402" i="9"/>
  <c r="AU402" i="9"/>
  <c r="AT402" i="9"/>
  <c r="AO402" i="9"/>
  <c r="AN402" i="9"/>
  <c r="AI402" i="9"/>
  <c r="AH402" i="9"/>
  <c r="AC402" i="9"/>
  <c r="AB402" i="9"/>
  <c r="W402" i="9"/>
  <c r="V402" i="9"/>
  <c r="Q402" i="9"/>
  <c r="P402" i="9"/>
  <c r="K402" i="9"/>
  <c r="J402" i="9"/>
  <c r="E402" i="9"/>
  <c r="D402" i="9"/>
  <c r="BG401" i="9"/>
  <c r="BF401" i="9"/>
  <c r="BA401" i="9"/>
  <c r="AZ401" i="9"/>
  <c r="AU401" i="9"/>
  <c r="AT401" i="9"/>
  <c r="AO401" i="9"/>
  <c r="AN401" i="9"/>
  <c r="AI401" i="9"/>
  <c r="AH401" i="9"/>
  <c r="AC401" i="9"/>
  <c r="AB401" i="9"/>
  <c r="W401" i="9"/>
  <c r="V401" i="9"/>
  <c r="Q401" i="9"/>
  <c r="P401" i="9"/>
  <c r="K401" i="9"/>
  <c r="J401" i="9"/>
  <c r="E401" i="9"/>
  <c r="D401" i="9"/>
  <c r="BG400" i="9"/>
  <c r="BF400" i="9"/>
  <c r="BA400" i="9"/>
  <c r="AZ400" i="9"/>
  <c r="AU400" i="9"/>
  <c r="AT400" i="9"/>
  <c r="AO400" i="9"/>
  <c r="AN400" i="9"/>
  <c r="AI400" i="9"/>
  <c r="AH400" i="9"/>
  <c r="AC400" i="9"/>
  <c r="AB400" i="9"/>
  <c r="W400" i="9"/>
  <c r="V400" i="9"/>
  <c r="Q400" i="9"/>
  <c r="P400" i="9"/>
  <c r="K400" i="9"/>
  <c r="J400" i="9"/>
  <c r="E400" i="9"/>
  <c r="D400" i="9"/>
  <c r="BG399" i="9"/>
  <c r="BF399" i="9"/>
  <c r="BA399" i="9"/>
  <c r="AZ399" i="9"/>
  <c r="AU399" i="9"/>
  <c r="AT399" i="9"/>
  <c r="AO399" i="9"/>
  <c r="AN399" i="9"/>
  <c r="AI399" i="9"/>
  <c r="AH399" i="9"/>
  <c r="AC399" i="9"/>
  <c r="AB399" i="9"/>
  <c r="W399" i="9"/>
  <c r="V399" i="9"/>
  <c r="Q399" i="9"/>
  <c r="P399" i="9"/>
  <c r="K399" i="9"/>
  <c r="J399" i="9"/>
  <c r="E399" i="9"/>
  <c r="D399" i="9"/>
  <c r="BG398" i="9"/>
  <c r="BF398" i="9"/>
  <c r="BA398" i="9"/>
  <c r="AZ398" i="9"/>
  <c r="AU398" i="9"/>
  <c r="AT398" i="9"/>
  <c r="AO398" i="9"/>
  <c r="AN398" i="9"/>
  <c r="AI398" i="9"/>
  <c r="AH398" i="9"/>
  <c r="AC398" i="9"/>
  <c r="AB398" i="9"/>
  <c r="W398" i="9"/>
  <c r="V398" i="9"/>
  <c r="Q398" i="9"/>
  <c r="P398" i="9"/>
  <c r="K398" i="9"/>
  <c r="J398" i="9"/>
  <c r="E398" i="9"/>
  <c r="D398" i="9"/>
  <c r="BG397" i="9"/>
  <c r="BF397" i="9"/>
  <c r="BA397" i="9"/>
  <c r="AZ397" i="9"/>
  <c r="AU397" i="9"/>
  <c r="AT397" i="9"/>
  <c r="AO397" i="9"/>
  <c r="AN397" i="9"/>
  <c r="AI397" i="9"/>
  <c r="AH397" i="9"/>
  <c r="AC397" i="9"/>
  <c r="AB397" i="9"/>
  <c r="W397" i="9"/>
  <c r="V397" i="9"/>
  <c r="Q397" i="9"/>
  <c r="P397" i="9"/>
  <c r="K397" i="9"/>
  <c r="J397" i="9"/>
  <c r="E397" i="9"/>
  <c r="D397" i="9"/>
  <c r="BG396" i="9"/>
  <c r="BF396" i="9"/>
  <c r="BA396" i="9"/>
  <c r="AZ396" i="9"/>
  <c r="AU396" i="9"/>
  <c r="AT396" i="9"/>
  <c r="AO396" i="9"/>
  <c r="AN396" i="9"/>
  <c r="AI396" i="9"/>
  <c r="AH396" i="9"/>
  <c r="AC396" i="9"/>
  <c r="AB396" i="9"/>
  <c r="W396" i="9"/>
  <c r="V396" i="9"/>
  <c r="Q396" i="9"/>
  <c r="P396" i="9"/>
  <c r="K396" i="9"/>
  <c r="J396" i="9"/>
  <c r="E396" i="9"/>
  <c r="D396" i="9"/>
  <c r="BG395" i="9"/>
  <c r="BF395" i="9"/>
  <c r="BA395" i="9"/>
  <c r="AZ395" i="9"/>
  <c r="AU395" i="9"/>
  <c r="AT395" i="9"/>
  <c r="AO395" i="9"/>
  <c r="AN395" i="9"/>
  <c r="AI395" i="9"/>
  <c r="AH395" i="9"/>
  <c r="AC395" i="9"/>
  <c r="AB395" i="9"/>
  <c r="W395" i="9"/>
  <c r="V395" i="9"/>
  <c r="Q395" i="9"/>
  <c r="P395" i="9"/>
  <c r="K395" i="9"/>
  <c r="J395" i="9"/>
  <c r="E395" i="9"/>
  <c r="D395" i="9"/>
  <c r="BG394" i="9"/>
  <c r="BF394" i="9"/>
  <c r="BA394" i="9"/>
  <c r="AZ394" i="9"/>
  <c r="AU394" i="9"/>
  <c r="AT394" i="9"/>
  <c r="AO394" i="9"/>
  <c r="AN394" i="9"/>
  <c r="AI394" i="9"/>
  <c r="AH394" i="9"/>
  <c r="AC394" i="9"/>
  <c r="AB394" i="9"/>
  <c r="W394" i="9"/>
  <c r="V394" i="9"/>
  <c r="Q394" i="9"/>
  <c r="P394" i="9"/>
  <c r="K394" i="9"/>
  <c r="J394" i="9"/>
  <c r="E394" i="9"/>
  <c r="D394" i="9"/>
  <c r="C66" i="36" l="1"/>
  <c r="BN15" i="22"/>
  <c r="BM15" i="22"/>
  <c r="J223" i="9"/>
  <c r="J224" i="9"/>
  <c r="J225" i="9"/>
  <c r="J226" i="9"/>
  <c r="J227" i="9"/>
  <c r="J228" i="9"/>
  <c r="J229" i="9"/>
  <c r="J230" i="9"/>
  <c r="J231" i="9"/>
  <c r="J232" i="9"/>
  <c r="CS234" i="9"/>
  <c r="J188" i="9"/>
  <c r="J187" i="9"/>
  <c r="J186" i="9"/>
  <c r="J185" i="9"/>
  <c r="D188" i="9"/>
  <c r="D189" i="9"/>
  <c r="D190" i="9"/>
  <c r="D191" i="9"/>
  <c r="V117" i="9" l="1"/>
  <c r="V118" i="9"/>
  <c r="V119" i="9"/>
  <c r="V120" i="9"/>
  <c r="V121" i="9"/>
  <c r="V122" i="9"/>
  <c r="V12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D155" i="9"/>
  <c r="D156" i="9"/>
  <c r="D157" i="9"/>
  <c r="D158" i="9"/>
  <c r="D159" i="9"/>
  <c r="D160" i="9"/>
  <c r="D161" i="9"/>
  <c r="D162" i="9"/>
  <c r="D126" i="9" l="1"/>
  <c r="D125" i="9"/>
  <c r="D124" i="9"/>
  <c r="D123" i="9"/>
  <c r="D122" i="9"/>
  <c r="D121" i="9"/>
  <c r="D120" i="9"/>
  <c r="D119" i="9"/>
  <c r="D118" i="9"/>
  <c r="D117" i="9"/>
  <c r="D116" i="9"/>
  <c r="D115" i="9"/>
  <c r="D87" i="9"/>
  <c r="D86" i="9"/>
  <c r="D85" i="9"/>
  <c r="D84" i="9"/>
  <c r="D83" i="9"/>
  <c r="BE346" i="9"/>
  <c r="BG346" i="9" s="1"/>
  <c r="AY346" i="9"/>
  <c r="BA346" i="9" s="1"/>
  <c r="AU346" i="9"/>
  <c r="AS346" i="9"/>
  <c r="AM346" i="9"/>
  <c r="AO346" i="9" s="1"/>
  <c r="AG346" i="9"/>
  <c r="AI346" i="9" s="1"/>
  <c r="AA346" i="9"/>
  <c r="AC346" i="9" s="1"/>
  <c r="U346" i="9"/>
  <c r="W346" i="9" s="1"/>
  <c r="O346" i="9"/>
  <c r="Q346" i="9" s="1"/>
  <c r="I346" i="9"/>
  <c r="K346" i="9" s="1"/>
  <c r="C346" i="9"/>
  <c r="E346" i="9" s="1"/>
  <c r="BE345" i="9"/>
  <c r="BG345" i="9" s="1"/>
  <c r="AY345" i="9"/>
  <c r="BA345" i="9" s="1"/>
  <c r="AS345" i="9"/>
  <c r="AU345" i="9" s="1"/>
  <c r="AM345" i="9"/>
  <c r="AO345" i="9" s="1"/>
  <c r="AG345" i="9"/>
  <c r="AI345" i="9" s="1"/>
  <c r="AA345" i="9"/>
  <c r="AC345" i="9" s="1"/>
  <c r="U345" i="9"/>
  <c r="W345" i="9" s="1"/>
  <c r="O345" i="9"/>
  <c r="Q345" i="9" s="1"/>
  <c r="I345" i="9"/>
  <c r="K345" i="9" s="1"/>
  <c r="C345" i="9"/>
  <c r="E345" i="9" s="1"/>
  <c r="BG343" i="9"/>
  <c r="BF343" i="9"/>
  <c r="BA343" i="9"/>
  <c r="AZ343" i="9"/>
  <c r="AU343" i="9"/>
  <c r="AT343" i="9"/>
  <c r="AO343" i="9"/>
  <c r="AN343" i="9"/>
  <c r="AI343" i="9"/>
  <c r="AH343" i="9"/>
  <c r="AC343" i="9"/>
  <c r="AB343" i="9"/>
  <c r="W343" i="9"/>
  <c r="V343" i="9"/>
  <c r="Q343" i="9"/>
  <c r="P343" i="9"/>
  <c r="K343" i="9"/>
  <c r="J343" i="9"/>
  <c r="E343" i="9"/>
  <c r="D343" i="9"/>
  <c r="BG342" i="9"/>
  <c r="BF342" i="9"/>
  <c r="BA342" i="9"/>
  <c r="AZ342" i="9"/>
  <c r="AU342" i="9"/>
  <c r="AT342" i="9"/>
  <c r="AO342" i="9"/>
  <c r="AN342" i="9"/>
  <c r="AI342" i="9"/>
  <c r="AH342" i="9"/>
  <c r="AC342" i="9"/>
  <c r="AB342" i="9"/>
  <c r="W342" i="9"/>
  <c r="V342" i="9"/>
  <c r="Q342" i="9"/>
  <c r="P342" i="9"/>
  <c r="K342" i="9"/>
  <c r="J342" i="9"/>
  <c r="E342" i="9"/>
  <c r="D342" i="9"/>
  <c r="BG341" i="9"/>
  <c r="BF341" i="9"/>
  <c r="BA341" i="9"/>
  <c r="AZ341" i="9"/>
  <c r="AU341" i="9"/>
  <c r="AT341" i="9"/>
  <c r="AO341" i="9"/>
  <c r="AN341" i="9"/>
  <c r="AI341" i="9"/>
  <c r="AH341" i="9"/>
  <c r="AC341" i="9"/>
  <c r="AB341" i="9"/>
  <c r="W341" i="9"/>
  <c r="V341" i="9"/>
  <c r="Q341" i="9"/>
  <c r="P341" i="9"/>
  <c r="K341" i="9"/>
  <c r="J341" i="9"/>
  <c r="E341" i="9"/>
  <c r="D341" i="9"/>
  <c r="BG340" i="9"/>
  <c r="BF340" i="9"/>
  <c r="BA340" i="9"/>
  <c r="AZ340" i="9"/>
  <c r="AU340" i="9"/>
  <c r="AT340" i="9"/>
  <c r="AO340" i="9"/>
  <c r="AN340" i="9"/>
  <c r="AI340" i="9"/>
  <c r="AH340" i="9"/>
  <c r="AC340" i="9"/>
  <c r="AB340" i="9"/>
  <c r="W340" i="9"/>
  <c r="V340" i="9"/>
  <c r="Q340" i="9"/>
  <c r="P340" i="9"/>
  <c r="K340" i="9"/>
  <c r="J340" i="9"/>
  <c r="E340" i="9"/>
  <c r="D340" i="9"/>
  <c r="BG339" i="9"/>
  <c r="BF339" i="9"/>
  <c r="BA339" i="9"/>
  <c r="AZ339" i="9"/>
  <c r="AU339" i="9"/>
  <c r="AT339" i="9"/>
  <c r="AO339" i="9"/>
  <c r="AN339" i="9"/>
  <c r="AI339" i="9"/>
  <c r="AH339" i="9"/>
  <c r="AC339" i="9"/>
  <c r="AB339" i="9"/>
  <c r="W339" i="9"/>
  <c r="V339" i="9"/>
  <c r="Q339" i="9"/>
  <c r="P339" i="9"/>
  <c r="K339" i="9"/>
  <c r="J339" i="9"/>
  <c r="E339" i="9"/>
  <c r="D339" i="9"/>
  <c r="BG338" i="9"/>
  <c r="BF338" i="9"/>
  <c r="BA338" i="9"/>
  <c r="AZ338" i="9"/>
  <c r="AU338" i="9"/>
  <c r="AT338" i="9"/>
  <c r="AO338" i="9"/>
  <c r="AN338" i="9"/>
  <c r="AI338" i="9"/>
  <c r="AH338" i="9"/>
  <c r="AC338" i="9"/>
  <c r="AB338" i="9"/>
  <c r="W338" i="9"/>
  <c r="V338" i="9"/>
  <c r="Q338" i="9"/>
  <c r="P338" i="9"/>
  <c r="K338" i="9"/>
  <c r="J338" i="9"/>
  <c r="E338" i="9"/>
  <c r="D338" i="9"/>
  <c r="BG337" i="9"/>
  <c r="BF337" i="9"/>
  <c r="BA337" i="9"/>
  <c r="AZ337" i="9"/>
  <c r="AU337" i="9"/>
  <c r="AT337" i="9"/>
  <c r="AO337" i="9"/>
  <c r="AN337" i="9"/>
  <c r="AI337" i="9"/>
  <c r="AH337" i="9"/>
  <c r="AC337" i="9"/>
  <c r="AB337" i="9"/>
  <c r="W337" i="9"/>
  <c r="V337" i="9"/>
  <c r="Q337" i="9"/>
  <c r="P337" i="9"/>
  <c r="K337" i="9"/>
  <c r="J337" i="9"/>
  <c r="E337" i="9"/>
  <c r="D337" i="9"/>
  <c r="BG336" i="9"/>
  <c r="BF336" i="9"/>
  <c r="BA336" i="9"/>
  <c r="AZ336" i="9"/>
  <c r="AU336" i="9"/>
  <c r="AT336" i="9"/>
  <c r="AO336" i="9"/>
  <c r="AN336" i="9"/>
  <c r="AI336" i="9"/>
  <c r="AH336" i="9"/>
  <c r="AC336" i="9"/>
  <c r="AB336" i="9"/>
  <c r="W336" i="9"/>
  <c r="V336" i="9"/>
  <c r="Q336" i="9"/>
  <c r="P336" i="9"/>
  <c r="K336" i="9"/>
  <c r="J336" i="9"/>
  <c r="E336" i="9"/>
  <c r="D336" i="9"/>
  <c r="BG335" i="9"/>
  <c r="BF335" i="9"/>
  <c r="BA335" i="9"/>
  <c r="AZ335" i="9"/>
  <c r="AU335" i="9"/>
  <c r="AT335" i="9"/>
  <c r="AO335" i="9"/>
  <c r="AN335" i="9"/>
  <c r="AI335" i="9"/>
  <c r="AH335" i="9"/>
  <c r="AC335" i="9"/>
  <c r="AB335" i="9"/>
  <c r="W335" i="9"/>
  <c r="V335" i="9"/>
  <c r="Q335" i="9"/>
  <c r="P335" i="9"/>
  <c r="K335" i="9"/>
  <c r="J335" i="9"/>
  <c r="E335" i="9"/>
  <c r="D335" i="9"/>
  <c r="BG334" i="9"/>
  <c r="BF334" i="9"/>
  <c r="BA334" i="9"/>
  <c r="AZ334" i="9"/>
  <c r="AU334" i="9"/>
  <c r="AT334" i="9"/>
  <c r="AO334" i="9"/>
  <c r="AN334" i="9"/>
  <c r="AI334" i="9"/>
  <c r="AH334" i="9"/>
  <c r="AC334" i="9"/>
  <c r="AB334" i="9"/>
  <c r="W334" i="9"/>
  <c r="V334" i="9"/>
  <c r="Q334" i="9"/>
  <c r="P334" i="9"/>
  <c r="K334" i="9"/>
  <c r="J334" i="9"/>
  <c r="E334" i="9"/>
  <c r="D334" i="9"/>
  <c r="BG333" i="9"/>
  <c r="BF333" i="9"/>
  <c r="BA333" i="9"/>
  <c r="AZ333" i="9"/>
  <c r="AU333" i="9"/>
  <c r="AT333" i="9"/>
  <c r="AO333" i="9"/>
  <c r="AN333" i="9"/>
  <c r="AI333" i="9"/>
  <c r="AH333" i="9"/>
  <c r="AC333" i="9"/>
  <c r="AB333" i="9"/>
  <c r="W333" i="9"/>
  <c r="V333" i="9"/>
  <c r="Q333" i="9"/>
  <c r="P333" i="9"/>
  <c r="K333" i="9"/>
  <c r="J333" i="9"/>
  <c r="E333" i="9"/>
  <c r="D333" i="9"/>
  <c r="BG332" i="9"/>
  <c r="BF332" i="9"/>
  <c r="BA332" i="9"/>
  <c r="AZ332" i="9"/>
  <c r="AU332" i="9"/>
  <c r="AT332" i="9"/>
  <c r="AO332" i="9"/>
  <c r="AN332" i="9"/>
  <c r="AI332" i="9"/>
  <c r="AH332" i="9"/>
  <c r="AC332" i="9"/>
  <c r="AB332" i="9"/>
  <c r="W332" i="9"/>
  <c r="V332" i="9"/>
  <c r="Q332" i="9"/>
  <c r="P332" i="9"/>
  <c r="K332" i="9"/>
  <c r="J332" i="9"/>
  <c r="E332" i="9"/>
  <c r="D332" i="9"/>
  <c r="BG331" i="9"/>
  <c r="BF331" i="9"/>
  <c r="BA331" i="9"/>
  <c r="AZ331" i="9"/>
  <c r="AU331" i="9"/>
  <c r="AT331" i="9"/>
  <c r="AO331" i="9"/>
  <c r="AN331" i="9"/>
  <c r="AI331" i="9"/>
  <c r="AH331" i="9"/>
  <c r="AC331" i="9"/>
  <c r="AB331" i="9"/>
  <c r="W331" i="9"/>
  <c r="V331" i="9"/>
  <c r="Q331" i="9"/>
  <c r="P331" i="9"/>
  <c r="K331" i="9"/>
  <c r="J331" i="9"/>
  <c r="E331" i="9"/>
  <c r="D331" i="9"/>
  <c r="BG330" i="9"/>
  <c r="BF330" i="9"/>
  <c r="BA330" i="9"/>
  <c r="AZ330" i="9"/>
  <c r="AU330" i="9"/>
  <c r="AT330" i="9"/>
  <c r="AO330" i="9"/>
  <c r="AN330" i="9"/>
  <c r="AI330" i="9"/>
  <c r="AH330" i="9"/>
  <c r="AC330" i="9"/>
  <c r="AB330" i="9"/>
  <c r="W330" i="9"/>
  <c r="V330" i="9"/>
  <c r="Q330" i="9"/>
  <c r="P330" i="9"/>
  <c r="K330" i="9"/>
  <c r="J330" i="9"/>
  <c r="E330" i="9"/>
  <c r="D330" i="9"/>
  <c r="BG329" i="9"/>
  <c r="BF329" i="9"/>
  <c r="BA329" i="9"/>
  <c r="AZ329" i="9"/>
  <c r="AU329" i="9"/>
  <c r="AT329" i="9"/>
  <c r="AO329" i="9"/>
  <c r="AN329" i="9"/>
  <c r="AI329" i="9"/>
  <c r="AH329" i="9"/>
  <c r="AC329" i="9"/>
  <c r="AB329" i="9"/>
  <c r="W329" i="9"/>
  <c r="V329" i="9"/>
  <c r="Q329" i="9"/>
  <c r="P329" i="9"/>
  <c r="K329" i="9"/>
  <c r="J329" i="9"/>
  <c r="E329" i="9"/>
  <c r="D329" i="9"/>
  <c r="BG328" i="9"/>
  <c r="BF328" i="9"/>
  <c r="BA328" i="9"/>
  <c r="AZ328" i="9"/>
  <c r="AU328" i="9"/>
  <c r="AT328" i="9"/>
  <c r="AO328" i="9"/>
  <c r="AN328" i="9"/>
  <c r="AI328" i="9"/>
  <c r="AH328" i="9"/>
  <c r="AC328" i="9"/>
  <c r="AB328" i="9"/>
  <c r="W328" i="9"/>
  <c r="V328" i="9"/>
  <c r="Q328" i="9"/>
  <c r="P328" i="9"/>
  <c r="K328" i="9"/>
  <c r="J328" i="9"/>
  <c r="E328" i="9"/>
  <c r="D328" i="9"/>
  <c r="BG327" i="9"/>
  <c r="BF327" i="9"/>
  <c r="BA327" i="9"/>
  <c r="AZ327" i="9"/>
  <c r="AU327" i="9"/>
  <c r="AT327" i="9"/>
  <c r="AO327" i="9"/>
  <c r="AN327" i="9"/>
  <c r="AI327" i="9"/>
  <c r="AH327" i="9"/>
  <c r="AC327" i="9"/>
  <c r="AB327" i="9"/>
  <c r="W327" i="9"/>
  <c r="V327" i="9"/>
  <c r="Q327" i="9"/>
  <c r="P327" i="9"/>
  <c r="K327" i="9"/>
  <c r="J327" i="9"/>
  <c r="E327" i="9"/>
  <c r="D327" i="9"/>
  <c r="BG326" i="9"/>
  <c r="BF326" i="9"/>
  <c r="BA326" i="9"/>
  <c r="AZ326" i="9"/>
  <c r="AU326" i="9"/>
  <c r="AT326" i="9"/>
  <c r="AO326" i="9"/>
  <c r="AN326" i="9"/>
  <c r="AI326" i="9"/>
  <c r="AH326" i="9"/>
  <c r="AC326" i="9"/>
  <c r="AB326" i="9"/>
  <c r="W326" i="9"/>
  <c r="V326" i="9"/>
  <c r="Q326" i="9"/>
  <c r="P326" i="9"/>
  <c r="K326" i="9"/>
  <c r="J326" i="9"/>
  <c r="E326" i="9"/>
  <c r="D326" i="9"/>
  <c r="BG325" i="9"/>
  <c r="BF325" i="9"/>
  <c r="BA325" i="9"/>
  <c r="AZ325" i="9"/>
  <c r="AU325" i="9"/>
  <c r="AT325" i="9"/>
  <c r="AO325" i="9"/>
  <c r="AN325" i="9"/>
  <c r="AI325" i="9"/>
  <c r="AH325" i="9"/>
  <c r="AC325" i="9"/>
  <c r="AB325" i="9"/>
  <c r="W325" i="9"/>
  <c r="V325" i="9"/>
  <c r="Q325" i="9"/>
  <c r="P325" i="9"/>
  <c r="K325" i="9"/>
  <c r="J325" i="9"/>
  <c r="E325" i="9"/>
  <c r="D325" i="9"/>
  <c r="BG324" i="9"/>
  <c r="BF324" i="9"/>
  <c r="BA324" i="9"/>
  <c r="AZ324" i="9"/>
  <c r="AU324" i="9"/>
  <c r="AT324" i="9"/>
  <c r="AO324" i="9"/>
  <c r="AN324" i="9"/>
  <c r="AI324" i="9"/>
  <c r="AH324" i="9"/>
  <c r="AC324" i="9"/>
  <c r="AB324" i="9"/>
  <c r="W324" i="9"/>
  <c r="V324" i="9"/>
  <c r="Q324" i="9"/>
  <c r="P324" i="9"/>
  <c r="K324" i="9"/>
  <c r="J324" i="9"/>
  <c r="E324" i="9"/>
  <c r="D324" i="9"/>
  <c r="BE311" i="9"/>
  <c r="BG311" i="9" s="1"/>
  <c r="AY311" i="9"/>
  <c r="BA311" i="9" s="1"/>
  <c r="AS311" i="9"/>
  <c r="AU311" i="9" s="1"/>
  <c r="AM311" i="9"/>
  <c r="AO311" i="9" s="1"/>
  <c r="AG311" i="9"/>
  <c r="AI311" i="9" s="1"/>
  <c r="AA311" i="9"/>
  <c r="AC311" i="9" s="1"/>
  <c r="U311" i="9"/>
  <c r="W311" i="9" s="1"/>
  <c r="O311" i="9"/>
  <c r="Q311" i="9" s="1"/>
  <c r="I311" i="9"/>
  <c r="K311" i="9" s="1"/>
  <c r="C311" i="9"/>
  <c r="E311" i="9" s="1"/>
  <c r="BE310" i="9"/>
  <c r="BG310" i="9" s="1"/>
  <c r="AY310" i="9"/>
  <c r="BA310" i="9" s="1"/>
  <c r="AS310" i="9"/>
  <c r="AU310" i="9" s="1"/>
  <c r="AM310" i="9"/>
  <c r="AO310" i="9" s="1"/>
  <c r="AG310" i="9"/>
  <c r="AI310" i="9" s="1"/>
  <c r="AA310" i="9"/>
  <c r="AC310" i="9" s="1"/>
  <c r="U310" i="9"/>
  <c r="W310" i="9" s="1"/>
  <c r="O310" i="9"/>
  <c r="Q310" i="9" s="1"/>
  <c r="I310" i="9"/>
  <c r="K310" i="9" s="1"/>
  <c r="C310" i="9"/>
  <c r="E310" i="9" s="1"/>
  <c r="BG308" i="9"/>
  <c r="BF308" i="9"/>
  <c r="BA308" i="9"/>
  <c r="AZ308" i="9"/>
  <c r="AU308" i="9"/>
  <c r="AT308" i="9"/>
  <c r="AO308" i="9"/>
  <c r="AN308" i="9"/>
  <c r="AI308" i="9"/>
  <c r="AH308" i="9"/>
  <c r="AC308" i="9"/>
  <c r="AB308" i="9"/>
  <c r="W308" i="9"/>
  <c r="V308" i="9"/>
  <c r="Q308" i="9"/>
  <c r="P308" i="9"/>
  <c r="K308" i="9"/>
  <c r="J308" i="9"/>
  <c r="E308" i="9"/>
  <c r="D308" i="9"/>
  <c r="BG307" i="9"/>
  <c r="BF307" i="9"/>
  <c r="BA307" i="9"/>
  <c r="AZ307" i="9"/>
  <c r="AU307" i="9"/>
  <c r="AT307" i="9"/>
  <c r="AO307" i="9"/>
  <c r="AN307" i="9"/>
  <c r="AI307" i="9"/>
  <c r="AH307" i="9"/>
  <c r="AC307" i="9"/>
  <c r="AB307" i="9"/>
  <c r="W307" i="9"/>
  <c r="V307" i="9"/>
  <c r="Q307" i="9"/>
  <c r="P307" i="9"/>
  <c r="K307" i="9"/>
  <c r="J307" i="9"/>
  <c r="E307" i="9"/>
  <c r="D307" i="9"/>
  <c r="BG306" i="9"/>
  <c r="BF306" i="9"/>
  <c r="BA306" i="9"/>
  <c r="AZ306" i="9"/>
  <c r="AU306" i="9"/>
  <c r="AT306" i="9"/>
  <c r="AO306" i="9"/>
  <c r="AN306" i="9"/>
  <c r="AI306" i="9"/>
  <c r="AH306" i="9"/>
  <c r="AC306" i="9"/>
  <c r="AB306" i="9"/>
  <c r="W306" i="9"/>
  <c r="V306" i="9"/>
  <c r="Q306" i="9"/>
  <c r="P306" i="9"/>
  <c r="K306" i="9"/>
  <c r="J306" i="9"/>
  <c r="E306" i="9"/>
  <c r="D306" i="9"/>
  <c r="BG305" i="9"/>
  <c r="BF305" i="9"/>
  <c r="BA305" i="9"/>
  <c r="AZ305" i="9"/>
  <c r="AU305" i="9"/>
  <c r="AT305" i="9"/>
  <c r="AO305" i="9"/>
  <c r="AN305" i="9"/>
  <c r="AI305" i="9"/>
  <c r="AH305" i="9"/>
  <c r="AC305" i="9"/>
  <c r="AB305" i="9"/>
  <c r="W305" i="9"/>
  <c r="V305" i="9"/>
  <c r="Q305" i="9"/>
  <c r="P305" i="9"/>
  <c r="K305" i="9"/>
  <c r="J305" i="9"/>
  <c r="E305" i="9"/>
  <c r="D305" i="9"/>
  <c r="BG304" i="9"/>
  <c r="BF304" i="9"/>
  <c r="BA304" i="9"/>
  <c r="AZ304" i="9"/>
  <c r="AU304" i="9"/>
  <c r="AT304" i="9"/>
  <c r="AO304" i="9"/>
  <c r="AN304" i="9"/>
  <c r="AI304" i="9"/>
  <c r="AH304" i="9"/>
  <c r="AC304" i="9"/>
  <c r="AB304" i="9"/>
  <c r="W304" i="9"/>
  <c r="V304" i="9"/>
  <c r="Q304" i="9"/>
  <c r="P304" i="9"/>
  <c r="K304" i="9"/>
  <c r="J304" i="9"/>
  <c r="E304" i="9"/>
  <c r="D304" i="9"/>
  <c r="BG303" i="9"/>
  <c r="BF303" i="9"/>
  <c r="BA303" i="9"/>
  <c r="AZ303" i="9"/>
  <c r="AU303" i="9"/>
  <c r="AT303" i="9"/>
  <c r="AO303" i="9"/>
  <c r="AN303" i="9"/>
  <c r="AI303" i="9"/>
  <c r="AH303" i="9"/>
  <c r="AC303" i="9"/>
  <c r="AB303" i="9"/>
  <c r="W303" i="9"/>
  <c r="V303" i="9"/>
  <c r="Q303" i="9"/>
  <c r="P303" i="9"/>
  <c r="K303" i="9"/>
  <c r="J303" i="9"/>
  <c r="E303" i="9"/>
  <c r="D303" i="9"/>
  <c r="BG302" i="9"/>
  <c r="BF302" i="9"/>
  <c r="BA302" i="9"/>
  <c r="AZ302" i="9"/>
  <c r="AU302" i="9"/>
  <c r="AT302" i="9"/>
  <c r="AO302" i="9"/>
  <c r="AN302" i="9"/>
  <c r="AI302" i="9"/>
  <c r="AH302" i="9"/>
  <c r="AC302" i="9"/>
  <c r="AB302" i="9"/>
  <c r="W302" i="9"/>
  <c r="V302" i="9"/>
  <c r="Q302" i="9"/>
  <c r="P302" i="9"/>
  <c r="K302" i="9"/>
  <c r="J302" i="9"/>
  <c r="E302" i="9"/>
  <c r="D302" i="9"/>
  <c r="BG301" i="9"/>
  <c r="BF301" i="9"/>
  <c r="BA301" i="9"/>
  <c r="AZ301" i="9"/>
  <c r="AU301" i="9"/>
  <c r="AT301" i="9"/>
  <c r="AO301" i="9"/>
  <c r="AN301" i="9"/>
  <c r="AI301" i="9"/>
  <c r="AH301" i="9"/>
  <c r="AC301" i="9"/>
  <c r="AB301" i="9"/>
  <c r="W301" i="9"/>
  <c r="V301" i="9"/>
  <c r="Q301" i="9"/>
  <c r="P301" i="9"/>
  <c r="K301" i="9"/>
  <c r="J301" i="9"/>
  <c r="E301" i="9"/>
  <c r="D301" i="9"/>
  <c r="BG300" i="9"/>
  <c r="BF300" i="9"/>
  <c r="BA300" i="9"/>
  <c r="AZ300" i="9"/>
  <c r="AU300" i="9"/>
  <c r="AT300" i="9"/>
  <c r="AO300" i="9"/>
  <c r="AN300" i="9"/>
  <c r="AI300" i="9"/>
  <c r="AH300" i="9"/>
  <c r="AC300" i="9"/>
  <c r="AB300" i="9"/>
  <c r="W300" i="9"/>
  <c r="V300" i="9"/>
  <c r="Q300" i="9"/>
  <c r="P300" i="9"/>
  <c r="K300" i="9"/>
  <c r="J300" i="9"/>
  <c r="E300" i="9"/>
  <c r="D300" i="9"/>
  <c r="BG299" i="9"/>
  <c r="BF299" i="9"/>
  <c r="BA299" i="9"/>
  <c r="AZ299" i="9"/>
  <c r="AU299" i="9"/>
  <c r="AT299" i="9"/>
  <c r="AO299" i="9"/>
  <c r="AN299" i="9"/>
  <c r="AI299" i="9"/>
  <c r="AH299" i="9"/>
  <c r="AC299" i="9"/>
  <c r="AB299" i="9"/>
  <c r="W299" i="9"/>
  <c r="V299" i="9"/>
  <c r="Q299" i="9"/>
  <c r="P299" i="9"/>
  <c r="K299" i="9"/>
  <c r="J299" i="9"/>
  <c r="E299" i="9"/>
  <c r="D299" i="9"/>
  <c r="BG298" i="9"/>
  <c r="BF298" i="9"/>
  <c r="BA298" i="9"/>
  <c r="AZ298" i="9"/>
  <c r="AU298" i="9"/>
  <c r="AT298" i="9"/>
  <c r="AO298" i="9"/>
  <c r="AN298" i="9"/>
  <c r="AI298" i="9"/>
  <c r="AH298" i="9"/>
  <c r="AC298" i="9"/>
  <c r="AB298" i="9"/>
  <c r="W298" i="9"/>
  <c r="V298" i="9"/>
  <c r="Q298" i="9"/>
  <c r="P298" i="9"/>
  <c r="K298" i="9"/>
  <c r="J298" i="9"/>
  <c r="E298" i="9"/>
  <c r="D298" i="9"/>
  <c r="BG297" i="9"/>
  <c r="BF297" i="9"/>
  <c r="BA297" i="9"/>
  <c r="AZ297" i="9"/>
  <c r="AU297" i="9"/>
  <c r="AT297" i="9"/>
  <c r="AO297" i="9"/>
  <c r="AN297" i="9"/>
  <c r="AI297" i="9"/>
  <c r="AH297" i="9"/>
  <c r="AC297" i="9"/>
  <c r="AB297" i="9"/>
  <c r="W297" i="9"/>
  <c r="V297" i="9"/>
  <c r="Q297" i="9"/>
  <c r="P297" i="9"/>
  <c r="K297" i="9"/>
  <c r="J297" i="9"/>
  <c r="E297" i="9"/>
  <c r="D297" i="9"/>
  <c r="BG296" i="9"/>
  <c r="BF296" i="9"/>
  <c r="BA296" i="9"/>
  <c r="AZ296" i="9"/>
  <c r="AU296" i="9"/>
  <c r="AT296" i="9"/>
  <c r="AO296" i="9"/>
  <c r="AN296" i="9"/>
  <c r="AI296" i="9"/>
  <c r="AH296" i="9"/>
  <c r="AC296" i="9"/>
  <c r="AB296" i="9"/>
  <c r="W296" i="9"/>
  <c r="V296" i="9"/>
  <c r="Q296" i="9"/>
  <c r="P296" i="9"/>
  <c r="K296" i="9"/>
  <c r="J296" i="9"/>
  <c r="E296" i="9"/>
  <c r="D296" i="9"/>
  <c r="BG295" i="9"/>
  <c r="BF295" i="9"/>
  <c r="BA295" i="9"/>
  <c r="AZ295" i="9"/>
  <c r="AU295" i="9"/>
  <c r="AT295" i="9"/>
  <c r="AO295" i="9"/>
  <c r="AN295" i="9"/>
  <c r="AI295" i="9"/>
  <c r="AH295" i="9"/>
  <c r="AC295" i="9"/>
  <c r="AB295" i="9"/>
  <c r="W295" i="9"/>
  <c r="V295" i="9"/>
  <c r="Q295" i="9"/>
  <c r="P295" i="9"/>
  <c r="K295" i="9"/>
  <c r="J295" i="9"/>
  <c r="E295" i="9"/>
  <c r="D295" i="9"/>
  <c r="BG294" i="9"/>
  <c r="BF294" i="9"/>
  <c r="BA294" i="9"/>
  <c r="AZ294" i="9"/>
  <c r="AU294" i="9"/>
  <c r="AT294" i="9"/>
  <c r="AO294" i="9"/>
  <c r="AN294" i="9"/>
  <c r="AI294" i="9"/>
  <c r="AH294" i="9"/>
  <c r="AC294" i="9"/>
  <c r="AB294" i="9"/>
  <c r="W294" i="9"/>
  <c r="V294" i="9"/>
  <c r="Q294" i="9"/>
  <c r="P294" i="9"/>
  <c r="K294" i="9"/>
  <c r="J294" i="9"/>
  <c r="E294" i="9"/>
  <c r="D294" i="9"/>
  <c r="BG293" i="9"/>
  <c r="BF293" i="9"/>
  <c r="BA293" i="9"/>
  <c r="AZ293" i="9"/>
  <c r="AU293" i="9"/>
  <c r="AT293" i="9"/>
  <c r="AO293" i="9"/>
  <c r="AN293" i="9"/>
  <c r="AI293" i="9"/>
  <c r="AH293" i="9"/>
  <c r="AC293" i="9"/>
  <c r="AB293" i="9"/>
  <c r="W293" i="9"/>
  <c r="V293" i="9"/>
  <c r="Q293" i="9"/>
  <c r="P293" i="9"/>
  <c r="K293" i="9"/>
  <c r="J293" i="9"/>
  <c r="E293" i="9"/>
  <c r="D293" i="9"/>
  <c r="BG292" i="9"/>
  <c r="BF292" i="9"/>
  <c r="BA292" i="9"/>
  <c r="AZ292" i="9"/>
  <c r="AU292" i="9"/>
  <c r="AT292" i="9"/>
  <c r="AO292" i="9"/>
  <c r="AN292" i="9"/>
  <c r="AI292" i="9"/>
  <c r="AH292" i="9"/>
  <c r="AC292" i="9"/>
  <c r="AB292" i="9"/>
  <c r="W292" i="9"/>
  <c r="V292" i="9"/>
  <c r="Q292" i="9"/>
  <c r="P292" i="9"/>
  <c r="K292" i="9"/>
  <c r="J292" i="9"/>
  <c r="E292" i="9"/>
  <c r="D292" i="9"/>
  <c r="BG291" i="9"/>
  <c r="BF291" i="9"/>
  <c r="BA291" i="9"/>
  <c r="AZ291" i="9"/>
  <c r="AU291" i="9"/>
  <c r="AT291" i="9"/>
  <c r="AO291" i="9"/>
  <c r="AN291" i="9"/>
  <c r="AI291" i="9"/>
  <c r="AH291" i="9"/>
  <c r="AC291" i="9"/>
  <c r="AB291" i="9"/>
  <c r="W291" i="9"/>
  <c r="V291" i="9"/>
  <c r="Q291" i="9"/>
  <c r="P291" i="9"/>
  <c r="K291" i="9"/>
  <c r="J291" i="9"/>
  <c r="E291" i="9"/>
  <c r="D291" i="9"/>
  <c r="BG290" i="9"/>
  <c r="BF290" i="9"/>
  <c r="BA290" i="9"/>
  <c r="AZ290" i="9"/>
  <c r="AU290" i="9"/>
  <c r="AT290" i="9"/>
  <c r="AO290" i="9"/>
  <c r="AN290" i="9"/>
  <c r="AI290" i="9"/>
  <c r="AH290" i="9"/>
  <c r="AC290" i="9"/>
  <c r="AB290" i="9"/>
  <c r="W290" i="9"/>
  <c r="V290" i="9"/>
  <c r="Q290" i="9"/>
  <c r="P290" i="9"/>
  <c r="K290" i="9"/>
  <c r="J290" i="9"/>
  <c r="E290" i="9"/>
  <c r="D290" i="9"/>
  <c r="BG289" i="9"/>
  <c r="BF289" i="9"/>
  <c r="BA289" i="9"/>
  <c r="AZ289" i="9"/>
  <c r="AU289" i="9"/>
  <c r="AT289" i="9"/>
  <c r="AO289" i="9"/>
  <c r="AN289" i="9"/>
  <c r="AI289" i="9"/>
  <c r="AH289" i="9"/>
  <c r="AC289" i="9"/>
  <c r="AB289" i="9"/>
  <c r="W289" i="9"/>
  <c r="V289" i="9"/>
  <c r="Q289" i="9"/>
  <c r="P289" i="9"/>
  <c r="K289" i="9"/>
  <c r="J289" i="9"/>
  <c r="E289" i="9"/>
  <c r="D289" i="9"/>
  <c r="BE276" i="9"/>
  <c r="BG276" i="9" s="1"/>
  <c r="AY276" i="9"/>
  <c r="BA276" i="9" s="1"/>
  <c r="AS276" i="9"/>
  <c r="AU276" i="9" s="1"/>
  <c r="AM276" i="9"/>
  <c r="AO276" i="9" s="1"/>
  <c r="AG276" i="9"/>
  <c r="AI276" i="9" s="1"/>
  <c r="AA276" i="9"/>
  <c r="AC276" i="9" s="1"/>
  <c r="U276" i="9"/>
  <c r="W276" i="9" s="1"/>
  <c r="O276" i="9"/>
  <c r="Q276" i="9" s="1"/>
  <c r="I276" i="9"/>
  <c r="K276" i="9" s="1"/>
  <c r="C276" i="9"/>
  <c r="E276" i="9" s="1"/>
  <c r="BE275" i="9"/>
  <c r="BG275" i="9" s="1"/>
  <c r="AY275" i="9"/>
  <c r="BA275" i="9" s="1"/>
  <c r="AS275" i="9"/>
  <c r="AU275" i="9" s="1"/>
  <c r="AM275" i="9"/>
  <c r="AO275" i="9" s="1"/>
  <c r="AG275" i="9"/>
  <c r="AI275" i="9" s="1"/>
  <c r="AA275" i="9"/>
  <c r="AC275" i="9" s="1"/>
  <c r="U275" i="9"/>
  <c r="W275" i="9" s="1"/>
  <c r="O275" i="9"/>
  <c r="Q275" i="9" s="1"/>
  <c r="I275" i="9"/>
  <c r="K275" i="9" s="1"/>
  <c r="C275" i="9"/>
  <c r="E275" i="9" s="1"/>
  <c r="BG273" i="9"/>
  <c r="BF273" i="9"/>
  <c r="BA273" i="9"/>
  <c r="AZ273" i="9"/>
  <c r="AU273" i="9"/>
  <c r="AT273" i="9"/>
  <c r="AO273" i="9"/>
  <c r="AN273" i="9"/>
  <c r="AI273" i="9"/>
  <c r="AH273" i="9"/>
  <c r="AC273" i="9"/>
  <c r="AB273" i="9"/>
  <c r="W273" i="9"/>
  <c r="V273" i="9"/>
  <c r="Q273" i="9"/>
  <c r="P273" i="9"/>
  <c r="K273" i="9"/>
  <c r="J273" i="9"/>
  <c r="E273" i="9"/>
  <c r="D273" i="9"/>
  <c r="BG272" i="9"/>
  <c r="BF272" i="9"/>
  <c r="BA272" i="9"/>
  <c r="AZ272" i="9"/>
  <c r="AU272" i="9"/>
  <c r="AT272" i="9"/>
  <c r="AO272" i="9"/>
  <c r="AN272" i="9"/>
  <c r="AI272" i="9"/>
  <c r="AH272" i="9"/>
  <c r="AC272" i="9"/>
  <c r="AB272" i="9"/>
  <c r="W272" i="9"/>
  <c r="V272" i="9"/>
  <c r="Q272" i="9"/>
  <c r="P272" i="9"/>
  <c r="K272" i="9"/>
  <c r="J272" i="9"/>
  <c r="E272" i="9"/>
  <c r="D272" i="9"/>
  <c r="BG271" i="9"/>
  <c r="BF271" i="9"/>
  <c r="BA271" i="9"/>
  <c r="AZ271" i="9"/>
  <c r="AU271" i="9"/>
  <c r="AT271" i="9"/>
  <c r="AO271" i="9"/>
  <c r="AN271" i="9"/>
  <c r="AI271" i="9"/>
  <c r="AH271" i="9"/>
  <c r="AC271" i="9"/>
  <c r="AB271" i="9"/>
  <c r="W271" i="9"/>
  <c r="V271" i="9"/>
  <c r="Q271" i="9"/>
  <c r="P271" i="9"/>
  <c r="K271" i="9"/>
  <c r="J271" i="9"/>
  <c r="E271" i="9"/>
  <c r="D271" i="9"/>
  <c r="BG270" i="9"/>
  <c r="BF270" i="9"/>
  <c r="BA270" i="9"/>
  <c r="AZ270" i="9"/>
  <c r="AU270" i="9"/>
  <c r="AT270" i="9"/>
  <c r="AO270" i="9"/>
  <c r="AN270" i="9"/>
  <c r="AI270" i="9"/>
  <c r="AH270" i="9"/>
  <c r="AC270" i="9"/>
  <c r="AB270" i="9"/>
  <c r="W270" i="9"/>
  <c r="V270" i="9"/>
  <c r="Q270" i="9"/>
  <c r="P270" i="9"/>
  <c r="K270" i="9"/>
  <c r="J270" i="9"/>
  <c r="E270" i="9"/>
  <c r="D270" i="9"/>
  <c r="BG269" i="9"/>
  <c r="BF269" i="9"/>
  <c r="BA269" i="9"/>
  <c r="AZ269" i="9"/>
  <c r="AU269" i="9"/>
  <c r="AT269" i="9"/>
  <c r="AO269" i="9"/>
  <c r="AN269" i="9"/>
  <c r="AI269" i="9"/>
  <c r="AH269" i="9"/>
  <c r="AC269" i="9"/>
  <c r="AB269" i="9"/>
  <c r="W269" i="9"/>
  <c r="V269" i="9"/>
  <c r="Q269" i="9"/>
  <c r="P269" i="9"/>
  <c r="K269" i="9"/>
  <c r="J269" i="9"/>
  <c r="E269" i="9"/>
  <c r="D269" i="9"/>
  <c r="BG268" i="9"/>
  <c r="BF268" i="9"/>
  <c r="BA268" i="9"/>
  <c r="AZ268" i="9"/>
  <c r="AU268" i="9"/>
  <c r="AT268" i="9"/>
  <c r="AO268" i="9"/>
  <c r="AN268" i="9"/>
  <c r="AI268" i="9"/>
  <c r="AH268" i="9"/>
  <c r="AC268" i="9"/>
  <c r="AB268" i="9"/>
  <c r="W268" i="9"/>
  <c r="V268" i="9"/>
  <c r="Q268" i="9"/>
  <c r="P268" i="9"/>
  <c r="K268" i="9"/>
  <c r="J268" i="9"/>
  <c r="E268" i="9"/>
  <c r="D268" i="9"/>
  <c r="BG267" i="9"/>
  <c r="BF267" i="9"/>
  <c r="BA267" i="9"/>
  <c r="AZ267" i="9"/>
  <c r="AU267" i="9"/>
  <c r="AT267" i="9"/>
  <c r="AO267" i="9"/>
  <c r="AN267" i="9"/>
  <c r="AI267" i="9"/>
  <c r="AH267" i="9"/>
  <c r="AC267" i="9"/>
  <c r="AB267" i="9"/>
  <c r="W267" i="9"/>
  <c r="V267" i="9"/>
  <c r="Q267" i="9"/>
  <c r="P267" i="9"/>
  <c r="K267" i="9"/>
  <c r="J267" i="9"/>
  <c r="E267" i="9"/>
  <c r="D267" i="9"/>
  <c r="BG266" i="9"/>
  <c r="BF266" i="9"/>
  <c r="BA266" i="9"/>
  <c r="AZ266" i="9"/>
  <c r="AU266" i="9"/>
  <c r="AT266" i="9"/>
  <c r="AO266" i="9"/>
  <c r="AN266" i="9"/>
  <c r="AI266" i="9"/>
  <c r="AH266" i="9"/>
  <c r="AC266" i="9"/>
  <c r="AB266" i="9"/>
  <c r="W266" i="9"/>
  <c r="V266" i="9"/>
  <c r="Q266" i="9"/>
  <c r="P266" i="9"/>
  <c r="K266" i="9"/>
  <c r="J266" i="9"/>
  <c r="E266" i="9"/>
  <c r="D266" i="9"/>
  <c r="BG265" i="9"/>
  <c r="BF265" i="9"/>
  <c r="BA265" i="9"/>
  <c r="AZ265" i="9"/>
  <c r="AU265" i="9"/>
  <c r="AT265" i="9"/>
  <c r="AO265" i="9"/>
  <c r="AN265" i="9"/>
  <c r="AI265" i="9"/>
  <c r="AH265" i="9"/>
  <c r="AC265" i="9"/>
  <c r="AB265" i="9"/>
  <c r="W265" i="9"/>
  <c r="V265" i="9"/>
  <c r="Q265" i="9"/>
  <c r="P265" i="9"/>
  <c r="K265" i="9"/>
  <c r="J265" i="9"/>
  <c r="E265" i="9"/>
  <c r="D265" i="9"/>
  <c r="BG264" i="9"/>
  <c r="BF264" i="9"/>
  <c r="BA264" i="9"/>
  <c r="AZ264" i="9"/>
  <c r="AU264" i="9"/>
  <c r="AT264" i="9"/>
  <c r="AO264" i="9"/>
  <c r="AN264" i="9"/>
  <c r="AI264" i="9"/>
  <c r="AH264" i="9"/>
  <c r="AC264" i="9"/>
  <c r="AB264" i="9"/>
  <c r="W264" i="9"/>
  <c r="V264" i="9"/>
  <c r="Q264" i="9"/>
  <c r="P264" i="9"/>
  <c r="K264" i="9"/>
  <c r="J264" i="9"/>
  <c r="E264" i="9"/>
  <c r="D264" i="9"/>
  <c r="BG263" i="9"/>
  <c r="BF263" i="9"/>
  <c r="BA263" i="9"/>
  <c r="AZ263" i="9"/>
  <c r="AU263" i="9"/>
  <c r="AT263" i="9"/>
  <c r="AO263" i="9"/>
  <c r="AN263" i="9"/>
  <c r="AI263" i="9"/>
  <c r="AH263" i="9"/>
  <c r="AC263" i="9"/>
  <c r="AB263" i="9"/>
  <c r="W263" i="9"/>
  <c r="V263" i="9"/>
  <c r="Q263" i="9"/>
  <c r="P263" i="9"/>
  <c r="K263" i="9"/>
  <c r="J263" i="9"/>
  <c r="E263" i="9"/>
  <c r="D263" i="9"/>
  <c r="BG262" i="9"/>
  <c r="BF262" i="9"/>
  <c r="BA262" i="9"/>
  <c r="AZ262" i="9"/>
  <c r="AU262" i="9"/>
  <c r="AT262" i="9"/>
  <c r="AO262" i="9"/>
  <c r="AN262" i="9"/>
  <c r="AI262" i="9"/>
  <c r="AH262" i="9"/>
  <c r="AC262" i="9"/>
  <c r="AB262" i="9"/>
  <c r="W262" i="9"/>
  <c r="V262" i="9"/>
  <c r="Q262" i="9"/>
  <c r="P262" i="9"/>
  <c r="K262" i="9"/>
  <c r="J262" i="9"/>
  <c r="E262" i="9"/>
  <c r="D262" i="9"/>
  <c r="BG261" i="9"/>
  <c r="BF261" i="9"/>
  <c r="BA261" i="9"/>
  <c r="AZ261" i="9"/>
  <c r="AU261" i="9"/>
  <c r="AT261" i="9"/>
  <c r="AO261" i="9"/>
  <c r="AN261" i="9"/>
  <c r="AI261" i="9"/>
  <c r="AH261" i="9"/>
  <c r="AC261" i="9"/>
  <c r="AB261" i="9"/>
  <c r="W261" i="9"/>
  <c r="V261" i="9"/>
  <c r="Q261" i="9"/>
  <c r="P261" i="9"/>
  <c r="K261" i="9"/>
  <c r="J261" i="9"/>
  <c r="E261" i="9"/>
  <c r="D261" i="9"/>
  <c r="BG260" i="9"/>
  <c r="BF260" i="9"/>
  <c r="BA260" i="9"/>
  <c r="AZ260" i="9"/>
  <c r="AU260" i="9"/>
  <c r="AT260" i="9"/>
  <c r="AO260" i="9"/>
  <c r="AN260" i="9"/>
  <c r="AI260" i="9"/>
  <c r="AH260" i="9"/>
  <c r="AC260" i="9"/>
  <c r="AB260" i="9"/>
  <c r="W260" i="9"/>
  <c r="V260" i="9"/>
  <c r="Q260" i="9"/>
  <c r="P260" i="9"/>
  <c r="K260" i="9"/>
  <c r="J260" i="9"/>
  <c r="E260" i="9"/>
  <c r="D260" i="9"/>
  <c r="BG259" i="9"/>
  <c r="BF259" i="9"/>
  <c r="BA259" i="9"/>
  <c r="AZ259" i="9"/>
  <c r="AU259" i="9"/>
  <c r="AT259" i="9"/>
  <c r="AO259" i="9"/>
  <c r="AN259" i="9"/>
  <c r="AI259" i="9"/>
  <c r="AH259" i="9"/>
  <c r="AC259" i="9"/>
  <c r="AB259" i="9"/>
  <c r="W259" i="9"/>
  <c r="V259" i="9"/>
  <c r="Q259" i="9"/>
  <c r="P259" i="9"/>
  <c r="K259" i="9"/>
  <c r="J259" i="9"/>
  <c r="E259" i="9"/>
  <c r="D259" i="9"/>
  <c r="BG258" i="9"/>
  <c r="BF258" i="9"/>
  <c r="BA258" i="9"/>
  <c r="AZ258" i="9"/>
  <c r="AU258" i="9"/>
  <c r="AT258" i="9"/>
  <c r="AO258" i="9"/>
  <c r="AN258" i="9"/>
  <c r="AI258" i="9"/>
  <c r="AH258" i="9"/>
  <c r="AC258" i="9"/>
  <c r="AB258" i="9"/>
  <c r="W258" i="9"/>
  <c r="V258" i="9"/>
  <c r="Q258" i="9"/>
  <c r="P258" i="9"/>
  <c r="K258" i="9"/>
  <c r="J258" i="9"/>
  <c r="E258" i="9"/>
  <c r="D258" i="9"/>
  <c r="BG257" i="9"/>
  <c r="BF257" i="9"/>
  <c r="BA257" i="9"/>
  <c r="AZ257" i="9"/>
  <c r="AU257" i="9"/>
  <c r="AT257" i="9"/>
  <c r="AO257" i="9"/>
  <c r="AN257" i="9"/>
  <c r="AI257" i="9"/>
  <c r="AH257" i="9"/>
  <c r="AC257" i="9"/>
  <c r="AB257" i="9"/>
  <c r="W257" i="9"/>
  <c r="V257" i="9"/>
  <c r="Q257" i="9"/>
  <c r="P257" i="9"/>
  <c r="K257" i="9"/>
  <c r="J257" i="9"/>
  <c r="E257" i="9"/>
  <c r="D257" i="9"/>
  <c r="BG256" i="9"/>
  <c r="BF256" i="9"/>
  <c r="BA256" i="9"/>
  <c r="AZ256" i="9"/>
  <c r="AU256" i="9"/>
  <c r="AT256" i="9"/>
  <c r="AO256" i="9"/>
  <c r="AN256" i="9"/>
  <c r="AI256" i="9"/>
  <c r="AH256" i="9"/>
  <c r="AC256" i="9"/>
  <c r="AB256" i="9"/>
  <c r="W256" i="9"/>
  <c r="V256" i="9"/>
  <c r="Q256" i="9"/>
  <c r="P256" i="9"/>
  <c r="K256" i="9"/>
  <c r="J256" i="9"/>
  <c r="E256" i="9"/>
  <c r="D256" i="9"/>
  <c r="BG255" i="9"/>
  <c r="BF255" i="9"/>
  <c r="BA255" i="9"/>
  <c r="AZ255" i="9"/>
  <c r="AU255" i="9"/>
  <c r="AT255" i="9"/>
  <c r="AO255" i="9"/>
  <c r="AN255" i="9"/>
  <c r="AI255" i="9"/>
  <c r="AH255" i="9"/>
  <c r="AC255" i="9"/>
  <c r="AB255" i="9"/>
  <c r="W255" i="9"/>
  <c r="V255" i="9"/>
  <c r="Q255" i="9"/>
  <c r="P255" i="9"/>
  <c r="K255" i="9"/>
  <c r="J255" i="9"/>
  <c r="E255" i="9"/>
  <c r="D255" i="9"/>
  <c r="BG254" i="9"/>
  <c r="BF254" i="9"/>
  <c r="BA254" i="9"/>
  <c r="AZ254" i="9"/>
  <c r="AU254" i="9"/>
  <c r="AT254" i="9"/>
  <c r="AO254" i="9"/>
  <c r="AN254" i="9"/>
  <c r="AI254" i="9"/>
  <c r="AH254" i="9"/>
  <c r="AC254" i="9"/>
  <c r="AB254" i="9"/>
  <c r="W254" i="9"/>
  <c r="V254" i="9"/>
  <c r="Q254" i="9"/>
  <c r="P254" i="9"/>
  <c r="K254" i="9"/>
  <c r="J254" i="9"/>
  <c r="E254" i="9"/>
  <c r="D254" i="9"/>
  <c r="BE241" i="9"/>
  <c r="BG241" i="9" s="1"/>
  <c r="AY241" i="9"/>
  <c r="BA241" i="9" s="1"/>
  <c r="AS241" i="9"/>
  <c r="AU241" i="9" s="1"/>
  <c r="AM241" i="9"/>
  <c r="AO241" i="9" s="1"/>
  <c r="AG241" i="9"/>
  <c r="AI241" i="9" s="1"/>
  <c r="AA241" i="9"/>
  <c r="AC241" i="9" s="1"/>
  <c r="U241" i="9"/>
  <c r="W241" i="9" s="1"/>
  <c r="O241" i="9"/>
  <c r="Q241" i="9" s="1"/>
  <c r="I241" i="9"/>
  <c r="K241" i="9" s="1"/>
  <c r="C241" i="9"/>
  <c r="E241" i="9" s="1"/>
  <c r="BE240" i="9"/>
  <c r="BG240" i="9" s="1"/>
  <c r="AY240" i="9"/>
  <c r="BA240" i="9" s="1"/>
  <c r="AS240" i="9"/>
  <c r="AU240" i="9" s="1"/>
  <c r="AM240" i="9"/>
  <c r="AO240" i="9" s="1"/>
  <c r="AG240" i="9"/>
  <c r="AI240" i="9" s="1"/>
  <c r="AA240" i="9"/>
  <c r="AC240" i="9" s="1"/>
  <c r="U240" i="9"/>
  <c r="W240" i="9" s="1"/>
  <c r="O240" i="9"/>
  <c r="Q240" i="9" s="1"/>
  <c r="I240" i="9"/>
  <c r="K240" i="9" s="1"/>
  <c r="C240" i="9"/>
  <c r="E240" i="9" s="1"/>
  <c r="BG238" i="9"/>
  <c r="BF238" i="9"/>
  <c r="BA238" i="9"/>
  <c r="AZ238" i="9"/>
  <c r="AU238" i="9"/>
  <c r="AT238" i="9"/>
  <c r="AO238" i="9"/>
  <c r="AN238" i="9"/>
  <c r="AI238" i="9"/>
  <c r="AH238" i="9"/>
  <c r="AC238" i="9"/>
  <c r="AB238" i="9"/>
  <c r="W238" i="9"/>
  <c r="V238" i="9"/>
  <c r="Q238" i="9"/>
  <c r="P238" i="9"/>
  <c r="K238" i="9"/>
  <c r="J238" i="9"/>
  <c r="E238" i="9"/>
  <c r="D238" i="9"/>
  <c r="BG237" i="9"/>
  <c r="BF237" i="9"/>
  <c r="BA237" i="9"/>
  <c r="AZ237" i="9"/>
  <c r="AU237" i="9"/>
  <c r="AT237" i="9"/>
  <c r="AO237" i="9"/>
  <c r="AN237" i="9"/>
  <c r="AI237" i="9"/>
  <c r="AH237" i="9"/>
  <c r="AC237" i="9"/>
  <c r="AB237" i="9"/>
  <c r="W237" i="9"/>
  <c r="V237" i="9"/>
  <c r="Q237" i="9"/>
  <c r="P237" i="9"/>
  <c r="K237" i="9"/>
  <c r="J237" i="9"/>
  <c r="E237" i="9"/>
  <c r="D237" i="9"/>
  <c r="BG236" i="9"/>
  <c r="BF236" i="9"/>
  <c r="BA236" i="9"/>
  <c r="AZ236" i="9"/>
  <c r="AU236" i="9"/>
  <c r="AT236" i="9"/>
  <c r="AO236" i="9"/>
  <c r="AN236" i="9"/>
  <c r="AI236" i="9"/>
  <c r="AH236" i="9"/>
  <c r="AC236" i="9"/>
  <c r="AB236" i="9"/>
  <c r="W236" i="9"/>
  <c r="V236" i="9"/>
  <c r="Q236" i="9"/>
  <c r="P236" i="9"/>
  <c r="K236" i="9"/>
  <c r="J236" i="9"/>
  <c r="E236" i="9"/>
  <c r="D236" i="9"/>
  <c r="BG235" i="9"/>
  <c r="BF235" i="9"/>
  <c r="BA235" i="9"/>
  <c r="AZ235" i="9"/>
  <c r="AU235" i="9"/>
  <c r="AT235" i="9"/>
  <c r="AO235" i="9"/>
  <c r="AN235" i="9"/>
  <c r="AI235" i="9"/>
  <c r="AH235" i="9"/>
  <c r="AC235" i="9"/>
  <c r="AB235" i="9"/>
  <c r="W235" i="9"/>
  <c r="V235" i="9"/>
  <c r="Q235" i="9"/>
  <c r="P235" i="9"/>
  <c r="K235" i="9"/>
  <c r="J235" i="9"/>
  <c r="E235" i="9"/>
  <c r="D235" i="9"/>
  <c r="BG234" i="9"/>
  <c r="BF234" i="9"/>
  <c r="BA234" i="9"/>
  <c r="AZ234" i="9"/>
  <c r="AU234" i="9"/>
  <c r="AT234" i="9"/>
  <c r="AO234" i="9"/>
  <c r="AN234" i="9"/>
  <c r="AI234" i="9"/>
  <c r="AH234" i="9"/>
  <c r="AC234" i="9"/>
  <c r="AB234" i="9"/>
  <c r="W234" i="9"/>
  <c r="V234" i="9"/>
  <c r="Q234" i="9"/>
  <c r="P234" i="9"/>
  <c r="K234" i="9"/>
  <c r="J234" i="9"/>
  <c r="E234" i="9"/>
  <c r="D234" i="9"/>
  <c r="BG233" i="9"/>
  <c r="BF233" i="9"/>
  <c r="BA233" i="9"/>
  <c r="AZ233" i="9"/>
  <c r="AU233" i="9"/>
  <c r="AT233" i="9"/>
  <c r="AO233" i="9"/>
  <c r="AN233" i="9"/>
  <c r="AI233" i="9"/>
  <c r="AH233" i="9"/>
  <c r="AC233" i="9"/>
  <c r="AB233" i="9"/>
  <c r="W233" i="9"/>
  <c r="V233" i="9"/>
  <c r="Q233" i="9"/>
  <c r="P233" i="9"/>
  <c r="K233" i="9"/>
  <c r="J233" i="9"/>
  <c r="E233" i="9"/>
  <c r="D233" i="9"/>
  <c r="BG232" i="9"/>
  <c r="BF232" i="9"/>
  <c r="BA232" i="9"/>
  <c r="AZ232" i="9"/>
  <c r="AU232" i="9"/>
  <c r="AT232" i="9"/>
  <c r="AO232" i="9"/>
  <c r="AN232" i="9"/>
  <c r="AI232" i="9"/>
  <c r="AH232" i="9"/>
  <c r="AC232" i="9"/>
  <c r="AB232" i="9"/>
  <c r="W232" i="9"/>
  <c r="V232" i="9"/>
  <c r="Q232" i="9"/>
  <c r="P232" i="9"/>
  <c r="K232" i="9"/>
  <c r="E232" i="9"/>
  <c r="D232" i="9"/>
  <c r="BG231" i="9"/>
  <c r="BF231" i="9"/>
  <c r="BA231" i="9"/>
  <c r="AZ231" i="9"/>
  <c r="AU231" i="9"/>
  <c r="AT231" i="9"/>
  <c r="AO231" i="9"/>
  <c r="AN231" i="9"/>
  <c r="AI231" i="9"/>
  <c r="AH231" i="9"/>
  <c r="AC231" i="9"/>
  <c r="AB231" i="9"/>
  <c r="W231" i="9"/>
  <c r="V231" i="9"/>
  <c r="Q231" i="9"/>
  <c r="P231" i="9"/>
  <c r="K231" i="9"/>
  <c r="E231" i="9"/>
  <c r="D231" i="9"/>
  <c r="BG230" i="9"/>
  <c r="BF230" i="9"/>
  <c r="BA230" i="9"/>
  <c r="AZ230" i="9"/>
  <c r="AU230" i="9"/>
  <c r="AT230" i="9"/>
  <c r="AO230" i="9"/>
  <c r="AN230" i="9"/>
  <c r="AI230" i="9"/>
  <c r="AH230" i="9"/>
  <c r="AC230" i="9"/>
  <c r="AB230" i="9"/>
  <c r="W230" i="9"/>
  <c r="V230" i="9"/>
  <c r="Q230" i="9"/>
  <c r="P230" i="9"/>
  <c r="K230" i="9"/>
  <c r="E230" i="9"/>
  <c r="D230" i="9"/>
  <c r="BG229" i="9"/>
  <c r="BF229" i="9"/>
  <c r="BA229" i="9"/>
  <c r="AZ229" i="9"/>
  <c r="AU229" i="9"/>
  <c r="AT229" i="9"/>
  <c r="AO229" i="9"/>
  <c r="AN229" i="9"/>
  <c r="AI229" i="9"/>
  <c r="AH229" i="9"/>
  <c r="AC229" i="9"/>
  <c r="AB229" i="9"/>
  <c r="W229" i="9"/>
  <c r="V229" i="9"/>
  <c r="Q229" i="9"/>
  <c r="P229" i="9"/>
  <c r="K229" i="9"/>
  <c r="E229" i="9"/>
  <c r="D229" i="9"/>
  <c r="BG228" i="9"/>
  <c r="BF228" i="9"/>
  <c r="BA228" i="9"/>
  <c r="AZ228" i="9"/>
  <c r="AU228" i="9"/>
  <c r="AT228" i="9"/>
  <c r="AO228" i="9"/>
  <c r="AN228" i="9"/>
  <c r="AI228" i="9"/>
  <c r="AH228" i="9"/>
  <c r="AC228" i="9"/>
  <c r="AB228" i="9"/>
  <c r="W228" i="9"/>
  <c r="V228" i="9"/>
  <c r="Q228" i="9"/>
  <c r="P228" i="9"/>
  <c r="K228" i="9"/>
  <c r="E228" i="9"/>
  <c r="D228" i="9"/>
  <c r="BG227" i="9"/>
  <c r="BF227" i="9"/>
  <c r="BA227" i="9"/>
  <c r="AZ227" i="9"/>
  <c r="AU227" i="9"/>
  <c r="AT227" i="9"/>
  <c r="AO227" i="9"/>
  <c r="AN227" i="9"/>
  <c r="AI227" i="9"/>
  <c r="AH227" i="9"/>
  <c r="AC227" i="9"/>
  <c r="AB227" i="9"/>
  <c r="W227" i="9"/>
  <c r="V227" i="9"/>
  <c r="Q227" i="9"/>
  <c r="P227" i="9"/>
  <c r="K227" i="9"/>
  <c r="E227" i="9"/>
  <c r="D227" i="9"/>
  <c r="BG226" i="9"/>
  <c r="BF226" i="9"/>
  <c r="BA226" i="9"/>
  <c r="AZ226" i="9"/>
  <c r="AU226" i="9"/>
  <c r="AT226" i="9"/>
  <c r="AO226" i="9"/>
  <c r="AN226" i="9"/>
  <c r="AI226" i="9"/>
  <c r="AH226" i="9"/>
  <c r="AC226" i="9"/>
  <c r="AB226" i="9"/>
  <c r="W226" i="9"/>
  <c r="V226" i="9"/>
  <c r="Q226" i="9"/>
  <c r="P226" i="9"/>
  <c r="K226" i="9"/>
  <c r="E226" i="9"/>
  <c r="D226" i="9"/>
  <c r="BG225" i="9"/>
  <c r="BF225" i="9"/>
  <c r="BA225" i="9"/>
  <c r="AZ225" i="9"/>
  <c r="AU225" i="9"/>
  <c r="AT225" i="9"/>
  <c r="AO225" i="9"/>
  <c r="AN225" i="9"/>
  <c r="AI225" i="9"/>
  <c r="AH225" i="9"/>
  <c r="AC225" i="9"/>
  <c r="AB225" i="9"/>
  <c r="W225" i="9"/>
  <c r="V225" i="9"/>
  <c r="Q225" i="9"/>
  <c r="P225" i="9"/>
  <c r="K225" i="9"/>
  <c r="E225" i="9"/>
  <c r="D225" i="9"/>
  <c r="BG224" i="9"/>
  <c r="BF224" i="9"/>
  <c r="BA224" i="9"/>
  <c r="AZ224" i="9"/>
  <c r="AU224" i="9"/>
  <c r="AT224" i="9"/>
  <c r="AO224" i="9"/>
  <c r="AN224" i="9"/>
  <c r="AI224" i="9"/>
  <c r="AH224" i="9"/>
  <c r="AC224" i="9"/>
  <c r="AB224" i="9"/>
  <c r="W224" i="9"/>
  <c r="V224" i="9"/>
  <c r="Q224" i="9"/>
  <c r="P224" i="9"/>
  <c r="K224" i="9"/>
  <c r="E224" i="9"/>
  <c r="D224" i="9"/>
  <c r="BG223" i="9"/>
  <c r="BF223" i="9"/>
  <c r="BA223" i="9"/>
  <c r="AZ223" i="9"/>
  <c r="AU223" i="9"/>
  <c r="AT223" i="9"/>
  <c r="AO223" i="9"/>
  <c r="AN223" i="9"/>
  <c r="AI223" i="9"/>
  <c r="AH223" i="9"/>
  <c r="AC223" i="9"/>
  <c r="AB223" i="9"/>
  <c r="W223" i="9"/>
  <c r="V223" i="9"/>
  <c r="Q223" i="9"/>
  <c r="P223" i="9"/>
  <c r="K223" i="9"/>
  <c r="E223" i="9"/>
  <c r="D223" i="9"/>
  <c r="BG222" i="9"/>
  <c r="BF222" i="9"/>
  <c r="BA222" i="9"/>
  <c r="AZ222" i="9"/>
  <c r="AU222" i="9"/>
  <c r="AT222" i="9"/>
  <c r="AO222" i="9"/>
  <c r="AN222" i="9"/>
  <c r="AI222" i="9"/>
  <c r="AH222" i="9"/>
  <c r="AC222" i="9"/>
  <c r="AB222" i="9"/>
  <c r="W222" i="9"/>
  <c r="V222" i="9"/>
  <c r="Q222" i="9"/>
  <c r="P222" i="9"/>
  <c r="K222" i="9"/>
  <c r="J222" i="9"/>
  <c r="E222" i="9"/>
  <c r="D222" i="9"/>
  <c r="BG221" i="9"/>
  <c r="BF221" i="9"/>
  <c r="BA221" i="9"/>
  <c r="AZ221" i="9"/>
  <c r="AU221" i="9"/>
  <c r="AT221" i="9"/>
  <c r="AO221" i="9"/>
  <c r="AN221" i="9"/>
  <c r="AI221" i="9"/>
  <c r="AH221" i="9"/>
  <c r="AC221" i="9"/>
  <c r="AB221" i="9"/>
  <c r="W221" i="9"/>
  <c r="V221" i="9"/>
  <c r="Q221" i="9"/>
  <c r="P221" i="9"/>
  <c r="K221" i="9"/>
  <c r="J221" i="9"/>
  <c r="E221" i="9"/>
  <c r="D221" i="9"/>
  <c r="BG220" i="9"/>
  <c r="BF220" i="9"/>
  <c r="BA220" i="9"/>
  <c r="AZ220" i="9"/>
  <c r="AU220" i="9"/>
  <c r="AT220" i="9"/>
  <c r="AO220" i="9"/>
  <c r="AN220" i="9"/>
  <c r="AI220" i="9"/>
  <c r="AH220" i="9"/>
  <c r="AC220" i="9"/>
  <c r="AB220" i="9"/>
  <c r="W220" i="9"/>
  <c r="V220" i="9"/>
  <c r="Q220" i="9"/>
  <c r="P220" i="9"/>
  <c r="K220" i="9"/>
  <c r="J220" i="9"/>
  <c r="E220" i="9"/>
  <c r="D220" i="9"/>
  <c r="BG219" i="9"/>
  <c r="BF219" i="9"/>
  <c r="BA219" i="9"/>
  <c r="AZ219" i="9"/>
  <c r="AU219" i="9"/>
  <c r="AT219" i="9"/>
  <c r="AO219" i="9"/>
  <c r="AN219" i="9"/>
  <c r="AI219" i="9"/>
  <c r="AH219" i="9"/>
  <c r="AC219" i="9"/>
  <c r="AB219" i="9"/>
  <c r="W219" i="9"/>
  <c r="V219" i="9"/>
  <c r="Q219" i="9"/>
  <c r="P219" i="9"/>
  <c r="K219" i="9"/>
  <c r="J219" i="9"/>
  <c r="E219" i="9"/>
  <c r="D219" i="9"/>
  <c r="BE206" i="9"/>
  <c r="BG206" i="9" s="1"/>
  <c r="AY206" i="9"/>
  <c r="BA206" i="9" s="1"/>
  <c r="AS206" i="9"/>
  <c r="AU206" i="9" s="1"/>
  <c r="AM206" i="9"/>
  <c r="AO206" i="9" s="1"/>
  <c r="AG206" i="9"/>
  <c r="AI206" i="9" s="1"/>
  <c r="AA206" i="9"/>
  <c r="AC206" i="9" s="1"/>
  <c r="U206" i="9"/>
  <c r="W206" i="9" s="1"/>
  <c r="O206" i="9"/>
  <c r="Q206" i="9" s="1"/>
  <c r="I206" i="9"/>
  <c r="K206" i="9" s="1"/>
  <c r="C206" i="9"/>
  <c r="E206" i="9" s="1"/>
  <c r="BE205" i="9"/>
  <c r="BG205" i="9" s="1"/>
  <c r="AY205" i="9"/>
  <c r="BA205" i="9" s="1"/>
  <c r="AS205" i="9"/>
  <c r="AU205" i="9" s="1"/>
  <c r="AM205" i="9"/>
  <c r="AO205" i="9" s="1"/>
  <c r="AG205" i="9"/>
  <c r="AI205" i="9" s="1"/>
  <c r="AA205" i="9"/>
  <c r="AC205" i="9" s="1"/>
  <c r="U205" i="9"/>
  <c r="W205" i="9" s="1"/>
  <c r="O205" i="9"/>
  <c r="Q205" i="9" s="1"/>
  <c r="I205" i="9"/>
  <c r="K205" i="9" s="1"/>
  <c r="C205" i="9"/>
  <c r="E205" i="9" s="1"/>
  <c r="BG203" i="9"/>
  <c r="BF203" i="9"/>
  <c r="BA203" i="9"/>
  <c r="AZ203" i="9"/>
  <c r="AU203" i="9"/>
  <c r="AT203" i="9"/>
  <c r="AO203" i="9"/>
  <c r="AN203" i="9"/>
  <c r="AI203" i="9"/>
  <c r="AH203" i="9"/>
  <c r="AC203" i="9"/>
  <c r="AB203" i="9"/>
  <c r="W203" i="9"/>
  <c r="V203" i="9"/>
  <c r="Q203" i="9"/>
  <c r="P203" i="9"/>
  <c r="K203" i="9"/>
  <c r="J203" i="9"/>
  <c r="E203" i="9"/>
  <c r="D203" i="9"/>
  <c r="BG202" i="9"/>
  <c r="BF202" i="9"/>
  <c r="BA202" i="9"/>
  <c r="AZ202" i="9"/>
  <c r="AU202" i="9"/>
  <c r="AT202" i="9"/>
  <c r="AO202" i="9"/>
  <c r="AN202" i="9"/>
  <c r="AI202" i="9"/>
  <c r="AH202" i="9"/>
  <c r="AC202" i="9"/>
  <c r="AB202" i="9"/>
  <c r="W202" i="9"/>
  <c r="V202" i="9"/>
  <c r="Q202" i="9"/>
  <c r="P202" i="9"/>
  <c r="K202" i="9"/>
  <c r="J202" i="9"/>
  <c r="E202" i="9"/>
  <c r="D202" i="9"/>
  <c r="BG201" i="9"/>
  <c r="BF201" i="9"/>
  <c r="BA201" i="9"/>
  <c r="AZ201" i="9"/>
  <c r="AU201" i="9"/>
  <c r="AT201" i="9"/>
  <c r="AO201" i="9"/>
  <c r="AN201" i="9"/>
  <c r="AI201" i="9"/>
  <c r="AH201" i="9"/>
  <c r="AC201" i="9"/>
  <c r="AB201" i="9"/>
  <c r="W201" i="9"/>
  <c r="V201" i="9"/>
  <c r="Q201" i="9"/>
  <c r="P201" i="9"/>
  <c r="K201" i="9"/>
  <c r="J201" i="9"/>
  <c r="E201" i="9"/>
  <c r="D201" i="9"/>
  <c r="BG200" i="9"/>
  <c r="BF200" i="9"/>
  <c r="BA200" i="9"/>
  <c r="AZ200" i="9"/>
  <c r="AU200" i="9"/>
  <c r="AT200" i="9"/>
  <c r="AO200" i="9"/>
  <c r="AN200" i="9"/>
  <c r="AI200" i="9"/>
  <c r="AH200" i="9"/>
  <c r="AC200" i="9"/>
  <c r="AB200" i="9"/>
  <c r="W200" i="9"/>
  <c r="V200" i="9"/>
  <c r="Q200" i="9"/>
  <c r="P200" i="9"/>
  <c r="K200" i="9"/>
  <c r="J200" i="9"/>
  <c r="E200" i="9"/>
  <c r="D200" i="9"/>
  <c r="BG199" i="9"/>
  <c r="BF199" i="9"/>
  <c r="BA199" i="9"/>
  <c r="AZ199" i="9"/>
  <c r="AU199" i="9"/>
  <c r="AT199" i="9"/>
  <c r="AO199" i="9"/>
  <c r="AN199" i="9"/>
  <c r="AI199" i="9"/>
  <c r="AH199" i="9"/>
  <c r="AC199" i="9"/>
  <c r="AB199" i="9"/>
  <c r="W199" i="9"/>
  <c r="V199" i="9"/>
  <c r="Q199" i="9"/>
  <c r="P199" i="9"/>
  <c r="K199" i="9"/>
  <c r="J199" i="9"/>
  <c r="E199" i="9"/>
  <c r="D199" i="9"/>
  <c r="BG198" i="9"/>
  <c r="BF198" i="9"/>
  <c r="BA198" i="9"/>
  <c r="AZ198" i="9"/>
  <c r="AU198" i="9"/>
  <c r="AT198" i="9"/>
  <c r="AO198" i="9"/>
  <c r="AN198" i="9"/>
  <c r="AI198" i="9"/>
  <c r="AH198" i="9"/>
  <c r="AC198" i="9"/>
  <c r="AB198" i="9"/>
  <c r="W198" i="9"/>
  <c r="V198" i="9"/>
  <c r="Q198" i="9"/>
  <c r="P198" i="9"/>
  <c r="K198" i="9"/>
  <c r="J198" i="9"/>
  <c r="E198" i="9"/>
  <c r="D198" i="9"/>
  <c r="BG197" i="9"/>
  <c r="BF197" i="9"/>
  <c r="BA197" i="9"/>
  <c r="AZ197" i="9"/>
  <c r="AU197" i="9"/>
  <c r="AT197" i="9"/>
  <c r="AO197" i="9"/>
  <c r="AN197" i="9"/>
  <c r="AI197" i="9"/>
  <c r="AH197" i="9"/>
  <c r="AC197" i="9"/>
  <c r="AB197" i="9"/>
  <c r="W197" i="9"/>
  <c r="V197" i="9"/>
  <c r="Q197" i="9"/>
  <c r="P197" i="9"/>
  <c r="K197" i="9"/>
  <c r="J197" i="9"/>
  <c r="E197" i="9"/>
  <c r="D197" i="9"/>
  <c r="BG196" i="9"/>
  <c r="BF196" i="9"/>
  <c r="BA196" i="9"/>
  <c r="AZ196" i="9"/>
  <c r="AU196" i="9"/>
  <c r="AT196" i="9"/>
  <c r="AO196" i="9"/>
  <c r="AN196" i="9"/>
  <c r="AI196" i="9"/>
  <c r="AH196" i="9"/>
  <c r="AC196" i="9"/>
  <c r="AB196" i="9"/>
  <c r="W196" i="9"/>
  <c r="V196" i="9"/>
  <c r="Q196" i="9"/>
  <c r="P196" i="9"/>
  <c r="K196" i="9"/>
  <c r="J196" i="9"/>
  <c r="E196" i="9"/>
  <c r="D196" i="9"/>
  <c r="BG195" i="9"/>
  <c r="BF195" i="9"/>
  <c r="BA195" i="9"/>
  <c r="AZ195" i="9"/>
  <c r="AU195" i="9"/>
  <c r="AT195" i="9"/>
  <c r="AO195" i="9"/>
  <c r="AN195" i="9"/>
  <c r="AI195" i="9"/>
  <c r="AH195" i="9"/>
  <c r="AC195" i="9"/>
  <c r="AB195" i="9"/>
  <c r="W195" i="9"/>
  <c r="V195" i="9"/>
  <c r="Q195" i="9"/>
  <c r="P195" i="9"/>
  <c r="K195" i="9"/>
  <c r="J195" i="9"/>
  <c r="E195" i="9"/>
  <c r="D195" i="9"/>
  <c r="BG194" i="9"/>
  <c r="BF194" i="9"/>
  <c r="BA194" i="9"/>
  <c r="AZ194" i="9"/>
  <c r="AU194" i="9"/>
  <c r="AT194" i="9"/>
  <c r="AO194" i="9"/>
  <c r="AN194" i="9"/>
  <c r="AI194" i="9"/>
  <c r="AH194" i="9"/>
  <c r="AC194" i="9"/>
  <c r="AB194" i="9"/>
  <c r="W194" i="9"/>
  <c r="V194" i="9"/>
  <c r="Q194" i="9"/>
  <c r="P194" i="9"/>
  <c r="K194" i="9"/>
  <c r="J194" i="9"/>
  <c r="E194" i="9"/>
  <c r="D194" i="9"/>
  <c r="BG193" i="9"/>
  <c r="BF193" i="9"/>
  <c r="BA193" i="9"/>
  <c r="AZ193" i="9"/>
  <c r="AU193" i="9"/>
  <c r="AT193" i="9"/>
  <c r="AO193" i="9"/>
  <c r="AN193" i="9"/>
  <c r="AI193" i="9"/>
  <c r="AH193" i="9"/>
  <c r="AC193" i="9"/>
  <c r="AB193" i="9"/>
  <c r="W193" i="9"/>
  <c r="V193" i="9"/>
  <c r="Q193" i="9"/>
  <c r="P193" i="9"/>
  <c r="K193" i="9"/>
  <c r="J193" i="9"/>
  <c r="E193" i="9"/>
  <c r="D193" i="9"/>
  <c r="BG192" i="9"/>
  <c r="BF192" i="9"/>
  <c r="BA192" i="9"/>
  <c r="AZ192" i="9"/>
  <c r="AU192" i="9"/>
  <c r="AT192" i="9"/>
  <c r="AO192" i="9"/>
  <c r="AN192" i="9"/>
  <c r="AI192" i="9"/>
  <c r="AH192" i="9"/>
  <c r="AC192" i="9"/>
  <c r="AB192" i="9"/>
  <c r="W192" i="9"/>
  <c r="V192" i="9"/>
  <c r="Q192" i="9"/>
  <c r="P192" i="9"/>
  <c r="K192" i="9"/>
  <c r="J192" i="9"/>
  <c r="E192" i="9"/>
  <c r="D192" i="9"/>
  <c r="BG191" i="9"/>
  <c r="BF191" i="9"/>
  <c r="BA191" i="9"/>
  <c r="AZ191" i="9"/>
  <c r="AU191" i="9"/>
  <c r="AT191" i="9"/>
  <c r="AO191" i="9"/>
  <c r="AN191" i="9"/>
  <c r="AI191" i="9"/>
  <c r="AH191" i="9"/>
  <c r="AC191" i="9"/>
  <c r="AB191" i="9"/>
  <c r="W191" i="9"/>
  <c r="V191" i="9"/>
  <c r="Q191" i="9"/>
  <c r="P191" i="9"/>
  <c r="K191" i="9"/>
  <c r="J191" i="9"/>
  <c r="E191" i="9"/>
  <c r="BG190" i="9"/>
  <c r="BF190" i="9"/>
  <c r="BA190" i="9"/>
  <c r="AZ190" i="9"/>
  <c r="AU190" i="9"/>
  <c r="AT190" i="9"/>
  <c r="AO190" i="9"/>
  <c r="AN190" i="9"/>
  <c r="AI190" i="9"/>
  <c r="AH190" i="9"/>
  <c r="AC190" i="9"/>
  <c r="AB190" i="9"/>
  <c r="W190" i="9"/>
  <c r="V190" i="9"/>
  <c r="Q190" i="9"/>
  <c r="P190" i="9"/>
  <c r="K190" i="9"/>
  <c r="J190" i="9"/>
  <c r="E190" i="9"/>
  <c r="BG189" i="9"/>
  <c r="BF189" i="9"/>
  <c r="BA189" i="9"/>
  <c r="AZ189" i="9"/>
  <c r="AU189" i="9"/>
  <c r="AT189" i="9"/>
  <c r="AO189" i="9"/>
  <c r="AN189" i="9"/>
  <c r="AI189" i="9"/>
  <c r="AH189" i="9"/>
  <c r="AC189" i="9"/>
  <c r="AB189" i="9"/>
  <c r="W189" i="9"/>
  <c r="V189" i="9"/>
  <c r="Q189" i="9"/>
  <c r="P189" i="9"/>
  <c r="K189" i="9"/>
  <c r="J189" i="9"/>
  <c r="E189" i="9"/>
  <c r="BG188" i="9"/>
  <c r="BF188" i="9"/>
  <c r="BA188" i="9"/>
  <c r="AZ188" i="9"/>
  <c r="AU188" i="9"/>
  <c r="AT188" i="9"/>
  <c r="AO188" i="9"/>
  <c r="AN188" i="9"/>
  <c r="AI188" i="9"/>
  <c r="AH188" i="9"/>
  <c r="AC188" i="9"/>
  <c r="AB188" i="9"/>
  <c r="W188" i="9"/>
  <c r="V188" i="9"/>
  <c r="Q188" i="9"/>
  <c r="P188" i="9"/>
  <c r="K188" i="9"/>
  <c r="E188" i="9"/>
  <c r="BG187" i="9"/>
  <c r="BF187" i="9"/>
  <c r="BA187" i="9"/>
  <c r="AZ187" i="9"/>
  <c r="AU187" i="9"/>
  <c r="AT187" i="9"/>
  <c r="AO187" i="9"/>
  <c r="AN187" i="9"/>
  <c r="AI187" i="9"/>
  <c r="AH187" i="9"/>
  <c r="AC187" i="9"/>
  <c r="AB187" i="9"/>
  <c r="W187" i="9"/>
  <c r="V187" i="9"/>
  <c r="Q187" i="9"/>
  <c r="P187" i="9"/>
  <c r="K187" i="9"/>
  <c r="E187" i="9"/>
  <c r="D187" i="9"/>
  <c r="BG186" i="9"/>
  <c r="BF186" i="9"/>
  <c r="BA186" i="9"/>
  <c r="AZ186" i="9"/>
  <c r="AU186" i="9"/>
  <c r="AT186" i="9"/>
  <c r="AO186" i="9"/>
  <c r="AN186" i="9"/>
  <c r="AI186" i="9"/>
  <c r="AH186" i="9"/>
  <c r="AC186" i="9"/>
  <c r="AB186" i="9"/>
  <c r="W186" i="9"/>
  <c r="V186" i="9"/>
  <c r="Q186" i="9"/>
  <c r="P186" i="9"/>
  <c r="K186" i="9"/>
  <c r="E186" i="9"/>
  <c r="D186" i="9"/>
  <c r="BG185" i="9"/>
  <c r="BF185" i="9"/>
  <c r="BA185" i="9"/>
  <c r="AZ185" i="9"/>
  <c r="AU185" i="9"/>
  <c r="AT185" i="9"/>
  <c r="AO185" i="9"/>
  <c r="AN185" i="9"/>
  <c r="AI185" i="9"/>
  <c r="AH185" i="9"/>
  <c r="AC185" i="9"/>
  <c r="AB185" i="9"/>
  <c r="W185" i="9"/>
  <c r="V185" i="9"/>
  <c r="Q185" i="9"/>
  <c r="P185" i="9"/>
  <c r="K185" i="9"/>
  <c r="E185" i="9"/>
  <c r="D185" i="9"/>
  <c r="BG184" i="9"/>
  <c r="BF184" i="9"/>
  <c r="BA184" i="9"/>
  <c r="AZ184" i="9"/>
  <c r="AU184" i="9"/>
  <c r="AT184" i="9"/>
  <c r="AO184" i="9"/>
  <c r="AN184" i="9"/>
  <c r="AI184" i="9"/>
  <c r="AH184" i="9"/>
  <c r="AC184" i="9"/>
  <c r="AB184" i="9"/>
  <c r="W184" i="9"/>
  <c r="V184" i="9"/>
  <c r="Q184" i="9"/>
  <c r="P184" i="9"/>
  <c r="K184" i="9"/>
  <c r="J184" i="9"/>
  <c r="E184" i="9"/>
  <c r="D184" i="9"/>
  <c r="CU156" i="9"/>
  <c r="CT156" i="9"/>
  <c r="BI15" i="22"/>
  <c r="BH15" i="22"/>
  <c r="N18" i="31"/>
  <c r="N17" i="31"/>
  <c r="M18" i="31"/>
  <c r="M17" i="31"/>
  <c r="L18" i="31"/>
  <c r="L17" i="31"/>
  <c r="J86" i="9" l="1"/>
  <c r="J85" i="9"/>
  <c r="J84" i="9"/>
  <c r="J83" i="9"/>
  <c r="J87" i="9"/>
  <c r="J82" i="9"/>
  <c r="AS76" i="9"/>
  <c r="C67" i="36"/>
  <c r="BE136" i="9"/>
  <c r="AY136" i="9"/>
  <c r="BA136" i="9" s="1"/>
  <c r="AS136" i="9"/>
  <c r="AU136" i="9" s="1"/>
  <c r="AM136" i="9"/>
  <c r="AO136" i="9" s="1"/>
  <c r="AG136" i="9"/>
  <c r="AI136" i="9" s="1"/>
  <c r="AA136" i="9"/>
  <c r="AC136" i="9" s="1"/>
  <c r="U136" i="9"/>
  <c r="W136" i="9" s="1"/>
  <c r="O136" i="9"/>
  <c r="Q136" i="9" s="1"/>
  <c r="I136" i="9"/>
  <c r="K136" i="9" s="1"/>
  <c r="C136" i="9"/>
  <c r="E136" i="9" s="1"/>
  <c r="BE135" i="9"/>
  <c r="AY135" i="9"/>
  <c r="BA135" i="9" s="1"/>
  <c r="AS135" i="9"/>
  <c r="AU135" i="9" s="1"/>
  <c r="AO135" i="9"/>
  <c r="AM135" i="9"/>
  <c r="AG135" i="9"/>
  <c r="AI135" i="9" s="1"/>
  <c r="AA135" i="9"/>
  <c r="AC135" i="9" s="1"/>
  <c r="U135" i="9"/>
  <c r="W135" i="9" s="1"/>
  <c r="O135" i="9"/>
  <c r="Q135" i="9" s="1"/>
  <c r="I135" i="9"/>
  <c r="K135" i="9" s="1"/>
  <c r="C135" i="9"/>
  <c r="E135" i="9" s="1"/>
  <c r="BF13" i="9" l="1"/>
  <c r="BF82" i="9"/>
  <c r="BF81" i="9"/>
  <c r="BF80" i="9"/>
  <c r="BF79" i="9"/>
  <c r="BF84" i="9"/>
  <c r="BG84" i="9"/>
  <c r="BF85" i="9"/>
  <c r="BG85" i="9"/>
  <c r="BF86" i="9"/>
  <c r="BG86" i="9"/>
  <c r="BF87" i="9"/>
  <c r="BG87" i="9"/>
  <c r="BF18" i="9"/>
  <c r="BF19" i="9"/>
  <c r="AY100" i="9" l="1"/>
  <c r="AY65" i="9"/>
  <c r="BA65" i="9" s="1"/>
  <c r="AT181" i="9"/>
  <c r="AS181" i="9"/>
  <c r="AT180" i="9"/>
  <c r="AS180" i="9"/>
  <c r="AT146" i="9"/>
  <c r="AS146" i="9"/>
  <c r="AT145" i="9"/>
  <c r="AS145" i="9"/>
  <c r="AT111" i="9"/>
  <c r="AS111" i="9"/>
  <c r="AT110" i="9"/>
  <c r="AS110" i="9"/>
  <c r="AT75" i="9"/>
  <c r="AS75" i="9"/>
  <c r="AT41" i="9"/>
  <c r="AS41" i="9"/>
  <c r="AT40" i="9"/>
  <c r="AS40" i="9"/>
  <c r="AT6" i="9"/>
  <c r="AS6" i="9"/>
  <c r="AT5" i="9"/>
  <c r="AS5" i="9"/>
  <c r="BA133" i="9"/>
  <c r="AZ133" i="9"/>
  <c r="AU133" i="9"/>
  <c r="AT133" i="9"/>
  <c r="AO133" i="9"/>
  <c r="AN133" i="9"/>
  <c r="AI133" i="9"/>
  <c r="AH133" i="9"/>
  <c r="AC133" i="9"/>
  <c r="AB133" i="9"/>
  <c r="W133" i="9"/>
  <c r="V133" i="9"/>
  <c r="Q133" i="9"/>
  <c r="P133" i="9"/>
  <c r="K133" i="9"/>
  <c r="J133" i="9"/>
  <c r="E133" i="9"/>
  <c r="D133" i="9"/>
  <c r="BA132" i="9"/>
  <c r="AZ132" i="9"/>
  <c r="AU132" i="9"/>
  <c r="AT132" i="9"/>
  <c r="AO132" i="9"/>
  <c r="AN132" i="9"/>
  <c r="AI132" i="9"/>
  <c r="AH132" i="9"/>
  <c r="AC132" i="9"/>
  <c r="AB132" i="9"/>
  <c r="W132" i="9"/>
  <c r="V132" i="9"/>
  <c r="Q132" i="9"/>
  <c r="P132" i="9"/>
  <c r="K132" i="9"/>
  <c r="J132" i="9"/>
  <c r="E132" i="9"/>
  <c r="D132" i="9"/>
  <c r="BA131" i="9"/>
  <c r="AZ131" i="9"/>
  <c r="AU131" i="9"/>
  <c r="AT131" i="9"/>
  <c r="AO131" i="9"/>
  <c r="AN131" i="9"/>
  <c r="AI131" i="9"/>
  <c r="AH131" i="9"/>
  <c r="AC131" i="9"/>
  <c r="AB131" i="9"/>
  <c r="W131" i="9"/>
  <c r="V131" i="9"/>
  <c r="Q131" i="9"/>
  <c r="P131" i="9"/>
  <c r="K131" i="9"/>
  <c r="J131" i="9"/>
  <c r="E131" i="9"/>
  <c r="D131" i="9"/>
  <c r="BA130" i="9"/>
  <c r="AZ130" i="9"/>
  <c r="AU130" i="9"/>
  <c r="AT130" i="9"/>
  <c r="AO130" i="9"/>
  <c r="AN130" i="9"/>
  <c r="AI130" i="9"/>
  <c r="AH130" i="9"/>
  <c r="AC130" i="9"/>
  <c r="AB130" i="9"/>
  <c r="W130" i="9"/>
  <c r="V130" i="9"/>
  <c r="Q130" i="9"/>
  <c r="P130" i="9"/>
  <c r="K130" i="9"/>
  <c r="J130" i="9"/>
  <c r="E130" i="9"/>
  <c r="D130" i="9"/>
  <c r="BA129" i="9"/>
  <c r="AZ129" i="9"/>
  <c r="AU129" i="9"/>
  <c r="AT129" i="9"/>
  <c r="AO129" i="9"/>
  <c r="AN129" i="9"/>
  <c r="AI129" i="9"/>
  <c r="AH129" i="9"/>
  <c r="AC129" i="9"/>
  <c r="AB129" i="9"/>
  <c r="W129" i="9"/>
  <c r="V129" i="9"/>
  <c r="Q129" i="9"/>
  <c r="P129" i="9"/>
  <c r="K129" i="9"/>
  <c r="J129" i="9"/>
  <c r="E129" i="9"/>
  <c r="D129" i="9"/>
  <c r="BA128" i="9"/>
  <c r="AZ128" i="9"/>
  <c r="AU128" i="9"/>
  <c r="AT128" i="9"/>
  <c r="AO128" i="9"/>
  <c r="AN128" i="9"/>
  <c r="AI128" i="9"/>
  <c r="AH128" i="9"/>
  <c r="AC128" i="9"/>
  <c r="AB128" i="9"/>
  <c r="W128" i="9"/>
  <c r="V128" i="9"/>
  <c r="Q128" i="9"/>
  <c r="P128" i="9"/>
  <c r="K128" i="9"/>
  <c r="J128" i="9"/>
  <c r="E128" i="9"/>
  <c r="D128" i="9"/>
  <c r="BA127" i="9"/>
  <c r="AZ127" i="9"/>
  <c r="AU127" i="9"/>
  <c r="AT127" i="9"/>
  <c r="AO127" i="9"/>
  <c r="AN127" i="9"/>
  <c r="AI127" i="9"/>
  <c r="AH127" i="9"/>
  <c r="AC127" i="9"/>
  <c r="AB127" i="9"/>
  <c r="W127" i="9"/>
  <c r="V127" i="9"/>
  <c r="Q127" i="9"/>
  <c r="P127" i="9"/>
  <c r="K127" i="9"/>
  <c r="J127" i="9"/>
  <c r="E127" i="9"/>
  <c r="D127" i="9"/>
  <c r="BA126" i="9"/>
  <c r="AZ126" i="9"/>
  <c r="AU126" i="9"/>
  <c r="AT126" i="9"/>
  <c r="AO126" i="9"/>
  <c r="AN126" i="9"/>
  <c r="AI126" i="9"/>
  <c r="AH126" i="9"/>
  <c r="AC126" i="9"/>
  <c r="AB126" i="9"/>
  <c r="W126" i="9"/>
  <c r="V126" i="9"/>
  <c r="Q126" i="9"/>
  <c r="P126" i="9"/>
  <c r="K126" i="9"/>
  <c r="J126" i="9"/>
  <c r="E126" i="9"/>
  <c r="BA125" i="9"/>
  <c r="AZ125" i="9"/>
  <c r="AU125" i="9"/>
  <c r="AT125" i="9"/>
  <c r="AO125" i="9"/>
  <c r="AN125" i="9"/>
  <c r="AI125" i="9"/>
  <c r="AH125" i="9"/>
  <c r="AC125" i="9"/>
  <c r="AB125" i="9"/>
  <c r="W125" i="9"/>
  <c r="V125" i="9"/>
  <c r="Q125" i="9"/>
  <c r="P125" i="9"/>
  <c r="K125" i="9"/>
  <c r="J125" i="9"/>
  <c r="E125" i="9"/>
  <c r="BA124" i="9"/>
  <c r="AZ124" i="9"/>
  <c r="AU124" i="9"/>
  <c r="AT124" i="9"/>
  <c r="AO124" i="9"/>
  <c r="AN124" i="9"/>
  <c r="AI124" i="9"/>
  <c r="AH124" i="9"/>
  <c r="AC124" i="9"/>
  <c r="AB124" i="9"/>
  <c r="W124" i="9"/>
  <c r="V124" i="9"/>
  <c r="Q124" i="9"/>
  <c r="P124" i="9"/>
  <c r="K124" i="9"/>
  <c r="J124" i="9"/>
  <c r="E124" i="9"/>
  <c r="BA123" i="9"/>
  <c r="AZ123" i="9"/>
  <c r="AU123" i="9"/>
  <c r="AT123" i="9"/>
  <c r="AO123" i="9"/>
  <c r="AN123" i="9"/>
  <c r="AI123" i="9"/>
  <c r="AH123" i="9"/>
  <c r="AC123" i="9"/>
  <c r="AB123" i="9"/>
  <c r="W123" i="9"/>
  <c r="Q123" i="9"/>
  <c r="P123" i="9"/>
  <c r="J123" i="9"/>
  <c r="BA122" i="9"/>
  <c r="AZ122" i="9"/>
  <c r="AU122" i="9"/>
  <c r="AT122" i="9"/>
  <c r="AO122" i="9"/>
  <c r="AN122" i="9"/>
  <c r="AI122" i="9"/>
  <c r="AH122" i="9"/>
  <c r="AC122" i="9"/>
  <c r="AB122" i="9"/>
  <c r="W122" i="9"/>
  <c r="Q122" i="9"/>
  <c r="P122" i="9"/>
  <c r="J122" i="9"/>
  <c r="BA121" i="9"/>
  <c r="AZ121" i="9"/>
  <c r="AU121" i="9"/>
  <c r="AT121" i="9"/>
  <c r="AO121" i="9"/>
  <c r="AN121" i="9"/>
  <c r="AI121" i="9"/>
  <c r="AH121" i="9"/>
  <c r="AC121" i="9"/>
  <c r="AB121" i="9"/>
  <c r="Q121" i="9"/>
  <c r="P121" i="9"/>
  <c r="J121" i="9"/>
  <c r="BA120" i="9"/>
  <c r="AZ120" i="9"/>
  <c r="AU120" i="9"/>
  <c r="AT120" i="9"/>
  <c r="AO120" i="9"/>
  <c r="AN120" i="9"/>
  <c r="AI120" i="9"/>
  <c r="AH120" i="9"/>
  <c r="AC120" i="9"/>
  <c r="AB120" i="9"/>
  <c r="Q120" i="9"/>
  <c r="P120" i="9"/>
  <c r="J120" i="9"/>
  <c r="BA119" i="9"/>
  <c r="AZ119" i="9"/>
  <c r="AU119" i="9"/>
  <c r="AT119" i="9"/>
  <c r="AO119" i="9"/>
  <c r="AN119" i="9"/>
  <c r="AI119" i="9"/>
  <c r="AH119" i="9"/>
  <c r="AC119" i="9"/>
  <c r="AB119" i="9"/>
  <c r="Q119" i="9"/>
  <c r="P119" i="9"/>
  <c r="J119" i="9"/>
  <c r="BA118" i="9"/>
  <c r="AZ118" i="9"/>
  <c r="AU118" i="9"/>
  <c r="AT118" i="9"/>
  <c r="AO118" i="9"/>
  <c r="AN118" i="9"/>
  <c r="AI118" i="9"/>
  <c r="AH118" i="9"/>
  <c r="AC118" i="9"/>
  <c r="AB118" i="9"/>
  <c r="P118" i="9"/>
  <c r="J118" i="9"/>
  <c r="BA117" i="9"/>
  <c r="AZ117" i="9"/>
  <c r="AU117" i="9"/>
  <c r="AT117" i="9"/>
  <c r="AO117" i="9"/>
  <c r="AN117" i="9"/>
  <c r="AI117" i="9"/>
  <c r="AH117" i="9"/>
  <c r="AC117" i="9"/>
  <c r="AB117" i="9"/>
  <c r="P117" i="9"/>
  <c r="J117" i="9"/>
  <c r="BA116" i="9"/>
  <c r="AZ116" i="9"/>
  <c r="AU116" i="9"/>
  <c r="AT116" i="9"/>
  <c r="AO116" i="9"/>
  <c r="AN116" i="9"/>
  <c r="AI116" i="9"/>
  <c r="AH116" i="9"/>
  <c r="AC116" i="9"/>
  <c r="AB116" i="9"/>
  <c r="V116" i="9"/>
  <c r="P116" i="9"/>
  <c r="J116" i="9"/>
  <c r="BA115" i="9"/>
  <c r="AZ115" i="9"/>
  <c r="AU115" i="9"/>
  <c r="AT115" i="9"/>
  <c r="AO115" i="9"/>
  <c r="AN115" i="9"/>
  <c r="AI115" i="9"/>
  <c r="AH115" i="9"/>
  <c r="AC115" i="9"/>
  <c r="AB115" i="9"/>
  <c r="V115" i="9"/>
  <c r="P115" i="9"/>
  <c r="J115" i="9"/>
  <c r="BA114" i="9"/>
  <c r="AZ114" i="9"/>
  <c r="AU114" i="9"/>
  <c r="AT114" i="9"/>
  <c r="AO114" i="9"/>
  <c r="AN114" i="9"/>
  <c r="AI114" i="9"/>
  <c r="AH114" i="9"/>
  <c r="AC114" i="9"/>
  <c r="AB114" i="9"/>
  <c r="V114" i="9"/>
  <c r="P114" i="9"/>
  <c r="J114" i="9"/>
  <c r="D114" i="9"/>
  <c r="AS101" i="9"/>
  <c r="AS100" i="9"/>
  <c r="BE66" i="9"/>
  <c r="AY66" i="9"/>
  <c r="BA66" i="9" s="1"/>
  <c r="AS66" i="9"/>
  <c r="AU66" i="9" s="1"/>
  <c r="AM66" i="9"/>
  <c r="AO66" i="9" s="1"/>
  <c r="AG66" i="9"/>
  <c r="AI66" i="9" s="1"/>
  <c r="AA66" i="9"/>
  <c r="AC66" i="9" s="1"/>
  <c r="U66" i="9"/>
  <c r="W66" i="9" s="1"/>
  <c r="O66" i="9"/>
  <c r="Q66" i="9" s="1"/>
  <c r="I66" i="9"/>
  <c r="K66" i="9" s="1"/>
  <c r="C66" i="9"/>
  <c r="E66" i="9" s="1"/>
  <c r="BE65" i="9"/>
  <c r="AS65" i="9"/>
  <c r="AU65" i="9" s="1"/>
  <c r="AM65" i="9"/>
  <c r="AO65" i="9" s="1"/>
  <c r="AG65" i="9"/>
  <c r="AI65" i="9" s="1"/>
  <c r="AA65" i="9"/>
  <c r="AC65" i="9" s="1"/>
  <c r="U65" i="9"/>
  <c r="W65" i="9" s="1"/>
  <c r="O65" i="9"/>
  <c r="Q65" i="9" s="1"/>
  <c r="I65" i="9"/>
  <c r="K65" i="9" s="1"/>
  <c r="C65" i="9"/>
  <c r="E65" i="9" s="1"/>
  <c r="BA63" i="9"/>
  <c r="AZ63" i="9"/>
  <c r="AU63" i="9"/>
  <c r="AT63" i="9"/>
  <c r="AO63" i="9"/>
  <c r="AN63" i="9"/>
  <c r="AI63" i="9"/>
  <c r="AH63" i="9"/>
  <c r="AC63" i="9"/>
  <c r="AB63" i="9"/>
  <c r="W63" i="9"/>
  <c r="V63" i="9"/>
  <c r="Q63" i="9"/>
  <c r="P63" i="9"/>
  <c r="K63" i="9"/>
  <c r="J63" i="9"/>
  <c r="E63" i="9"/>
  <c r="D63" i="9"/>
  <c r="BA62" i="9"/>
  <c r="AZ62" i="9"/>
  <c r="AU62" i="9"/>
  <c r="AT62" i="9"/>
  <c r="AO62" i="9"/>
  <c r="AN62" i="9"/>
  <c r="AI62" i="9"/>
  <c r="AH62" i="9"/>
  <c r="AC62" i="9"/>
  <c r="AB62" i="9"/>
  <c r="W62" i="9"/>
  <c r="V62" i="9"/>
  <c r="Q62" i="9"/>
  <c r="P62" i="9"/>
  <c r="K62" i="9"/>
  <c r="J62" i="9"/>
  <c r="E62" i="9"/>
  <c r="D62" i="9"/>
  <c r="BA61" i="9"/>
  <c r="AZ61" i="9"/>
  <c r="AU61" i="9"/>
  <c r="AT61" i="9"/>
  <c r="AO61" i="9"/>
  <c r="AN61" i="9"/>
  <c r="AI61" i="9"/>
  <c r="AH61" i="9"/>
  <c r="AC61" i="9"/>
  <c r="AB61" i="9"/>
  <c r="W61" i="9"/>
  <c r="V61" i="9"/>
  <c r="Q61" i="9"/>
  <c r="P61" i="9"/>
  <c r="K61" i="9"/>
  <c r="J61" i="9"/>
  <c r="E61" i="9"/>
  <c r="D61" i="9"/>
  <c r="BA60" i="9"/>
  <c r="AZ60" i="9"/>
  <c r="AU60" i="9"/>
  <c r="AT60" i="9"/>
  <c r="AO60" i="9"/>
  <c r="AN60" i="9"/>
  <c r="AI60" i="9"/>
  <c r="AH60" i="9"/>
  <c r="AC60" i="9"/>
  <c r="AB60" i="9"/>
  <c r="W60" i="9"/>
  <c r="V60" i="9"/>
  <c r="Q60" i="9"/>
  <c r="P60" i="9"/>
  <c r="K60" i="9"/>
  <c r="J60" i="9"/>
  <c r="E60" i="9"/>
  <c r="D60" i="9"/>
  <c r="BA59" i="9"/>
  <c r="AZ59" i="9"/>
  <c r="AU59" i="9"/>
  <c r="AT59" i="9"/>
  <c r="AO59" i="9"/>
  <c r="AN59" i="9"/>
  <c r="AI59" i="9"/>
  <c r="AH59" i="9"/>
  <c r="AC59" i="9"/>
  <c r="AB59" i="9"/>
  <c r="W59" i="9"/>
  <c r="V59" i="9"/>
  <c r="Q59" i="9"/>
  <c r="P59" i="9"/>
  <c r="K59" i="9"/>
  <c r="J59" i="9"/>
  <c r="E59" i="9"/>
  <c r="D59" i="9"/>
  <c r="BA58" i="9"/>
  <c r="AZ58" i="9"/>
  <c r="AU58" i="9"/>
  <c r="AT58" i="9"/>
  <c r="AO58" i="9"/>
  <c r="AN58" i="9"/>
  <c r="AI58" i="9"/>
  <c r="AH58" i="9"/>
  <c r="AC58" i="9"/>
  <c r="AB58" i="9"/>
  <c r="W58" i="9"/>
  <c r="V58" i="9"/>
  <c r="Q58" i="9"/>
  <c r="P58" i="9"/>
  <c r="K58" i="9"/>
  <c r="J58" i="9"/>
  <c r="E58" i="9"/>
  <c r="D58" i="9"/>
  <c r="BA57" i="9"/>
  <c r="AZ57" i="9"/>
  <c r="AU57" i="9"/>
  <c r="AT57" i="9"/>
  <c r="AO57" i="9"/>
  <c r="AN57" i="9"/>
  <c r="AI57" i="9"/>
  <c r="AH57" i="9"/>
  <c r="AC57" i="9"/>
  <c r="AB57" i="9"/>
  <c r="W57" i="9"/>
  <c r="V57" i="9"/>
  <c r="Q57" i="9"/>
  <c r="P57" i="9"/>
  <c r="K57" i="9"/>
  <c r="J57" i="9"/>
  <c r="E57" i="9"/>
  <c r="D57" i="9"/>
  <c r="BA56" i="9"/>
  <c r="AZ56" i="9"/>
  <c r="AO56" i="9"/>
  <c r="AN56" i="9"/>
  <c r="AI56" i="9"/>
  <c r="AH56" i="9"/>
  <c r="AC56" i="9"/>
  <c r="AB56" i="9"/>
  <c r="W56" i="9"/>
  <c r="V56" i="9"/>
  <c r="Q56" i="9"/>
  <c r="P56" i="9"/>
  <c r="K56" i="9"/>
  <c r="J56" i="9"/>
  <c r="E56" i="9"/>
  <c r="D56" i="9"/>
  <c r="BA55" i="9"/>
  <c r="AZ55" i="9"/>
  <c r="AU55" i="9"/>
  <c r="AT55" i="9"/>
  <c r="AO55" i="9"/>
  <c r="AN55" i="9"/>
  <c r="AI55" i="9"/>
  <c r="AH55" i="9"/>
  <c r="AC55" i="9"/>
  <c r="AB55" i="9"/>
  <c r="W55" i="9"/>
  <c r="V55" i="9"/>
  <c r="Q55" i="9"/>
  <c r="P55" i="9"/>
  <c r="K55" i="9"/>
  <c r="J55" i="9"/>
  <c r="E55" i="9"/>
  <c r="D55" i="9"/>
  <c r="BA54" i="9"/>
  <c r="AZ54" i="9"/>
  <c r="AU54" i="9"/>
  <c r="AT54" i="9"/>
  <c r="AO54" i="9"/>
  <c r="AN54" i="9"/>
  <c r="AI54" i="9"/>
  <c r="AH54" i="9"/>
  <c r="AC54" i="9"/>
  <c r="AB54" i="9"/>
  <c r="W54" i="9"/>
  <c r="V54" i="9"/>
  <c r="Q54" i="9"/>
  <c r="P54" i="9"/>
  <c r="K54" i="9"/>
  <c r="J54" i="9"/>
  <c r="E54" i="9"/>
  <c r="D54" i="9"/>
  <c r="BA53" i="9"/>
  <c r="AZ53" i="9"/>
  <c r="AO53" i="9"/>
  <c r="AN53" i="9"/>
  <c r="AI53" i="9"/>
  <c r="AH53" i="9"/>
  <c r="AC53" i="9"/>
  <c r="AB53" i="9"/>
  <c r="W53" i="9"/>
  <c r="V53" i="9"/>
  <c r="Q53" i="9"/>
  <c r="P53" i="9"/>
  <c r="K53" i="9"/>
  <c r="J53" i="9"/>
  <c r="E53" i="9"/>
  <c r="D53" i="9"/>
  <c r="BA52" i="9"/>
  <c r="AZ52" i="9"/>
  <c r="AO52" i="9"/>
  <c r="AN52" i="9"/>
  <c r="AI52" i="9"/>
  <c r="AH52" i="9"/>
  <c r="AC52" i="9"/>
  <c r="AB52" i="9"/>
  <c r="W52" i="9"/>
  <c r="V52" i="9"/>
  <c r="Q52" i="9"/>
  <c r="P52" i="9"/>
  <c r="K52" i="9"/>
  <c r="J52" i="9"/>
  <c r="E52" i="9"/>
  <c r="D52" i="9"/>
  <c r="BA51" i="9"/>
  <c r="AZ51" i="9"/>
  <c r="AO51" i="9"/>
  <c r="AN51" i="9"/>
  <c r="AI51" i="9"/>
  <c r="AH51" i="9"/>
  <c r="AC51" i="9"/>
  <c r="AB51" i="9"/>
  <c r="W51" i="9"/>
  <c r="V51" i="9"/>
  <c r="Q51" i="9"/>
  <c r="P51" i="9"/>
  <c r="K51" i="9"/>
  <c r="J51" i="9"/>
  <c r="E51" i="9"/>
  <c r="D51" i="9"/>
  <c r="BA50" i="9"/>
  <c r="AZ50" i="9"/>
  <c r="AO50" i="9"/>
  <c r="AN50" i="9"/>
  <c r="AI50" i="9"/>
  <c r="AH50" i="9"/>
  <c r="AC50" i="9"/>
  <c r="AB50" i="9"/>
  <c r="W50" i="9"/>
  <c r="V50" i="9"/>
  <c r="Q50" i="9"/>
  <c r="P50" i="9"/>
  <c r="K50" i="9"/>
  <c r="J50" i="9"/>
  <c r="E50" i="9"/>
  <c r="D50" i="9"/>
  <c r="BA49" i="9"/>
  <c r="AZ49" i="9"/>
  <c r="AO49" i="9"/>
  <c r="AN49" i="9"/>
  <c r="AI49" i="9"/>
  <c r="AH49" i="9"/>
  <c r="AC49" i="9"/>
  <c r="AB49" i="9"/>
  <c r="W49" i="9"/>
  <c r="V49" i="9"/>
  <c r="Q49" i="9"/>
  <c r="P49" i="9"/>
  <c r="K49" i="9"/>
  <c r="J49" i="9"/>
  <c r="E49" i="9"/>
  <c r="D49" i="9"/>
  <c r="BA48" i="9"/>
  <c r="AZ48" i="9"/>
  <c r="AO48" i="9"/>
  <c r="AN48" i="9"/>
  <c r="AI48" i="9"/>
  <c r="AH48" i="9"/>
  <c r="AC48" i="9"/>
  <c r="AB48" i="9"/>
  <c r="W48" i="9"/>
  <c r="V48" i="9"/>
  <c r="Q48" i="9"/>
  <c r="P48" i="9"/>
  <c r="K48" i="9"/>
  <c r="J48" i="9"/>
  <c r="E48" i="9"/>
  <c r="D48" i="9"/>
  <c r="BA47" i="9"/>
  <c r="AZ47" i="9"/>
  <c r="AO47" i="9"/>
  <c r="AN47" i="9"/>
  <c r="AI47" i="9"/>
  <c r="AH47" i="9"/>
  <c r="AC47" i="9"/>
  <c r="AB47" i="9"/>
  <c r="W47" i="9"/>
  <c r="V47" i="9"/>
  <c r="Q47" i="9"/>
  <c r="P47" i="9"/>
  <c r="K47" i="9"/>
  <c r="J47" i="9"/>
  <c r="E47" i="9"/>
  <c r="D47" i="9"/>
  <c r="AZ46" i="9"/>
  <c r="AO46" i="9"/>
  <c r="AN46" i="9"/>
  <c r="AI46" i="9"/>
  <c r="AH46" i="9"/>
  <c r="AC46" i="9"/>
  <c r="AB46" i="9"/>
  <c r="W46" i="9"/>
  <c r="V46" i="9"/>
  <c r="Q46" i="9"/>
  <c r="P46" i="9"/>
  <c r="K46" i="9"/>
  <c r="J46" i="9"/>
  <c r="E46" i="9"/>
  <c r="D46" i="9"/>
  <c r="AZ45" i="9"/>
  <c r="AO45" i="9"/>
  <c r="AN45" i="9"/>
  <c r="AI45" i="9"/>
  <c r="AH45" i="9"/>
  <c r="AC45" i="9"/>
  <c r="AB45" i="9"/>
  <c r="W45" i="9"/>
  <c r="V45" i="9"/>
  <c r="P45" i="9"/>
  <c r="K45" i="9"/>
  <c r="J45" i="9"/>
  <c r="E45" i="9"/>
  <c r="D45" i="9"/>
  <c r="AZ44" i="9"/>
  <c r="AO44" i="9"/>
  <c r="AN44" i="9"/>
  <c r="AI44" i="9"/>
  <c r="AH44" i="9"/>
  <c r="AC44" i="9"/>
  <c r="AB44" i="9"/>
  <c r="W44" i="9"/>
  <c r="V44" i="9"/>
  <c r="P44" i="9"/>
  <c r="J44" i="9"/>
  <c r="D44" i="9"/>
  <c r="CX21" i="9"/>
  <c r="CW21" i="9"/>
  <c r="CV21" i="9"/>
  <c r="CU21" i="9"/>
  <c r="CT21" i="9"/>
  <c r="BD20" i="22"/>
  <c r="BC20" i="22"/>
  <c r="BB20" i="22"/>
  <c r="BA20" i="22"/>
  <c r="AZ20" i="22"/>
  <c r="V391" i="9" l="1"/>
  <c r="U391" i="9"/>
  <c r="V390" i="9"/>
  <c r="U390" i="9"/>
  <c r="V356" i="9"/>
  <c r="U356" i="9"/>
  <c r="V355" i="9"/>
  <c r="U355" i="9"/>
  <c r="V321" i="9"/>
  <c r="U321" i="9"/>
  <c r="V320" i="9"/>
  <c r="U320" i="9"/>
  <c r="V286" i="9"/>
  <c r="U286" i="9"/>
  <c r="V285" i="9"/>
  <c r="U285" i="9"/>
  <c r="V251" i="9"/>
  <c r="U251" i="9"/>
  <c r="V250" i="9"/>
  <c r="U250" i="9"/>
  <c r="V216" i="9"/>
  <c r="U216" i="9"/>
  <c r="V215" i="9"/>
  <c r="U215" i="9"/>
  <c r="V181" i="9"/>
  <c r="U181" i="9"/>
  <c r="V180" i="9"/>
  <c r="U180" i="9"/>
  <c r="U146" i="9"/>
  <c r="V145" i="9"/>
  <c r="U145" i="9"/>
  <c r="V111" i="9"/>
  <c r="U111" i="9"/>
  <c r="V110" i="9"/>
  <c r="U110" i="9"/>
  <c r="V76" i="9"/>
  <c r="U76" i="9"/>
  <c r="V75" i="9"/>
  <c r="U75" i="9"/>
  <c r="V41" i="9"/>
  <c r="U41" i="9"/>
  <c r="V40" i="9"/>
  <c r="U40" i="9"/>
  <c r="U5" i="9"/>
  <c r="V6" i="9"/>
  <c r="V5" i="9"/>
  <c r="U6" i="9"/>
  <c r="V9" i="9" l="1"/>
  <c r="D28" i="9" l="1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98" i="9"/>
  <c r="D97" i="9"/>
  <c r="D96" i="9"/>
  <c r="D95" i="9"/>
  <c r="D94" i="9"/>
  <c r="D93" i="9"/>
  <c r="D92" i="9"/>
  <c r="D91" i="9"/>
  <c r="D90" i="9"/>
  <c r="D89" i="9"/>
  <c r="D88" i="9"/>
  <c r="D82" i="9"/>
  <c r="D81" i="9"/>
  <c r="D80" i="9"/>
  <c r="D79" i="9"/>
  <c r="D168" i="9"/>
  <c r="D167" i="9"/>
  <c r="D166" i="9"/>
  <c r="D165" i="9"/>
  <c r="D164" i="9"/>
  <c r="D163" i="9"/>
  <c r="D154" i="9"/>
  <c r="D153" i="9"/>
  <c r="D152" i="9"/>
  <c r="D151" i="9"/>
  <c r="D150" i="9"/>
  <c r="D14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AQ21" i="22" l="1"/>
  <c r="AO21" i="22"/>
  <c r="AM21" i="22"/>
  <c r="BE382" i="9" l="1"/>
  <c r="BG382" i="9" s="1"/>
  <c r="AY382" i="9"/>
  <c r="BA382" i="9" s="1"/>
  <c r="AS382" i="9"/>
  <c r="AU382" i="9" s="1"/>
  <c r="AM382" i="9"/>
  <c r="AO382" i="9" s="1"/>
  <c r="AG382" i="9"/>
  <c r="AI382" i="9" s="1"/>
  <c r="AA382" i="9"/>
  <c r="AC382" i="9" s="1"/>
  <c r="U382" i="9"/>
  <c r="W382" i="9" s="1"/>
  <c r="O382" i="9"/>
  <c r="Q382" i="9" s="1"/>
  <c r="I382" i="9"/>
  <c r="K382" i="9" s="1"/>
  <c r="C382" i="9"/>
  <c r="E382" i="9" s="1"/>
  <c r="BE381" i="9"/>
  <c r="BG381" i="9" s="1"/>
  <c r="AY381" i="9"/>
  <c r="BA381" i="9" s="1"/>
  <c r="AS381" i="9"/>
  <c r="AU381" i="9" s="1"/>
  <c r="AM381" i="9"/>
  <c r="AO381" i="9" s="1"/>
  <c r="AG381" i="9"/>
  <c r="AI381" i="9" s="1"/>
  <c r="AA381" i="9"/>
  <c r="AC381" i="9" s="1"/>
  <c r="U381" i="9"/>
  <c r="W381" i="9" s="1"/>
  <c r="O381" i="9"/>
  <c r="Q381" i="9" s="1"/>
  <c r="I381" i="9"/>
  <c r="K381" i="9" s="1"/>
  <c r="C381" i="9"/>
  <c r="E381" i="9" s="1"/>
  <c r="BE380" i="9"/>
  <c r="BG380" i="9" s="1"/>
  <c r="AY380" i="9"/>
  <c r="BA380" i="9" s="1"/>
  <c r="AS380" i="9"/>
  <c r="AU380" i="9" s="1"/>
  <c r="AM380" i="9"/>
  <c r="AO380" i="9" s="1"/>
  <c r="AG380" i="9"/>
  <c r="AI380" i="9" s="1"/>
  <c r="AA380" i="9"/>
  <c r="AC380" i="9" s="1"/>
  <c r="U380" i="9"/>
  <c r="W380" i="9" s="1"/>
  <c r="O380" i="9"/>
  <c r="Q380" i="9" s="1"/>
  <c r="I380" i="9"/>
  <c r="K380" i="9" s="1"/>
  <c r="C380" i="9"/>
  <c r="E380" i="9" s="1"/>
  <c r="BG378" i="9"/>
  <c r="BF378" i="9"/>
  <c r="BA378" i="9"/>
  <c r="AZ378" i="9"/>
  <c r="AU378" i="9"/>
  <c r="AT378" i="9"/>
  <c r="AO378" i="9"/>
  <c r="AN378" i="9"/>
  <c r="AI378" i="9"/>
  <c r="AH378" i="9"/>
  <c r="AC378" i="9"/>
  <c r="AB378" i="9"/>
  <c r="W378" i="9"/>
  <c r="V378" i="9"/>
  <c r="Q378" i="9"/>
  <c r="P378" i="9"/>
  <c r="K378" i="9"/>
  <c r="J378" i="9"/>
  <c r="E378" i="9"/>
  <c r="BG377" i="9"/>
  <c r="BF377" i="9"/>
  <c r="BA377" i="9"/>
  <c r="AZ377" i="9"/>
  <c r="AU377" i="9"/>
  <c r="AT377" i="9"/>
  <c r="AO377" i="9"/>
  <c r="AN377" i="9"/>
  <c r="AI377" i="9"/>
  <c r="AH377" i="9"/>
  <c r="AC377" i="9"/>
  <c r="AB377" i="9"/>
  <c r="W377" i="9"/>
  <c r="V377" i="9"/>
  <c r="Q377" i="9"/>
  <c r="P377" i="9"/>
  <c r="K377" i="9"/>
  <c r="J377" i="9"/>
  <c r="E377" i="9"/>
  <c r="BG376" i="9"/>
  <c r="BF376" i="9"/>
  <c r="BA376" i="9"/>
  <c r="AZ376" i="9"/>
  <c r="AU376" i="9"/>
  <c r="AT376" i="9"/>
  <c r="AO376" i="9"/>
  <c r="AN376" i="9"/>
  <c r="AI376" i="9"/>
  <c r="AH376" i="9"/>
  <c r="AC376" i="9"/>
  <c r="AB376" i="9"/>
  <c r="W376" i="9"/>
  <c r="V376" i="9"/>
  <c r="Q376" i="9"/>
  <c r="P376" i="9"/>
  <c r="K376" i="9"/>
  <c r="J376" i="9"/>
  <c r="E376" i="9"/>
  <c r="BG375" i="9"/>
  <c r="BF375" i="9"/>
  <c r="BA375" i="9"/>
  <c r="AZ375" i="9"/>
  <c r="AU375" i="9"/>
  <c r="AT375" i="9"/>
  <c r="AO375" i="9"/>
  <c r="AN375" i="9"/>
  <c r="AI375" i="9"/>
  <c r="AH375" i="9"/>
  <c r="AC375" i="9"/>
  <c r="AB375" i="9"/>
  <c r="W375" i="9"/>
  <c r="V375" i="9"/>
  <c r="Q375" i="9"/>
  <c r="P375" i="9"/>
  <c r="K375" i="9"/>
  <c r="J375" i="9"/>
  <c r="E375" i="9"/>
  <c r="BG374" i="9"/>
  <c r="BF374" i="9"/>
  <c r="BA374" i="9"/>
  <c r="AZ374" i="9"/>
  <c r="AU374" i="9"/>
  <c r="AT374" i="9"/>
  <c r="AO374" i="9"/>
  <c r="AN374" i="9"/>
  <c r="AI374" i="9"/>
  <c r="AH374" i="9"/>
  <c r="AC374" i="9"/>
  <c r="AB374" i="9"/>
  <c r="W374" i="9"/>
  <c r="V374" i="9"/>
  <c r="Q374" i="9"/>
  <c r="P374" i="9"/>
  <c r="K374" i="9"/>
  <c r="J374" i="9"/>
  <c r="E374" i="9"/>
  <c r="BG373" i="9"/>
  <c r="BF373" i="9"/>
  <c r="BA373" i="9"/>
  <c r="AZ373" i="9"/>
  <c r="AU373" i="9"/>
  <c r="AT373" i="9"/>
  <c r="AO373" i="9"/>
  <c r="AN373" i="9"/>
  <c r="AI373" i="9"/>
  <c r="AH373" i="9"/>
  <c r="AC373" i="9"/>
  <c r="AB373" i="9"/>
  <c r="W373" i="9"/>
  <c r="V373" i="9"/>
  <c r="Q373" i="9"/>
  <c r="P373" i="9"/>
  <c r="K373" i="9"/>
  <c r="J373" i="9"/>
  <c r="E373" i="9"/>
  <c r="BG372" i="9"/>
  <c r="BF372" i="9"/>
  <c r="BA372" i="9"/>
  <c r="AZ372" i="9"/>
  <c r="AU372" i="9"/>
  <c r="AT372" i="9"/>
  <c r="AO372" i="9"/>
  <c r="AN372" i="9"/>
  <c r="AI372" i="9"/>
  <c r="AH372" i="9"/>
  <c r="AC372" i="9"/>
  <c r="AB372" i="9"/>
  <c r="W372" i="9"/>
  <c r="V372" i="9"/>
  <c r="Q372" i="9"/>
  <c r="P372" i="9"/>
  <c r="K372" i="9"/>
  <c r="J372" i="9"/>
  <c r="E372" i="9"/>
  <c r="BG371" i="9"/>
  <c r="BF371" i="9"/>
  <c r="BA371" i="9"/>
  <c r="AZ371" i="9"/>
  <c r="AU371" i="9"/>
  <c r="AT371" i="9"/>
  <c r="AO371" i="9"/>
  <c r="AN371" i="9"/>
  <c r="AI371" i="9"/>
  <c r="AH371" i="9"/>
  <c r="AC371" i="9"/>
  <c r="AB371" i="9"/>
  <c r="W371" i="9"/>
  <c r="V371" i="9"/>
  <c r="Q371" i="9"/>
  <c r="P371" i="9"/>
  <c r="K371" i="9"/>
  <c r="J371" i="9"/>
  <c r="E371" i="9"/>
  <c r="BG370" i="9"/>
  <c r="BF370" i="9"/>
  <c r="BA370" i="9"/>
  <c r="AZ370" i="9"/>
  <c r="AU370" i="9"/>
  <c r="AT370" i="9"/>
  <c r="AO370" i="9"/>
  <c r="AN370" i="9"/>
  <c r="AI370" i="9"/>
  <c r="AH370" i="9"/>
  <c r="AC370" i="9"/>
  <c r="AB370" i="9"/>
  <c r="W370" i="9"/>
  <c r="V370" i="9"/>
  <c r="Q370" i="9"/>
  <c r="P370" i="9"/>
  <c r="K370" i="9"/>
  <c r="J370" i="9"/>
  <c r="E370" i="9"/>
  <c r="BG369" i="9"/>
  <c r="BF369" i="9"/>
  <c r="BA369" i="9"/>
  <c r="AZ369" i="9"/>
  <c r="AU369" i="9"/>
  <c r="AT369" i="9"/>
  <c r="AO369" i="9"/>
  <c r="AN369" i="9"/>
  <c r="AI369" i="9"/>
  <c r="AH369" i="9"/>
  <c r="AC369" i="9"/>
  <c r="AB369" i="9"/>
  <c r="W369" i="9"/>
  <c r="V369" i="9"/>
  <c r="Q369" i="9"/>
  <c r="P369" i="9"/>
  <c r="K369" i="9"/>
  <c r="J369" i="9"/>
  <c r="E369" i="9"/>
  <c r="BG368" i="9"/>
  <c r="BF368" i="9"/>
  <c r="BA368" i="9"/>
  <c r="AZ368" i="9"/>
  <c r="AU368" i="9"/>
  <c r="AT368" i="9"/>
  <c r="AO368" i="9"/>
  <c r="AN368" i="9"/>
  <c r="AI368" i="9"/>
  <c r="AH368" i="9"/>
  <c r="AC368" i="9"/>
  <c r="AB368" i="9"/>
  <c r="W368" i="9"/>
  <c r="V368" i="9"/>
  <c r="Q368" i="9"/>
  <c r="P368" i="9"/>
  <c r="K368" i="9"/>
  <c r="J368" i="9"/>
  <c r="E368" i="9"/>
  <c r="BG367" i="9"/>
  <c r="BF367" i="9"/>
  <c r="BA367" i="9"/>
  <c r="AZ367" i="9"/>
  <c r="AU367" i="9"/>
  <c r="AT367" i="9"/>
  <c r="AO367" i="9"/>
  <c r="AN367" i="9"/>
  <c r="AI367" i="9"/>
  <c r="AH367" i="9"/>
  <c r="AC367" i="9"/>
  <c r="AB367" i="9"/>
  <c r="W367" i="9"/>
  <c r="V367" i="9"/>
  <c r="Q367" i="9"/>
  <c r="P367" i="9"/>
  <c r="K367" i="9"/>
  <c r="J367" i="9"/>
  <c r="E367" i="9"/>
  <c r="BG366" i="9"/>
  <c r="BF366" i="9"/>
  <c r="BA366" i="9"/>
  <c r="AZ366" i="9"/>
  <c r="AU366" i="9"/>
  <c r="AT366" i="9"/>
  <c r="AO366" i="9"/>
  <c r="AN366" i="9"/>
  <c r="AI366" i="9"/>
  <c r="AH366" i="9"/>
  <c r="AC366" i="9"/>
  <c r="AB366" i="9"/>
  <c r="W366" i="9"/>
  <c r="V366" i="9"/>
  <c r="Q366" i="9"/>
  <c r="P366" i="9"/>
  <c r="K366" i="9"/>
  <c r="J366" i="9"/>
  <c r="E366" i="9"/>
  <c r="BG365" i="9"/>
  <c r="BF365" i="9"/>
  <c r="BA365" i="9"/>
  <c r="AZ365" i="9"/>
  <c r="AU365" i="9"/>
  <c r="AT365" i="9"/>
  <c r="AO365" i="9"/>
  <c r="AN365" i="9"/>
  <c r="AI365" i="9"/>
  <c r="AH365" i="9"/>
  <c r="AC365" i="9"/>
  <c r="AB365" i="9"/>
  <c r="W365" i="9"/>
  <c r="V365" i="9"/>
  <c r="Q365" i="9"/>
  <c r="P365" i="9"/>
  <c r="K365" i="9"/>
  <c r="J365" i="9"/>
  <c r="E365" i="9"/>
  <c r="BG364" i="9"/>
  <c r="BF364" i="9"/>
  <c r="BA364" i="9"/>
  <c r="AZ364" i="9"/>
  <c r="AU364" i="9"/>
  <c r="AT364" i="9"/>
  <c r="AO364" i="9"/>
  <c r="AN364" i="9"/>
  <c r="AI364" i="9"/>
  <c r="AH364" i="9"/>
  <c r="AC364" i="9"/>
  <c r="AB364" i="9"/>
  <c r="W364" i="9"/>
  <c r="V364" i="9"/>
  <c r="Q364" i="9"/>
  <c r="P364" i="9"/>
  <c r="K364" i="9"/>
  <c r="J364" i="9"/>
  <c r="E364" i="9"/>
  <c r="BG363" i="9"/>
  <c r="BF363" i="9"/>
  <c r="BA363" i="9"/>
  <c r="AZ363" i="9"/>
  <c r="AU363" i="9"/>
  <c r="AT363" i="9"/>
  <c r="AO363" i="9"/>
  <c r="AN363" i="9"/>
  <c r="AI363" i="9"/>
  <c r="AH363" i="9"/>
  <c r="AC363" i="9"/>
  <c r="AB363" i="9"/>
  <c r="W363" i="9"/>
  <c r="V363" i="9"/>
  <c r="Q363" i="9"/>
  <c r="P363" i="9"/>
  <c r="K363" i="9"/>
  <c r="J363" i="9"/>
  <c r="E363" i="9"/>
  <c r="BG362" i="9"/>
  <c r="BF362" i="9"/>
  <c r="BA362" i="9"/>
  <c r="AZ362" i="9"/>
  <c r="AU362" i="9"/>
  <c r="AT362" i="9"/>
  <c r="AO362" i="9"/>
  <c r="AN362" i="9"/>
  <c r="AI362" i="9"/>
  <c r="AH362" i="9"/>
  <c r="AC362" i="9"/>
  <c r="AB362" i="9"/>
  <c r="W362" i="9"/>
  <c r="V362" i="9"/>
  <c r="Q362" i="9"/>
  <c r="P362" i="9"/>
  <c r="K362" i="9"/>
  <c r="J362" i="9"/>
  <c r="E362" i="9"/>
  <c r="BG361" i="9"/>
  <c r="BF361" i="9"/>
  <c r="BA361" i="9"/>
  <c r="AZ361" i="9"/>
  <c r="AU361" i="9"/>
  <c r="AT361" i="9"/>
  <c r="AO361" i="9"/>
  <c r="AN361" i="9"/>
  <c r="AI361" i="9"/>
  <c r="AH361" i="9"/>
  <c r="AC361" i="9"/>
  <c r="AB361" i="9"/>
  <c r="W361" i="9"/>
  <c r="V361" i="9"/>
  <c r="Q361" i="9"/>
  <c r="P361" i="9"/>
  <c r="K361" i="9"/>
  <c r="J361" i="9"/>
  <c r="E361" i="9"/>
  <c r="BG360" i="9"/>
  <c r="BF360" i="9"/>
  <c r="BA360" i="9"/>
  <c r="AZ360" i="9"/>
  <c r="AU360" i="9"/>
  <c r="AT360" i="9"/>
  <c r="AO360" i="9"/>
  <c r="AN360" i="9"/>
  <c r="AI360" i="9"/>
  <c r="AH360" i="9"/>
  <c r="AC360" i="9"/>
  <c r="AB360" i="9"/>
  <c r="W360" i="9"/>
  <c r="V360" i="9"/>
  <c r="Q360" i="9"/>
  <c r="P360" i="9"/>
  <c r="K360" i="9"/>
  <c r="J360" i="9"/>
  <c r="E360" i="9"/>
  <c r="BG359" i="9"/>
  <c r="BF359" i="9"/>
  <c r="BA359" i="9"/>
  <c r="AZ359" i="9"/>
  <c r="AU359" i="9"/>
  <c r="AT359" i="9"/>
  <c r="AO359" i="9"/>
  <c r="AN359" i="9"/>
  <c r="AI359" i="9"/>
  <c r="AH359" i="9"/>
  <c r="AC359" i="9"/>
  <c r="AB359" i="9"/>
  <c r="W359" i="9"/>
  <c r="V359" i="9"/>
  <c r="Q359" i="9"/>
  <c r="P359" i="9"/>
  <c r="K359" i="9"/>
  <c r="J359" i="9"/>
  <c r="E359" i="9"/>
  <c r="BE347" i="9"/>
  <c r="BG347" i="9" s="1"/>
  <c r="AY347" i="9"/>
  <c r="BA347" i="9" s="1"/>
  <c r="AS347" i="9"/>
  <c r="AU347" i="9" s="1"/>
  <c r="AM347" i="9"/>
  <c r="AO347" i="9" s="1"/>
  <c r="AI347" i="9"/>
  <c r="AG347" i="9"/>
  <c r="AA347" i="9"/>
  <c r="AC347" i="9" s="1"/>
  <c r="U347" i="9"/>
  <c r="W347" i="9" s="1"/>
  <c r="O347" i="9"/>
  <c r="Q347" i="9" s="1"/>
  <c r="I347" i="9"/>
  <c r="K347" i="9" s="1"/>
  <c r="C347" i="9"/>
  <c r="E347" i="9" s="1"/>
  <c r="BE312" i="9"/>
  <c r="BG312" i="9" s="1"/>
  <c r="AY312" i="9"/>
  <c r="BA312" i="9" s="1"/>
  <c r="AS312" i="9"/>
  <c r="AU312" i="9" s="1"/>
  <c r="AM312" i="9"/>
  <c r="AO312" i="9" s="1"/>
  <c r="AG312" i="9"/>
  <c r="AI312" i="9" s="1"/>
  <c r="AA312" i="9"/>
  <c r="AC312" i="9" s="1"/>
  <c r="U312" i="9"/>
  <c r="W312" i="9" s="1"/>
  <c r="O312" i="9"/>
  <c r="Q312" i="9" s="1"/>
  <c r="I312" i="9"/>
  <c r="K312" i="9" s="1"/>
  <c r="C312" i="9"/>
  <c r="E312" i="9" s="1"/>
  <c r="BE277" i="9"/>
  <c r="BG277" i="9" s="1"/>
  <c r="AY277" i="9"/>
  <c r="BA277" i="9" s="1"/>
  <c r="AS277" i="9"/>
  <c r="AU277" i="9" s="1"/>
  <c r="AM277" i="9"/>
  <c r="AO277" i="9" s="1"/>
  <c r="AG277" i="9"/>
  <c r="AI277" i="9" s="1"/>
  <c r="AA277" i="9"/>
  <c r="AC277" i="9" s="1"/>
  <c r="U277" i="9"/>
  <c r="W277" i="9" s="1"/>
  <c r="O277" i="9"/>
  <c r="Q277" i="9" s="1"/>
  <c r="I277" i="9"/>
  <c r="K277" i="9" s="1"/>
  <c r="C277" i="9"/>
  <c r="E277" i="9" s="1"/>
  <c r="BE242" i="9"/>
  <c r="BG242" i="9" s="1"/>
  <c r="AY242" i="9"/>
  <c r="BA242" i="9" s="1"/>
  <c r="AS242" i="9"/>
  <c r="AU242" i="9" s="1"/>
  <c r="AM242" i="9"/>
  <c r="AO242" i="9" s="1"/>
  <c r="AG242" i="9"/>
  <c r="AI242" i="9" s="1"/>
  <c r="AA242" i="9"/>
  <c r="AC242" i="9" s="1"/>
  <c r="U242" i="9"/>
  <c r="W242" i="9" s="1"/>
  <c r="O242" i="9"/>
  <c r="Q242" i="9" s="1"/>
  <c r="I242" i="9"/>
  <c r="K242" i="9" s="1"/>
  <c r="C242" i="9"/>
  <c r="E242" i="9" s="1"/>
  <c r="BE207" i="9"/>
  <c r="BG207" i="9" s="1"/>
  <c r="AY207" i="9"/>
  <c r="BA207" i="9" s="1"/>
  <c r="AS207" i="9"/>
  <c r="AU207" i="9" s="1"/>
  <c r="AM207" i="9"/>
  <c r="AO207" i="9" s="1"/>
  <c r="AG207" i="9"/>
  <c r="AI207" i="9" s="1"/>
  <c r="AA207" i="9"/>
  <c r="AC207" i="9" s="1"/>
  <c r="U207" i="9"/>
  <c r="W207" i="9" s="1"/>
  <c r="O207" i="9"/>
  <c r="Q207" i="9" s="1"/>
  <c r="I207" i="9"/>
  <c r="K207" i="9" s="1"/>
  <c r="C207" i="9"/>
  <c r="E207" i="9" s="1"/>
  <c r="BE172" i="9"/>
  <c r="BG172" i="9" s="1"/>
  <c r="AY172" i="9"/>
  <c r="BA172" i="9" s="1"/>
  <c r="AS172" i="9"/>
  <c r="AU172" i="9" s="1"/>
  <c r="AM172" i="9"/>
  <c r="AO172" i="9" s="1"/>
  <c r="AG172" i="9"/>
  <c r="AI172" i="9" s="1"/>
  <c r="AA172" i="9"/>
  <c r="AC172" i="9" s="1"/>
  <c r="U172" i="9"/>
  <c r="W172" i="9" s="1"/>
  <c r="O172" i="9"/>
  <c r="Q172" i="9" s="1"/>
  <c r="I172" i="9"/>
  <c r="K172" i="9" s="1"/>
  <c r="C172" i="9"/>
  <c r="E172" i="9" s="1"/>
  <c r="BE171" i="9"/>
  <c r="BG171" i="9" s="1"/>
  <c r="AY171" i="9"/>
  <c r="BA171" i="9" s="1"/>
  <c r="AS171" i="9"/>
  <c r="AU171" i="9" s="1"/>
  <c r="AM171" i="9"/>
  <c r="AO171" i="9" s="1"/>
  <c r="AG171" i="9"/>
  <c r="AI171" i="9" s="1"/>
  <c r="AA171" i="9"/>
  <c r="AC171" i="9" s="1"/>
  <c r="U171" i="9"/>
  <c r="W171" i="9" s="1"/>
  <c r="O171" i="9"/>
  <c r="Q171" i="9" s="1"/>
  <c r="I171" i="9"/>
  <c r="K171" i="9" s="1"/>
  <c r="C171" i="9"/>
  <c r="E171" i="9" s="1"/>
  <c r="BE170" i="9"/>
  <c r="BG170" i="9" s="1"/>
  <c r="AY170" i="9"/>
  <c r="BA170" i="9" s="1"/>
  <c r="AS170" i="9"/>
  <c r="AU170" i="9" s="1"/>
  <c r="AM170" i="9"/>
  <c r="AO170" i="9" s="1"/>
  <c r="AG170" i="9"/>
  <c r="AI170" i="9" s="1"/>
  <c r="AA170" i="9"/>
  <c r="AC170" i="9" s="1"/>
  <c r="U170" i="9"/>
  <c r="W170" i="9" s="1"/>
  <c r="O170" i="9"/>
  <c r="Q170" i="9" s="1"/>
  <c r="I170" i="9"/>
  <c r="K170" i="9" s="1"/>
  <c r="C170" i="9"/>
  <c r="E170" i="9" s="1"/>
  <c r="BG168" i="9"/>
  <c r="BF168" i="9"/>
  <c r="BA168" i="9"/>
  <c r="AZ168" i="9"/>
  <c r="AU168" i="9"/>
  <c r="AT168" i="9"/>
  <c r="AO168" i="9"/>
  <c r="AN168" i="9"/>
  <c r="AI168" i="9"/>
  <c r="AH168" i="9"/>
  <c r="AC168" i="9"/>
  <c r="AB168" i="9"/>
  <c r="W168" i="9"/>
  <c r="V168" i="9"/>
  <c r="Q168" i="9"/>
  <c r="P168" i="9"/>
  <c r="K168" i="9"/>
  <c r="J168" i="9"/>
  <c r="E168" i="9"/>
  <c r="BG167" i="9"/>
  <c r="BF167" i="9"/>
  <c r="BA167" i="9"/>
  <c r="AZ167" i="9"/>
  <c r="AU167" i="9"/>
  <c r="AT167" i="9"/>
  <c r="AO167" i="9"/>
  <c r="AN167" i="9"/>
  <c r="AI167" i="9"/>
  <c r="AH167" i="9"/>
  <c r="AC167" i="9"/>
  <c r="AB167" i="9"/>
  <c r="W167" i="9"/>
  <c r="V167" i="9"/>
  <c r="Q167" i="9"/>
  <c r="P167" i="9"/>
  <c r="K167" i="9"/>
  <c r="J167" i="9"/>
  <c r="E167" i="9"/>
  <c r="BG166" i="9"/>
  <c r="BF166" i="9"/>
  <c r="BA166" i="9"/>
  <c r="AZ166" i="9"/>
  <c r="AU166" i="9"/>
  <c r="AT166" i="9"/>
  <c r="AO166" i="9"/>
  <c r="AN166" i="9"/>
  <c r="AI166" i="9"/>
  <c r="AH166" i="9"/>
  <c r="AC166" i="9"/>
  <c r="AB166" i="9"/>
  <c r="W166" i="9"/>
  <c r="V166" i="9"/>
  <c r="Q166" i="9"/>
  <c r="P166" i="9"/>
  <c r="K166" i="9"/>
  <c r="J166" i="9"/>
  <c r="E166" i="9"/>
  <c r="BG165" i="9"/>
  <c r="BF165" i="9"/>
  <c r="BA165" i="9"/>
  <c r="AZ165" i="9"/>
  <c r="AU165" i="9"/>
  <c r="AT165" i="9"/>
  <c r="AO165" i="9"/>
  <c r="AN165" i="9"/>
  <c r="AI165" i="9"/>
  <c r="AH165" i="9"/>
  <c r="AC165" i="9"/>
  <c r="AB165" i="9"/>
  <c r="W165" i="9"/>
  <c r="V165" i="9"/>
  <c r="Q165" i="9"/>
  <c r="P165" i="9"/>
  <c r="K165" i="9"/>
  <c r="J165" i="9"/>
  <c r="E165" i="9"/>
  <c r="BG164" i="9"/>
  <c r="BF164" i="9"/>
  <c r="BA164" i="9"/>
  <c r="AZ164" i="9"/>
  <c r="AU164" i="9"/>
  <c r="AT164" i="9"/>
  <c r="AO164" i="9"/>
  <c r="AN164" i="9"/>
  <c r="AI164" i="9"/>
  <c r="AH164" i="9"/>
  <c r="AC164" i="9"/>
  <c r="AB164" i="9"/>
  <c r="W164" i="9"/>
  <c r="V164" i="9"/>
  <c r="Q164" i="9"/>
  <c r="P164" i="9"/>
  <c r="K164" i="9"/>
  <c r="J164" i="9"/>
  <c r="E164" i="9"/>
  <c r="BG163" i="9"/>
  <c r="BF163" i="9"/>
  <c r="BA163" i="9"/>
  <c r="AZ163" i="9"/>
  <c r="AU163" i="9"/>
  <c r="AT163" i="9"/>
  <c r="AO163" i="9"/>
  <c r="AN163" i="9"/>
  <c r="AI163" i="9"/>
  <c r="AH163" i="9"/>
  <c r="AC163" i="9"/>
  <c r="AB163" i="9"/>
  <c r="W163" i="9"/>
  <c r="V163" i="9"/>
  <c r="Q163" i="9"/>
  <c r="P163" i="9"/>
  <c r="K163" i="9"/>
  <c r="J163" i="9"/>
  <c r="E163" i="9"/>
  <c r="BG162" i="9"/>
  <c r="BF162" i="9"/>
  <c r="BA162" i="9"/>
  <c r="AZ162" i="9"/>
  <c r="AU162" i="9"/>
  <c r="AT162" i="9"/>
  <c r="AO162" i="9"/>
  <c r="AN162" i="9"/>
  <c r="AI162" i="9"/>
  <c r="AH162" i="9"/>
  <c r="AC162" i="9"/>
  <c r="AB162" i="9"/>
  <c r="W162" i="9"/>
  <c r="V162" i="9"/>
  <c r="Q162" i="9"/>
  <c r="P162" i="9"/>
  <c r="K162" i="9"/>
  <c r="E162" i="9"/>
  <c r="BG161" i="9"/>
  <c r="BF161" i="9"/>
  <c r="BA161" i="9"/>
  <c r="AZ161" i="9"/>
  <c r="AU161" i="9"/>
  <c r="AT161" i="9"/>
  <c r="AO161" i="9"/>
  <c r="AN161" i="9"/>
  <c r="AI161" i="9"/>
  <c r="AH161" i="9"/>
  <c r="AC161" i="9"/>
  <c r="AB161" i="9"/>
  <c r="W161" i="9"/>
  <c r="V161" i="9"/>
  <c r="Q161" i="9"/>
  <c r="P161" i="9"/>
  <c r="K161" i="9"/>
  <c r="E161" i="9"/>
  <c r="BG160" i="9"/>
  <c r="BF160" i="9"/>
  <c r="BA160" i="9"/>
  <c r="AZ160" i="9"/>
  <c r="AU160" i="9"/>
  <c r="AT160" i="9"/>
  <c r="AO160" i="9"/>
  <c r="AN160" i="9"/>
  <c r="AI160" i="9"/>
  <c r="AH160" i="9"/>
  <c r="AC160" i="9"/>
  <c r="AB160" i="9"/>
  <c r="W160" i="9"/>
  <c r="V160" i="9"/>
  <c r="Q160" i="9"/>
  <c r="P160" i="9"/>
  <c r="K160" i="9"/>
  <c r="E160" i="9"/>
  <c r="BG159" i="9"/>
  <c r="BF159" i="9"/>
  <c r="BA159" i="9"/>
  <c r="AZ159" i="9"/>
  <c r="AU159" i="9"/>
  <c r="AT159" i="9"/>
  <c r="AO159" i="9"/>
  <c r="AN159" i="9"/>
  <c r="AI159" i="9"/>
  <c r="AH159" i="9"/>
  <c r="AC159" i="9"/>
  <c r="AB159" i="9"/>
  <c r="W159" i="9"/>
  <c r="V159" i="9"/>
  <c r="Q159" i="9"/>
  <c r="P159" i="9"/>
  <c r="K159" i="9"/>
  <c r="E159" i="9"/>
  <c r="BG158" i="9"/>
  <c r="BF158" i="9"/>
  <c r="BA158" i="9"/>
  <c r="AZ158" i="9"/>
  <c r="AU158" i="9"/>
  <c r="AT158" i="9"/>
  <c r="AO158" i="9"/>
  <c r="AN158" i="9"/>
  <c r="AI158" i="9"/>
  <c r="AH158" i="9"/>
  <c r="AC158" i="9"/>
  <c r="AB158" i="9"/>
  <c r="W158" i="9"/>
  <c r="V158" i="9"/>
  <c r="Q158" i="9"/>
  <c r="P158" i="9"/>
  <c r="K158" i="9"/>
  <c r="E158" i="9"/>
  <c r="BG157" i="9"/>
  <c r="BF157" i="9"/>
  <c r="BA157" i="9"/>
  <c r="AZ157" i="9"/>
  <c r="AU157" i="9"/>
  <c r="AT157" i="9"/>
  <c r="AO157" i="9"/>
  <c r="AN157" i="9"/>
  <c r="AI157" i="9"/>
  <c r="AH157" i="9"/>
  <c r="AC157" i="9"/>
  <c r="AB157" i="9"/>
  <c r="W157" i="9"/>
  <c r="V157" i="9"/>
  <c r="Q157" i="9"/>
  <c r="P157" i="9"/>
  <c r="K157" i="9"/>
  <c r="E157" i="9"/>
  <c r="BG156" i="9"/>
  <c r="BF156" i="9"/>
  <c r="BA156" i="9"/>
  <c r="AZ156" i="9"/>
  <c r="AU156" i="9"/>
  <c r="AT156" i="9"/>
  <c r="AO156" i="9"/>
  <c r="AN156" i="9"/>
  <c r="AI156" i="9"/>
  <c r="AH156" i="9"/>
  <c r="AC156" i="9"/>
  <c r="AB156" i="9"/>
  <c r="W156" i="9"/>
  <c r="V156" i="9"/>
  <c r="Q156" i="9"/>
  <c r="P156" i="9"/>
  <c r="K156" i="9"/>
  <c r="E156" i="9"/>
  <c r="BG155" i="9"/>
  <c r="BF155" i="9"/>
  <c r="BA155" i="9"/>
  <c r="AZ155" i="9"/>
  <c r="AU155" i="9"/>
  <c r="AT155" i="9"/>
  <c r="AO155" i="9"/>
  <c r="AN155" i="9"/>
  <c r="AI155" i="9"/>
  <c r="AH155" i="9"/>
  <c r="AC155" i="9"/>
  <c r="AB155" i="9"/>
  <c r="W155" i="9"/>
  <c r="V155" i="9"/>
  <c r="Q155" i="9"/>
  <c r="P155" i="9"/>
  <c r="K155" i="9"/>
  <c r="E155" i="9"/>
  <c r="BG154" i="9"/>
  <c r="BF154" i="9"/>
  <c r="BA154" i="9"/>
  <c r="AZ154" i="9"/>
  <c r="AU154" i="9"/>
  <c r="AT154" i="9"/>
  <c r="AO154" i="9"/>
  <c r="AN154" i="9"/>
  <c r="AI154" i="9"/>
  <c r="AH154" i="9"/>
  <c r="AC154" i="9"/>
  <c r="AB154" i="9"/>
  <c r="W154" i="9"/>
  <c r="V154" i="9"/>
  <c r="Q154" i="9"/>
  <c r="P154" i="9"/>
  <c r="K154" i="9"/>
  <c r="E154" i="9"/>
  <c r="BG153" i="9"/>
  <c r="BF153" i="9"/>
  <c r="BA153" i="9"/>
  <c r="AZ153" i="9"/>
  <c r="AU153" i="9"/>
  <c r="AT153" i="9"/>
  <c r="AO153" i="9"/>
  <c r="AN153" i="9"/>
  <c r="AI153" i="9"/>
  <c r="AH153" i="9"/>
  <c r="AC153" i="9"/>
  <c r="AB153" i="9"/>
  <c r="W153" i="9"/>
  <c r="V153" i="9"/>
  <c r="Q153" i="9"/>
  <c r="P153" i="9"/>
  <c r="K153" i="9"/>
  <c r="E153" i="9"/>
  <c r="BG152" i="9"/>
  <c r="BF152" i="9"/>
  <c r="BA152" i="9"/>
  <c r="AZ152" i="9"/>
  <c r="AU152" i="9"/>
  <c r="AT152" i="9"/>
  <c r="AO152" i="9"/>
  <c r="AN152" i="9"/>
  <c r="AI152" i="9"/>
  <c r="AH152" i="9"/>
  <c r="AC152" i="9"/>
  <c r="AB152" i="9"/>
  <c r="W152" i="9"/>
  <c r="V152" i="9"/>
  <c r="Q152" i="9"/>
  <c r="P152" i="9"/>
  <c r="K152" i="9"/>
  <c r="E152" i="9"/>
  <c r="BG151" i="9"/>
  <c r="BF151" i="9"/>
  <c r="BA151" i="9"/>
  <c r="AZ151" i="9"/>
  <c r="AU151" i="9"/>
  <c r="AT151" i="9"/>
  <c r="AO151" i="9"/>
  <c r="AN151" i="9"/>
  <c r="AI151" i="9"/>
  <c r="AH151" i="9"/>
  <c r="AC151" i="9"/>
  <c r="AB151" i="9"/>
  <c r="W151" i="9"/>
  <c r="V151" i="9"/>
  <c r="Q151" i="9"/>
  <c r="P151" i="9"/>
  <c r="K151" i="9"/>
  <c r="E151" i="9"/>
  <c r="BF150" i="9"/>
  <c r="BA150" i="9"/>
  <c r="AZ150" i="9"/>
  <c r="AU150" i="9"/>
  <c r="AT150" i="9"/>
  <c r="AO150" i="9"/>
  <c r="AN150" i="9"/>
  <c r="AI150" i="9"/>
  <c r="AH150" i="9"/>
  <c r="AC150" i="9"/>
  <c r="AB150" i="9"/>
  <c r="V150" i="9"/>
  <c r="Q150" i="9"/>
  <c r="P150" i="9"/>
  <c r="K150" i="9"/>
  <c r="J150" i="9"/>
  <c r="E150" i="9"/>
  <c r="BF149" i="9"/>
  <c r="BA149" i="9"/>
  <c r="AZ149" i="9"/>
  <c r="AU149" i="9"/>
  <c r="AT149" i="9"/>
  <c r="AO149" i="9"/>
  <c r="AN149" i="9"/>
  <c r="AI149" i="9"/>
  <c r="AH149" i="9"/>
  <c r="AC149" i="9"/>
  <c r="AB149" i="9"/>
  <c r="V149" i="9"/>
  <c r="P149" i="9"/>
  <c r="K149" i="9"/>
  <c r="J149" i="9"/>
  <c r="BE137" i="9"/>
  <c r="BG137" i="9" s="1"/>
  <c r="AY137" i="9"/>
  <c r="BA137" i="9" s="1"/>
  <c r="AS137" i="9"/>
  <c r="AU137" i="9" s="1"/>
  <c r="AM137" i="9"/>
  <c r="AO137" i="9" s="1"/>
  <c r="AG137" i="9"/>
  <c r="AI137" i="9" s="1"/>
  <c r="AA137" i="9"/>
  <c r="AC137" i="9" s="1"/>
  <c r="U137" i="9"/>
  <c r="W137" i="9" s="1"/>
  <c r="O137" i="9"/>
  <c r="Q137" i="9" s="1"/>
  <c r="I137" i="9"/>
  <c r="K137" i="9" s="1"/>
  <c r="C137" i="9"/>
  <c r="E137" i="9" s="1"/>
  <c r="BG136" i="9"/>
  <c r="BG135" i="9"/>
  <c r="BG133" i="9"/>
  <c r="BF133" i="9"/>
  <c r="BG132" i="9"/>
  <c r="BF132" i="9"/>
  <c r="BG131" i="9"/>
  <c r="BF131" i="9"/>
  <c r="BG130" i="9"/>
  <c r="BF130" i="9"/>
  <c r="BG129" i="9"/>
  <c r="BF129" i="9"/>
  <c r="BG128" i="9"/>
  <c r="BF128" i="9"/>
  <c r="BG127" i="9"/>
  <c r="BF127" i="9"/>
  <c r="BG126" i="9"/>
  <c r="BF126" i="9"/>
  <c r="BG125" i="9"/>
  <c r="BF125" i="9"/>
  <c r="BG124" i="9"/>
  <c r="BF124" i="9"/>
  <c r="BG123" i="9"/>
  <c r="BF123" i="9"/>
  <c r="BG122" i="9"/>
  <c r="BF122" i="9"/>
  <c r="BG121" i="9"/>
  <c r="BF121" i="9"/>
  <c r="BG120" i="9"/>
  <c r="BF120" i="9"/>
  <c r="BG119" i="9"/>
  <c r="BF119" i="9"/>
  <c r="BG118" i="9"/>
  <c r="BF118" i="9"/>
  <c r="BF117" i="9"/>
  <c r="BF116" i="9"/>
  <c r="BF115" i="9"/>
  <c r="BF114" i="9"/>
  <c r="BE102" i="9"/>
  <c r="BG102" i="9" s="1"/>
  <c r="AY102" i="9"/>
  <c r="BA102" i="9" s="1"/>
  <c r="AS102" i="9"/>
  <c r="AU102" i="9" s="1"/>
  <c r="AM102" i="9"/>
  <c r="AO102" i="9" s="1"/>
  <c r="AG102" i="9"/>
  <c r="AI102" i="9" s="1"/>
  <c r="AA102" i="9"/>
  <c r="AC102" i="9" s="1"/>
  <c r="U102" i="9"/>
  <c r="W102" i="9" s="1"/>
  <c r="O102" i="9"/>
  <c r="Q102" i="9" s="1"/>
  <c r="I102" i="9"/>
  <c r="K102" i="9" s="1"/>
  <c r="C102" i="9"/>
  <c r="E102" i="9" s="1"/>
  <c r="BE101" i="9"/>
  <c r="BG101" i="9" s="1"/>
  <c r="AY101" i="9"/>
  <c r="BA101" i="9" s="1"/>
  <c r="AU101" i="9"/>
  <c r="AO101" i="9"/>
  <c r="AM101" i="9"/>
  <c r="AI101" i="9"/>
  <c r="AG101" i="9"/>
  <c r="AC101" i="9"/>
  <c r="AA101" i="9"/>
  <c r="U101" i="9"/>
  <c r="W101" i="9" s="1"/>
  <c r="O101" i="9"/>
  <c r="Q101" i="9" s="1"/>
  <c r="I101" i="9"/>
  <c r="K101" i="9" s="1"/>
  <c r="C101" i="9"/>
  <c r="E101" i="9" s="1"/>
  <c r="BE100" i="9"/>
  <c r="BG100" i="9" s="1"/>
  <c r="BA100" i="9"/>
  <c r="AU100" i="9"/>
  <c r="AM100" i="9"/>
  <c r="AO100" i="9" s="1"/>
  <c r="AG100" i="9"/>
  <c r="AI100" i="9" s="1"/>
  <c r="AA100" i="9"/>
  <c r="AC100" i="9" s="1"/>
  <c r="U100" i="9"/>
  <c r="W100" i="9" s="1"/>
  <c r="O100" i="9"/>
  <c r="Q100" i="9" s="1"/>
  <c r="I100" i="9"/>
  <c r="K100" i="9" s="1"/>
  <c r="C100" i="9"/>
  <c r="E100" i="9" s="1"/>
  <c r="BG98" i="9"/>
  <c r="BF98" i="9"/>
  <c r="BA98" i="9"/>
  <c r="AZ98" i="9"/>
  <c r="AU98" i="9"/>
  <c r="AT98" i="9"/>
  <c r="AO98" i="9"/>
  <c r="AN98" i="9"/>
  <c r="AI98" i="9"/>
  <c r="AH98" i="9"/>
  <c r="AC98" i="9"/>
  <c r="AB98" i="9"/>
  <c r="W98" i="9"/>
  <c r="V98" i="9"/>
  <c r="Q98" i="9"/>
  <c r="P98" i="9"/>
  <c r="K98" i="9"/>
  <c r="J98" i="9"/>
  <c r="E98" i="9"/>
  <c r="BG97" i="9"/>
  <c r="BF97" i="9"/>
  <c r="BA97" i="9"/>
  <c r="AZ97" i="9"/>
  <c r="AU97" i="9"/>
  <c r="AT97" i="9"/>
  <c r="AO97" i="9"/>
  <c r="AN97" i="9"/>
  <c r="AI97" i="9"/>
  <c r="AH97" i="9"/>
  <c r="AC97" i="9"/>
  <c r="AB97" i="9"/>
  <c r="W97" i="9"/>
  <c r="V97" i="9"/>
  <c r="Q97" i="9"/>
  <c r="P97" i="9"/>
  <c r="K97" i="9"/>
  <c r="J97" i="9"/>
  <c r="E97" i="9"/>
  <c r="BG96" i="9"/>
  <c r="BF96" i="9"/>
  <c r="BA96" i="9"/>
  <c r="AZ96" i="9"/>
  <c r="AU96" i="9"/>
  <c r="AT96" i="9"/>
  <c r="AO96" i="9"/>
  <c r="AN96" i="9"/>
  <c r="AI96" i="9"/>
  <c r="AH96" i="9"/>
  <c r="AC96" i="9"/>
  <c r="AB96" i="9"/>
  <c r="W96" i="9"/>
  <c r="V96" i="9"/>
  <c r="Q96" i="9"/>
  <c r="P96" i="9"/>
  <c r="K96" i="9"/>
  <c r="J96" i="9"/>
  <c r="E96" i="9"/>
  <c r="BG95" i="9"/>
  <c r="BF95" i="9"/>
  <c r="BA95" i="9"/>
  <c r="AZ95" i="9"/>
  <c r="AU95" i="9"/>
  <c r="AT95" i="9"/>
  <c r="AO95" i="9"/>
  <c r="AN95" i="9"/>
  <c r="AI95" i="9"/>
  <c r="AH95" i="9"/>
  <c r="AC95" i="9"/>
  <c r="AB95" i="9"/>
  <c r="W95" i="9"/>
  <c r="V95" i="9"/>
  <c r="Q95" i="9"/>
  <c r="P95" i="9"/>
  <c r="K95" i="9"/>
  <c r="J95" i="9"/>
  <c r="E95" i="9"/>
  <c r="BG94" i="9"/>
  <c r="BF94" i="9"/>
  <c r="BA94" i="9"/>
  <c r="AZ94" i="9"/>
  <c r="AU94" i="9"/>
  <c r="AT94" i="9"/>
  <c r="AO94" i="9"/>
  <c r="AN94" i="9"/>
  <c r="AI94" i="9"/>
  <c r="AH94" i="9"/>
  <c r="AC94" i="9"/>
  <c r="AB94" i="9"/>
  <c r="W94" i="9"/>
  <c r="V94" i="9"/>
  <c r="Q94" i="9"/>
  <c r="P94" i="9"/>
  <c r="K94" i="9"/>
  <c r="J94" i="9"/>
  <c r="E94" i="9"/>
  <c r="BG93" i="9"/>
  <c r="BF93" i="9"/>
  <c r="BA93" i="9"/>
  <c r="AZ93" i="9"/>
  <c r="AU93" i="9"/>
  <c r="AT93" i="9"/>
  <c r="AO93" i="9"/>
  <c r="AN93" i="9"/>
  <c r="AI93" i="9"/>
  <c r="AH93" i="9"/>
  <c r="AC93" i="9"/>
  <c r="AB93" i="9"/>
  <c r="W93" i="9"/>
  <c r="V93" i="9"/>
  <c r="Q93" i="9"/>
  <c r="P93" i="9"/>
  <c r="K93" i="9"/>
  <c r="J93" i="9"/>
  <c r="E93" i="9"/>
  <c r="BG92" i="9"/>
  <c r="BF92" i="9"/>
  <c r="BA92" i="9"/>
  <c r="AZ92" i="9"/>
  <c r="AU92" i="9"/>
  <c r="AT92" i="9"/>
  <c r="AO92" i="9"/>
  <c r="AN92" i="9"/>
  <c r="AI92" i="9"/>
  <c r="AH92" i="9"/>
  <c r="AC92" i="9"/>
  <c r="AB92" i="9"/>
  <c r="W92" i="9"/>
  <c r="V92" i="9"/>
  <c r="Q92" i="9"/>
  <c r="P92" i="9"/>
  <c r="K92" i="9"/>
  <c r="J92" i="9"/>
  <c r="E92" i="9"/>
  <c r="BG91" i="9"/>
  <c r="BF91" i="9"/>
  <c r="BA91" i="9"/>
  <c r="AZ91" i="9"/>
  <c r="AU91" i="9"/>
  <c r="AT91" i="9"/>
  <c r="AO91" i="9"/>
  <c r="AN91" i="9"/>
  <c r="AI91" i="9"/>
  <c r="AH91" i="9"/>
  <c r="AC91" i="9"/>
  <c r="AB91" i="9"/>
  <c r="W91" i="9"/>
  <c r="V91" i="9"/>
  <c r="Q91" i="9"/>
  <c r="P91" i="9"/>
  <c r="K91" i="9"/>
  <c r="J91" i="9"/>
  <c r="E91" i="9"/>
  <c r="BG90" i="9"/>
  <c r="BF90" i="9"/>
  <c r="BA90" i="9"/>
  <c r="AZ90" i="9"/>
  <c r="AU90" i="9"/>
  <c r="AT90" i="9"/>
  <c r="AO90" i="9"/>
  <c r="AN90" i="9"/>
  <c r="AI90" i="9"/>
  <c r="AH90" i="9"/>
  <c r="AC90" i="9"/>
  <c r="AB90" i="9"/>
  <c r="W90" i="9"/>
  <c r="V90" i="9"/>
  <c r="Q90" i="9"/>
  <c r="P90" i="9"/>
  <c r="K90" i="9"/>
  <c r="J90" i="9"/>
  <c r="E90" i="9"/>
  <c r="BG89" i="9"/>
  <c r="BF89" i="9"/>
  <c r="BA89" i="9"/>
  <c r="AZ89" i="9"/>
  <c r="AU89" i="9"/>
  <c r="AT89" i="9"/>
  <c r="AO89" i="9"/>
  <c r="AN89" i="9"/>
  <c r="AI89" i="9"/>
  <c r="AH89" i="9"/>
  <c r="AC89" i="9"/>
  <c r="AB89" i="9"/>
  <c r="W89" i="9"/>
  <c r="V89" i="9"/>
  <c r="Q89" i="9"/>
  <c r="P89" i="9"/>
  <c r="K89" i="9"/>
  <c r="J89" i="9"/>
  <c r="E89" i="9"/>
  <c r="BG88" i="9"/>
  <c r="BF88" i="9"/>
  <c r="BA88" i="9"/>
  <c r="AZ88" i="9"/>
  <c r="AU88" i="9"/>
  <c r="AT88" i="9"/>
  <c r="AO88" i="9"/>
  <c r="AN88" i="9"/>
  <c r="AI88" i="9"/>
  <c r="AH88" i="9"/>
  <c r="AC88" i="9"/>
  <c r="AB88" i="9"/>
  <c r="W88" i="9"/>
  <c r="V88" i="9"/>
  <c r="Q88" i="9"/>
  <c r="P88" i="9"/>
  <c r="K88" i="9"/>
  <c r="J88" i="9"/>
  <c r="E88" i="9"/>
  <c r="BA87" i="9"/>
  <c r="AZ87" i="9"/>
  <c r="AU87" i="9"/>
  <c r="AT87" i="9"/>
  <c r="AO87" i="9"/>
  <c r="AN87" i="9"/>
  <c r="AI87" i="9"/>
  <c r="AH87" i="9"/>
  <c r="AC87" i="9"/>
  <c r="AB87" i="9"/>
  <c r="W87" i="9"/>
  <c r="V87" i="9"/>
  <c r="Q87" i="9"/>
  <c r="P87" i="9"/>
  <c r="K87" i="9"/>
  <c r="BA86" i="9"/>
  <c r="AZ86" i="9"/>
  <c r="AU86" i="9"/>
  <c r="AT86" i="9"/>
  <c r="AO86" i="9"/>
  <c r="AN86" i="9"/>
  <c r="AI86" i="9"/>
  <c r="AH86" i="9"/>
  <c r="AC86" i="9"/>
  <c r="AB86" i="9"/>
  <c r="W86" i="9"/>
  <c r="V86" i="9"/>
  <c r="Q86" i="9"/>
  <c r="P86" i="9"/>
  <c r="K86" i="9"/>
  <c r="BA85" i="9"/>
  <c r="AZ85" i="9"/>
  <c r="AU85" i="9"/>
  <c r="AT85" i="9"/>
  <c r="AO85" i="9"/>
  <c r="AN85" i="9"/>
  <c r="AI85" i="9"/>
  <c r="AH85" i="9"/>
  <c r="AC85" i="9"/>
  <c r="AB85" i="9"/>
  <c r="W85" i="9"/>
  <c r="V85" i="9"/>
  <c r="Q85" i="9"/>
  <c r="P85" i="9"/>
  <c r="BA84" i="9"/>
  <c r="AZ84" i="9"/>
  <c r="AU84" i="9"/>
  <c r="AT84" i="9"/>
  <c r="AO84" i="9"/>
  <c r="AN84" i="9"/>
  <c r="AI84" i="9"/>
  <c r="AH84" i="9"/>
  <c r="AC84" i="9"/>
  <c r="AB84" i="9"/>
  <c r="W84" i="9"/>
  <c r="V84" i="9"/>
  <c r="Q84" i="9"/>
  <c r="P84" i="9"/>
  <c r="BG83" i="9"/>
  <c r="BF83" i="9"/>
  <c r="BA83" i="9"/>
  <c r="AZ83" i="9"/>
  <c r="AU83" i="9"/>
  <c r="AT83" i="9"/>
  <c r="AO83" i="9"/>
  <c r="AN83" i="9"/>
  <c r="AI83" i="9"/>
  <c r="AH83" i="9"/>
  <c r="AC83" i="9"/>
  <c r="AB83" i="9"/>
  <c r="W83" i="9"/>
  <c r="V83" i="9"/>
  <c r="P83" i="9"/>
  <c r="BA82" i="9"/>
  <c r="AZ82" i="9"/>
  <c r="AU82" i="9"/>
  <c r="AT82" i="9"/>
  <c r="AO82" i="9"/>
  <c r="AN82" i="9"/>
  <c r="AI82" i="9"/>
  <c r="AH82" i="9"/>
  <c r="AC82" i="9"/>
  <c r="AB82" i="9"/>
  <c r="V82" i="9"/>
  <c r="P82" i="9"/>
  <c r="BA81" i="9"/>
  <c r="AZ81" i="9"/>
  <c r="AU81" i="9"/>
  <c r="AT81" i="9"/>
  <c r="AO81" i="9"/>
  <c r="AN81" i="9"/>
  <c r="AI81" i="9"/>
  <c r="AH81" i="9"/>
  <c r="AC81" i="9"/>
  <c r="AB81" i="9"/>
  <c r="V81" i="9"/>
  <c r="P81" i="9"/>
  <c r="J81" i="9"/>
  <c r="BA80" i="9"/>
  <c r="AZ80" i="9"/>
  <c r="AU80" i="9"/>
  <c r="AT80" i="9"/>
  <c r="AO80" i="9"/>
  <c r="AN80" i="9"/>
  <c r="AI80" i="9"/>
  <c r="AH80" i="9"/>
  <c r="AC80" i="9"/>
  <c r="AB80" i="9"/>
  <c r="V80" i="9"/>
  <c r="P80" i="9"/>
  <c r="J80" i="9"/>
  <c r="BA79" i="9"/>
  <c r="AZ79" i="9"/>
  <c r="AU79" i="9"/>
  <c r="AT79" i="9"/>
  <c r="AO79" i="9"/>
  <c r="AN79" i="9"/>
  <c r="AI79" i="9"/>
  <c r="AH79" i="9"/>
  <c r="AC79" i="9"/>
  <c r="AB79" i="9"/>
  <c r="V79" i="9"/>
  <c r="P79" i="9"/>
  <c r="J79" i="9"/>
  <c r="BE67" i="9"/>
  <c r="BG67" i="9" s="1"/>
  <c r="AY67" i="9"/>
  <c r="BA67" i="9" s="1"/>
  <c r="AS67" i="9"/>
  <c r="AU67" i="9" s="1"/>
  <c r="AM67" i="9"/>
  <c r="AO67" i="9" s="1"/>
  <c r="AG67" i="9"/>
  <c r="AI67" i="9" s="1"/>
  <c r="AA67" i="9"/>
  <c r="AC67" i="9" s="1"/>
  <c r="U67" i="9"/>
  <c r="W67" i="9" s="1"/>
  <c r="O67" i="9"/>
  <c r="Q67" i="9" s="1"/>
  <c r="I67" i="9"/>
  <c r="K67" i="9" s="1"/>
  <c r="C67" i="9"/>
  <c r="E67" i="9" s="1"/>
  <c r="BG66" i="9"/>
  <c r="BG65" i="9"/>
  <c r="BG63" i="9"/>
  <c r="BF63" i="9"/>
  <c r="BG62" i="9"/>
  <c r="BF62" i="9"/>
  <c r="BG61" i="9"/>
  <c r="BF61" i="9"/>
  <c r="BG60" i="9"/>
  <c r="BF60" i="9"/>
  <c r="BG59" i="9"/>
  <c r="BF59" i="9"/>
  <c r="BG58" i="9"/>
  <c r="BF58" i="9"/>
  <c r="BG57" i="9"/>
  <c r="BF57" i="9"/>
  <c r="BG55" i="9"/>
  <c r="BF55" i="9"/>
  <c r="BF45" i="9"/>
  <c r="BF44" i="9"/>
  <c r="BM28" i="9"/>
  <c r="BM27" i="9"/>
  <c r="BM26" i="9"/>
  <c r="BM25" i="9"/>
  <c r="BM24" i="9"/>
  <c r="BM23" i="9"/>
  <c r="BM22" i="9"/>
  <c r="BM21" i="9"/>
  <c r="BM20" i="9"/>
  <c r="BM19" i="9"/>
  <c r="BM18" i="9"/>
  <c r="BM17" i="9"/>
  <c r="BM16" i="9"/>
  <c r="BM15" i="9"/>
  <c r="BM14" i="9"/>
  <c r="BM13" i="9"/>
  <c r="BM12" i="9"/>
  <c r="BM11" i="9"/>
  <c r="BM10" i="9"/>
  <c r="BM9" i="9"/>
  <c r="AC28" i="9"/>
  <c r="AC27" i="9"/>
  <c r="AC26" i="9"/>
  <c r="AC25" i="9"/>
  <c r="AC24" i="9"/>
  <c r="AC23" i="9"/>
  <c r="AC22" i="9"/>
  <c r="AC21" i="9"/>
  <c r="AC20" i="9"/>
  <c r="AC19" i="9"/>
  <c r="AC18" i="9"/>
  <c r="AC17" i="9"/>
  <c r="AC16" i="9"/>
  <c r="AC15" i="9"/>
  <c r="AC14" i="9"/>
  <c r="AC13" i="9"/>
  <c r="AC12" i="9"/>
  <c r="AC11" i="9"/>
  <c r="AC10" i="9"/>
  <c r="AC9" i="9"/>
  <c r="BG28" i="9"/>
  <c r="BG27" i="9"/>
  <c r="BG26" i="9"/>
  <c r="BG25" i="9"/>
  <c r="BG24" i="9"/>
  <c r="BG23" i="9"/>
  <c r="BG22" i="9"/>
  <c r="BG21" i="9"/>
  <c r="BG20" i="9"/>
  <c r="BA28" i="9"/>
  <c r="BA27" i="9"/>
  <c r="BA26" i="9"/>
  <c r="BA25" i="9"/>
  <c r="BA24" i="9"/>
  <c r="BA23" i="9"/>
  <c r="BA22" i="9"/>
  <c r="BA21" i="9"/>
  <c r="BA20" i="9"/>
  <c r="BA19" i="9"/>
  <c r="BA18" i="9"/>
  <c r="BA17" i="9"/>
  <c r="BA16" i="9"/>
  <c r="BA15" i="9"/>
  <c r="BA14" i="9"/>
  <c r="BA13" i="9"/>
  <c r="BA12" i="9"/>
  <c r="AU28" i="9"/>
  <c r="AU27" i="9"/>
  <c r="AU26" i="9"/>
  <c r="AU25" i="9"/>
  <c r="AU24" i="9"/>
  <c r="AU23" i="9"/>
  <c r="AU22" i="9"/>
  <c r="AU21" i="9"/>
  <c r="AU20" i="9"/>
  <c r="AU19" i="9"/>
  <c r="AU18" i="9"/>
  <c r="AO28" i="9"/>
  <c r="AO27" i="9"/>
  <c r="AO26" i="9"/>
  <c r="AO25" i="9"/>
  <c r="AO24" i="9"/>
  <c r="AO23" i="9"/>
  <c r="AO22" i="9"/>
  <c r="AO21" i="9"/>
  <c r="AO20" i="9"/>
  <c r="AO19" i="9"/>
  <c r="AO18" i="9"/>
  <c r="AO17" i="9"/>
  <c r="AO16" i="9"/>
  <c r="AO15" i="9"/>
  <c r="AO14" i="9"/>
  <c r="AO13" i="9"/>
  <c r="AO12" i="9"/>
  <c r="AO11" i="9"/>
  <c r="AO10" i="9"/>
  <c r="AO9" i="9"/>
  <c r="AI28" i="9"/>
  <c r="AI27" i="9"/>
  <c r="AI26" i="9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AI12" i="9"/>
  <c r="AI11" i="9"/>
  <c r="AI10" i="9"/>
  <c r="AI9" i="9"/>
  <c r="W28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B346" i="40"/>
  <c r="B345" i="40"/>
  <c r="B344" i="40"/>
  <c r="B343" i="40"/>
  <c r="B342" i="40"/>
  <c r="B341" i="40"/>
  <c r="B340" i="40"/>
  <c r="B339" i="40"/>
  <c r="B338" i="40"/>
  <c r="B337" i="40"/>
  <c r="B336" i="40"/>
  <c r="B335" i="40"/>
  <c r="B334" i="40"/>
  <c r="B333" i="40"/>
  <c r="B332" i="40"/>
  <c r="B331" i="40"/>
  <c r="B330" i="40"/>
  <c r="B329" i="40"/>
  <c r="B328" i="40"/>
  <c r="B327" i="40"/>
  <c r="B326" i="40"/>
  <c r="B325" i="40"/>
  <c r="B324" i="40"/>
  <c r="B323" i="40"/>
  <c r="B322" i="40"/>
  <c r="B321" i="40"/>
  <c r="B320" i="40"/>
  <c r="B319" i="40"/>
  <c r="B318" i="40"/>
  <c r="B317" i="40"/>
  <c r="B316" i="40"/>
  <c r="B315" i="40"/>
  <c r="B314" i="40"/>
  <c r="B313" i="40"/>
  <c r="B312" i="40"/>
  <c r="B311" i="40"/>
  <c r="B310" i="40"/>
  <c r="B309" i="40"/>
  <c r="B308" i="40"/>
  <c r="B307" i="40"/>
  <c r="B306" i="40"/>
  <c r="B305" i="40"/>
  <c r="B304" i="40"/>
  <c r="B303" i="40"/>
  <c r="B302" i="40"/>
  <c r="B301" i="40"/>
  <c r="B300" i="40"/>
  <c r="B299" i="40"/>
  <c r="B298" i="40"/>
  <c r="B297" i="40"/>
  <c r="B296" i="40"/>
  <c r="B295" i="40"/>
  <c r="B294" i="40"/>
  <c r="B293" i="40"/>
  <c r="B292" i="40"/>
  <c r="B291" i="40"/>
  <c r="B290" i="40"/>
  <c r="B289" i="40"/>
  <c r="B288" i="40"/>
  <c r="B287" i="40"/>
  <c r="B286" i="40"/>
  <c r="B285" i="40"/>
  <c r="B284" i="40"/>
  <c r="B283" i="40"/>
  <c r="B282" i="40"/>
  <c r="B281" i="40"/>
  <c r="B280" i="40"/>
  <c r="B279" i="40"/>
  <c r="B278" i="40"/>
  <c r="B277" i="40"/>
  <c r="B276" i="40"/>
  <c r="B275" i="40"/>
  <c r="B274" i="40"/>
  <c r="B273" i="40"/>
  <c r="B272" i="40"/>
  <c r="B271" i="40"/>
  <c r="B270" i="40"/>
  <c r="B269" i="40"/>
  <c r="B268" i="40"/>
  <c r="B267" i="40"/>
  <c r="B266" i="40"/>
  <c r="B265" i="40"/>
  <c r="B264" i="40"/>
  <c r="B263" i="40"/>
  <c r="B262" i="40"/>
  <c r="B261" i="40"/>
  <c r="B260" i="40"/>
  <c r="B259" i="40"/>
  <c r="B258" i="40"/>
  <c r="B257" i="40"/>
  <c r="B256" i="40"/>
  <c r="B255" i="40"/>
  <c r="B254" i="40"/>
  <c r="B253" i="40"/>
  <c r="B252" i="40"/>
  <c r="B251" i="40"/>
  <c r="B250" i="40"/>
  <c r="B249" i="40"/>
  <c r="B248" i="40"/>
  <c r="B247" i="40"/>
  <c r="B246" i="40"/>
  <c r="B245" i="40"/>
  <c r="B244" i="40"/>
  <c r="B243" i="40"/>
  <c r="B242" i="40"/>
  <c r="B241" i="40"/>
  <c r="B240" i="40"/>
  <c r="B239" i="40"/>
  <c r="B238" i="40"/>
  <c r="B237" i="40"/>
  <c r="B236" i="40"/>
  <c r="B235" i="40"/>
  <c r="B234" i="40"/>
  <c r="B233" i="40"/>
  <c r="B232" i="40"/>
  <c r="B231" i="40"/>
  <c r="B230" i="40"/>
  <c r="B229" i="40"/>
  <c r="B228" i="40"/>
  <c r="B227" i="40"/>
  <c r="B226" i="40"/>
  <c r="B225" i="40"/>
  <c r="B224" i="40"/>
  <c r="B223" i="40"/>
  <c r="B222" i="40"/>
  <c r="B221" i="40"/>
  <c r="B220" i="40"/>
  <c r="B219" i="40"/>
  <c r="B218" i="40"/>
  <c r="B217" i="40"/>
  <c r="B216" i="40"/>
  <c r="B215" i="40"/>
  <c r="B214" i="40"/>
  <c r="B213" i="40"/>
  <c r="B212" i="40"/>
  <c r="B211" i="40"/>
  <c r="B210" i="40"/>
  <c r="B209" i="40"/>
  <c r="B208" i="40"/>
  <c r="B207" i="40"/>
  <c r="B206" i="40"/>
  <c r="B205" i="40"/>
  <c r="B204" i="40"/>
  <c r="B203" i="40"/>
  <c r="B202" i="40"/>
  <c r="B201" i="40"/>
  <c r="B200" i="40"/>
  <c r="B199" i="40"/>
  <c r="B198" i="40"/>
  <c r="B197" i="40"/>
  <c r="B196" i="40"/>
  <c r="B195" i="40"/>
  <c r="B194" i="40"/>
  <c r="B193" i="40"/>
  <c r="B192" i="40"/>
  <c r="B191" i="40"/>
  <c r="B190" i="40"/>
  <c r="B189" i="40"/>
  <c r="B188" i="40"/>
  <c r="B187" i="40"/>
  <c r="B186" i="40"/>
  <c r="B185" i="40"/>
  <c r="B184" i="40"/>
  <c r="B183" i="40"/>
  <c r="B182" i="40"/>
  <c r="B181" i="40"/>
  <c r="B180" i="40"/>
  <c r="B179" i="40"/>
  <c r="B178" i="40"/>
  <c r="B177" i="40"/>
  <c r="B176" i="40"/>
  <c r="B175" i="40"/>
  <c r="B174" i="40"/>
  <c r="B173" i="40"/>
  <c r="B172" i="40"/>
  <c r="B171" i="40"/>
  <c r="B170" i="40"/>
  <c r="B169" i="40"/>
  <c r="B168" i="40"/>
  <c r="B167" i="40"/>
  <c r="B166" i="40"/>
  <c r="B165" i="40"/>
  <c r="B164" i="40"/>
  <c r="B163" i="40"/>
  <c r="B162" i="40"/>
  <c r="B161" i="40"/>
  <c r="B160" i="40"/>
  <c r="B159" i="40"/>
  <c r="B158" i="40"/>
  <c r="B157" i="40"/>
  <c r="B156" i="40"/>
  <c r="B155" i="40"/>
  <c r="B154" i="40"/>
  <c r="B153" i="40"/>
  <c r="B152" i="40"/>
  <c r="B151" i="40"/>
  <c r="B150" i="40"/>
  <c r="B149" i="40"/>
  <c r="B148" i="40"/>
  <c r="B147" i="40"/>
  <c r="B146" i="40"/>
  <c r="B145" i="40"/>
  <c r="B144" i="40"/>
  <c r="B143" i="40"/>
  <c r="B142" i="40"/>
  <c r="B141" i="40"/>
  <c r="B140" i="40"/>
  <c r="B139" i="40"/>
  <c r="B138" i="40"/>
  <c r="B137" i="40"/>
  <c r="B136" i="40"/>
  <c r="B135" i="40"/>
  <c r="B134" i="40"/>
  <c r="B133" i="40"/>
  <c r="B132" i="40"/>
  <c r="B131" i="40"/>
  <c r="B130" i="40"/>
  <c r="B129" i="40"/>
  <c r="B128" i="40"/>
  <c r="B127" i="40"/>
  <c r="B126" i="40"/>
  <c r="B125" i="40"/>
  <c r="B124" i="40"/>
  <c r="B123" i="40"/>
  <c r="B122" i="40"/>
  <c r="B121" i="40"/>
  <c r="B120" i="40"/>
  <c r="B119" i="40"/>
  <c r="B118" i="40"/>
  <c r="B117" i="40"/>
  <c r="B116" i="40"/>
  <c r="B115" i="40"/>
  <c r="B114" i="40"/>
  <c r="B113" i="40"/>
  <c r="B112" i="40"/>
  <c r="B111" i="40"/>
  <c r="B110" i="40"/>
  <c r="B109" i="40"/>
  <c r="B108" i="40"/>
  <c r="B107" i="40"/>
  <c r="B106" i="40"/>
  <c r="B105" i="40"/>
  <c r="B104" i="40"/>
  <c r="B103" i="40"/>
  <c r="B102" i="40"/>
  <c r="B101" i="40"/>
  <c r="B100" i="40"/>
  <c r="B99" i="40"/>
  <c r="B98" i="40"/>
  <c r="B97" i="40"/>
  <c r="B96" i="40"/>
  <c r="B95" i="40"/>
  <c r="B94" i="40"/>
  <c r="B93" i="40"/>
  <c r="B92" i="40"/>
  <c r="B91" i="40"/>
  <c r="B90" i="40"/>
  <c r="B89" i="40"/>
  <c r="B88" i="40"/>
  <c r="B87" i="40"/>
  <c r="B86" i="40"/>
  <c r="B85" i="40"/>
  <c r="B84" i="40"/>
  <c r="B83" i="40"/>
  <c r="B82" i="40"/>
  <c r="B81" i="40"/>
  <c r="B80" i="40"/>
  <c r="B79" i="40"/>
  <c r="B78" i="40"/>
  <c r="B77" i="40"/>
  <c r="B76" i="40"/>
  <c r="B75" i="40"/>
  <c r="B74" i="40"/>
  <c r="B73" i="40"/>
  <c r="B72" i="40"/>
  <c r="B71" i="40"/>
  <c r="B70" i="40"/>
  <c r="B69" i="40"/>
  <c r="B68" i="40"/>
  <c r="B67" i="40"/>
  <c r="B66" i="40"/>
  <c r="B65" i="40"/>
  <c r="B64" i="40"/>
  <c r="B63" i="40"/>
  <c r="B62" i="40"/>
  <c r="B61" i="40"/>
  <c r="B60" i="40"/>
  <c r="B59" i="40"/>
  <c r="B58" i="40"/>
  <c r="B57" i="40"/>
  <c r="B56" i="40"/>
  <c r="B55" i="40"/>
  <c r="B54" i="40"/>
  <c r="B53" i="40"/>
  <c r="B52" i="40"/>
  <c r="B51" i="40"/>
  <c r="B50" i="40"/>
  <c r="B49" i="40"/>
  <c r="B48" i="40"/>
  <c r="B47" i="40"/>
  <c r="B46" i="40"/>
  <c r="B45" i="40"/>
  <c r="B44" i="40"/>
  <c r="B43" i="40"/>
  <c r="B42" i="40"/>
  <c r="B41" i="40"/>
  <c r="B40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E123" i="9" l="1"/>
  <c r="W119" i="9"/>
  <c r="Q118" i="9"/>
  <c r="W120" i="9"/>
  <c r="K123" i="9"/>
  <c r="W121" i="9"/>
  <c r="E11" i="9"/>
  <c r="Q9" i="9"/>
  <c r="AU11" i="9"/>
  <c r="BA11" i="9"/>
  <c r="BG15" i="9"/>
  <c r="BG44" i="9"/>
  <c r="BG49" i="9"/>
  <c r="Q82" i="9"/>
  <c r="BG116" i="9"/>
  <c r="W150" i="9"/>
  <c r="BG150" i="9"/>
  <c r="E13" i="9"/>
  <c r="K9" i="9"/>
  <c r="Q11" i="9"/>
  <c r="AU13" i="9"/>
  <c r="BG51" i="9"/>
  <c r="K79" i="9"/>
  <c r="W79" i="9"/>
  <c r="E81" i="9"/>
  <c r="Q81" i="9"/>
  <c r="K83" i="9"/>
  <c r="K85" i="9"/>
  <c r="BG114" i="9"/>
  <c r="W149" i="9"/>
  <c r="BG149" i="9"/>
  <c r="AU15" i="9"/>
  <c r="BG10" i="9"/>
  <c r="BG9" i="9"/>
  <c r="BG45" i="9"/>
  <c r="BG53" i="9"/>
  <c r="K82" i="9"/>
  <c r="W82" i="9"/>
  <c r="K84" i="9"/>
  <c r="BG117" i="9"/>
  <c r="AU9" i="9"/>
  <c r="AU17" i="9"/>
  <c r="BA9" i="9"/>
  <c r="BG12" i="9"/>
  <c r="BG47" i="9"/>
  <c r="E79" i="9"/>
  <c r="Q79" i="9"/>
  <c r="K81" i="9"/>
  <c r="W81" i="9"/>
  <c r="Q83" i="9"/>
  <c r="E149" i="9"/>
  <c r="Q149" i="9"/>
  <c r="BG81" i="9"/>
  <c r="BG79" i="9"/>
  <c r="BG82" i="9"/>
  <c r="BG16" i="9"/>
  <c r="BG18" i="9"/>
  <c r="BG80" i="9"/>
  <c r="BG17" i="9"/>
  <c r="BG19" i="9"/>
  <c r="AU51" i="9"/>
  <c r="AU47" i="9"/>
  <c r="BA45" i="9"/>
  <c r="Q44" i="9"/>
  <c r="E44" i="9"/>
  <c r="K114" i="9"/>
  <c r="AU46" i="9"/>
  <c r="AU45" i="9"/>
  <c r="K121" i="9"/>
  <c r="E120" i="9"/>
  <c r="K119" i="9"/>
  <c r="E118" i="9"/>
  <c r="K117" i="9"/>
  <c r="Q116" i="9"/>
  <c r="K115" i="9"/>
  <c r="Q114" i="9"/>
  <c r="AU52" i="9"/>
  <c r="AU48" i="9"/>
  <c r="AU44" i="9"/>
  <c r="K122" i="9"/>
  <c r="E121" i="9"/>
  <c r="K120" i="9"/>
  <c r="E119" i="9"/>
  <c r="W118" i="9"/>
  <c r="K118" i="9"/>
  <c r="Q117" i="9"/>
  <c r="E117" i="9"/>
  <c r="W116" i="9"/>
  <c r="K116" i="9"/>
  <c r="Q115" i="9"/>
  <c r="E115" i="9"/>
  <c r="W114" i="9"/>
  <c r="AU50" i="9"/>
  <c r="BA44" i="9"/>
  <c r="AT76" i="9"/>
  <c r="AU53" i="9"/>
  <c r="AU49" i="9"/>
  <c r="K44" i="9"/>
  <c r="E122" i="9"/>
  <c r="W117" i="9"/>
  <c r="E116" i="9"/>
  <c r="W115" i="9"/>
  <c r="E114" i="9"/>
  <c r="BA46" i="9"/>
  <c r="Q45" i="9"/>
  <c r="V146" i="9"/>
  <c r="E10" i="9"/>
  <c r="K10" i="9"/>
  <c r="Q10" i="9"/>
  <c r="AU10" i="9"/>
  <c r="AU14" i="9"/>
  <c r="BA10" i="9"/>
  <c r="BG11" i="9"/>
  <c r="BG48" i="9"/>
  <c r="BG52" i="9"/>
  <c r="E80" i="9"/>
  <c r="Q80" i="9"/>
  <c r="E84" i="9"/>
  <c r="E85" i="9"/>
  <c r="E86" i="9"/>
  <c r="E87" i="9"/>
  <c r="BG115" i="9"/>
  <c r="E9" i="9"/>
  <c r="E12" i="9"/>
  <c r="AU12" i="9"/>
  <c r="AU16" i="9"/>
  <c r="BG14" i="9"/>
  <c r="BG46" i="9"/>
  <c r="BG50" i="9"/>
  <c r="BG54" i="9"/>
  <c r="K80" i="9"/>
  <c r="W80" i="9"/>
  <c r="E82" i="9"/>
  <c r="E83" i="9"/>
  <c r="D31" i="42"/>
  <c r="E31" i="42"/>
  <c r="F31" i="42"/>
  <c r="G31" i="42"/>
  <c r="H31" i="42"/>
  <c r="C30" i="9" l="1"/>
  <c r="AY30" i="9" l="1"/>
  <c r="BA30" i="9" s="1"/>
  <c r="AM30" i="9"/>
  <c r="AO30" i="9" s="1"/>
  <c r="U30" i="9"/>
  <c r="W30" i="9" s="1"/>
  <c r="I30" i="9"/>
  <c r="K30" i="9" s="1"/>
  <c r="E30" i="9"/>
  <c r="J9" i="9"/>
  <c r="P9" i="9"/>
  <c r="AB9" i="9"/>
  <c r="AH9" i="9"/>
  <c r="AN9" i="9"/>
  <c r="AZ9" i="9"/>
  <c r="J10" i="9"/>
  <c r="P10" i="9"/>
  <c r="V10" i="9"/>
  <c r="AB10" i="9"/>
  <c r="AH10" i="9"/>
  <c r="AN10" i="9"/>
  <c r="AZ10" i="9"/>
  <c r="J11" i="9"/>
  <c r="P11" i="9"/>
  <c r="V11" i="9"/>
  <c r="AB11" i="9"/>
  <c r="AH11" i="9"/>
  <c r="AN11" i="9"/>
  <c r="AZ11" i="9"/>
  <c r="J12" i="9"/>
  <c r="P12" i="9"/>
  <c r="V12" i="9"/>
  <c r="AB12" i="9"/>
  <c r="AH12" i="9"/>
  <c r="AN12" i="9"/>
  <c r="AZ12" i="9"/>
  <c r="J13" i="9"/>
  <c r="P13" i="9"/>
  <c r="V13" i="9"/>
  <c r="AB13" i="9"/>
  <c r="AH13" i="9"/>
  <c r="AN13" i="9"/>
  <c r="AZ13" i="9"/>
  <c r="J14" i="9"/>
  <c r="P14" i="9"/>
  <c r="V14" i="9"/>
  <c r="AB14" i="9"/>
  <c r="AH14" i="9"/>
  <c r="AN14" i="9"/>
  <c r="AZ14" i="9"/>
  <c r="J15" i="9"/>
  <c r="P15" i="9"/>
  <c r="V15" i="9"/>
  <c r="AB15" i="9"/>
  <c r="AH15" i="9"/>
  <c r="AN15" i="9"/>
  <c r="AZ15" i="9"/>
  <c r="J16" i="9"/>
  <c r="P16" i="9"/>
  <c r="V16" i="9"/>
  <c r="AB16" i="9"/>
  <c r="AH16" i="9"/>
  <c r="AN16" i="9"/>
  <c r="AZ16" i="9"/>
  <c r="J17" i="9"/>
  <c r="P17" i="9"/>
  <c r="V17" i="9"/>
  <c r="AB17" i="9"/>
  <c r="AH17" i="9"/>
  <c r="AN17" i="9"/>
  <c r="AZ17" i="9"/>
  <c r="J18" i="9"/>
  <c r="P18" i="9"/>
  <c r="V18" i="9"/>
  <c r="AB18" i="9"/>
  <c r="AH18" i="9"/>
  <c r="AN18" i="9"/>
  <c r="AT18" i="9"/>
  <c r="AZ18" i="9"/>
  <c r="J19" i="9"/>
  <c r="P19" i="9"/>
  <c r="V19" i="9"/>
  <c r="AB19" i="9"/>
  <c r="AH19" i="9"/>
  <c r="AN19" i="9"/>
  <c r="AT19" i="9"/>
  <c r="AZ19" i="9"/>
  <c r="J20" i="9"/>
  <c r="P20" i="9"/>
  <c r="V20" i="9"/>
  <c r="AB20" i="9"/>
  <c r="AH20" i="9"/>
  <c r="AN20" i="9"/>
  <c r="AT20" i="9"/>
  <c r="AZ20" i="9"/>
  <c r="J21" i="9"/>
  <c r="P21" i="9"/>
  <c r="V21" i="9"/>
  <c r="AB21" i="9"/>
  <c r="AH21" i="9"/>
  <c r="AN21" i="9"/>
  <c r="AT21" i="9"/>
  <c r="AZ21" i="9"/>
  <c r="J22" i="9"/>
  <c r="P22" i="9"/>
  <c r="V22" i="9"/>
  <c r="AB22" i="9"/>
  <c r="AH22" i="9"/>
  <c r="AN22" i="9"/>
  <c r="AT22" i="9"/>
  <c r="AZ22" i="9"/>
  <c r="J23" i="9"/>
  <c r="P23" i="9"/>
  <c r="V23" i="9"/>
  <c r="AB23" i="9"/>
  <c r="AH23" i="9"/>
  <c r="AN23" i="9"/>
  <c r="AT23" i="9"/>
  <c r="AZ23" i="9"/>
  <c r="J24" i="9"/>
  <c r="P24" i="9"/>
  <c r="V24" i="9"/>
  <c r="AB24" i="9"/>
  <c r="AH24" i="9"/>
  <c r="AN24" i="9"/>
  <c r="AT24" i="9"/>
  <c r="AZ24" i="9"/>
  <c r="J25" i="9"/>
  <c r="P25" i="9"/>
  <c r="V25" i="9"/>
  <c r="AB25" i="9"/>
  <c r="AH25" i="9"/>
  <c r="AN25" i="9"/>
  <c r="AT25" i="9"/>
  <c r="AZ25" i="9"/>
  <c r="J26" i="9"/>
  <c r="P26" i="9"/>
  <c r="V26" i="9"/>
  <c r="AB26" i="9"/>
  <c r="AH26" i="9"/>
  <c r="AN26" i="9"/>
  <c r="AT26" i="9"/>
  <c r="AZ26" i="9"/>
  <c r="J27" i="9"/>
  <c r="P27" i="9"/>
  <c r="V27" i="9"/>
  <c r="AB27" i="9"/>
  <c r="AH27" i="9"/>
  <c r="AN27" i="9"/>
  <c r="AT27" i="9"/>
  <c r="AZ27" i="9"/>
  <c r="J28" i="9"/>
  <c r="P28" i="9"/>
  <c r="V28" i="9"/>
  <c r="AB28" i="9"/>
  <c r="AH28" i="9"/>
  <c r="AN28" i="9"/>
  <c r="AT28" i="9"/>
  <c r="AZ28" i="9"/>
  <c r="O30" i="9"/>
  <c r="Q30" i="9" s="1"/>
  <c r="AA30" i="9"/>
  <c r="AC30" i="9" s="1"/>
  <c r="AG30" i="9"/>
  <c r="AI30" i="9" s="1"/>
  <c r="AS30" i="9"/>
  <c r="AU30" i="9" s="1"/>
  <c r="F4" i="30" l="1"/>
  <c r="E18" i="42" l="1"/>
  <c r="F18" i="42"/>
  <c r="G18" i="42"/>
  <c r="H18" i="42"/>
  <c r="I18" i="42"/>
  <c r="E23" i="42"/>
  <c r="F23" i="42"/>
  <c r="G23" i="42"/>
  <c r="H23" i="42"/>
  <c r="I23" i="42"/>
  <c r="E26" i="42"/>
  <c r="F26" i="42"/>
  <c r="G26" i="42"/>
  <c r="H26" i="42"/>
  <c r="I26" i="42"/>
  <c r="E28" i="42"/>
  <c r="F28" i="42"/>
  <c r="G28" i="42"/>
  <c r="H28" i="42"/>
  <c r="I28" i="42"/>
  <c r="H29" i="42"/>
  <c r="E32" i="42"/>
  <c r="F32" i="42"/>
  <c r="G32" i="42"/>
  <c r="H32" i="42"/>
  <c r="I32" i="42"/>
  <c r="E35" i="42"/>
  <c r="F35" i="42"/>
  <c r="G35" i="42"/>
  <c r="H35" i="42"/>
  <c r="I35" i="42"/>
  <c r="E38" i="42"/>
  <c r="F38" i="42"/>
  <c r="G38" i="42"/>
  <c r="H38" i="42"/>
  <c r="I38" i="42"/>
  <c r="E42" i="42"/>
  <c r="F42" i="42"/>
  <c r="I42" i="42"/>
  <c r="E51" i="42"/>
  <c r="F51" i="42"/>
  <c r="G51" i="42"/>
  <c r="H51" i="42"/>
  <c r="I51" i="42"/>
  <c r="E53" i="42"/>
  <c r="F53" i="42"/>
  <c r="G53" i="42"/>
  <c r="H53" i="42"/>
  <c r="I53" i="42"/>
  <c r="E55" i="42"/>
  <c r="F55" i="42"/>
  <c r="G55" i="42"/>
  <c r="H55" i="42"/>
  <c r="I55" i="42"/>
  <c r="E60" i="42"/>
  <c r="F60" i="42"/>
  <c r="G60" i="42"/>
  <c r="H60" i="42"/>
  <c r="I60" i="42"/>
  <c r="E62" i="42"/>
  <c r="F62" i="42"/>
  <c r="G62" i="42"/>
  <c r="H62" i="42"/>
  <c r="I62" i="42"/>
  <c r="E67" i="42"/>
  <c r="F67" i="42"/>
  <c r="G67" i="42"/>
  <c r="H67" i="42"/>
  <c r="I67" i="42"/>
  <c r="E76" i="42"/>
  <c r="F76" i="42"/>
  <c r="G76" i="42"/>
  <c r="H76" i="42"/>
  <c r="I76" i="42"/>
  <c r="E82" i="42"/>
  <c r="F82" i="42"/>
  <c r="G82" i="42"/>
  <c r="H82" i="42"/>
  <c r="I82" i="42"/>
  <c r="E85" i="42"/>
  <c r="F85" i="42"/>
  <c r="G85" i="42"/>
  <c r="H85" i="42"/>
  <c r="I85" i="42"/>
  <c r="D18" i="42"/>
  <c r="D23" i="42"/>
  <c r="D26" i="42"/>
  <c r="D28" i="42"/>
  <c r="D32" i="42"/>
  <c r="D35" i="42"/>
  <c r="D38" i="42"/>
  <c r="D42" i="42"/>
  <c r="D51" i="42"/>
  <c r="D53" i="42"/>
  <c r="D55" i="42"/>
  <c r="D60" i="42"/>
  <c r="D62" i="42"/>
  <c r="D67" i="42"/>
  <c r="D76" i="42"/>
  <c r="D82" i="42"/>
  <c r="D85" i="42"/>
  <c r="I2" i="42"/>
  <c r="I47" i="42" s="1"/>
  <c r="H2" i="42"/>
  <c r="H20" i="42" s="1"/>
  <c r="G2" i="42"/>
  <c r="G21" i="42" s="1"/>
  <c r="F2" i="42"/>
  <c r="F22" i="42" s="1"/>
  <c r="E2" i="42"/>
  <c r="E47" i="42" s="1"/>
  <c r="D2" i="42"/>
  <c r="D20" i="42" s="1"/>
  <c r="P18" i="42"/>
  <c r="P19" i="42" s="1"/>
  <c r="P20" i="42" s="1"/>
  <c r="P21" i="42" s="1"/>
  <c r="P22" i="42" s="1"/>
  <c r="P23" i="42" s="1"/>
  <c r="P24" i="42" s="1"/>
  <c r="P25" i="42" s="1"/>
  <c r="P26" i="42" s="1"/>
  <c r="P27" i="42" s="1"/>
  <c r="P28" i="42" s="1"/>
  <c r="P29" i="42" s="1"/>
  <c r="P30" i="42" s="1"/>
  <c r="P31" i="42" s="1"/>
  <c r="P32" i="42" s="1"/>
  <c r="P33" i="42" s="1"/>
  <c r="P34" i="42" s="1"/>
  <c r="P35" i="42" s="1"/>
  <c r="P36" i="42" s="1"/>
  <c r="P37" i="42" s="1"/>
  <c r="P38" i="42" s="1"/>
  <c r="P39" i="42" s="1"/>
  <c r="P40" i="42" s="1"/>
  <c r="P41" i="42" s="1"/>
  <c r="P42" i="42" s="1"/>
  <c r="P43" i="42" s="1"/>
  <c r="P44" i="42" s="1"/>
  <c r="P45" i="42" s="1"/>
  <c r="P46" i="42" s="1"/>
  <c r="P47" i="42" s="1"/>
  <c r="P48" i="42" s="1"/>
  <c r="P49" i="42" s="1"/>
  <c r="P50" i="42" s="1"/>
  <c r="P51" i="42" s="1"/>
  <c r="P52" i="42" s="1"/>
  <c r="P53" i="42" s="1"/>
  <c r="P54" i="42" s="1"/>
  <c r="P55" i="42" s="1"/>
  <c r="P56" i="42" s="1"/>
  <c r="D30" i="42" l="1"/>
  <c r="F30" i="42"/>
  <c r="D22" i="42"/>
  <c r="H42" i="42"/>
  <c r="H40" i="42"/>
  <c r="I30" i="42"/>
  <c r="E30" i="42"/>
  <c r="F29" i="42"/>
  <c r="G30" i="42"/>
  <c r="D29" i="42"/>
  <c r="G29" i="42"/>
  <c r="H64" i="42"/>
  <c r="G42" i="42"/>
  <c r="H30" i="42"/>
  <c r="I29" i="42"/>
  <c r="E29" i="42"/>
  <c r="D19" i="42"/>
  <c r="D43" i="42"/>
  <c r="G33" i="42"/>
  <c r="G20" i="42"/>
  <c r="G17" i="42"/>
  <c r="I79" i="42"/>
  <c r="H19" i="42"/>
  <c r="E79" i="42"/>
  <c r="D64" i="42"/>
  <c r="D27" i="42"/>
  <c r="H27" i="42"/>
  <c r="F58" i="42"/>
  <c r="G73" i="42"/>
  <c r="G49" i="42"/>
  <c r="G40" i="42"/>
  <c r="D79" i="42"/>
  <c r="D47" i="42"/>
  <c r="D40" i="42"/>
  <c r="F17" i="42"/>
  <c r="H79" i="42"/>
  <c r="F70" i="42"/>
  <c r="G45" i="42"/>
  <c r="F21" i="42"/>
  <c r="F25" i="42"/>
  <c r="G24" i="42"/>
  <c r="G64" i="42"/>
  <c r="G27" i="42"/>
  <c r="G19" i="42"/>
  <c r="E19" i="42"/>
  <c r="E27" i="42"/>
  <c r="E40" i="42"/>
  <c r="E64" i="42"/>
  <c r="E17" i="42"/>
  <c r="E20" i="42"/>
  <c r="E24" i="42"/>
  <c r="E33" i="42"/>
  <c r="E45" i="42"/>
  <c r="E49" i="42"/>
  <c r="E73" i="42"/>
  <c r="E21" i="42"/>
  <c r="E25" i="42"/>
  <c r="E58" i="42"/>
  <c r="E70" i="42"/>
  <c r="E22" i="42"/>
  <c r="E43" i="42"/>
  <c r="I19" i="42"/>
  <c r="I27" i="42"/>
  <c r="I40" i="42"/>
  <c r="I64" i="42"/>
  <c r="I17" i="42"/>
  <c r="I22" i="42"/>
  <c r="I20" i="42"/>
  <c r="I24" i="42"/>
  <c r="I33" i="42"/>
  <c r="I45" i="42"/>
  <c r="I49" i="42"/>
  <c r="I73" i="42"/>
  <c r="I21" i="42"/>
  <c r="I25" i="42"/>
  <c r="I58" i="42"/>
  <c r="I70" i="42"/>
  <c r="I43" i="42"/>
  <c r="F73" i="42"/>
  <c r="F49" i="42"/>
  <c r="H47" i="42"/>
  <c r="F45" i="42"/>
  <c r="H43" i="42"/>
  <c r="F33" i="42"/>
  <c r="F24" i="42"/>
  <c r="H22" i="42"/>
  <c r="F20" i="42"/>
  <c r="D70" i="42"/>
  <c r="D58" i="42"/>
  <c r="D25" i="42"/>
  <c r="D21" i="42"/>
  <c r="D17" i="42"/>
  <c r="H17" i="42"/>
  <c r="G79" i="42"/>
  <c r="H70" i="42"/>
  <c r="F64" i="42"/>
  <c r="H58" i="42"/>
  <c r="G47" i="42"/>
  <c r="G43" i="42"/>
  <c r="F40" i="42"/>
  <c r="F27" i="42"/>
  <c r="H25" i="42"/>
  <c r="G22" i="42"/>
  <c r="H21" i="42"/>
  <c r="F19" i="42"/>
  <c r="D73" i="42"/>
  <c r="D49" i="42"/>
  <c r="D45" i="42"/>
  <c r="D33" i="42"/>
  <c r="D24" i="42"/>
  <c r="F79" i="42"/>
  <c r="H73" i="42"/>
  <c r="G70" i="42"/>
  <c r="G58" i="42"/>
  <c r="H49" i="42"/>
  <c r="F47" i="42"/>
  <c r="H45" i="42"/>
  <c r="F43" i="42"/>
  <c r="H33" i="42"/>
  <c r="G25" i="42"/>
  <c r="H24" i="42"/>
  <c r="AK19" i="22" l="1"/>
  <c r="AK18" i="22"/>
  <c r="AK17" i="22"/>
  <c r="AK16" i="22"/>
  <c r="AK15" i="22"/>
  <c r="AK14" i="22"/>
  <c r="AK13" i="22"/>
  <c r="AK12" i="22"/>
  <c r="AK11" i="22"/>
  <c r="AK10" i="22"/>
  <c r="AK9" i="22"/>
  <c r="AK8" i="22"/>
  <c r="BK417" i="9"/>
  <c r="BM417" i="9" s="1"/>
  <c r="BK416" i="9"/>
  <c r="BM416" i="9" s="1"/>
  <c r="BK415" i="9"/>
  <c r="BM415" i="9" s="1"/>
  <c r="BM413" i="9"/>
  <c r="BL413" i="9"/>
  <c r="BM412" i="9"/>
  <c r="BL412" i="9"/>
  <c r="BM411" i="9"/>
  <c r="BL411" i="9"/>
  <c r="BM410" i="9"/>
  <c r="BL410" i="9"/>
  <c r="BM409" i="9"/>
  <c r="BL409" i="9"/>
  <c r="BM408" i="9"/>
  <c r="BL408" i="9"/>
  <c r="BM407" i="9"/>
  <c r="BL407" i="9"/>
  <c r="BM406" i="9"/>
  <c r="BL406" i="9"/>
  <c r="BM405" i="9"/>
  <c r="BL405" i="9"/>
  <c r="BM404" i="9"/>
  <c r="BL404" i="9"/>
  <c r="BM403" i="9"/>
  <c r="BL403" i="9"/>
  <c r="BM402" i="9"/>
  <c r="BL402" i="9"/>
  <c r="BM401" i="9"/>
  <c r="BL401" i="9"/>
  <c r="BM400" i="9"/>
  <c r="BL400" i="9"/>
  <c r="BM399" i="9"/>
  <c r="BL399" i="9"/>
  <c r="BM398" i="9"/>
  <c r="BL398" i="9"/>
  <c r="BM397" i="9"/>
  <c r="BL397" i="9"/>
  <c r="BM396" i="9"/>
  <c r="BL396" i="9"/>
  <c r="BM395" i="9"/>
  <c r="BL395" i="9"/>
  <c r="BM394" i="9"/>
  <c r="BL394" i="9"/>
  <c r="BK382" i="9"/>
  <c r="BM382" i="9" s="1"/>
  <c r="BK381" i="9"/>
  <c r="BM381" i="9" s="1"/>
  <c r="BK380" i="9"/>
  <c r="BM380" i="9" s="1"/>
  <c r="BM378" i="9"/>
  <c r="BL378" i="9"/>
  <c r="BM377" i="9"/>
  <c r="BL377" i="9"/>
  <c r="BM376" i="9"/>
  <c r="BL376" i="9"/>
  <c r="BM375" i="9"/>
  <c r="BL375" i="9"/>
  <c r="BM374" i="9"/>
  <c r="BL374" i="9"/>
  <c r="BM373" i="9"/>
  <c r="BL373" i="9"/>
  <c r="BM372" i="9"/>
  <c r="BL372" i="9"/>
  <c r="BM371" i="9"/>
  <c r="BL371" i="9"/>
  <c r="BM370" i="9"/>
  <c r="BL370" i="9"/>
  <c r="BM369" i="9"/>
  <c r="BL369" i="9"/>
  <c r="BM368" i="9"/>
  <c r="BL368" i="9"/>
  <c r="BM367" i="9"/>
  <c r="BL367" i="9"/>
  <c r="BM366" i="9"/>
  <c r="BL366" i="9"/>
  <c r="BM365" i="9"/>
  <c r="BL365" i="9"/>
  <c r="BM364" i="9"/>
  <c r="BL364" i="9"/>
  <c r="BM363" i="9"/>
  <c r="BL363" i="9"/>
  <c r="BM362" i="9"/>
  <c r="BL362" i="9"/>
  <c r="BM361" i="9"/>
  <c r="BL361" i="9"/>
  <c r="BM360" i="9"/>
  <c r="BL360" i="9"/>
  <c r="BM359" i="9"/>
  <c r="BL359" i="9"/>
  <c r="BK347" i="9"/>
  <c r="BM347" i="9" s="1"/>
  <c r="BK346" i="9"/>
  <c r="BM346" i="9" s="1"/>
  <c r="BK345" i="9"/>
  <c r="BM345" i="9" s="1"/>
  <c r="BM343" i="9"/>
  <c r="BL343" i="9"/>
  <c r="BM342" i="9"/>
  <c r="BL342" i="9"/>
  <c r="BM341" i="9"/>
  <c r="BL341" i="9"/>
  <c r="BM340" i="9"/>
  <c r="BL340" i="9"/>
  <c r="BM339" i="9"/>
  <c r="BL339" i="9"/>
  <c r="BM338" i="9"/>
  <c r="BL338" i="9"/>
  <c r="BM337" i="9"/>
  <c r="BL337" i="9"/>
  <c r="BM336" i="9"/>
  <c r="BL336" i="9"/>
  <c r="BM335" i="9"/>
  <c r="BL335" i="9"/>
  <c r="BM334" i="9"/>
  <c r="BL334" i="9"/>
  <c r="BM333" i="9"/>
  <c r="BL333" i="9"/>
  <c r="BM332" i="9"/>
  <c r="BL332" i="9"/>
  <c r="BM331" i="9"/>
  <c r="BL331" i="9"/>
  <c r="BM330" i="9"/>
  <c r="BL330" i="9"/>
  <c r="BM329" i="9"/>
  <c r="BL329" i="9"/>
  <c r="BM328" i="9"/>
  <c r="BL328" i="9"/>
  <c r="BM327" i="9"/>
  <c r="BL327" i="9"/>
  <c r="BM326" i="9"/>
  <c r="BL326" i="9"/>
  <c r="BM325" i="9"/>
  <c r="BL325" i="9"/>
  <c r="BM324" i="9"/>
  <c r="BL324" i="9"/>
  <c r="BK312" i="9"/>
  <c r="BM312" i="9" s="1"/>
  <c r="BK311" i="9"/>
  <c r="BM311" i="9" s="1"/>
  <c r="BK310" i="9"/>
  <c r="BM310" i="9" s="1"/>
  <c r="BM308" i="9"/>
  <c r="BL308" i="9"/>
  <c r="BM307" i="9"/>
  <c r="BL307" i="9"/>
  <c r="BM306" i="9"/>
  <c r="BL306" i="9"/>
  <c r="BM305" i="9"/>
  <c r="BL305" i="9"/>
  <c r="BM304" i="9"/>
  <c r="BL304" i="9"/>
  <c r="BM303" i="9"/>
  <c r="BL303" i="9"/>
  <c r="BM302" i="9"/>
  <c r="BL302" i="9"/>
  <c r="BM301" i="9"/>
  <c r="BL301" i="9"/>
  <c r="BM300" i="9"/>
  <c r="BL300" i="9"/>
  <c r="BM299" i="9"/>
  <c r="BL299" i="9"/>
  <c r="BM298" i="9"/>
  <c r="BL298" i="9"/>
  <c r="BM297" i="9"/>
  <c r="BL297" i="9"/>
  <c r="BM296" i="9"/>
  <c r="BL296" i="9"/>
  <c r="BM295" i="9"/>
  <c r="BL295" i="9"/>
  <c r="BM294" i="9"/>
  <c r="BL294" i="9"/>
  <c r="BM293" i="9"/>
  <c r="BL293" i="9"/>
  <c r="BM292" i="9"/>
  <c r="BL292" i="9"/>
  <c r="BM291" i="9"/>
  <c r="BL291" i="9"/>
  <c r="BM290" i="9"/>
  <c r="BL290" i="9"/>
  <c r="BM289" i="9"/>
  <c r="BL289" i="9"/>
  <c r="BK277" i="9"/>
  <c r="BM277" i="9" s="1"/>
  <c r="BK276" i="9"/>
  <c r="BM276" i="9" s="1"/>
  <c r="BK275" i="9"/>
  <c r="BM275" i="9" s="1"/>
  <c r="BM273" i="9"/>
  <c r="BL273" i="9"/>
  <c r="BM272" i="9"/>
  <c r="BL272" i="9"/>
  <c r="BM271" i="9"/>
  <c r="BL271" i="9"/>
  <c r="BM270" i="9"/>
  <c r="BL270" i="9"/>
  <c r="BM269" i="9"/>
  <c r="BL269" i="9"/>
  <c r="BM268" i="9"/>
  <c r="BL268" i="9"/>
  <c r="BM267" i="9"/>
  <c r="BL267" i="9"/>
  <c r="BM266" i="9"/>
  <c r="BL266" i="9"/>
  <c r="BM265" i="9"/>
  <c r="BL265" i="9"/>
  <c r="BM264" i="9"/>
  <c r="BL264" i="9"/>
  <c r="BM263" i="9"/>
  <c r="BL263" i="9"/>
  <c r="BM262" i="9"/>
  <c r="BL262" i="9"/>
  <c r="BM261" i="9"/>
  <c r="BL261" i="9"/>
  <c r="BM260" i="9"/>
  <c r="BL260" i="9"/>
  <c r="BM259" i="9"/>
  <c r="BL259" i="9"/>
  <c r="BM258" i="9"/>
  <c r="BL258" i="9"/>
  <c r="BM257" i="9"/>
  <c r="BL257" i="9"/>
  <c r="BM256" i="9"/>
  <c r="BL256" i="9"/>
  <c r="BM255" i="9"/>
  <c r="BL255" i="9"/>
  <c r="BM254" i="9"/>
  <c r="BL254" i="9"/>
  <c r="BK242" i="9"/>
  <c r="BM242" i="9" s="1"/>
  <c r="BK241" i="9"/>
  <c r="BM241" i="9" s="1"/>
  <c r="BK240" i="9"/>
  <c r="BM240" i="9" s="1"/>
  <c r="BM238" i="9"/>
  <c r="BL238" i="9"/>
  <c r="BM237" i="9"/>
  <c r="BL237" i="9"/>
  <c r="BM236" i="9"/>
  <c r="BL236" i="9"/>
  <c r="BM235" i="9"/>
  <c r="BL235" i="9"/>
  <c r="BM234" i="9"/>
  <c r="BL234" i="9"/>
  <c r="BM233" i="9"/>
  <c r="BL233" i="9"/>
  <c r="BM232" i="9"/>
  <c r="BL232" i="9"/>
  <c r="BM231" i="9"/>
  <c r="BL231" i="9"/>
  <c r="BM230" i="9"/>
  <c r="BL230" i="9"/>
  <c r="BM229" i="9"/>
  <c r="BL229" i="9"/>
  <c r="BM228" i="9"/>
  <c r="BL228" i="9"/>
  <c r="BM227" i="9"/>
  <c r="BL227" i="9"/>
  <c r="BM226" i="9"/>
  <c r="BL226" i="9"/>
  <c r="BM225" i="9"/>
  <c r="BL225" i="9"/>
  <c r="BM224" i="9"/>
  <c r="BL224" i="9"/>
  <c r="BM223" i="9"/>
  <c r="BL223" i="9"/>
  <c r="BM222" i="9"/>
  <c r="BL222" i="9"/>
  <c r="BM221" i="9"/>
  <c r="BL221" i="9"/>
  <c r="BM220" i="9"/>
  <c r="BL220" i="9"/>
  <c r="BM219" i="9"/>
  <c r="BL219" i="9"/>
  <c r="BK207" i="9"/>
  <c r="BM207" i="9" s="1"/>
  <c r="BK206" i="9"/>
  <c r="BM206" i="9" s="1"/>
  <c r="BK205" i="9"/>
  <c r="BM205" i="9" s="1"/>
  <c r="BM203" i="9"/>
  <c r="BL203" i="9"/>
  <c r="BM202" i="9"/>
  <c r="BL202" i="9"/>
  <c r="BM201" i="9"/>
  <c r="BL201" i="9"/>
  <c r="BM200" i="9"/>
  <c r="BL200" i="9"/>
  <c r="BM199" i="9"/>
  <c r="BL199" i="9"/>
  <c r="BM198" i="9"/>
  <c r="BL198" i="9"/>
  <c r="BM197" i="9"/>
  <c r="BL197" i="9"/>
  <c r="BM196" i="9"/>
  <c r="BL196" i="9"/>
  <c r="BM195" i="9"/>
  <c r="BL195" i="9"/>
  <c r="BM194" i="9"/>
  <c r="BL194" i="9"/>
  <c r="BM193" i="9"/>
  <c r="BL193" i="9"/>
  <c r="BM192" i="9"/>
  <c r="BL192" i="9"/>
  <c r="BM191" i="9"/>
  <c r="BL191" i="9"/>
  <c r="BM190" i="9"/>
  <c r="BL190" i="9"/>
  <c r="BM189" i="9"/>
  <c r="BL189" i="9"/>
  <c r="BM188" i="9"/>
  <c r="BL188" i="9"/>
  <c r="BM187" i="9"/>
  <c r="BL187" i="9"/>
  <c r="BM186" i="9"/>
  <c r="BL186" i="9"/>
  <c r="BM185" i="9"/>
  <c r="BL185" i="9"/>
  <c r="BM184" i="9"/>
  <c r="BL184" i="9"/>
  <c r="BK172" i="9"/>
  <c r="BM172" i="9" s="1"/>
  <c r="BK171" i="9"/>
  <c r="BM171" i="9" s="1"/>
  <c r="BK170" i="9"/>
  <c r="BM170" i="9" s="1"/>
  <c r="BM168" i="9"/>
  <c r="BL168" i="9"/>
  <c r="BM167" i="9"/>
  <c r="BL167" i="9"/>
  <c r="BM166" i="9"/>
  <c r="BL166" i="9"/>
  <c r="BM165" i="9"/>
  <c r="BL165" i="9"/>
  <c r="BM164" i="9"/>
  <c r="BL164" i="9"/>
  <c r="BM163" i="9"/>
  <c r="BL163" i="9"/>
  <c r="BM162" i="9"/>
  <c r="BL162" i="9"/>
  <c r="BM161" i="9"/>
  <c r="BL161" i="9"/>
  <c r="BM160" i="9"/>
  <c r="BL160" i="9"/>
  <c r="BM159" i="9"/>
  <c r="BL159" i="9"/>
  <c r="BM158" i="9"/>
  <c r="BL158" i="9"/>
  <c r="BM157" i="9"/>
  <c r="BL157" i="9"/>
  <c r="BM156" i="9"/>
  <c r="BL156" i="9"/>
  <c r="BM155" i="9"/>
  <c r="BL155" i="9"/>
  <c r="BM154" i="9"/>
  <c r="BL154" i="9"/>
  <c r="BM153" i="9"/>
  <c r="BL153" i="9"/>
  <c r="BM152" i="9"/>
  <c r="BL152" i="9"/>
  <c r="BM151" i="9"/>
  <c r="BL151" i="9"/>
  <c r="BM150" i="9"/>
  <c r="BL150" i="9"/>
  <c r="BM149" i="9"/>
  <c r="BL149" i="9"/>
  <c r="BK137" i="9"/>
  <c r="BM137" i="9" s="1"/>
  <c r="BK136" i="9"/>
  <c r="BM136" i="9" s="1"/>
  <c r="BK135" i="9"/>
  <c r="BM135" i="9" s="1"/>
  <c r="BM133" i="9"/>
  <c r="BL133" i="9"/>
  <c r="BM132" i="9"/>
  <c r="BL132" i="9"/>
  <c r="BM131" i="9"/>
  <c r="BL131" i="9"/>
  <c r="BM130" i="9"/>
  <c r="BL130" i="9"/>
  <c r="BM129" i="9"/>
  <c r="BL129" i="9"/>
  <c r="BM128" i="9"/>
  <c r="BL128" i="9"/>
  <c r="BM127" i="9"/>
  <c r="BL127" i="9"/>
  <c r="BM126" i="9"/>
  <c r="BL126" i="9"/>
  <c r="BM125" i="9"/>
  <c r="BL125" i="9"/>
  <c r="BM124" i="9"/>
  <c r="BL124" i="9"/>
  <c r="BM123" i="9"/>
  <c r="BL123" i="9"/>
  <c r="BM122" i="9"/>
  <c r="BL122" i="9"/>
  <c r="BM121" i="9"/>
  <c r="BL121" i="9"/>
  <c r="BM120" i="9"/>
  <c r="BL120" i="9"/>
  <c r="BM119" i="9"/>
  <c r="BL119" i="9"/>
  <c r="BM118" i="9"/>
  <c r="BL118" i="9"/>
  <c r="BM117" i="9"/>
  <c r="BL117" i="9"/>
  <c r="BM116" i="9"/>
  <c r="BL116" i="9"/>
  <c r="BM115" i="9"/>
  <c r="BL115" i="9"/>
  <c r="BM114" i="9"/>
  <c r="BL114" i="9"/>
  <c r="BK102" i="9"/>
  <c r="BM102" i="9" s="1"/>
  <c r="BK101" i="9"/>
  <c r="BM101" i="9" s="1"/>
  <c r="BK100" i="9"/>
  <c r="BM100" i="9" s="1"/>
  <c r="BM98" i="9"/>
  <c r="BL98" i="9"/>
  <c r="BM97" i="9"/>
  <c r="BL97" i="9"/>
  <c r="BM96" i="9"/>
  <c r="BL96" i="9"/>
  <c r="BM95" i="9"/>
  <c r="BL95" i="9"/>
  <c r="BM94" i="9"/>
  <c r="BL94" i="9"/>
  <c r="BM93" i="9"/>
  <c r="BL93" i="9"/>
  <c r="BM92" i="9"/>
  <c r="BL92" i="9"/>
  <c r="BM91" i="9"/>
  <c r="BL91" i="9"/>
  <c r="BM90" i="9"/>
  <c r="BL90" i="9"/>
  <c r="BM89" i="9"/>
  <c r="BL89" i="9"/>
  <c r="BM88" i="9"/>
  <c r="BL88" i="9"/>
  <c r="BM87" i="9"/>
  <c r="BL87" i="9"/>
  <c r="BM86" i="9"/>
  <c r="BL86" i="9"/>
  <c r="BM85" i="9"/>
  <c r="BL85" i="9"/>
  <c r="BM84" i="9"/>
  <c r="BL84" i="9"/>
  <c r="BM83" i="9"/>
  <c r="BL83" i="9"/>
  <c r="BM82" i="9"/>
  <c r="BL82" i="9"/>
  <c r="BM81" i="9"/>
  <c r="BL81" i="9"/>
  <c r="BM80" i="9"/>
  <c r="BL80" i="9"/>
  <c r="BM79" i="9"/>
  <c r="BL79" i="9"/>
  <c r="BK67" i="9"/>
  <c r="BM67" i="9" s="1"/>
  <c r="BK66" i="9"/>
  <c r="BM66" i="9" s="1"/>
  <c r="BK65" i="9"/>
  <c r="BM65" i="9" s="1"/>
  <c r="BM63" i="9"/>
  <c r="BL63" i="9"/>
  <c r="BM62" i="9"/>
  <c r="BL62" i="9"/>
  <c r="BM61" i="9"/>
  <c r="BL61" i="9"/>
  <c r="BM60" i="9"/>
  <c r="BL60" i="9"/>
  <c r="BM59" i="9"/>
  <c r="BL59" i="9"/>
  <c r="BM58" i="9"/>
  <c r="BL58" i="9"/>
  <c r="BM57" i="9"/>
  <c r="BL57" i="9"/>
  <c r="BM56" i="9"/>
  <c r="BL56" i="9"/>
  <c r="BM55" i="9"/>
  <c r="BL55" i="9"/>
  <c r="BM54" i="9"/>
  <c r="BL54" i="9"/>
  <c r="BM53" i="9"/>
  <c r="BL53" i="9"/>
  <c r="BM52" i="9"/>
  <c r="BL52" i="9"/>
  <c r="BM51" i="9"/>
  <c r="BL51" i="9"/>
  <c r="BM50" i="9"/>
  <c r="BL50" i="9"/>
  <c r="BM49" i="9"/>
  <c r="BL49" i="9"/>
  <c r="BM48" i="9"/>
  <c r="BL48" i="9"/>
  <c r="BM47" i="9"/>
  <c r="BL47" i="9"/>
  <c r="BM46" i="9"/>
  <c r="BL46" i="9"/>
  <c r="BM45" i="9"/>
  <c r="BL45" i="9"/>
  <c r="BM44" i="9"/>
  <c r="BL44" i="9"/>
  <c r="BK32" i="9"/>
  <c r="BM32" i="9" s="1"/>
  <c r="BK31" i="9"/>
  <c r="BM31" i="9" s="1"/>
  <c r="BK30" i="9"/>
  <c r="BM30" i="9" s="1"/>
  <c r="BL28" i="9"/>
  <c r="BL27" i="9"/>
  <c r="BL26" i="9"/>
  <c r="BL25" i="9"/>
  <c r="BL24" i="9"/>
  <c r="BL23" i="9"/>
  <c r="BL22" i="9"/>
  <c r="BL21" i="9"/>
  <c r="BL20" i="9"/>
  <c r="BL19" i="9"/>
  <c r="BL18" i="9"/>
  <c r="BL17" i="9"/>
  <c r="BL16" i="9"/>
  <c r="BL15" i="9"/>
  <c r="BL14" i="9"/>
  <c r="BL13" i="9"/>
  <c r="BL12" i="9"/>
  <c r="BL11" i="9"/>
  <c r="BL10" i="9"/>
  <c r="BL9" i="9"/>
  <c r="AK21" i="22" l="1"/>
  <c r="N104" i="30"/>
  <c r="G104" i="30"/>
  <c r="J104" i="30" s="1"/>
  <c r="F104" i="30"/>
  <c r="G103" i="30"/>
  <c r="J103" i="30" s="1"/>
  <c r="F103" i="30"/>
  <c r="N101" i="30"/>
  <c r="N100" i="30"/>
  <c r="G100" i="30"/>
  <c r="J100" i="30" s="1"/>
  <c r="F100" i="30"/>
  <c r="H100" i="30" s="1"/>
  <c r="N99" i="30"/>
  <c r="G99" i="30"/>
  <c r="F99" i="30"/>
  <c r="G98" i="30"/>
  <c r="F98" i="30"/>
  <c r="N97" i="30"/>
  <c r="G97" i="30"/>
  <c r="F97" i="30"/>
  <c r="N96" i="30"/>
  <c r="G96" i="30"/>
  <c r="J96" i="30" s="1"/>
  <c r="F96" i="30"/>
  <c r="G95" i="30"/>
  <c r="F95" i="30"/>
  <c r="N93" i="30"/>
  <c r="N92" i="30"/>
  <c r="G92" i="30"/>
  <c r="J92" i="30" s="1"/>
  <c r="F92" i="30"/>
  <c r="N91" i="30"/>
  <c r="G91" i="30"/>
  <c r="J91" i="30" s="1"/>
  <c r="F91" i="30"/>
  <c r="N90" i="30"/>
  <c r="G90" i="30"/>
  <c r="J90" i="30" s="1"/>
  <c r="F90" i="30"/>
  <c r="G89" i="30"/>
  <c r="J89" i="30" s="1"/>
  <c r="F89" i="30"/>
  <c r="G88" i="30"/>
  <c r="J88" i="30" s="1"/>
  <c r="F88" i="30"/>
  <c r="H88" i="30" s="1"/>
  <c r="I88" i="30" s="1"/>
  <c r="N87" i="30"/>
  <c r="G87" i="30"/>
  <c r="J87" i="30" s="1"/>
  <c r="F87" i="30"/>
  <c r="G86" i="30"/>
  <c r="J86" i="30" s="1"/>
  <c r="F86" i="30"/>
  <c r="N84" i="30"/>
  <c r="N83" i="30"/>
  <c r="G83" i="30"/>
  <c r="J83" i="30" s="1"/>
  <c r="F83" i="30"/>
  <c r="N82" i="30"/>
  <c r="G82" i="30"/>
  <c r="J82" i="30" s="1"/>
  <c r="F82" i="30"/>
  <c r="N81" i="30"/>
  <c r="G81" i="30"/>
  <c r="J81" i="30" s="1"/>
  <c r="F81" i="30"/>
  <c r="H81" i="30" s="1"/>
  <c r="G80" i="30"/>
  <c r="J80" i="30" s="1"/>
  <c r="F80" i="30"/>
  <c r="H80" i="30" s="1"/>
  <c r="G79" i="30"/>
  <c r="J79" i="30" s="1"/>
  <c r="F79" i="30"/>
  <c r="H79" i="30" s="1"/>
  <c r="G78" i="30"/>
  <c r="J78" i="30" s="1"/>
  <c r="F78" i="30"/>
  <c r="H78" i="30" s="1"/>
  <c r="I78" i="30" s="1"/>
  <c r="N77" i="30"/>
  <c r="G77" i="30"/>
  <c r="J77" i="30" s="1"/>
  <c r="F77" i="30"/>
  <c r="N74" i="30"/>
  <c r="G74" i="30"/>
  <c r="J74" i="30" s="1"/>
  <c r="F74" i="30"/>
  <c r="H74" i="30" s="1"/>
  <c r="N73" i="30"/>
  <c r="G73" i="30"/>
  <c r="J73" i="30" s="1"/>
  <c r="F73" i="30"/>
  <c r="G72" i="30"/>
  <c r="J72" i="30" s="1"/>
  <c r="F72" i="30"/>
  <c r="H72" i="30" s="1"/>
  <c r="I72" i="30" s="1"/>
  <c r="N71" i="30"/>
  <c r="G71" i="30"/>
  <c r="F71" i="30"/>
  <c r="N68" i="30"/>
  <c r="G68" i="30"/>
  <c r="F68" i="30"/>
  <c r="N67" i="30"/>
  <c r="G67" i="30"/>
  <c r="J67" i="30" s="1"/>
  <c r="F67" i="30"/>
  <c r="G66" i="30"/>
  <c r="J66" i="30" s="1"/>
  <c r="F66" i="30"/>
  <c r="H66" i="30" s="1"/>
  <c r="G65" i="30"/>
  <c r="J65" i="30" s="1"/>
  <c r="F65" i="30"/>
  <c r="H65" i="30" s="1"/>
  <c r="G64" i="30"/>
  <c r="J64" i="30" s="1"/>
  <c r="F64" i="30"/>
  <c r="H64" i="30" s="1"/>
  <c r="G63" i="30"/>
  <c r="J63" i="30" s="1"/>
  <c r="F63" i="30"/>
  <c r="H63" i="30" s="1"/>
  <c r="G62" i="30"/>
  <c r="F62" i="30"/>
  <c r="N61" i="30"/>
  <c r="G61" i="30"/>
  <c r="F61" i="30"/>
  <c r="N60" i="30"/>
  <c r="G60" i="30"/>
  <c r="F60" i="30"/>
  <c r="N59" i="30"/>
  <c r="G59" i="30"/>
  <c r="J59" i="30" s="1"/>
  <c r="F59" i="30"/>
  <c r="N58" i="30"/>
  <c r="G58" i="30"/>
  <c r="J58" i="30" s="1"/>
  <c r="F58" i="30"/>
  <c r="N55" i="30"/>
  <c r="G55" i="30"/>
  <c r="J55" i="30" s="1"/>
  <c r="F55" i="30"/>
  <c r="N54" i="30"/>
  <c r="G54" i="30"/>
  <c r="J54" i="30" s="1"/>
  <c r="F54" i="30"/>
  <c r="N53" i="30"/>
  <c r="G53" i="30"/>
  <c r="J53" i="30" s="1"/>
  <c r="F53" i="30"/>
  <c r="G52" i="30"/>
  <c r="J52" i="30" s="1"/>
  <c r="F52" i="30"/>
  <c r="H52" i="30" s="1"/>
  <c r="I52" i="30" s="1"/>
  <c r="G51" i="30"/>
  <c r="J51" i="30" s="1"/>
  <c r="F51" i="30"/>
  <c r="H51" i="30" s="1"/>
  <c r="N50" i="30"/>
  <c r="G50" i="30"/>
  <c r="J50" i="30" s="1"/>
  <c r="F50" i="30"/>
  <c r="N49" i="30"/>
  <c r="G49" i="30"/>
  <c r="J49" i="30" s="1"/>
  <c r="F49" i="30"/>
  <c r="N48" i="30"/>
  <c r="G48" i="30"/>
  <c r="J48" i="30" s="1"/>
  <c r="F48" i="30"/>
  <c r="N45" i="30"/>
  <c r="G45" i="30"/>
  <c r="F45" i="30"/>
  <c r="G44" i="30"/>
  <c r="J44" i="30" s="1"/>
  <c r="F44" i="30"/>
  <c r="H44" i="30" s="1"/>
  <c r="N43" i="30"/>
  <c r="G43" i="30"/>
  <c r="J43" i="30" s="1"/>
  <c r="F43" i="30"/>
  <c r="G42" i="30"/>
  <c r="J42" i="30" s="1"/>
  <c r="F42" i="30"/>
  <c r="H42" i="30" s="1"/>
  <c r="G41" i="30"/>
  <c r="J41" i="30" s="1"/>
  <c r="F41" i="30"/>
  <c r="H41" i="30" s="1"/>
  <c r="N40" i="30"/>
  <c r="G40" i="30"/>
  <c r="J40" i="30" s="1"/>
  <c r="F40" i="30"/>
  <c r="G39" i="30"/>
  <c r="J39" i="30" s="1"/>
  <c r="F39" i="30"/>
  <c r="N38" i="30"/>
  <c r="G38" i="30"/>
  <c r="J38" i="30" s="1"/>
  <c r="F38" i="30"/>
  <c r="N35" i="30"/>
  <c r="G35" i="30"/>
  <c r="J35" i="30" s="1"/>
  <c r="F35" i="30"/>
  <c r="N34" i="30"/>
  <c r="G34" i="30"/>
  <c r="J34" i="30" s="1"/>
  <c r="F34" i="30"/>
  <c r="N33" i="30"/>
  <c r="G33" i="30"/>
  <c r="J33" i="30" s="1"/>
  <c r="F33" i="30"/>
  <c r="G32" i="30"/>
  <c r="J32" i="30" s="1"/>
  <c r="F32" i="30"/>
  <c r="H32" i="30" s="1"/>
  <c r="G31" i="30"/>
  <c r="J31" i="30" s="1"/>
  <c r="F31" i="30"/>
  <c r="H31" i="30" s="1"/>
  <c r="G30" i="30"/>
  <c r="J30" i="30" s="1"/>
  <c r="F30" i="30"/>
  <c r="H30" i="30" s="1"/>
  <c r="N29" i="30"/>
  <c r="G29" i="30"/>
  <c r="J29" i="30" s="1"/>
  <c r="F29" i="30"/>
  <c r="H29" i="30" s="1"/>
  <c r="N28" i="30"/>
  <c r="G28" i="30"/>
  <c r="J28" i="30" s="1"/>
  <c r="F28" i="30"/>
  <c r="N27" i="30"/>
  <c r="G27" i="30"/>
  <c r="J27" i="30" s="1"/>
  <c r="F27" i="30"/>
  <c r="N26" i="30"/>
  <c r="G26" i="30"/>
  <c r="J26" i="30" s="1"/>
  <c r="F26" i="30"/>
  <c r="N23" i="30"/>
  <c r="G23" i="30"/>
  <c r="F23" i="30"/>
  <c r="N22" i="30"/>
  <c r="G22" i="30"/>
  <c r="J22" i="30" s="1"/>
  <c r="F22" i="30"/>
  <c r="N21" i="30"/>
  <c r="G21" i="30"/>
  <c r="J21" i="30" s="1"/>
  <c r="F21" i="30"/>
  <c r="G20" i="30"/>
  <c r="J20" i="30" s="1"/>
  <c r="F20" i="30"/>
  <c r="H20" i="30" s="1"/>
  <c r="N19" i="30"/>
  <c r="G19" i="30"/>
  <c r="F19" i="30"/>
  <c r="N18" i="30"/>
  <c r="G18" i="30"/>
  <c r="J18" i="30" s="1"/>
  <c r="F18" i="30"/>
  <c r="N17" i="30"/>
  <c r="G17" i="30"/>
  <c r="J17" i="30" s="1"/>
  <c r="F17" i="30"/>
  <c r="N14" i="30"/>
  <c r="G14" i="30"/>
  <c r="F14" i="30"/>
  <c r="H14" i="30" s="1"/>
  <c r="N13" i="30"/>
  <c r="J13" i="30"/>
  <c r="N12" i="30"/>
  <c r="G12" i="30"/>
  <c r="J12" i="30" s="1"/>
  <c r="F12" i="30"/>
  <c r="N10" i="30"/>
  <c r="G10" i="30"/>
  <c r="F10" i="30"/>
  <c r="N9" i="30"/>
  <c r="J9" i="30"/>
  <c r="N8" i="30"/>
  <c r="J8" i="30"/>
  <c r="J11" i="30" l="1"/>
  <c r="I10" i="30"/>
  <c r="I32" i="30"/>
  <c r="J62" i="30"/>
  <c r="I65" i="30"/>
  <c r="I100" i="30"/>
  <c r="I80" i="30"/>
  <c r="J14" i="30"/>
  <c r="H34" i="30"/>
  <c r="I41" i="30"/>
  <c r="J10" i="30"/>
  <c r="J19" i="30"/>
  <c r="I11" i="30"/>
  <c r="I14" i="30"/>
  <c r="I20" i="30"/>
  <c r="I29" i="30"/>
  <c r="I34" i="30"/>
  <c r="I42" i="30"/>
  <c r="I62" i="30"/>
  <c r="I64" i="30"/>
  <c r="I74" i="30"/>
  <c r="I81" i="30"/>
  <c r="I104" i="30"/>
  <c r="J98" i="30"/>
  <c r="H18" i="30"/>
  <c r="I18" i="30" s="1"/>
  <c r="I98" i="30"/>
  <c r="H17" i="30"/>
  <c r="I17" i="30" s="1"/>
  <c r="I60" i="30"/>
  <c r="H33" i="30"/>
  <c r="I33" i="30" s="1"/>
  <c r="I13" i="30"/>
  <c r="I30" i="30"/>
  <c r="I39" i="30"/>
  <c r="I44" i="30"/>
  <c r="H71" i="30"/>
  <c r="I71" i="30" s="1"/>
  <c r="I31" i="30"/>
  <c r="H49" i="30"/>
  <c r="I49" i="30" s="1"/>
  <c r="I51" i="30"/>
  <c r="I95" i="30"/>
  <c r="I19" i="30"/>
  <c r="H90" i="30"/>
  <c r="I90" i="30" s="1"/>
  <c r="H50" i="30"/>
  <c r="I50" i="30" s="1"/>
  <c r="I63" i="30"/>
  <c r="I66" i="30"/>
  <c r="I79" i="30"/>
  <c r="I26" i="30"/>
  <c r="H35" i="30"/>
  <c r="I35" i="30" s="1"/>
  <c r="H59" i="30"/>
  <c r="I59" i="30" s="1"/>
  <c r="H27" i="30"/>
  <c r="I27" i="30" s="1"/>
  <c r="H91" i="30"/>
  <c r="I91" i="30" s="1"/>
  <c r="H45" i="30"/>
  <c r="I45" i="30" s="1"/>
  <c r="H77" i="30"/>
  <c r="I77" i="30" s="1"/>
  <c r="I99" i="30"/>
  <c r="H28" i="30"/>
  <c r="I28" i="30" s="1"/>
  <c r="I61" i="30"/>
  <c r="H73" i="30"/>
  <c r="I73" i="30" s="1"/>
  <c r="H89" i="30"/>
  <c r="I89" i="30" s="1"/>
  <c r="H92" i="30"/>
  <c r="I92" i="30" s="1"/>
  <c r="I9" i="30"/>
  <c r="H43" i="30"/>
  <c r="I43" i="30" s="1"/>
  <c r="H86" i="30"/>
  <c r="I86" i="30" s="1"/>
  <c r="I97" i="30"/>
  <c r="I12" i="30"/>
  <c r="H21" i="30"/>
  <c r="I21" i="30" s="1"/>
  <c r="G93" i="30"/>
  <c r="J93" i="30" s="1"/>
  <c r="H54" i="30"/>
  <c r="I54" i="30" s="1"/>
  <c r="H68" i="30"/>
  <c r="I68" i="30" s="1"/>
  <c r="H83" i="30"/>
  <c r="I83" i="30" s="1"/>
  <c r="F69" i="30"/>
  <c r="F46" i="30"/>
  <c r="H53" i="30"/>
  <c r="I53" i="30" s="1"/>
  <c r="F101" i="30"/>
  <c r="G105" i="30"/>
  <c r="G46" i="30"/>
  <c r="F56" i="30"/>
  <c r="G84" i="30"/>
  <c r="J84" i="30" s="1"/>
  <c r="H23" i="30"/>
  <c r="I23" i="30" s="1"/>
  <c r="G36" i="30"/>
  <c r="G56" i="30"/>
  <c r="J56" i="30" s="1"/>
  <c r="H67" i="30"/>
  <c r="I67" i="30" s="1"/>
  <c r="F75" i="30"/>
  <c r="G75" i="30"/>
  <c r="H82" i="30"/>
  <c r="I82" i="30" s="1"/>
  <c r="F93" i="30"/>
  <c r="F15" i="30"/>
  <c r="G15" i="30"/>
  <c r="F24" i="30"/>
  <c r="G24" i="30"/>
  <c r="H22" i="30"/>
  <c r="I22" i="30" s="1"/>
  <c r="I40" i="30"/>
  <c r="H55" i="30"/>
  <c r="I55" i="30" s="1"/>
  <c r="G69" i="30"/>
  <c r="G101" i="30"/>
  <c r="H96" i="30"/>
  <c r="I96" i="30" s="1"/>
  <c r="F105" i="30"/>
  <c r="H75" i="30"/>
  <c r="F36" i="30"/>
  <c r="H48" i="30"/>
  <c r="I48" i="30" s="1"/>
  <c r="F84" i="30"/>
  <c r="I8" i="30"/>
  <c r="H38" i="30"/>
  <c r="I38" i="30" s="1"/>
  <c r="I58" i="30"/>
  <c r="H87" i="30"/>
  <c r="I87" i="30" s="1"/>
  <c r="BE32" i="9"/>
  <c r="BG32" i="9" s="1"/>
  <c r="AY32" i="9"/>
  <c r="BA32" i="9" s="1"/>
  <c r="AS32" i="9"/>
  <c r="AU32" i="9" s="1"/>
  <c r="AM32" i="9"/>
  <c r="AO32" i="9" s="1"/>
  <c r="AG32" i="9"/>
  <c r="AI32" i="9" s="1"/>
  <c r="AA32" i="9"/>
  <c r="AC32" i="9" s="1"/>
  <c r="U32" i="9"/>
  <c r="W32" i="9" s="1"/>
  <c r="O32" i="9"/>
  <c r="Q32" i="9" s="1"/>
  <c r="I32" i="9"/>
  <c r="K32" i="9" s="1"/>
  <c r="C32" i="9"/>
  <c r="E32" i="9" s="1"/>
  <c r="BE31" i="9"/>
  <c r="BG31" i="9" s="1"/>
  <c r="AY31" i="9"/>
  <c r="BA31" i="9" s="1"/>
  <c r="AS31" i="9"/>
  <c r="AU31" i="9" s="1"/>
  <c r="AM31" i="9"/>
  <c r="AO31" i="9" s="1"/>
  <c r="AG31" i="9"/>
  <c r="AI31" i="9" s="1"/>
  <c r="AA31" i="9"/>
  <c r="AC31" i="9" s="1"/>
  <c r="U31" i="9"/>
  <c r="W31" i="9" s="1"/>
  <c r="O31" i="9"/>
  <c r="Q31" i="9" s="1"/>
  <c r="I31" i="9"/>
  <c r="K31" i="9" s="1"/>
  <c r="C31" i="9"/>
  <c r="E31" i="9" s="1"/>
  <c r="BE30" i="9"/>
  <c r="BG30" i="9" s="1"/>
  <c r="BF28" i="9"/>
  <c r="BF27" i="9"/>
  <c r="BF26" i="9"/>
  <c r="BF25" i="9"/>
  <c r="BF24" i="9"/>
  <c r="BF23" i="9"/>
  <c r="BF22" i="9"/>
  <c r="BF21" i="9"/>
  <c r="BF20" i="9"/>
  <c r="J45" i="30" l="1"/>
  <c r="J60" i="30"/>
  <c r="J95" i="30"/>
  <c r="J75" i="30"/>
  <c r="J68" i="30"/>
  <c r="J71" i="30"/>
  <c r="J99" i="30"/>
  <c r="J97" i="30"/>
  <c r="J61" i="30"/>
  <c r="J23" i="30"/>
  <c r="H36" i="30"/>
  <c r="I36" i="30" s="1"/>
  <c r="H105" i="30"/>
  <c r="I105" i="30" s="1"/>
  <c r="I103" i="30"/>
  <c r="I75" i="30"/>
  <c r="H24" i="30"/>
  <c r="I24" i="30" s="1"/>
  <c r="H93" i="30"/>
  <c r="I93" i="30" s="1"/>
  <c r="H101" i="30"/>
  <c r="I101" i="30" s="1"/>
  <c r="H15" i="30"/>
  <c r="I15" i="30" s="1"/>
  <c r="H84" i="30"/>
  <c r="I84" i="30" s="1"/>
  <c r="H46" i="30"/>
  <c r="I46" i="30" s="1"/>
  <c r="F106" i="30"/>
  <c r="H69" i="30"/>
  <c r="J69" i="30" s="1"/>
  <c r="H56" i="30"/>
  <c r="I56" i="30" s="1"/>
  <c r="G106" i="30"/>
  <c r="J105" i="30" l="1"/>
  <c r="J101" i="30"/>
  <c r="J46" i="30"/>
  <c r="J15" i="30"/>
  <c r="J24" i="30"/>
  <c r="J36" i="30"/>
  <c r="H106" i="30"/>
  <c r="I106" i="30" s="1"/>
  <c r="I69" i="30"/>
  <c r="C69" i="36"/>
  <c r="C68" i="36"/>
  <c r="J106" i="30" l="1"/>
  <c r="D9" i="26"/>
  <c r="E9" i="26"/>
  <c r="D10" i="26"/>
  <c r="E10" i="26"/>
  <c r="D11" i="26"/>
  <c r="E11" i="26"/>
  <c r="D12" i="26"/>
  <c r="E12" i="26"/>
  <c r="C70" i="36"/>
  <c r="C161" i="43" l="1"/>
  <c r="C160" i="43"/>
  <c r="C159" i="43"/>
  <c r="D161" i="43"/>
  <c r="D160" i="43"/>
  <c r="D159" i="43"/>
  <c r="BI17" i="23" l="1"/>
  <c r="BI16" i="23"/>
  <c r="BI15" i="23"/>
  <c r="BI14" i="23"/>
  <c r="BI13" i="23"/>
  <c r="BI12" i="23"/>
  <c r="BI11" i="23"/>
  <c r="BI10" i="23"/>
  <c r="BI9" i="23"/>
  <c r="BI8" i="23"/>
  <c r="BI7" i="23"/>
  <c r="BI6" i="23"/>
  <c r="V19" i="22" l="1"/>
  <c r="V18" i="22"/>
  <c r="V17" i="22"/>
  <c r="V16" i="22"/>
  <c r="V15" i="22"/>
  <c r="V14" i="22"/>
  <c r="V13" i="22"/>
  <c r="V12" i="22"/>
  <c r="V11" i="22"/>
  <c r="V10" i="22"/>
  <c r="D14" i="26" l="1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C22" i="26" l="1"/>
  <c r="AC19" i="26"/>
  <c r="AC17" i="26"/>
  <c r="AB21" i="26"/>
  <c r="AB17" i="26"/>
  <c r="AC15" i="26"/>
  <c r="AC18" i="26"/>
  <c r="AC14" i="26"/>
  <c r="AC21" i="26"/>
  <c r="AB20" i="26"/>
  <c r="AC20" i="26"/>
  <c r="AB19" i="26"/>
  <c r="AB18" i="26"/>
  <c r="AB16" i="26"/>
  <c r="AC16" i="26"/>
  <c r="AB15" i="26"/>
  <c r="AB23" i="26"/>
  <c r="AB14" i="26"/>
  <c r="AC23" i="26"/>
  <c r="AB22" i="26"/>
  <c r="AD22" i="26" l="1"/>
  <c r="AD19" i="26"/>
  <c r="AD17" i="26"/>
  <c r="AD15" i="26"/>
  <c r="AD20" i="26"/>
  <c r="AD14" i="26"/>
  <c r="AD18" i="26"/>
  <c r="AD21" i="26"/>
  <c r="AD23" i="26"/>
  <c r="AD16" i="26"/>
  <c r="AA13" i="26" l="1"/>
  <c r="AA12" i="26"/>
  <c r="AA11" i="26"/>
  <c r="AA10" i="26"/>
  <c r="AA9" i="26"/>
  <c r="AA8" i="26"/>
  <c r="AA7" i="26"/>
  <c r="Y13" i="26"/>
  <c r="Y12" i="26"/>
  <c r="Y11" i="26"/>
  <c r="Y10" i="26"/>
  <c r="Y9" i="26"/>
  <c r="Y8" i="26"/>
  <c r="Y7" i="26"/>
  <c r="W13" i="26"/>
  <c r="W12" i="26"/>
  <c r="W11" i="26"/>
  <c r="W10" i="26"/>
  <c r="W9" i="26"/>
  <c r="W8" i="26"/>
  <c r="W7" i="26"/>
  <c r="U13" i="26"/>
  <c r="U12" i="26"/>
  <c r="U11" i="26"/>
  <c r="U10" i="26"/>
  <c r="U9" i="26"/>
  <c r="U8" i="26"/>
  <c r="U7" i="26"/>
  <c r="S13" i="26"/>
  <c r="S12" i="26"/>
  <c r="S11" i="26"/>
  <c r="S10" i="26"/>
  <c r="S9" i="26"/>
  <c r="S8" i="26"/>
  <c r="S7" i="26"/>
  <c r="Q13" i="26"/>
  <c r="Q12" i="26"/>
  <c r="Q11" i="26"/>
  <c r="Q10" i="26"/>
  <c r="Q9" i="26"/>
  <c r="Q8" i="26"/>
  <c r="Q7" i="26"/>
  <c r="O13" i="26"/>
  <c r="O12" i="26"/>
  <c r="O11" i="26"/>
  <c r="O10" i="26"/>
  <c r="O9" i="26"/>
  <c r="O8" i="26"/>
  <c r="O7" i="26"/>
  <c r="M13" i="26"/>
  <c r="M12" i="26"/>
  <c r="M11" i="26"/>
  <c r="M10" i="26"/>
  <c r="M9" i="26"/>
  <c r="M8" i="26"/>
  <c r="M7" i="26"/>
  <c r="K13" i="26"/>
  <c r="K12" i="26"/>
  <c r="K11" i="26"/>
  <c r="K10" i="26"/>
  <c r="K9" i="26"/>
  <c r="K8" i="26"/>
  <c r="K7" i="26"/>
  <c r="I13" i="26"/>
  <c r="I12" i="26"/>
  <c r="I11" i="26"/>
  <c r="I10" i="26"/>
  <c r="I9" i="26"/>
  <c r="I8" i="26"/>
  <c r="I7" i="26"/>
  <c r="G13" i="26"/>
  <c r="G12" i="26"/>
  <c r="G11" i="26"/>
  <c r="G10" i="26"/>
  <c r="G9" i="26"/>
  <c r="G8" i="26"/>
  <c r="G7" i="26"/>
  <c r="E13" i="26"/>
  <c r="E8" i="26"/>
  <c r="E7" i="26"/>
  <c r="AB19" i="22" l="1"/>
  <c r="AB18" i="22"/>
  <c r="AB17" i="22"/>
  <c r="AB16" i="22"/>
  <c r="AB15" i="22"/>
  <c r="AB14" i="22"/>
  <c r="AB13" i="22"/>
  <c r="AB12" i="22"/>
  <c r="Y19" i="22"/>
  <c r="Y18" i="22"/>
  <c r="Y17" i="22"/>
  <c r="Y16" i="22"/>
  <c r="Y15" i="22"/>
  <c r="Y14" i="22"/>
  <c r="Y13" i="22"/>
  <c r="Y12" i="22"/>
  <c r="Y11" i="22"/>
  <c r="Y10" i="22"/>
  <c r="S19" i="22"/>
  <c r="S18" i="22"/>
  <c r="S17" i="22"/>
  <c r="S16" i="22"/>
  <c r="S15" i="22"/>
  <c r="S14" i="22"/>
  <c r="S13" i="22"/>
  <c r="S12" i="22"/>
  <c r="S11" i="22"/>
  <c r="S10" i="22"/>
  <c r="Y9" i="22"/>
  <c r="V9" i="22"/>
  <c r="S9" i="22"/>
  <c r="Y8" i="22"/>
  <c r="V8" i="22"/>
  <c r="S8" i="22"/>
  <c r="J16" i="19"/>
  <c r="K16" i="19" s="1"/>
  <c r="J27" i="19"/>
  <c r="K27" i="19" s="1"/>
  <c r="J26" i="19"/>
  <c r="K26" i="19" s="1"/>
  <c r="J25" i="19"/>
  <c r="K25" i="19" s="1"/>
  <c r="J24" i="19"/>
  <c r="K24" i="19" s="1"/>
  <c r="J23" i="19"/>
  <c r="K23" i="19" s="1"/>
  <c r="J22" i="19"/>
  <c r="K22" i="19" s="1"/>
  <c r="J21" i="19"/>
  <c r="K21" i="19" s="1"/>
  <c r="J20" i="19"/>
  <c r="K20" i="19" s="1"/>
  <c r="J19" i="19"/>
  <c r="K19" i="19" s="1"/>
  <c r="J18" i="19"/>
  <c r="K18" i="19" s="1"/>
  <c r="J17" i="19"/>
  <c r="K17" i="19" s="1"/>
  <c r="J15" i="19"/>
  <c r="K15" i="19" s="1"/>
  <c r="J14" i="19"/>
  <c r="K14" i="19" s="1"/>
  <c r="J13" i="19"/>
  <c r="K13" i="19" s="1"/>
  <c r="V21" i="22" l="1"/>
  <c r="Y21" i="22"/>
  <c r="G8" i="22"/>
  <c r="P8" i="22"/>
  <c r="AB8" i="22"/>
  <c r="J8" i="22"/>
  <c r="AE8" i="22"/>
  <c r="M8" i="22"/>
  <c r="AH8" i="22"/>
  <c r="S21" i="22"/>
  <c r="AC20" i="16"/>
  <c r="AB20" i="16"/>
  <c r="AL14" i="38" l="1"/>
  <c r="AL13" i="38"/>
  <c r="AL12" i="38"/>
  <c r="AL11" i="38"/>
  <c r="AL10" i="38"/>
  <c r="AL9" i="38"/>
  <c r="AL8" i="38"/>
  <c r="AL7" i="38"/>
  <c r="AI14" i="38"/>
  <c r="AI13" i="38"/>
  <c r="AI12" i="38"/>
  <c r="AI11" i="38"/>
  <c r="AI10" i="38"/>
  <c r="AI9" i="38"/>
  <c r="AI8" i="38"/>
  <c r="AI7" i="38"/>
  <c r="AF14" i="38"/>
  <c r="AF13" i="38"/>
  <c r="AF12" i="38"/>
  <c r="AF11" i="38"/>
  <c r="AF10" i="38"/>
  <c r="AF9" i="38"/>
  <c r="AF8" i="38"/>
  <c r="AF7" i="38"/>
  <c r="AC14" i="38"/>
  <c r="AC13" i="38"/>
  <c r="AC12" i="38"/>
  <c r="AC11" i="38"/>
  <c r="AC10" i="38"/>
  <c r="AC9" i="38"/>
  <c r="AC8" i="38"/>
  <c r="AC7" i="38"/>
  <c r="Z14" i="38"/>
  <c r="Z13" i="38"/>
  <c r="Z12" i="38"/>
  <c r="Z11" i="38"/>
  <c r="Z10" i="38"/>
  <c r="Z9" i="38"/>
  <c r="Z8" i="38"/>
  <c r="Z7" i="38"/>
  <c r="W14" i="38"/>
  <c r="W13" i="38"/>
  <c r="W12" i="38"/>
  <c r="W11" i="38"/>
  <c r="W10" i="38"/>
  <c r="W9" i="38"/>
  <c r="W8" i="38"/>
  <c r="W7" i="38"/>
  <c r="T14" i="38"/>
  <c r="T13" i="38"/>
  <c r="T12" i="38"/>
  <c r="T11" i="38"/>
  <c r="T10" i="38"/>
  <c r="T9" i="38"/>
  <c r="T8" i="38"/>
  <c r="T7" i="38"/>
  <c r="Q14" i="38"/>
  <c r="Q13" i="38"/>
  <c r="Q12" i="38"/>
  <c r="Q11" i="38"/>
  <c r="Q10" i="38"/>
  <c r="Q9" i="38"/>
  <c r="Q8" i="38"/>
  <c r="Q7" i="38"/>
  <c r="N14" i="38"/>
  <c r="N13" i="38"/>
  <c r="N12" i="38"/>
  <c r="N11" i="38"/>
  <c r="N10" i="38"/>
  <c r="N9" i="38"/>
  <c r="N8" i="38"/>
  <c r="N7" i="38"/>
  <c r="K14" i="38"/>
  <c r="K13" i="38"/>
  <c r="K12" i="38"/>
  <c r="K11" i="38"/>
  <c r="K10" i="38"/>
  <c r="K9" i="38"/>
  <c r="K8" i="38"/>
  <c r="K7" i="38"/>
  <c r="H14" i="38"/>
  <c r="H13" i="38"/>
  <c r="H12" i="38"/>
  <c r="H11" i="38"/>
  <c r="H10" i="38"/>
  <c r="H9" i="38"/>
  <c r="H8" i="38"/>
  <c r="H7" i="38"/>
  <c r="E14" i="38"/>
  <c r="E13" i="38"/>
  <c r="E12" i="38"/>
  <c r="E11" i="38"/>
  <c r="E10" i="38"/>
  <c r="E9" i="38"/>
  <c r="E8" i="38"/>
  <c r="E7" i="38"/>
  <c r="R20" i="31"/>
  <c r="P20" i="31"/>
  <c r="O20" i="31"/>
  <c r="U18" i="31"/>
  <c r="U17" i="31"/>
  <c r="K428" i="43" l="1"/>
  <c r="K431" i="43"/>
  <c r="K430" i="43"/>
  <c r="K426" i="43"/>
  <c r="K425" i="43"/>
  <c r="K419" i="43"/>
  <c r="K418" i="43"/>
  <c r="K402" i="43"/>
  <c r="K397" i="43"/>
  <c r="K379" i="43"/>
  <c r="K353" i="43"/>
  <c r="K361" i="43"/>
  <c r="K359" i="43"/>
  <c r="K357" i="43"/>
  <c r="K352" i="43"/>
  <c r="K348" i="43"/>
  <c r="K344" i="43"/>
  <c r="K340" i="43"/>
  <c r="K339" i="43"/>
  <c r="K316" i="43"/>
  <c r="K326" i="43"/>
  <c r="K324" i="43"/>
  <c r="K322" i="43"/>
  <c r="K320" i="43"/>
  <c r="K319" i="43"/>
  <c r="K315" i="43"/>
  <c r="K307" i="43"/>
  <c r="K304" i="43"/>
  <c r="K301" i="43"/>
  <c r="K293" i="43"/>
  <c r="K278" i="43"/>
  <c r="K277" i="43"/>
  <c r="K274" i="43"/>
  <c r="K271" i="43"/>
  <c r="K270" i="43"/>
  <c r="K256" i="43"/>
  <c r="K255" i="43"/>
  <c r="K254" i="43"/>
  <c r="K244" i="43"/>
  <c r="K242" i="43"/>
  <c r="K252" i="43"/>
  <c r="K251" i="43"/>
  <c r="K250" i="43"/>
  <c r="K249" i="43"/>
  <c r="K239" i="43"/>
  <c r="K238" i="43"/>
  <c r="K237" i="43"/>
  <c r="K231" i="43"/>
  <c r="K207" i="43"/>
  <c r="K205" i="43"/>
  <c r="K215" i="43"/>
  <c r="K204" i="43"/>
  <c r="K201" i="43"/>
  <c r="K200" i="43"/>
  <c r="K196" i="43"/>
  <c r="K191" i="43"/>
  <c r="K190" i="43"/>
  <c r="K178" i="43"/>
  <c r="K156" i="43"/>
  <c r="K140" i="43"/>
  <c r="K130" i="43"/>
  <c r="K128" i="43"/>
  <c r="K122" i="43"/>
  <c r="K106" i="43"/>
  <c r="K104" i="43"/>
  <c r="K103" i="43"/>
  <c r="K93" i="43"/>
  <c r="K91" i="43"/>
  <c r="K85" i="43"/>
  <c r="K83" i="43"/>
  <c r="K67" i="43"/>
  <c r="K63" i="43"/>
  <c r="K53" i="43"/>
  <c r="K52" i="43"/>
  <c r="K45" i="43"/>
  <c r="K44" i="43"/>
  <c r="K8" i="43"/>
  <c r="K18" i="43"/>
  <c r="K26" i="43"/>
  <c r="K441" i="43"/>
  <c r="K440" i="43"/>
  <c r="K439" i="43"/>
  <c r="K438" i="43"/>
  <c r="K436" i="43"/>
  <c r="K435" i="43"/>
  <c r="K434" i="43"/>
  <c r="K433" i="43"/>
  <c r="K432" i="43"/>
  <c r="K429" i="43"/>
  <c r="K427" i="43"/>
  <c r="K424" i="43"/>
  <c r="K423" i="43"/>
  <c r="K422" i="43"/>
  <c r="K421" i="43"/>
  <c r="K417" i="43"/>
  <c r="K416" i="43"/>
  <c r="K415" i="43"/>
  <c r="K414" i="43"/>
  <c r="K413" i="43"/>
  <c r="K412" i="43"/>
  <c r="D441" i="43"/>
  <c r="D440" i="43"/>
  <c r="D439" i="43"/>
  <c r="D438" i="43"/>
  <c r="D437" i="43"/>
  <c r="D436" i="43"/>
  <c r="D435" i="43"/>
  <c r="D434" i="43"/>
  <c r="D433" i="43"/>
  <c r="D432" i="43"/>
  <c r="D431" i="43"/>
  <c r="D430" i="43"/>
  <c r="D429" i="43"/>
  <c r="D428" i="43"/>
  <c r="D427" i="43"/>
  <c r="D426" i="43"/>
  <c r="D425" i="43"/>
  <c r="D424" i="43"/>
  <c r="D423" i="43"/>
  <c r="D422" i="43"/>
  <c r="D421" i="43"/>
  <c r="D420" i="43"/>
  <c r="D419" i="43"/>
  <c r="D418" i="43"/>
  <c r="D417" i="43"/>
  <c r="D416" i="43"/>
  <c r="D415" i="43"/>
  <c r="D414" i="43"/>
  <c r="D413" i="43"/>
  <c r="D412" i="43"/>
  <c r="C441" i="43"/>
  <c r="C440" i="43"/>
  <c r="C439" i="43"/>
  <c r="C438" i="43"/>
  <c r="C437" i="43"/>
  <c r="C436" i="43"/>
  <c r="C435" i="43"/>
  <c r="C434" i="43"/>
  <c r="C433" i="43"/>
  <c r="C432" i="43"/>
  <c r="C431" i="43"/>
  <c r="C430" i="43"/>
  <c r="C429" i="43"/>
  <c r="C428" i="43"/>
  <c r="C427" i="43"/>
  <c r="C426" i="43"/>
  <c r="C425" i="43"/>
  <c r="C424" i="43"/>
  <c r="C423" i="43"/>
  <c r="C422" i="43"/>
  <c r="C421" i="43"/>
  <c r="C420" i="43"/>
  <c r="C419" i="43"/>
  <c r="C418" i="43"/>
  <c r="C417" i="43"/>
  <c r="C416" i="43"/>
  <c r="C415" i="43"/>
  <c r="C414" i="43"/>
  <c r="C413" i="43"/>
  <c r="C412" i="43"/>
  <c r="K404" i="43"/>
  <c r="K401" i="43"/>
  <c r="K399" i="43"/>
  <c r="K396" i="43"/>
  <c r="K395" i="43"/>
  <c r="K394" i="43"/>
  <c r="K393" i="43"/>
  <c r="K392" i="43"/>
  <c r="K391" i="43"/>
  <c r="K390" i="43"/>
  <c r="K388" i="43"/>
  <c r="K386" i="43"/>
  <c r="K385" i="43"/>
  <c r="K384" i="43"/>
  <c r="K383" i="43"/>
  <c r="K382" i="43"/>
  <c r="K380" i="43"/>
  <c r="K378" i="43"/>
  <c r="K377" i="43"/>
  <c r="K376" i="43"/>
  <c r="K375" i="43"/>
  <c r="D404" i="43"/>
  <c r="D403" i="43"/>
  <c r="D402" i="43"/>
  <c r="D401" i="43"/>
  <c r="D400" i="43"/>
  <c r="D399" i="43"/>
  <c r="D398" i="43"/>
  <c r="D397" i="43"/>
  <c r="D396" i="43"/>
  <c r="D395" i="43"/>
  <c r="D394" i="43"/>
  <c r="D393" i="43"/>
  <c r="D392" i="43"/>
  <c r="D391" i="43"/>
  <c r="D390" i="43"/>
  <c r="D389" i="43"/>
  <c r="D388" i="43"/>
  <c r="D387" i="43"/>
  <c r="D386" i="43"/>
  <c r="D385" i="43"/>
  <c r="D384" i="43"/>
  <c r="D383" i="43"/>
  <c r="D382" i="43"/>
  <c r="D381" i="43"/>
  <c r="D380" i="43"/>
  <c r="D379" i="43"/>
  <c r="D378" i="43"/>
  <c r="D377" i="43"/>
  <c r="D376" i="43"/>
  <c r="D375" i="43"/>
  <c r="C404" i="43"/>
  <c r="C403" i="43"/>
  <c r="C402" i="43"/>
  <c r="C401" i="43"/>
  <c r="C400" i="43"/>
  <c r="C399" i="43"/>
  <c r="C398" i="43"/>
  <c r="C397" i="43"/>
  <c r="C396" i="43"/>
  <c r="C395" i="43"/>
  <c r="C394" i="43"/>
  <c r="C393" i="43"/>
  <c r="C392" i="43"/>
  <c r="C391" i="43"/>
  <c r="C390" i="43"/>
  <c r="C389" i="43"/>
  <c r="C388" i="43"/>
  <c r="C387" i="43"/>
  <c r="C386" i="43"/>
  <c r="C385" i="43"/>
  <c r="C384" i="43"/>
  <c r="C383" i="43"/>
  <c r="C382" i="43"/>
  <c r="C381" i="43"/>
  <c r="C380" i="43"/>
  <c r="C379" i="43"/>
  <c r="C378" i="43"/>
  <c r="C377" i="43"/>
  <c r="C376" i="43"/>
  <c r="C375" i="43"/>
  <c r="K367" i="43"/>
  <c r="K366" i="43"/>
  <c r="K365" i="43"/>
  <c r="K364" i="43"/>
  <c r="K362" i="43"/>
  <c r="K360" i="43"/>
  <c r="K358" i="43"/>
  <c r="K356" i="43"/>
  <c r="K354" i="43"/>
  <c r="K351" i="43"/>
  <c r="K350" i="43"/>
  <c r="K349" i="43"/>
  <c r="K347" i="43"/>
  <c r="K346" i="43"/>
  <c r="K345" i="43"/>
  <c r="K343" i="43"/>
  <c r="K342" i="43"/>
  <c r="K338" i="43"/>
  <c r="D367" i="43"/>
  <c r="D366" i="43"/>
  <c r="D365" i="43"/>
  <c r="D364" i="43"/>
  <c r="D363" i="43"/>
  <c r="D362" i="43"/>
  <c r="D361" i="43"/>
  <c r="D360" i="43"/>
  <c r="D359" i="43"/>
  <c r="D358" i="43"/>
  <c r="D357" i="43"/>
  <c r="D356" i="43"/>
  <c r="D355" i="43"/>
  <c r="D354" i="43"/>
  <c r="D353" i="43"/>
  <c r="D352" i="43"/>
  <c r="D351" i="43"/>
  <c r="D350" i="43"/>
  <c r="D349" i="43"/>
  <c r="D348" i="43"/>
  <c r="D347" i="43"/>
  <c r="D346" i="43"/>
  <c r="D345" i="43"/>
  <c r="D344" i="43"/>
  <c r="D343" i="43"/>
  <c r="D342" i="43"/>
  <c r="D341" i="43"/>
  <c r="D340" i="43"/>
  <c r="D339" i="43"/>
  <c r="D338" i="43"/>
  <c r="C367" i="43"/>
  <c r="C366" i="43"/>
  <c r="C365" i="43"/>
  <c r="C364" i="43"/>
  <c r="C363" i="43"/>
  <c r="C362" i="43"/>
  <c r="C361" i="43"/>
  <c r="C360" i="43"/>
  <c r="C359" i="43"/>
  <c r="C358" i="43"/>
  <c r="C357" i="43"/>
  <c r="C356" i="43"/>
  <c r="C355" i="43"/>
  <c r="C354" i="43"/>
  <c r="C353" i="43"/>
  <c r="C352" i="43"/>
  <c r="C351" i="43"/>
  <c r="C350" i="43"/>
  <c r="C349" i="43"/>
  <c r="C348" i="43"/>
  <c r="C347" i="43"/>
  <c r="C346" i="43"/>
  <c r="C345" i="43"/>
  <c r="C344" i="43"/>
  <c r="C343" i="43"/>
  <c r="C342" i="43"/>
  <c r="C341" i="43"/>
  <c r="C340" i="43"/>
  <c r="C339" i="43"/>
  <c r="C338" i="43"/>
  <c r="K330" i="43"/>
  <c r="K329" i="43"/>
  <c r="K328" i="43"/>
  <c r="K327" i="43"/>
  <c r="K325" i="43"/>
  <c r="K323" i="43"/>
  <c r="K321" i="43"/>
  <c r="K318" i="43"/>
  <c r="K317" i="43"/>
  <c r="K314" i="43"/>
  <c r="K313" i="43"/>
  <c r="K312" i="43"/>
  <c r="K311" i="43"/>
  <c r="K310" i="43"/>
  <c r="K308" i="43"/>
  <c r="K306" i="43"/>
  <c r="K305" i="43"/>
  <c r="K303" i="43"/>
  <c r="K302" i="43"/>
  <c r="D330" i="43"/>
  <c r="D329" i="43"/>
  <c r="D328" i="43"/>
  <c r="D327" i="43"/>
  <c r="D326" i="43"/>
  <c r="D325" i="43"/>
  <c r="D324" i="43"/>
  <c r="D323" i="43"/>
  <c r="D322" i="43"/>
  <c r="D321" i="43"/>
  <c r="D320" i="43"/>
  <c r="D319" i="43"/>
  <c r="D318" i="43"/>
  <c r="D317" i="43"/>
  <c r="D316" i="43"/>
  <c r="D315" i="43"/>
  <c r="D314" i="43"/>
  <c r="D313" i="43"/>
  <c r="D312" i="43"/>
  <c r="D311" i="43"/>
  <c r="D310" i="43"/>
  <c r="D309" i="43"/>
  <c r="D308" i="43"/>
  <c r="D307" i="43"/>
  <c r="D306" i="43"/>
  <c r="D305" i="43"/>
  <c r="D304" i="43"/>
  <c r="D303" i="43"/>
  <c r="D302" i="43"/>
  <c r="D301" i="43"/>
  <c r="C330" i="43"/>
  <c r="C329" i="43"/>
  <c r="C328" i="43"/>
  <c r="C327" i="43"/>
  <c r="C326" i="43"/>
  <c r="C325" i="43"/>
  <c r="C324" i="43"/>
  <c r="C323" i="43"/>
  <c r="C322" i="43"/>
  <c r="C321" i="43"/>
  <c r="C320" i="43"/>
  <c r="C319" i="43"/>
  <c r="C318" i="43"/>
  <c r="C317" i="43"/>
  <c r="C316" i="43"/>
  <c r="C315" i="43"/>
  <c r="C314" i="43"/>
  <c r="C313" i="43"/>
  <c r="C312" i="43"/>
  <c r="C311" i="43"/>
  <c r="C310" i="43"/>
  <c r="C309" i="43"/>
  <c r="C308" i="43"/>
  <c r="C307" i="43"/>
  <c r="C306" i="43"/>
  <c r="C305" i="43"/>
  <c r="C304" i="43"/>
  <c r="C303" i="43"/>
  <c r="C302" i="43"/>
  <c r="C301" i="43"/>
  <c r="K292" i="43"/>
  <c r="K291" i="43"/>
  <c r="K290" i="43"/>
  <c r="K288" i="43"/>
  <c r="K287" i="43"/>
  <c r="K286" i="43"/>
  <c r="K285" i="43"/>
  <c r="K284" i="43"/>
  <c r="K283" i="43"/>
  <c r="K281" i="43"/>
  <c r="K280" i="43"/>
  <c r="K279" i="43"/>
  <c r="K276" i="43"/>
  <c r="K275" i="43"/>
  <c r="K273" i="43"/>
  <c r="K272" i="43"/>
  <c r="K269" i="43"/>
  <c r="K268" i="43"/>
  <c r="K267" i="43"/>
  <c r="K266" i="43"/>
  <c r="K265" i="43"/>
  <c r="K264" i="43"/>
  <c r="D293" i="43"/>
  <c r="D292" i="43"/>
  <c r="D291" i="43"/>
  <c r="D290" i="43"/>
  <c r="D289" i="43"/>
  <c r="D288" i="43"/>
  <c r="D287" i="43"/>
  <c r="D286" i="43"/>
  <c r="D285" i="43"/>
  <c r="D284" i="43"/>
  <c r="D283" i="43"/>
  <c r="D282" i="43"/>
  <c r="D281" i="43"/>
  <c r="D280" i="43"/>
  <c r="D279" i="43"/>
  <c r="D278" i="43"/>
  <c r="D277" i="43"/>
  <c r="D276" i="43"/>
  <c r="D275" i="43"/>
  <c r="D274" i="43"/>
  <c r="D273" i="43"/>
  <c r="D272" i="43"/>
  <c r="D271" i="43"/>
  <c r="D270" i="43"/>
  <c r="D269" i="43"/>
  <c r="D268" i="43"/>
  <c r="D267" i="43"/>
  <c r="D266" i="43"/>
  <c r="D265" i="43"/>
  <c r="D264" i="43"/>
  <c r="C293" i="43"/>
  <c r="C292" i="43"/>
  <c r="C291" i="43"/>
  <c r="C290" i="43"/>
  <c r="C289" i="43"/>
  <c r="C288" i="43"/>
  <c r="C287" i="43"/>
  <c r="C286" i="43"/>
  <c r="C285" i="43"/>
  <c r="C284" i="43"/>
  <c r="C283" i="43"/>
  <c r="C282" i="43"/>
  <c r="C281" i="43"/>
  <c r="C280" i="43"/>
  <c r="C279" i="43"/>
  <c r="C278" i="43"/>
  <c r="C277" i="43"/>
  <c r="C276" i="43"/>
  <c r="C275" i="43"/>
  <c r="C274" i="43"/>
  <c r="C273" i="43"/>
  <c r="C272" i="43"/>
  <c r="C271" i="43"/>
  <c r="C270" i="43"/>
  <c r="C269" i="43"/>
  <c r="C268" i="43"/>
  <c r="C267" i="43"/>
  <c r="C266" i="43"/>
  <c r="C265" i="43"/>
  <c r="C264" i="43"/>
  <c r="K253" i="43"/>
  <c r="K248" i="43"/>
  <c r="K247" i="43"/>
  <c r="K246" i="43"/>
  <c r="K245" i="43"/>
  <c r="K243" i="43"/>
  <c r="K240" i="43"/>
  <c r="K236" i="43"/>
  <c r="K235" i="43"/>
  <c r="K234" i="43"/>
  <c r="K232" i="43"/>
  <c r="K230" i="43"/>
  <c r="K229" i="43"/>
  <c r="K228" i="43"/>
  <c r="K227" i="43"/>
  <c r="D256" i="43"/>
  <c r="D255" i="43"/>
  <c r="D254" i="43"/>
  <c r="D253" i="43"/>
  <c r="D252" i="43"/>
  <c r="D251" i="43"/>
  <c r="D250" i="43"/>
  <c r="D249" i="43"/>
  <c r="D248" i="43"/>
  <c r="D247" i="43"/>
  <c r="D246" i="43"/>
  <c r="D245" i="43"/>
  <c r="D244" i="43"/>
  <c r="D243" i="43"/>
  <c r="D242" i="43"/>
  <c r="D241" i="43"/>
  <c r="D240" i="43"/>
  <c r="D239" i="43"/>
  <c r="D238" i="43"/>
  <c r="D237" i="43"/>
  <c r="D236" i="43"/>
  <c r="D235" i="43"/>
  <c r="D234" i="43"/>
  <c r="D233" i="43"/>
  <c r="D232" i="43"/>
  <c r="D231" i="43"/>
  <c r="D230" i="43"/>
  <c r="D229" i="43"/>
  <c r="D228" i="43"/>
  <c r="D227" i="43"/>
  <c r="C256" i="43"/>
  <c r="C255" i="43"/>
  <c r="C254" i="43"/>
  <c r="C253" i="43"/>
  <c r="C252" i="43"/>
  <c r="C251" i="43"/>
  <c r="C250" i="43"/>
  <c r="C249" i="43"/>
  <c r="C248" i="43"/>
  <c r="C247" i="43"/>
  <c r="C246" i="43"/>
  <c r="C245" i="43"/>
  <c r="C244" i="43"/>
  <c r="C243" i="43"/>
  <c r="C242" i="43"/>
  <c r="C241" i="43"/>
  <c r="C240" i="43"/>
  <c r="C239" i="43"/>
  <c r="C238" i="43"/>
  <c r="C237" i="43"/>
  <c r="C236" i="43"/>
  <c r="C235" i="43"/>
  <c r="C234" i="43"/>
  <c r="C233" i="43"/>
  <c r="C232" i="43"/>
  <c r="C231" i="43"/>
  <c r="P231" i="43" s="1"/>
  <c r="C230" i="43"/>
  <c r="C229" i="43"/>
  <c r="C228" i="43"/>
  <c r="C227" i="43"/>
  <c r="K219" i="43"/>
  <c r="K218" i="43"/>
  <c r="K217" i="43"/>
  <c r="K216" i="43"/>
  <c r="K214" i="43"/>
  <c r="K213" i="43"/>
  <c r="K212" i="43"/>
  <c r="K210" i="43"/>
  <c r="K209" i="43"/>
  <c r="K208" i="43"/>
  <c r="K206" i="43"/>
  <c r="K203" i="43"/>
  <c r="K202" i="43"/>
  <c r="K199" i="43"/>
  <c r="K198" i="43"/>
  <c r="K197" i="43"/>
  <c r="K195" i="43"/>
  <c r="K194" i="43"/>
  <c r="K193" i="43"/>
  <c r="D219" i="43"/>
  <c r="D218" i="43"/>
  <c r="D217" i="43"/>
  <c r="D216" i="43"/>
  <c r="D215" i="43"/>
  <c r="D214" i="43"/>
  <c r="D213" i="43"/>
  <c r="D212" i="43"/>
  <c r="D211" i="43"/>
  <c r="D210" i="43"/>
  <c r="D209" i="43"/>
  <c r="D208" i="43"/>
  <c r="D207" i="43"/>
  <c r="D206" i="43"/>
  <c r="D205" i="43"/>
  <c r="D204" i="43"/>
  <c r="D203" i="43"/>
  <c r="D202" i="43"/>
  <c r="D201" i="43"/>
  <c r="D200" i="43"/>
  <c r="D199" i="43"/>
  <c r="D198" i="43"/>
  <c r="D197" i="43"/>
  <c r="D196" i="43"/>
  <c r="D195" i="43"/>
  <c r="D194" i="43"/>
  <c r="D193" i="43"/>
  <c r="D192" i="43"/>
  <c r="D191" i="43"/>
  <c r="D190" i="43"/>
  <c r="C219" i="43"/>
  <c r="C218" i="43"/>
  <c r="C217" i="43"/>
  <c r="C216" i="43"/>
  <c r="P216" i="43" s="1"/>
  <c r="C215" i="43"/>
  <c r="C214" i="43"/>
  <c r="C213" i="43"/>
  <c r="C212" i="43"/>
  <c r="C211" i="43"/>
  <c r="C210" i="43"/>
  <c r="C209" i="43"/>
  <c r="C208" i="43"/>
  <c r="P208" i="43" s="1"/>
  <c r="C207" i="43"/>
  <c r="C206" i="43"/>
  <c r="L206" i="43" s="1"/>
  <c r="C205" i="43"/>
  <c r="C204" i="43"/>
  <c r="C203" i="43"/>
  <c r="C202" i="43"/>
  <c r="C201" i="43"/>
  <c r="C200" i="43"/>
  <c r="J200" i="43" s="1"/>
  <c r="C199" i="43"/>
  <c r="C198" i="43"/>
  <c r="L198" i="43" s="1"/>
  <c r="C197" i="43"/>
  <c r="C196" i="43"/>
  <c r="C195" i="43"/>
  <c r="N195" i="43" s="1"/>
  <c r="C194" i="43"/>
  <c r="C193" i="43"/>
  <c r="C192" i="43"/>
  <c r="C191" i="43"/>
  <c r="G191" i="43" s="1"/>
  <c r="C190" i="43"/>
  <c r="K182" i="43"/>
  <c r="K181" i="43"/>
  <c r="K180" i="43"/>
  <c r="K179" i="43"/>
  <c r="K177" i="43"/>
  <c r="K176" i="43"/>
  <c r="K175" i="43"/>
  <c r="K174" i="43"/>
  <c r="K173" i="43"/>
  <c r="K171" i="43"/>
  <c r="K170" i="43"/>
  <c r="K169" i="43"/>
  <c r="K166" i="43"/>
  <c r="K165" i="43"/>
  <c r="K164" i="43"/>
  <c r="K163" i="43"/>
  <c r="K162" i="43"/>
  <c r="K160" i="43"/>
  <c r="K158" i="43"/>
  <c r="K157" i="43"/>
  <c r="K155" i="43"/>
  <c r="K154" i="43"/>
  <c r="D182" i="43"/>
  <c r="D181" i="43"/>
  <c r="D180" i="43"/>
  <c r="D179" i="43"/>
  <c r="D178" i="43"/>
  <c r="D177" i="43"/>
  <c r="D176" i="43"/>
  <c r="D175" i="43"/>
  <c r="D174" i="43"/>
  <c r="D173" i="43"/>
  <c r="D172" i="43"/>
  <c r="D171" i="43"/>
  <c r="D170" i="43"/>
  <c r="D169" i="43"/>
  <c r="D168" i="43"/>
  <c r="D167" i="43"/>
  <c r="D166" i="43"/>
  <c r="D165" i="43"/>
  <c r="D164" i="43"/>
  <c r="D163" i="43"/>
  <c r="D162" i="43"/>
  <c r="D158" i="43"/>
  <c r="D157" i="43"/>
  <c r="D156" i="43"/>
  <c r="D155" i="43"/>
  <c r="D154" i="43"/>
  <c r="D153" i="43"/>
  <c r="C182" i="43"/>
  <c r="C181" i="43"/>
  <c r="G181" i="43" s="1"/>
  <c r="C180" i="43"/>
  <c r="C179" i="43"/>
  <c r="I179" i="43" s="1"/>
  <c r="C178" i="43"/>
  <c r="N178" i="43" s="1"/>
  <c r="C177" i="43"/>
  <c r="C176" i="43"/>
  <c r="C175" i="43"/>
  <c r="P175" i="43" s="1"/>
  <c r="C174" i="43"/>
  <c r="C173" i="43"/>
  <c r="C172" i="43"/>
  <c r="C171" i="43"/>
  <c r="C170" i="43"/>
  <c r="C169" i="43"/>
  <c r="C168" i="43"/>
  <c r="C167" i="43"/>
  <c r="C166" i="43"/>
  <c r="C165" i="43"/>
  <c r="C164" i="43"/>
  <c r="C163" i="43"/>
  <c r="C162" i="43"/>
  <c r="M162" i="43" s="1"/>
  <c r="H160" i="43"/>
  <c r="C158" i="43"/>
  <c r="C157" i="43"/>
  <c r="C156" i="43"/>
  <c r="C155" i="43"/>
  <c r="O155" i="43" s="1"/>
  <c r="C154" i="43"/>
  <c r="F154" i="43" s="1"/>
  <c r="C153" i="43"/>
  <c r="K145" i="43"/>
  <c r="K144" i="43"/>
  <c r="K143" i="43"/>
  <c r="K142" i="43"/>
  <c r="K139" i="43"/>
  <c r="K138" i="43"/>
  <c r="K137" i="43"/>
  <c r="K136" i="43"/>
  <c r="K135" i="43"/>
  <c r="K134" i="43"/>
  <c r="K133" i="43"/>
  <c r="K132" i="43"/>
  <c r="K131" i="43"/>
  <c r="K129" i="43"/>
  <c r="K127" i="43"/>
  <c r="K126" i="43"/>
  <c r="K125" i="43"/>
  <c r="K124" i="43"/>
  <c r="K121" i="43"/>
  <c r="K120" i="43"/>
  <c r="K119" i="43"/>
  <c r="K118" i="43"/>
  <c r="K117" i="43"/>
  <c r="K116" i="43"/>
  <c r="D145" i="43"/>
  <c r="D144" i="43"/>
  <c r="D143" i="43"/>
  <c r="D142" i="43"/>
  <c r="D141" i="43"/>
  <c r="D140" i="43"/>
  <c r="D139" i="43"/>
  <c r="D138" i="43"/>
  <c r="D137" i="43"/>
  <c r="D136" i="43"/>
  <c r="D135" i="43"/>
  <c r="D134" i="43"/>
  <c r="D133" i="43"/>
  <c r="D132" i="43"/>
  <c r="D131" i="43"/>
  <c r="D130" i="43"/>
  <c r="D129" i="43"/>
  <c r="D128" i="43"/>
  <c r="D127" i="43"/>
  <c r="D126" i="43"/>
  <c r="D125" i="43"/>
  <c r="D124" i="43"/>
  <c r="D123" i="43"/>
  <c r="D122" i="43"/>
  <c r="D121" i="43"/>
  <c r="D120" i="43"/>
  <c r="D119" i="43"/>
  <c r="D118" i="43"/>
  <c r="D117" i="43"/>
  <c r="D116" i="43"/>
  <c r="C145" i="43"/>
  <c r="C144" i="43"/>
  <c r="C143" i="43"/>
  <c r="C142" i="43"/>
  <c r="C141" i="43"/>
  <c r="M141" i="43" s="1"/>
  <c r="C140" i="43"/>
  <c r="C139" i="43"/>
  <c r="C138" i="43"/>
  <c r="C137" i="43"/>
  <c r="C136" i="43"/>
  <c r="C135" i="43"/>
  <c r="I135" i="43" s="1"/>
  <c r="C134" i="43"/>
  <c r="C133" i="43"/>
  <c r="I133" i="43" s="1"/>
  <c r="C132" i="43"/>
  <c r="H132" i="43" s="1"/>
  <c r="C131" i="43"/>
  <c r="E131" i="43" s="1"/>
  <c r="C130" i="43"/>
  <c r="J130" i="43" s="1"/>
  <c r="C129" i="43"/>
  <c r="G129" i="43" s="1"/>
  <c r="C128" i="43"/>
  <c r="J128" i="43" s="1"/>
  <c r="C127" i="43"/>
  <c r="C126" i="43"/>
  <c r="C125" i="43"/>
  <c r="I125" i="43" s="1"/>
  <c r="C124" i="43"/>
  <c r="L124" i="43" s="1"/>
  <c r="C123" i="43"/>
  <c r="O123" i="43" s="1"/>
  <c r="C122" i="43"/>
  <c r="E122" i="43" s="1"/>
  <c r="C121" i="43"/>
  <c r="O121" i="43" s="1"/>
  <c r="C120" i="43"/>
  <c r="M120" i="43" s="1"/>
  <c r="C119" i="43"/>
  <c r="Q119" i="43" s="1"/>
  <c r="C118" i="43"/>
  <c r="F118" i="43" s="1"/>
  <c r="C117" i="43"/>
  <c r="Q117" i="43" s="1"/>
  <c r="C116" i="43"/>
  <c r="O116" i="43" s="1"/>
  <c r="K108" i="43"/>
  <c r="K105" i="43"/>
  <c r="K101" i="43"/>
  <c r="K100" i="43"/>
  <c r="K99" i="43"/>
  <c r="K98" i="43"/>
  <c r="K97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C108" i="43"/>
  <c r="I108" i="43" s="1"/>
  <c r="C107" i="43"/>
  <c r="F107" i="43" s="1"/>
  <c r="C106" i="43"/>
  <c r="I106" i="43" s="1"/>
  <c r="C105" i="43"/>
  <c r="E105" i="43" s="1"/>
  <c r="C104" i="43"/>
  <c r="C103" i="43"/>
  <c r="N103" i="43" s="1"/>
  <c r="C102" i="43"/>
  <c r="C101" i="43"/>
  <c r="L101" i="43" s="1"/>
  <c r="C100" i="43"/>
  <c r="P100" i="43" s="1"/>
  <c r="C99" i="43"/>
  <c r="P99" i="43" s="1"/>
  <c r="C98" i="43"/>
  <c r="I98" i="43" s="1"/>
  <c r="C97" i="43"/>
  <c r="K96" i="43"/>
  <c r="K95" i="43"/>
  <c r="K94" i="43"/>
  <c r="D96" i="43"/>
  <c r="D95" i="43"/>
  <c r="D94" i="43"/>
  <c r="C96" i="43"/>
  <c r="C95" i="43"/>
  <c r="C94" i="43"/>
  <c r="K92" i="43"/>
  <c r="D93" i="43"/>
  <c r="D92" i="43"/>
  <c r="D91" i="43"/>
  <c r="C93" i="43"/>
  <c r="J93" i="43" s="1"/>
  <c r="C92" i="43"/>
  <c r="I92" i="43" s="1"/>
  <c r="C91" i="43"/>
  <c r="K90" i="43"/>
  <c r="K89" i="43"/>
  <c r="K88" i="43"/>
  <c r="D90" i="43"/>
  <c r="D89" i="43"/>
  <c r="D88" i="43"/>
  <c r="C90" i="43"/>
  <c r="C89" i="43"/>
  <c r="C88" i="43"/>
  <c r="D87" i="43"/>
  <c r="D86" i="43"/>
  <c r="D85" i="43"/>
  <c r="C87" i="43"/>
  <c r="J87" i="43" s="1"/>
  <c r="C86" i="43"/>
  <c r="G86" i="43" s="1"/>
  <c r="C85" i="43"/>
  <c r="K87" i="43"/>
  <c r="K86" i="43"/>
  <c r="K84" i="43"/>
  <c r="K82" i="43"/>
  <c r="D84" i="43"/>
  <c r="D83" i="43"/>
  <c r="D82" i="43"/>
  <c r="C84" i="43"/>
  <c r="C83" i="43"/>
  <c r="P83" i="43" s="1"/>
  <c r="C82" i="43"/>
  <c r="I82" i="43" s="1"/>
  <c r="K81" i="43"/>
  <c r="K80" i="43"/>
  <c r="K79" i="43"/>
  <c r="D81" i="43"/>
  <c r="D80" i="43"/>
  <c r="D79" i="43"/>
  <c r="C81" i="43"/>
  <c r="E81" i="43" s="1"/>
  <c r="C80" i="43"/>
  <c r="C79" i="43"/>
  <c r="D71" i="43"/>
  <c r="D70" i="43"/>
  <c r="D69" i="43"/>
  <c r="C71" i="43"/>
  <c r="P71" i="43" s="1"/>
  <c r="C70" i="43"/>
  <c r="E70" i="43" s="1"/>
  <c r="C69" i="43"/>
  <c r="G69" i="43" s="1"/>
  <c r="D68" i="43"/>
  <c r="D67" i="43"/>
  <c r="D66" i="43"/>
  <c r="C68" i="43"/>
  <c r="N68" i="43" s="1"/>
  <c r="C67" i="43"/>
  <c r="C66" i="43"/>
  <c r="H66" i="43" s="1"/>
  <c r="K71" i="43"/>
  <c r="K70" i="43"/>
  <c r="K69" i="43"/>
  <c r="K68" i="43"/>
  <c r="K66" i="43"/>
  <c r="K65" i="43"/>
  <c r="K64" i="43"/>
  <c r="D65" i="43"/>
  <c r="D64" i="43"/>
  <c r="D63" i="43"/>
  <c r="C65" i="43"/>
  <c r="E65" i="43" s="1"/>
  <c r="C64" i="43"/>
  <c r="H64" i="43" s="1"/>
  <c r="D62" i="43"/>
  <c r="D61" i="43"/>
  <c r="D60" i="43"/>
  <c r="C62" i="43"/>
  <c r="J62" i="43" s="1"/>
  <c r="C61" i="43"/>
  <c r="G61" i="43" s="1"/>
  <c r="C63" i="43"/>
  <c r="G63" i="43" s="1"/>
  <c r="K62" i="43"/>
  <c r="K61" i="43"/>
  <c r="K60" i="43"/>
  <c r="C60" i="43"/>
  <c r="E60" i="43" s="1"/>
  <c r="K59" i="43"/>
  <c r="K58" i="43"/>
  <c r="K57" i="43"/>
  <c r="D59" i="43"/>
  <c r="D58" i="43"/>
  <c r="D57" i="43"/>
  <c r="C59" i="43"/>
  <c r="N59" i="43" s="1"/>
  <c r="C58" i="43"/>
  <c r="P58" i="43" s="1"/>
  <c r="C57" i="43"/>
  <c r="K56" i="43"/>
  <c r="K55" i="43"/>
  <c r="K54" i="43"/>
  <c r="D56" i="43"/>
  <c r="D55" i="43"/>
  <c r="D54" i="43"/>
  <c r="C56" i="43"/>
  <c r="N56" i="43" s="1"/>
  <c r="C55" i="43"/>
  <c r="P55" i="43" s="1"/>
  <c r="C54" i="43"/>
  <c r="H54" i="43" s="1"/>
  <c r="K51" i="43"/>
  <c r="D53" i="43"/>
  <c r="D52" i="43"/>
  <c r="D51" i="43"/>
  <c r="C53" i="43"/>
  <c r="P53" i="43" s="1"/>
  <c r="C52" i="43"/>
  <c r="I52" i="43" s="1"/>
  <c r="C51" i="43"/>
  <c r="K50" i="43"/>
  <c r="K49" i="43"/>
  <c r="K48" i="43"/>
  <c r="D50" i="43"/>
  <c r="D49" i="43"/>
  <c r="D48" i="43"/>
  <c r="C50" i="43"/>
  <c r="P50" i="43" s="1"/>
  <c r="C49" i="43"/>
  <c r="E49" i="43" s="1"/>
  <c r="C48" i="43"/>
  <c r="F48" i="43" s="1"/>
  <c r="K47" i="43"/>
  <c r="K46" i="43"/>
  <c r="D47" i="43"/>
  <c r="D46" i="43"/>
  <c r="D45" i="43"/>
  <c r="C47" i="43"/>
  <c r="J47" i="43" s="1"/>
  <c r="C46" i="43"/>
  <c r="C45" i="43"/>
  <c r="N45" i="43" s="1"/>
  <c r="K43" i="43"/>
  <c r="K42" i="43"/>
  <c r="D44" i="43"/>
  <c r="D43" i="43"/>
  <c r="D42" i="43"/>
  <c r="C44" i="43"/>
  <c r="F44" i="43" s="1"/>
  <c r="C43" i="43"/>
  <c r="C42" i="43"/>
  <c r="J42" i="43" s="1"/>
  <c r="K34" i="43"/>
  <c r="K32" i="43"/>
  <c r="D34" i="43"/>
  <c r="D33" i="43"/>
  <c r="D32" i="43"/>
  <c r="C34" i="43"/>
  <c r="L34" i="43" s="1"/>
  <c r="C33" i="43"/>
  <c r="O33" i="43" s="1"/>
  <c r="C32" i="43"/>
  <c r="Q32" i="43" s="1"/>
  <c r="K30" i="43"/>
  <c r="K29" i="43"/>
  <c r="D31" i="43"/>
  <c r="D30" i="43"/>
  <c r="D29" i="43"/>
  <c r="C31" i="43"/>
  <c r="N31" i="43" s="1"/>
  <c r="C30" i="43"/>
  <c r="P30" i="43" s="1"/>
  <c r="C29" i="43"/>
  <c r="F29" i="43" s="1"/>
  <c r="K28" i="43"/>
  <c r="K27" i="43"/>
  <c r="D28" i="43"/>
  <c r="D27" i="43"/>
  <c r="D26" i="43"/>
  <c r="C28" i="43"/>
  <c r="Q28" i="43" s="1"/>
  <c r="C27" i="43"/>
  <c r="P27" i="43" s="1"/>
  <c r="C26" i="43"/>
  <c r="G26" i="43" s="1"/>
  <c r="K25" i="43"/>
  <c r="K24" i="43"/>
  <c r="K23" i="43"/>
  <c r="D25" i="43"/>
  <c r="D24" i="43"/>
  <c r="D23" i="43"/>
  <c r="C25" i="43"/>
  <c r="N25" i="43" s="1"/>
  <c r="C24" i="43"/>
  <c r="N24" i="43" s="1"/>
  <c r="C23" i="43"/>
  <c r="F23" i="43" s="1"/>
  <c r="K22" i="43"/>
  <c r="K21" i="43"/>
  <c r="K20" i="43"/>
  <c r="D22" i="43"/>
  <c r="D21" i="43"/>
  <c r="D20" i="43"/>
  <c r="C22" i="43"/>
  <c r="M22" i="43" s="1"/>
  <c r="C21" i="43"/>
  <c r="F21" i="43" s="1"/>
  <c r="C20" i="43"/>
  <c r="Q20" i="43" s="1"/>
  <c r="K19" i="43"/>
  <c r="K17" i="43"/>
  <c r="D19" i="43"/>
  <c r="D18" i="43"/>
  <c r="D17" i="43"/>
  <c r="C19" i="43"/>
  <c r="G19" i="43" s="1"/>
  <c r="C18" i="43"/>
  <c r="G18" i="43" s="1"/>
  <c r="C17" i="43"/>
  <c r="N17" i="43" s="1"/>
  <c r="K16" i="43"/>
  <c r="K15" i="43"/>
  <c r="K14" i="43"/>
  <c r="D16" i="43"/>
  <c r="D15" i="43"/>
  <c r="D14" i="43"/>
  <c r="C16" i="43"/>
  <c r="I16" i="43" s="1"/>
  <c r="C15" i="43"/>
  <c r="L15" i="43" s="1"/>
  <c r="C14" i="43"/>
  <c r="L14" i="43" s="1"/>
  <c r="K13" i="43"/>
  <c r="K12" i="43"/>
  <c r="K11" i="43"/>
  <c r="D13" i="43"/>
  <c r="D12" i="43"/>
  <c r="D11" i="43"/>
  <c r="C13" i="43"/>
  <c r="C12" i="43"/>
  <c r="P12" i="43" s="1"/>
  <c r="C11" i="43"/>
  <c r="O11" i="43" s="1"/>
  <c r="K10" i="43"/>
  <c r="D10" i="43"/>
  <c r="D9" i="43"/>
  <c r="D8" i="43"/>
  <c r="C10" i="43"/>
  <c r="N10" i="43" s="1"/>
  <c r="C9" i="43"/>
  <c r="O9" i="43" s="1"/>
  <c r="C8" i="43"/>
  <c r="P8" i="43" s="1"/>
  <c r="K7" i="43"/>
  <c r="D7" i="43"/>
  <c r="D6" i="43"/>
  <c r="D5" i="43"/>
  <c r="C7" i="43"/>
  <c r="C6" i="43"/>
  <c r="C5" i="43"/>
  <c r="H5" i="43" s="1"/>
  <c r="B39" i="42"/>
  <c r="B36" i="42"/>
  <c r="B34" i="42"/>
  <c r="B41" i="42"/>
  <c r="D41" i="42" l="1"/>
  <c r="I41" i="42"/>
  <c r="F41" i="42"/>
  <c r="G41" i="42"/>
  <c r="E41" i="42"/>
  <c r="H41" i="42"/>
  <c r="I34" i="42"/>
  <c r="F34" i="42"/>
  <c r="G34" i="42"/>
  <c r="H34" i="42"/>
  <c r="E34" i="42"/>
  <c r="D34" i="42"/>
  <c r="B37" i="42"/>
  <c r="D36" i="42"/>
  <c r="E36" i="42"/>
  <c r="F36" i="42"/>
  <c r="G36" i="42"/>
  <c r="I36" i="42"/>
  <c r="H36" i="42"/>
  <c r="E39" i="42"/>
  <c r="F39" i="42"/>
  <c r="D39" i="42"/>
  <c r="G39" i="42"/>
  <c r="H39" i="42"/>
  <c r="I39" i="42"/>
  <c r="K9" i="43"/>
  <c r="K355" i="43"/>
  <c r="K387" i="43"/>
  <c r="K309" i="43"/>
  <c r="K332" i="43" s="1"/>
  <c r="J12" i="44" s="1"/>
  <c r="K398" i="43"/>
  <c r="K107" i="43"/>
  <c r="K102" i="43"/>
  <c r="K168" i="43"/>
  <c r="K211" i="43"/>
  <c r="K222" i="43" s="1"/>
  <c r="K403" i="43"/>
  <c r="K437" i="43"/>
  <c r="K444" i="43" s="1"/>
  <c r="K341" i="43"/>
  <c r="K282" i="43"/>
  <c r="K192" i="43"/>
  <c r="K221" i="43" s="1"/>
  <c r="J9" i="44" s="1"/>
  <c r="K172" i="43"/>
  <c r="K185" i="43" s="1"/>
  <c r="K161" i="43"/>
  <c r="K153" i="43"/>
  <c r="K123" i="43"/>
  <c r="K147" i="43" s="1"/>
  <c r="J7" i="44" s="1"/>
  <c r="H11" i="43"/>
  <c r="N34" i="43"/>
  <c r="P34" i="43"/>
  <c r="Q34" i="43"/>
  <c r="H34" i="43"/>
  <c r="I34" i="43"/>
  <c r="J34" i="43"/>
  <c r="F34" i="43"/>
  <c r="I5" i="43"/>
  <c r="E14" i="43"/>
  <c r="M12" i="43"/>
  <c r="P14" i="43"/>
  <c r="J12" i="43"/>
  <c r="G13" i="43"/>
  <c r="H13" i="43"/>
  <c r="Q12" i="43"/>
  <c r="L17" i="43"/>
  <c r="E10" i="43"/>
  <c r="Q14" i="43"/>
  <c r="J13" i="43"/>
  <c r="J14" i="43"/>
  <c r="H10" i="43"/>
  <c r="I13" i="43"/>
  <c r="M13" i="43"/>
  <c r="J10" i="43"/>
  <c r="L10" i="43"/>
  <c r="N13" i="43"/>
  <c r="F17" i="43"/>
  <c r="Q10" i="43"/>
  <c r="P13" i="43"/>
  <c r="N12" i="43"/>
  <c r="O10" i="43"/>
  <c r="O13" i="43"/>
  <c r="F12" i="43"/>
  <c r="G12" i="43"/>
  <c r="F19" i="43"/>
  <c r="L12" i="43"/>
  <c r="O14" i="43"/>
  <c r="M79" i="43"/>
  <c r="J79" i="43"/>
  <c r="G79" i="43"/>
  <c r="I79" i="43"/>
  <c r="H79" i="43"/>
  <c r="P79" i="43"/>
  <c r="Q79" i="43"/>
  <c r="E79" i="43"/>
  <c r="O79" i="43"/>
  <c r="F79" i="43"/>
  <c r="N79" i="43"/>
  <c r="L79" i="43"/>
  <c r="H15" i="43"/>
  <c r="K33" i="43"/>
  <c r="K31" i="43"/>
  <c r="H14" i="43"/>
  <c r="M14" i="43"/>
  <c r="J5" i="43"/>
  <c r="I25" i="43"/>
  <c r="J25" i="43"/>
  <c r="I10" i="43"/>
  <c r="F13" i="43"/>
  <c r="I14" i="43"/>
  <c r="G34" i="43"/>
  <c r="P10" i="43"/>
  <c r="L13" i="43"/>
  <c r="N14" i="43"/>
  <c r="O34" i="43"/>
  <c r="F10" i="43"/>
  <c r="H12" i="43"/>
  <c r="F14" i="43"/>
  <c r="M10" i="43"/>
  <c r="O12" i="43"/>
  <c r="Q13" i="43"/>
  <c r="O17" i="43"/>
  <c r="G10" i="43"/>
  <c r="I12" i="43"/>
  <c r="G14" i="43"/>
  <c r="M34" i="43"/>
  <c r="M15" i="43"/>
  <c r="G29" i="43"/>
  <c r="H29" i="43"/>
  <c r="O25" i="43"/>
  <c r="Q27" i="43"/>
  <c r="L29" i="43"/>
  <c r="G17" i="43"/>
  <c r="N15" i="43"/>
  <c r="P17" i="43"/>
  <c r="O15" i="43"/>
  <c r="Q17" i="43"/>
  <c r="P15" i="43"/>
  <c r="H17" i="43"/>
  <c r="F15" i="43"/>
  <c r="I17" i="43"/>
  <c r="G15" i="43"/>
  <c r="J17" i="43"/>
  <c r="Q15" i="43"/>
  <c r="P25" i="43"/>
  <c r="I15" i="43"/>
  <c r="M17" i="43"/>
  <c r="J15" i="43"/>
  <c r="I29" i="43"/>
  <c r="H9" i="43"/>
  <c r="H27" i="43"/>
  <c r="M27" i="43"/>
  <c r="O29" i="43"/>
  <c r="F25" i="43"/>
  <c r="I27" i="43"/>
  <c r="L25" i="43"/>
  <c r="N27" i="43"/>
  <c r="P29" i="43"/>
  <c r="G27" i="43"/>
  <c r="J29" i="43"/>
  <c r="L27" i="43"/>
  <c r="G25" i="43"/>
  <c r="J27" i="43"/>
  <c r="M25" i="43"/>
  <c r="O27" i="43"/>
  <c r="Q29" i="43"/>
  <c r="F27" i="43"/>
  <c r="Q25" i="43"/>
  <c r="M29" i="43"/>
  <c r="N29" i="43"/>
  <c r="H25" i="43"/>
  <c r="J9" i="43"/>
  <c r="I11" i="43"/>
  <c r="O31" i="43"/>
  <c r="F11" i="43"/>
  <c r="J16" i="43"/>
  <c r="F8" i="43"/>
  <c r="Q8" i="43"/>
  <c r="Q30" i="43"/>
  <c r="I30" i="43"/>
  <c r="L28" i="43"/>
  <c r="F32" i="43"/>
  <c r="M16" i="43"/>
  <c r="H18" i="43"/>
  <c r="I9" i="43"/>
  <c r="G11" i="43"/>
  <c r="J30" i="43"/>
  <c r="F28" i="43"/>
  <c r="G32" i="43"/>
  <c r="H8" i="43"/>
  <c r="G28" i="43"/>
  <c r="H32" i="43"/>
  <c r="L32" i="43"/>
  <c r="J11" i="43"/>
  <c r="I8" i="43"/>
  <c r="H28" i="43"/>
  <c r="F30" i="43"/>
  <c r="I32" i="43"/>
  <c r="L8" i="43"/>
  <c r="M32" i="43"/>
  <c r="G8" i="43"/>
  <c r="E9" i="43"/>
  <c r="J8" i="43"/>
  <c r="I28" i="43"/>
  <c r="G30" i="43"/>
  <c r="J32" i="43"/>
  <c r="M8" i="43"/>
  <c r="P32" i="43"/>
  <c r="M28" i="43"/>
  <c r="G9" i="43"/>
  <c r="J28" i="43"/>
  <c r="H30" i="43"/>
  <c r="J33" i="43"/>
  <c r="F9" i="43"/>
  <c r="I26" i="43"/>
  <c r="P11" i="43"/>
  <c r="J18" i="43"/>
  <c r="P16" i="43"/>
  <c r="L18" i="43"/>
  <c r="D221" i="43"/>
  <c r="C9" i="44" s="1"/>
  <c r="E48" i="43"/>
  <c r="F20" i="43"/>
  <c r="P18" i="43"/>
  <c r="G50" i="43"/>
  <c r="Q16" i="43"/>
  <c r="F16" i="43"/>
  <c r="H20" i="43"/>
  <c r="Q18" i="43"/>
  <c r="N42" i="43"/>
  <c r="M18" i="43"/>
  <c r="I20" i="43"/>
  <c r="M20" i="43"/>
  <c r="N55" i="43"/>
  <c r="G16" i="43"/>
  <c r="H16" i="43"/>
  <c r="F18" i="43"/>
  <c r="J20" i="43"/>
  <c r="P20" i="43"/>
  <c r="P68" i="43"/>
  <c r="J22" i="43"/>
  <c r="Q131" i="43"/>
  <c r="J122" i="43"/>
  <c r="J24" i="43"/>
  <c r="N22" i="43"/>
  <c r="F52" i="43"/>
  <c r="I60" i="43"/>
  <c r="P44" i="43"/>
  <c r="F99" i="43"/>
  <c r="N98" i="43"/>
  <c r="O22" i="43"/>
  <c r="E58" i="43"/>
  <c r="H52" i="43"/>
  <c r="J60" i="43"/>
  <c r="N47" i="43"/>
  <c r="L58" i="43"/>
  <c r="E99" i="43"/>
  <c r="F105" i="43"/>
  <c r="I155" i="43"/>
  <c r="L98" i="43"/>
  <c r="G54" i="43"/>
  <c r="P47" i="43"/>
  <c r="N58" i="43"/>
  <c r="E101" i="43"/>
  <c r="H105" i="43"/>
  <c r="P108" i="43"/>
  <c r="G135" i="43"/>
  <c r="O24" i="43"/>
  <c r="L26" i="43"/>
  <c r="L9" i="43"/>
  <c r="P24" i="43"/>
  <c r="P28" i="43"/>
  <c r="L30" i="43"/>
  <c r="D74" i="43"/>
  <c r="D148" i="43"/>
  <c r="D222" i="43"/>
  <c r="D295" i="43"/>
  <c r="C11" i="44" s="1"/>
  <c r="D296" i="43"/>
  <c r="D444" i="43"/>
  <c r="E69" i="43"/>
  <c r="I65" i="43"/>
  <c r="L50" i="43"/>
  <c r="L61" i="43"/>
  <c r="N87" i="43"/>
  <c r="E116" i="43"/>
  <c r="J141" i="43"/>
  <c r="F31" i="43"/>
  <c r="G33" i="43"/>
  <c r="M9" i="43"/>
  <c r="M30" i="43"/>
  <c r="N33" i="43"/>
  <c r="D258" i="43"/>
  <c r="C10" i="44" s="1"/>
  <c r="H56" i="43"/>
  <c r="F66" i="43"/>
  <c r="N50" i="43"/>
  <c r="P64" i="43"/>
  <c r="F87" i="43"/>
  <c r="P87" i="43"/>
  <c r="F116" i="43"/>
  <c r="I31" i="43"/>
  <c r="H33" i="43"/>
  <c r="M5" i="43"/>
  <c r="N9" i="43"/>
  <c r="N11" i="43"/>
  <c r="I56" i="43"/>
  <c r="J68" i="43"/>
  <c r="P52" i="43"/>
  <c r="L65" i="43"/>
  <c r="G92" i="43"/>
  <c r="P92" i="43"/>
  <c r="H116" i="43"/>
  <c r="J58" i="43"/>
  <c r="H26" i="43"/>
  <c r="J31" i="43"/>
  <c r="I33" i="43"/>
  <c r="N5" i="43"/>
  <c r="F50" i="43"/>
  <c r="H58" i="43"/>
  <c r="L42" i="43"/>
  <c r="L53" i="43"/>
  <c r="L93" i="43"/>
  <c r="H122" i="43"/>
  <c r="O130" i="43"/>
  <c r="M43" i="43"/>
  <c r="E43" i="43"/>
  <c r="Q43" i="43"/>
  <c r="O43" i="43"/>
  <c r="H43" i="43"/>
  <c r="O80" i="43"/>
  <c r="J80" i="43"/>
  <c r="N80" i="43"/>
  <c r="M80" i="43"/>
  <c r="H80" i="43"/>
  <c r="E80" i="43"/>
  <c r="L80" i="43"/>
  <c r="G80" i="43"/>
  <c r="F80" i="43"/>
  <c r="Q80" i="43"/>
  <c r="N134" i="43"/>
  <c r="M134" i="43"/>
  <c r="L134" i="43"/>
  <c r="Q134" i="43"/>
  <c r="P134" i="43"/>
  <c r="O134" i="43"/>
  <c r="J134" i="43"/>
  <c r="I134" i="43"/>
  <c r="H134" i="43"/>
  <c r="G134" i="43"/>
  <c r="E134" i="43"/>
  <c r="P156" i="43"/>
  <c r="O156" i="43"/>
  <c r="J156" i="43"/>
  <c r="N156" i="43"/>
  <c r="I156" i="43"/>
  <c r="M156" i="43"/>
  <c r="H156" i="43"/>
  <c r="L156" i="43"/>
  <c r="G156" i="43"/>
  <c r="F156" i="43"/>
  <c r="M180" i="43"/>
  <c r="L180" i="43"/>
  <c r="P180" i="43"/>
  <c r="Q180" i="43"/>
  <c r="O180" i="43"/>
  <c r="J180" i="43"/>
  <c r="N180" i="43"/>
  <c r="I180" i="43"/>
  <c r="H180" i="43"/>
  <c r="G180" i="43"/>
  <c r="F180" i="43"/>
  <c r="E180" i="43"/>
  <c r="O210" i="43"/>
  <c r="N210" i="43"/>
  <c r="J210" i="43"/>
  <c r="M210" i="43"/>
  <c r="I210" i="43"/>
  <c r="F210" i="43"/>
  <c r="G210" i="43"/>
  <c r="Q210" i="43"/>
  <c r="P210" i="43"/>
  <c r="L210" i="43"/>
  <c r="H210" i="43"/>
  <c r="Q240" i="43"/>
  <c r="F240" i="43"/>
  <c r="P240" i="43"/>
  <c r="O240" i="43"/>
  <c r="N240" i="43"/>
  <c r="M240" i="43"/>
  <c r="J240" i="43"/>
  <c r="H240" i="43"/>
  <c r="G240" i="43"/>
  <c r="L240" i="43"/>
  <c r="E240" i="43"/>
  <c r="I240" i="43"/>
  <c r="I270" i="43"/>
  <c r="H270" i="43"/>
  <c r="E270" i="43"/>
  <c r="Q270" i="43"/>
  <c r="G270" i="43"/>
  <c r="P270" i="43"/>
  <c r="F270" i="43"/>
  <c r="O270" i="43"/>
  <c r="M270" i="43"/>
  <c r="J270" i="43"/>
  <c r="N270" i="43"/>
  <c r="L270" i="43"/>
  <c r="M324" i="43"/>
  <c r="Q324" i="43"/>
  <c r="H324" i="43"/>
  <c r="P324" i="43"/>
  <c r="G324" i="43"/>
  <c r="O324" i="43"/>
  <c r="F324" i="43"/>
  <c r="L324" i="43"/>
  <c r="E324" i="43"/>
  <c r="N324" i="43"/>
  <c r="J324" i="43"/>
  <c r="I324" i="43"/>
  <c r="O346" i="43"/>
  <c r="G346" i="43"/>
  <c r="N346" i="43"/>
  <c r="F346" i="43"/>
  <c r="M346" i="43"/>
  <c r="L346" i="43"/>
  <c r="J346" i="43"/>
  <c r="Q346" i="43"/>
  <c r="I346" i="43"/>
  <c r="P346" i="43"/>
  <c r="H346" i="43"/>
  <c r="E346" i="43"/>
  <c r="Q384" i="43"/>
  <c r="J384" i="43"/>
  <c r="P384" i="43"/>
  <c r="I384" i="43"/>
  <c r="O384" i="43"/>
  <c r="H384" i="43"/>
  <c r="M384" i="43"/>
  <c r="F384" i="43"/>
  <c r="N384" i="43"/>
  <c r="G384" i="43"/>
  <c r="L384" i="43"/>
  <c r="E384" i="43"/>
  <c r="Q46" i="43"/>
  <c r="O46" i="43"/>
  <c r="M46" i="43"/>
  <c r="I46" i="43"/>
  <c r="O88" i="43"/>
  <c r="J88" i="43"/>
  <c r="N88" i="43"/>
  <c r="I88" i="43"/>
  <c r="M88" i="43"/>
  <c r="H88" i="43"/>
  <c r="E88" i="43"/>
  <c r="L88" i="43"/>
  <c r="G88" i="43"/>
  <c r="F88" i="43"/>
  <c r="Q88" i="43"/>
  <c r="P127" i="43"/>
  <c r="N127" i="43"/>
  <c r="M127" i="43"/>
  <c r="L127" i="43"/>
  <c r="F127" i="43"/>
  <c r="E127" i="43"/>
  <c r="Q127" i="43"/>
  <c r="J127" i="43"/>
  <c r="H127" i="43"/>
  <c r="N165" i="43"/>
  <c r="L165" i="43"/>
  <c r="F165" i="43"/>
  <c r="Q165" i="43"/>
  <c r="J165" i="43"/>
  <c r="P165" i="43"/>
  <c r="I165" i="43"/>
  <c r="O165" i="43"/>
  <c r="H165" i="43"/>
  <c r="M165" i="43"/>
  <c r="G165" i="43"/>
  <c r="E165" i="43"/>
  <c r="O325" i="43"/>
  <c r="M325" i="43"/>
  <c r="J325" i="43"/>
  <c r="G325" i="43"/>
  <c r="I325" i="43"/>
  <c r="Q325" i="43"/>
  <c r="H325" i="43"/>
  <c r="E325" i="43"/>
  <c r="N325" i="43"/>
  <c r="L325" i="43"/>
  <c r="P325" i="43"/>
  <c r="F325" i="43"/>
  <c r="Q347" i="43"/>
  <c r="J347" i="43"/>
  <c r="P347" i="43"/>
  <c r="I347" i="43"/>
  <c r="O347" i="43"/>
  <c r="H347" i="43"/>
  <c r="N347" i="43"/>
  <c r="G347" i="43"/>
  <c r="M347" i="43"/>
  <c r="F347" i="43"/>
  <c r="L347" i="43"/>
  <c r="E347" i="43"/>
  <c r="M401" i="43"/>
  <c r="G401" i="43"/>
  <c r="L401" i="43"/>
  <c r="F401" i="43"/>
  <c r="Q401" i="43"/>
  <c r="O401" i="43"/>
  <c r="I401" i="43"/>
  <c r="P401" i="43"/>
  <c r="N401" i="43"/>
  <c r="J401" i="43"/>
  <c r="H401" i="43"/>
  <c r="E401" i="43"/>
  <c r="O431" i="43"/>
  <c r="J431" i="43"/>
  <c r="N431" i="43"/>
  <c r="I431" i="43"/>
  <c r="M431" i="43"/>
  <c r="H431" i="43"/>
  <c r="L431" i="43"/>
  <c r="G431" i="43"/>
  <c r="F431" i="43"/>
  <c r="Q431" i="43"/>
  <c r="E431" i="43"/>
  <c r="P431" i="43"/>
  <c r="J43" i="43"/>
  <c r="L45" i="43"/>
  <c r="H19" i="43"/>
  <c r="G21" i="43"/>
  <c r="I23" i="43"/>
  <c r="J26" i="43"/>
  <c r="P5" i="43"/>
  <c r="P22" i="43"/>
  <c r="Q24" i="43"/>
  <c r="M26" i="43"/>
  <c r="M47" i="43"/>
  <c r="H47" i="43"/>
  <c r="Q47" i="43"/>
  <c r="O47" i="43"/>
  <c r="E47" i="43"/>
  <c r="Q49" i="43"/>
  <c r="O49" i="43"/>
  <c r="F49" i="43"/>
  <c r="M49" i="43"/>
  <c r="J49" i="43"/>
  <c r="M51" i="43"/>
  <c r="E51" i="43"/>
  <c r="Q51" i="43"/>
  <c r="O51" i="43"/>
  <c r="H51" i="43"/>
  <c r="Q54" i="43"/>
  <c r="O54" i="43"/>
  <c r="M54" i="43"/>
  <c r="I54" i="43"/>
  <c r="Q62" i="43"/>
  <c r="P62" i="43"/>
  <c r="O62" i="43"/>
  <c r="M62" i="43"/>
  <c r="I62" i="43"/>
  <c r="G70" i="43"/>
  <c r="Q70" i="43"/>
  <c r="P70" i="43"/>
  <c r="O70" i="43"/>
  <c r="M70" i="43"/>
  <c r="I70" i="43"/>
  <c r="O84" i="43"/>
  <c r="F84" i="43"/>
  <c r="N84" i="43"/>
  <c r="M84" i="43"/>
  <c r="L84" i="43"/>
  <c r="J84" i="43"/>
  <c r="Q84" i="43"/>
  <c r="H84" i="43"/>
  <c r="E84" i="43"/>
  <c r="Q89" i="43"/>
  <c r="P89" i="43"/>
  <c r="O89" i="43"/>
  <c r="N89" i="43"/>
  <c r="J89" i="43"/>
  <c r="M89" i="43"/>
  <c r="I89" i="43"/>
  <c r="G89" i="43"/>
  <c r="M91" i="43"/>
  <c r="L91" i="43"/>
  <c r="J91" i="43"/>
  <c r="I91" i="43"/>
  <c r="H91" i="43"/>
  <c r="Q91" i="43"/>
  <c r="G91" i="43"/>
  <c r="O91" i="43"/>
  <c r="Q94" i="43"/>
  <c r="J94" i="43"/>
  <c r="P94" i="43"/>
  <c r="I94" i="43"/>
  <c r="O94" i="43"/>
  <c r="H94" i="43"/>
  <c r="E94" i="43"/>
  <c r="M94" i="43"/>
  <c r="F94" i="43"/>
  <c r="O104" i="43"/>
  <c r="J104" i="43"/>
  <c r="N104" i="43"/>
  <c r="I104" i="43"/>
  <c r="M104" i="43"/>
  <c r="H104" i="43"/>
  <c r="E104" i="43"/>
  <c r="L104" i="43"/>
  <c r="G104" i="43"/>
  <c r="F104" i="43"/>
  <c r="Q104" i="43"/>
  <c r="P120" i="43"/>
  <c r="I120" i="43"/>
  <c r="H120" i="43"/>
  <c r="E120" i="43"/>
  <c r="Q120" i="43"/>
  <c r="G120" i="43"/>
  <c r="O120" i="43"/>
  <c r="F120" i="43"/>
  <c r="N120" i="43"/>
  <c r="L120" i="43"/>
  <c r="P128" i="43"/>
  <c r="O128" i="43"/>
  <c r="N128" i="43"/>
  <c r="M128" i="43"/>
  <c r="I128" i="43"/>
  <c r="H128" i="43"/>
  <c r="Q128" i="43"/>
  <c r="G128" i="43"/>
  <c r="E128" i="43"/>
  <c r="L128" i="43"/>
  <c r="F128" i="43"/>
  <c r="Q136" i="43"/>
  <c r="P136" i="43"/>
  <c r="O136" i="43"/>
  <c r="N136" i="43"/>
  <c r="M136" i="43"/>
  <c r="I136" i="43"/>
  <c r="H136" i="43"/>
  <c r="G136" i="43"/>
  <c r="E136" i="43"/>
  <c r="F136" i="43"/>
  <c r="L136" i="43"/>
  <c r="F144" i="43"/>
  <c r="Q144" i="43"/>
  <c r="P144" i="43"/>
  <c r="O144" i="43"/>
  <c r="N144" i="43"/>
  <c r="M144" i="43"/>
  <c r="L144" i="43"/>
  <c r="E144" i="43"/>
  <c r="J144" i="43"/>
  <c r="H144" i="43"/>
  <c r="L158" i="43"/>
  <c r="I158" i="43"/>
  <c r="H158" i="43"/>
  <c r="G158" i="43"/>
  <c r="Q158" i="43"/>
  <c r="F158" i="43"/>
  <c r="P158" i="43"/>
  <c r="O158" i="43"/>
  <c r="E158" i="43"/>
  <c r="J158" i="43"/>
  <c r="N158" i="43"/>
  <c r="M158" i="43"/>
  <c r="P166" i="43"/>
  <c r="L166" i="43"/>
  <c r="Q166" i="43"/>
  <c r="I166" i="43"/>
  <c r="O166" i="43"/>
  <c r="H166" i="43"/>
  <c r="N166" i="43"/>
  <c r="G166" i="43"/>
  <c r="M166" i="43"/>
  <c r="F166" i="43"/>
  <c r="E166" i="43"/>
  <c r="Q174" i="43"/>
  <c r="P174" i="43"/>
  <c r="O174" i="43"/>
  <c r="L174" i="43"/>
  <c r="I174" i="43"/>
  <c r="H174" i="43"/>
  <c r="G174" i="43"/>
  <c r="N174" i="43"/>
  <c r="F174" i="43"/>
  <c r="M174" i="43"/>
  <c r="E174" i="43"/>
  <c r="Q182" i="43"/>
  <c r="P182" i="43"/>
  <c r="O182" i="43"/>
  <c r="L182" i="43"/>
  <c r="I182" i="43"/>
  <c r="H182" i="43"/>
  <c r="G182" i="43"/>
  <c r="N182" i="43"/>
  <c r="F182" i="43"/>
  <c r="M182" i="43"/>
  <c r="E182" i="43"/>
  <c r="J182" i="43"/>
  <c r="I196" i="43"/>
  <c r="H196" i="43"/>
  <c r="E196" i="43"/>
  <c r="Q196" i="43"/>
  <c r="G196" i="43"/>
  <c r="N196" i="43"/>
  <c r="J196" i="43"/>
  <c r="P196" i="43"/>
  <c r="F196" i="43"/>
  <c r="O196" i="43"/>
  <c r="M196" i="43"/>
  <c r="L196" i="43"/>
  <c r="I204" i="43"/>
  <c r="H204" i="43"/>
  <c r="E204" i="43"/>
  <c r="Q204" i="43"/>
  <c r="G204" i="43"/>
  <c r="N204" i="43"/>
  <c r="P204" i="43"/>
  <c r="O204" i="43"/>
  <c r="M204" i="43"/>
  <c r="L204" i="43"/>
  <c r="J204" i="43"/>
  <c r="I212" i="43"/>
  <c r="H212" i="43"/>
  <c r="E212" i="43"/>
  <c r="Q212" i="43"/>
  <c r="G212" i="43"/>
  <c r="N212" i="43"/>
  <c r="J212" i="43"/>
  <c r="P212" i="43"/>
  <c r="F212" i="43"/>
  <c r="O212" i="43"/>
  <c r="M212" i="43"/>
  <c r="L212" i="43"/>
  <c r="M234" i="43"/>
  <c r="L234" i="43"/>
  <c r="J234" i="43"/>
  <c r="I234" i="43"/>
  <c r="Q234" i="43"/>
  <c r="H234" i="43"/>
  <c r="O234" i="43"/>
  <c r="F234" i="43"/>
  <c r="E234" i="43"/>
  <c r="P234" i="43"/>
  <c r="N234" i="43"/>
  <c r="G234" i="43"/>
  <c r="M242" i="43"/>
  <c r="L242" i="43"/>
  <c r="J242" i="43"/>
  <c r="I242" i="43"/>
  <c r="Q242" i="43"/>
  <c r="H242" i="43"/>
  <c r="O242" i="43"/>
  <c r="E242" i="43"/>
  <c r="G242" i="43"/>
  <c r="F242" i="43"/>
  <c r="P242" i="43"/>
  <c r="N242" i="43"/>
  <c r="M250" i="43"/>
  <c r="L250" i="43"/>
  <c r="J250" i="43"/>
  <c r="I250" i="43"/>
  <c r="Q250" i="43"/>
  <c r="H250" i="43"/>
  <c r="O250" i="43"/>
  <c r="F250" i="43"/>
  <c r="E250" i="43"/>
  <c r="P250" i="43"/>
  <c r="N250" i="43"/>
  <c r="G250" i="43"/>
  <c r="O264" i="43"/>
  <c r="G264" i="43"/>
  <c r="N264" i="43"/>
  <c r="F264" i="43"/>
  <c r="M264" i="43"/>
  <c r="L264" i="43"/>
  <c r="Q264" i="43"/>
  <c r="I264" i="43"/>
  <c r="J264" i="43"/>
  <c r="H264" i="43"/>
  <c r="E264" i="43"/>
  <c r="P264" i="43"/>
  <c r="O272" i="43"/>
  <c r="G272" i="43"/>
  <c r="N272" i="43"/>
  <c r="F272" i="43"/>
  <c r="M272" i="43"/>
  <c r="L272" i="43"/>
  <c r="Q272" i="43"/>
  <c r="I272" i="43"/>
  <c r="J272" i="43"/>
  <c r="H272" i="43"/>
  <c r="E272" i="43"/>
  <c r="P272" i="43"/>
  <c r="O280" i="43"/>
  <c r="G280" i="43"/>
  <c r="N280" i="43"/>
  <c r="F280" i="43"/>
  <c r="M280" i="43"/>
  <c r="L280" i="43"/>
  <c r="Q280" i="43"/>
  <c r="I280" i="43"/>
  <c r="P280" i="43"/>
  <c r="J280" i="43"/>
  <c r="E280" i="43"/>
  <c r="H280" i="43"/>
  <c r="O288" i="43"/>
  <c r="G288" i="43"/>
  <c r="N288" i="43"/>
  <c r="F288" i="43"/>
  <c r="M288" i="43"/>
  <c r="L288" i="43"/>
  <c r="Q288" i="43"/>
  <c r="I288" i="43"/>
  <c r="J288" i="43"/>
  <c r="H288" i="43"/>
  <c r="E288" i="43"/>
  <c r="P288" i="43"/>
  <c r="M302" i="43"/>
  <c r="L302" i="43"/>
  <c r="E302" i="43"/>
  <c r="Q302" i="43"/>
  <c r="J302" i="43"/>
  <c r="O302" i="43"/>
  <c r="H302" i="43"/>
  <c r="F302" i="43"/>
  <c r="I302" i="43"/>
  <c r="G302" i="43"/>
  <c r="P302" i="43"/>
  <c r="N302" i="43"/>
  <c r="M310" i="43"/>
  <c r="F310" i="43"/>
  <c r="L310" i="43"/>
  <c r="E310" i="43"/>
  <c r="Q310" i="43"/>
  <c r="J310" i="43"/>
  <c r="O310" i="43"/>
  <c r="H310" i="43"/>
  <c r="P310" i="43"/>
  <c r="I310" i="43"/>
  <c r="G310" i="43"/>
  <c r="N310" i="43"/>
  <c r="Q318" i="43"/>
  <c r="O318" i="43"/>
  <c r="F318" i="43"/>
  <c r="E318" i="43"/>
  <c r="J318" i="43"/>
  <c r="P318" i="43"/>
  <c r="M318" i="43"/>
  <c r="H318" i="43"/>
  <c r="L318" i="43"/>
  <c r="G318" i="43"/>
  <c r="N318" i="43"/>
  <c r="I318" i="43"/>
  <c r="Q326" i="43"/>
  <c r="O326" i="43"/>
  <c r="P326" i="43"/>
  <c r="F326" i="43"/>
  <c r="N326" i="43"/>
  <c r="M326" i="43"/>
  <c r="E326" i="43"/>
  <c r="J326" i="43"/>
  <c r="L326" i="43"/>
  <c r="H326" i="43"/>
  <c r="G326" i="43"/>
  <c r="I326" i="43"/>
  <c r="Q340" i="43"/>
  <c r="P340" i="43"/>
  <c r="J340" i="43"/>
  <c r="O340" i="43"/>
  <c r="I340" i="43"/>
  <c r="N340" i="43"/>
  <c r="H340" i="43"/>
  <c r="E340" i="43"/>
  <c r="G340" i="43"/>
  <c r="F340" i="43"/>
  <c r="M340" i="43"/>
  <c r="L340" i="43"/>
  <c r="Q348" i="43"/>
  <c r="P348" i="43"/>
  <c r="J348" i="43"/>
  <c r="O348" i="43"/>
  <c r="I348" i="43"/>
  <c r="N348" i="43"/>
  <c r="H348" i="43"/>
  <c r="E348" i="43"/>
  <c r="M348" i="43"/>
  <c r="G348" i="43"/>
  <c r="L348" i="43"/>
  <c r="F348" i="43"/>
  <c r="Q356" i="43"/>
  <c r="P356" i="43"/>
  <c r="J356" i="43"/>
  <c r="O356" i="43"/>
  <c r="I356" i="43"/>
  <c r="N356" i="43"/>
  <c r="H356" i="43"/>
  <c r="E356" i="43"/>
  <c r="M356" i="43"/>
  <c r="L356" i="43"/>
  <c r="G356" i="43"/>
  <c r="F356" i="43"/>
  <c r="Q364" i="43"/>
  <c r="P364" i="43"/>
  <c r="J364" i="43"/>
  <c r="O364" i="43"/>
  <c r="I364" i="43"/>
  <c r="N364" i="43"/>
  <c r="H364" i="43"/>
  <c r="E364" i="43"/>
  <c r="G364" i="43"/>
  <c r="F364" i="43"/>
  <c r="M364" i="43"/>
  <c r="L364" i="43"/>
  <c r="O378" i="43"/>
  <c r="J378" i="43"/>
  <c r="N378" i="43"/>
  <c r="M378" i="43"/>
  <c r="L378" i="43"/>
  <c r="Q378" i="43"/>
  <c r="I378" i="43"/>
  <c r="H378" i="43"/>
  <c r="G378" i="43"/>
  <c r="P378" i="43"/>
  <c r="F378" i="43"/>
  <c r="E378" i="43"/>
  <c r="O386" i="43"/>
  <c r="J386" i="43"/>
  <c r="N386" i="43"/>
  <c r="I386" i="43"/>
  <c r="M386" i="43"/>
  <c r="H386" i="43"/>
  <c r="L386" i="43"/>
  <c r="G386" i="43"/>
  <c r="F386" i="43"/>
  <c r="Q386" i="43"/>
  <c r="E386" i="43"/>
  <c r="P386" i="43"/>
  <c r="O394" i="43"/>
  <c r="J394" i="43"/>
  <c r="N394" i="43"/>
  <c r="I394" i="43"/>
  <c r="M394" i="43"/>
  <c r="H394" i="43"/>
  <c r="L394" i="43"/>
  <c r="G394" i="43"/>
  <c r="F394" i="43"/>
  <c r="Q394" i="43"/>
  <c r="P394" i="43"/>
  <c r="E394" i="43"/>
  <c r="O402" i="43"/>
  <c r="J402" i="43"/>
  <c r="N402" i="43"/>
  <c r="I402" i="43"/>
  <c r="M402" i="43"/>
  <c r="H402" i="43"/>
  <c r="L402" i="43"/>
  <c r="G402" i="43"/>
  <c r="F402" i="43"/>
  <c r="Q402" i="43"/>
  <c r="E402" i="43"/>
  <c r="P402" i="43"/>
  <c r="Q416" i="43"/>
  <c r="P416" i="43"/>
  <c r="O416" i="43"/>
  <c r="N416" i="43"/>
  <c r="J416" i="43"/>
  <c r="M416" i="43"/>
  <c r="I416" i="43"/>
  <c r="G416" i="43"/>
  <c r="L416" i="43"/>
  <c r="E416" i="43"/>
  <c r="H416" i="43"/>
  <c r="F416" i="43"/>
  <c r="Q424" i="43"/>
  <c r="P424" i="43"/>
  <c r="O424" i="43"/>
  <c r="N424" i="43"/>
  <c r="J424" i="43"/>
  <c r="M424" i="43"/>
  <c r="I424" i="43"/>
  <c r="G424" i="43"/>
  <c r="E424" i="43"/>
  <c r="L424" i="43"/>
  <c r="H424" i="43"/>
  <c r="F424" i="43"/>
  <c r="Q432" i="43"/>
  <c r="P432" i="43"/>
  <c r="O432" i="43"/>
  <c r="N432" i="43"/>
  <c r="J432" i="43"/>
  <c r="M432" i="43"/>
  <c r="I432" i="43"/>
  <c r="G432" i="43"/>
  <c r="L432" i="43"/>
  <c r="H432" i="43"/>
  <c r="F432" i="43"/>
  <c r="E432" i="43"/>
  <c r="Q440" i="43"/>
  <c r="P440" i="43"/>
  <c r="O440" i="43"/>
  <c r="N440" i="43"/>
  <c r="J440" i="43"/>
  <c r="M440" i="43"/>
  <c r="I440" i="43"/>
  <c r="G440" i="43"/>
  <c r="H440" i="43"/>
  <c r="F440" i="43"/>
  <c r="L440" i="43"/>
  <c r="E440" i="43"/>
  <c r="E50" i="43"/>
  <c r="E61" i="43"/>
  <c r="F42" i="43"/>
  <c r="G46" i="43"/>
  <c r="H48" i="43"/>
  <c r="H50" i="43"/>
  <c r="J54" i="43"/>
  <c r="J56" i="43"/>
  <c r="F59" i="43"/>
  <c r="I69" i="43"/>
  <c r="P42" i="43"/>
  <c r="L48" i="43"/>
  <c r="N53" i="43"/>
  <c r="L56" i="43"/>
  <c r="L62" i="43"/>
  <c r="P65" i="43"/>
  <c r="L69" i="43"/>
  <c r="E83" i="43"/>
  <c r="F83" i="43"/>
  <c r="H87" i="43"/>
  <c r="G100" i="43"/>
  <c r="N83" i="43"/>
  <c r="P88" i="43"/>
  <c r="L94" i="43"/>
  <c r="N99" i="43"/>
  <c r="P104" i="43"/>
  <c r="I117" i="43"/>
  <c r="F124" i="43"/>
  <c r="H130" i="43"/>
  <c r="J136" i="43"/>
  <c r="G144" i="43"/>
  <c r="Q135" i="43"/>
  <c r="E210" i="43"/>
  <c r="Q45" i="43"/>
  <c r="O45" i="43"/>
  <c r="J45" i="43"/>
  <c r="M45" i="43"/>
  <c r="F45" i="43"/>
  <c r="M63" i="43"/>
  <c r="J63" i="43"/>
  <c r="H63" i="43"/>
  <c r="Q63" i="43"/>
  <c r="O63" i="43"/>
  <c r="E63" i="43"/>
  <c r="H82" i="43"/>
  <c r="E82" i="43"/>
  <c r="Q82" i="43"/>
  <c r="F82" i="43"/>
  <c r="P82" i="43"/>
  <c r="O82" i="43"/>
  <c r="M82" i="43"/>
  <c r="J82" i="43"/>
  <c r="N142" i="43"/>
  <c r="H142" i="43"/>
  <c r="M142" i="43"/>
  <c r="L142" i="43"/>
  <c r="F142" i="43"/>
  <c r="Q142" i="43"/>
  <c r="P142" i="43"/>
  <c r="J142" i="43"/>
  <c r="E142" i="43"/>
  <c r="G142" i="43"/>
  <c r="L164" i="43"/>
  <c r="P164" i="43"/>
  <c r="Q164" i="43"/>
  <c r="J164" i="43"/>
  <c r="O164" i="43"/>
  <c r="I164" i="43"/>
  <c r="N164" i="43"/>
  <c r="H164" i="43"/>
  <c r="M164" i="43"/>
  <c r="G164" i="43"/>
  <c r="F164" i="43"/>
  <c r="O202" i="43"/>
  <c r="N202" i="43"/>
  <c r="J202" i="43"/>
  <c r="M202" i="43"/>
  <c r="I202" i="43"/>
  <c r="F202" i="43"/>
  <c r="Q202" i="43"/>
  <c r="P202" i="43"/>
  <c r="L202" i="43"/>
  <c r="H202" i="43"/>
  <c r="E202" i="43"/>
  <c r="G202" i="43"/>
  <c r="Q232" i="43"/>
  <c r="F232" i="43"/>
  <c r="P232" i="43"/>
  <c r="O232" i="43"/>
  <c r="N232" i="43"/>
  <c r="M232" i="43"/>
  <c r="J232" i="43"/>
  <c r="I232" i="43"/>
  <c r="E232" i="43"/>
  <c r="H232" i="43"/>
  <c r="L232" i="43"/>
  <c r="G232" i="43"/>
  <c r="I286" i="43"/>
  <c r="H286" i="43"/>
  <c r="E286" i="43"/>
  <c r="Q286" i="43"/>
  <c r="G286" i="43"/>
  <c r="P286" i="43"/>
  <c r="F286" i="43"/>
  <c r="O286" i="43"/>
  <c r="M286" i="43"/>
  <c r="N286" i="43"/>
  <c r="L286" i="43"/>
  <c r="J286" i="43"/>
  <c r="O354" i="43"/>
  <c r="G354" i="43"/>
  <c r="N354" i="43"/>
  <c r="F354" i="43"/>
  <c r="M354" i="43"/>
  <c r="L354" i="43"/>
  <c r="J354" i="43"/>
  <c r="Q354" i="43"/>
  <c r="I354" i="43"/>
  <c r="H354" i="43"/>
  <c r="E354" i="43"/>
  <c r="P354" i="43"/>
  <c r="Q376" i="43"/>
  <c r="P376" i="43"/>
  <c r="O376" i="43"/>
  <c r="M376" i="43"/>
  <c r="J376" i="43"/>
  <c r="I376" i="43"/>
  <c r="H376" i="43"/>
  <c r="G376" i="43"/>
  <c r="F376" i="43"/>
  <c r="E376" i="43"/>
  <c r="N376" i="43"/>
  <c r="L376" i="43"/>
  <c r="Q392" i="43"/>
  <c r="J392" i="43"/>
  <c r="P392" i="43"/>
  <c r="I392" i="43"/>
  <c r="O392" i="43"/>
  <c r="H392" i="43"/>
  <c r="M392" i="43"/>
  <c r="F392" i="43"/>
  <c r="G392" i="43"/>
  <c r="N392" i="43"/>
  <c r="E392" i="43"/>
  <c r="L392" i="43"/>
  <c r="M414" i="43"/>
  <c r="G414" i="43"/>
  <c r="L414" i="43"/>
  <c r="F414" i="43"/>
  <c r="Q414" i="43"/>
  <c r="O414" i="43"/>
  <c r="I414" i="43"/>
  <c r="J414" i="43"/>
  <c r="H414" i="43"/>
  <c r="P414" i="43"/>
  <c r="N414" i="43"/>
  <c r="E414" i="43"/>
  <c r="M438" i="43"/>
  <c r="G438" i="43"/>
  <c r="L438" i="43"/>
  <c r="F438" i="43"/>
  <c r="Q438" i="43"/>
  <c r="O438" i="43"/>
  <c r="I438" i="43"/>
  <c r="J438" i="43"/>
  <c r="H438" i="43"/>
  <c r="E438" i="43"/>
  <c r="P438" i="43"/>
  <c r="N438" i="43"/>
  <c r="G82" i="43"/>
  <c r="O44" i="43"/>
  <c r="M44" i="43"/>
  <c r="G44" i="43"/>
  <c r="Q44" i="43"/>
  <c r="Q61" i="43"/>
  <c r="O61" i="43"/>
  <c r="J61" i="43"/>
  <c r="N61" i="43"/>
  <c r="M61" i="43"/>
  <c r="F61" i="43"/>
  <c r="M103" i="43"/>
  <c r="G103" i="43"/>
  <c r="L103" i="43"/>
  <c r="F103" i="43"/>
  <c r="E103" i="43"/>
  <c r="Q103" i="43"/>
  <c r="O103" i="43"/>
  <c r="I103" i="43"/>
  <c r="P119" i="43"/>
  <c r="N119" i="43"/>
  <c r="O119" i="43"/>
  <c r="F119" i="43"/>
  <c r="M119" i="43"/>
  <c r="L119" i="43"/>
  <c r="E119" i="43"/>
  <c r="J119" i="43"/>
  <c r="H119" i="43"/>
  <c r="F157" i="43"/>
  <c r="Q157" i="43"/>
  <c r="P157" i="43"/>
  <c r="O157" i="43"/>
  <c r="N157" i="43"/>
  <c r="J157" i="43"/>
  <c r="M157" i="43"/>
  <c r="I157" i="43"/>
  <c r="H157" i="43"/>
  <c r="G157" i="43"/>
  <c r="L157" i="43"/>
  <c r="E157" i="43"/>
  <c r="M271" i="43"/>
  <c r="E271" i="43"/>
  <c r="L271" i="43"/>
  <c r="J271" i="43"/>
  <c r="I271" i="43"/>
  <c r="Q271" i="43"/>
  <c r="H271" i="43"/>
  <c r="O271" i="43"/>
  <c r="F271" i="43"/>
  <c r="P271" i="43"/>
  <c r="G271" i="43"/>
  <c r="N271" i="43"/>
  <c r="J301" i="43"/>
  <c r="Q301" i="43"/>
  <c r="I301" i="43"/>
  <c r="O301" i="43"/>
  <c r="P301" i="43"/>
  <c r="H301" i="43"/>
  <c r="E301" i="43"/>
  <c r="G301" i="43"/>
  <c r="M301" i="43"/>
  <c r="L301" i="43"/>
  <c r="F301" i="43"/>
  <c r="N301" i="43"/>
  <c r="Q355" i="43"/>
  <c r="J355" i="43"/>
  <c r="P355" i="43"/>
  <c r="I355" i="43"/>
  <c r="O355" i="43"/>
  <c r="H355" i="43"/>
  <c r="N355" i="43"/>
  <c r="G355" i="43"/>
  <c r="M355" i="43"/>
  <c r="F355" i="43"/>
  <c r="L355" i="43"/>
  <c r="E355" i="43"/>
  <c r="P61" i="43"/>
  <c r="N82" i="43"/>
  <c r="P103" i="43"/>
  <c r="K295" i="43"/>
  <c r="J11" i="44" s="1"/>
  <c r="X11" i="44" s="1"/>
  <c r="I142" i="43"/>
  <c r="I19" i="43"/>
  <c r="H21" i="43"/>
  <c r="J23" i="43"/>
  <c r="Q5" i="43"/>
  <c r="Q22" i="43"/>
  <c r="N26" i="43"/>
  <c r="Q50" i="43"/>
  <c r="I50" i="43"/>
  <c r="O50" i="43"/>
  <c r="M50" i="43"/>
  <c r="O52" i="43"/>
  <c r="M52" i="43"/>
  <c r="G52" i="43"/>
  <c r="Q52" i="43"/>
  <c r="M55" i="43"/>
  <c r="H55" i="43"/>
  <c r="Q55" i="43"/>
  <c r="O55" i="43"/>
  <c r="E55" i="43"/>
  <c r="Q57" i="43"/>
  <c r="O57" i="43"/>
  <c r="F57" i="43"/>
  <c r="M57" i="43"/>
  <c r="J57" i="43"/>
  <c r="Q66" i="43"/>
  <c r="I66" i="43"/>
  <c r="P66" i="43"/>
  <c r="O66" i="43"/>
  <c r="G66" i="43"/>
  <c r="M66" i="43"/>
  <c r="M71" i="43"/>
  <c r="J71" i="43"/>
  <c r="H71" i="43"/>
  <c r="Q71" i="43"/>
  <c r="F71" i="43"/>
  <c r="O71" i="43"/>
  <c r="E71" i="43"/>
  <c r="Q85" i="43"/>
  <c r="I85" i="43"/>
  <c r="P85" i="43"/>
  <c r="O85" i="43"/>
  <c r="G85" i="43"/>
  <c r="N85" i="43"/>
  <c r="F85" i="43"/>
  <c r="M85" i="43"/>
  <c r="H90" i="43"/>
  <c r="E90" i="43"/>
  <c r="G90" i="43"/>
  <c r="Q90" i="43"/>
  <c r="F90" i="43"/>
  <c r="P90" i="43"/>
  <c r="O90" i="43"/>
  <c r="M90" i="43"/>
  <c r="J90" i="43"/>
  <c r="O92" i="43"/>
  <c r="F92" i="43"/>
  <c r="N92" i="43"/>
  <c r="M92" i="43"/>
  <c r="L92" i="43"/>
  <c r="J92" i="43"/>
  <c r="Q92" i="43"/>
  <c r="H92" i="43"/>
  <c r="E92" i="43"/>
  <c r="M95" i="43"/>
  <c r="G95" i="43"/>
  <c r="L95" i="43"/>
  <c r="F95" i="43"/>
  <c r="E95" i="43"/>
  <c r="Q95" i="43"/>
  <c r="O95" i="43"/>
  <c r="I95" i="43"/>
  <c r="Q97" i="43"/>
  <c r="P97" i="43"/>
  <c r="O97" i="43"/>
  <c r="N97" i="43"/>
  <c r="J97" i="43"/>
  <c r="M97" i="43"/>
  <c r="I97" i="43"/>
  <c r="G97" i="43"/>
  <c r="Q105" i="43"/>
  <c r="P105" i="43"/>
  <c r="O105" i="43"/>
  <c r="N105" i="43"/>
  <c r="J105" i="43"/>
  <c r="M105" i="43"/>
  <c r="I105" i="43"/>
  <c r="G105" i="43"/>
  <c r="L121" i="43"/>
  <c r="N121" i="43"/>
  <c r="E121" i="43"/>
  <c r="M121" i="43"/>
  <c r="J121" i="43"/>
  <c r="I121" i="43"/>
  <c r="H121" i="43"/>
  <c r="P121" i="43"/>
  <c r="F121" i="43"/>
  <c r="L129" i="43"/>
  <c r="Q129" i="43"/>
  <c r="P129" i="43"/>
  <c r="O129" i="43"/>
  <c r="N129" i="43"/>
  <c r="M129" i="43"/>
  <c r="E129" i="43"/>
  <c r="J129" i="43"/>
  <c r="I129" i="43"/>
  <c r="H129" i="43"/>
  <c r="F129" i="43"/>
  <c r="L137" i="43"/>
  <c r="Q137" i="43"/>
  <c r="P137" i="43"/>
  <c r="O137" i="43"/>
  <c r="E137" i="43"/>
  <c r="J137" i="43"/>
  <c r="I137" i="43"/>
  <c r="N137" i="43"/>
  <c r="H137" i="43"/>
  <c r="F137" i="43"/>
  <c r="L145" i="43"/>
  <c r="I145" i="43"/>
  <c r="G145" i="43"/>
  <c r="Q145" i="43"/>
  <c r="P145" i="43"/>
  <c r="O145" i="43"/>
  <c r="N145" i="43"/>
  <c r="M145" i="43"/>
  <c r="J145" i="43"/>
  <c r="E145" i="43"/>
  <c r="H145" i="43"/>
  <c r="F145" i="43"/>
  <c r="N159" i="43"/>
  <c r="M159" i="43"/>
  <c r="L159" i="43"/>
  <c r="J159" i="43"/>
  <c r="I159" i="43"/>
  <c r="H159" i="43"/>
  <c r="E159" i="43"/>
  <c r="Q159" i="43"/>
  <c r="G159" i="43"/>
  <c r="P159" i="43"/>
  <c r="F159" i="43"/>
  <c r="O159" i="43"/>
  <c r="N167" i="43"/>
  <c r="J167" i="43"/>
  <c r="Q167" i="43"/>
  <c r="I167" i="43"/>
  <c r="P167" i="43"/>
  <c r="H167" i="43"/>
  <c r="E167" i="43"/>
  <c r="O167" i="43"/>
  <c r="G167" i="43"/>
  <c r="M167" i="43"/>
  <c r="F167" i="43"/>
  <c r="Q175" i="43"/>
  <c r="N175" i="43"/>
  <c r="O175" i="43"/>
  <c r="M175" i="43"/>
  <c r="L175" i="43"/>
  <c r="J175" i="43"/>
  <c r="I175" i="43"/>
  <c r="H175" i="43"/>
  <c r="E175" i="43"/>
  <c r="G175" i="43"/>
  <c r="F175" i="43"/>
  <c r="M197" i="43"/>
  <c r="E197" i="43"/>
  <c r="L197" i="43"/>
  <c r="J197" i="43"/>
  <c r="P197" i="43"/>
  <c r="G197" i="43"/>
  <c r="Q197" i="43"/>
  <c r="H197" i="43"/>
  <c r="O197" i="43"/>
  <c r="F197" i="43"/>
  <c r="N197" i="43"/>
  <c r="I197" i="43"/>
  <c r="M205" i="43"/>
  <c r="E205" i="43"/>
  <c r="L205" i="43"/>
  <c r="J205" i="43"/>
  <c r="P205" i="43"/>
  <c r="G205" i="43"/>
  <c r="Q205" i="43"/>
  <c r="O205" i="43"/>
  <c r="N205" i="43"/>
  <c r="I205" i="43"/>
  <c r="H205" i="43"/>
  <c r="F205" i="43"/>
  <c r="M213" i="43"/>
  <c r="E213" i="43"/>
  <c r="L213" i="43"/>
  <c r="J213" i="43"/>
  <c r="P213" i="43"/>
  <c r="G213" i="43"/>
  <c r="Q213" i="43"/>
  <c r="H213" i="43"/>
  <c r="O213" i="43"/>
  <c r="F213" i="43"/>
  <c r="N213" i="43"/>
  <c r="O227" i="43"/>
  <c r="N227" i="43"/>
  <c r="M227" i="43"/>
  <c r="L227" i="43"/>
  <c r="Q227" i="43"/>
  <c r="H227" i="43"/>
  <c r="E227" i="43"/>
  <c r="G227" i="43"/>
  <c r="F227" i="43"/>
  <c r="J227" i="43"/>
  <c r="P227" i="43"/>
  <c r="I227" i="43"/>
  <c r="O235" i="43"/>
  <c r="G235" i="43"/>
  <c r="N235" i="43"/>
  <c r="M235" i="43"/>
  <c r="L235" i="43"/>
  <c r="Q235" i="43"/>
  <c r="E235" i="43"/>
  <c r="P235" i="43"/>
  <c r="J235" i="43"/>
  <c r="I235" i="43"/>
  <c r="F235" i="43"/>
  <c r="H235" i="43"/>
  <c r="O243" i="43"/>
  <c r="G243" i="43"/>
  <c r="N243" i="43"/>
  <c r="M243" i="43"/>
  <c r="L243" i="43"/>
  <c r="Q243" i="43"/>
  <c r="I243" i="43"/>
  <c r="E243" i="43"/>
  <c r="H243" i="43"/>
  <c r="F243" i="43"/>
  <c r="P243" i="43"/>
  <c r="J243" i="43"/>
  <c r="O251" i="43"/>
  <c r="G251" i="43"/>
  <c r="N251" i="43"/>
  <c r="F251" i="43"/>
  <c r="M251" i="43"/>
  <c r="L251" i="43"/>
  <c r="Q251" i="43"/>
  <c r="I251" i="43"/>
  <c r="E251" i="43"/>
  <c r="P251" i="43"/>
  <c r="J251" i="43"/>
  <c r="H251" i="43"/>
  <c r="Q265" i="43"/>
  <c r="J265" i="43"/>
  <c r="P265" i="43"/>
  <c r="I265" i="43"/>
  <c r="O265" i="43"/>
  <c r="H265" i="43"/>
  <c r="N265" i="43"/>
  <c r="G265" i="43"/>
  <c r="M265" i="43"/>
  <c r="F265" i="43"/>
  <c r="E265" i="43"/>
  <c r="L265" i="43"/>
  <c r="Q273" i="43"/>
  <c r="J273" i="43"/>
  <c r="P273" i="43"/>
  <c r="I273" i="43"/>
  <c r="O273" i="43"/>
  <c r="H273" i="43"/>
  <c r="N273" i="43"/>
  <c r="G273" i="43"/>
  <c r="M273" i="43"/>
  <c r="F273" i="43"/>
  <c r="E273" i="43"/>
  <c r="L273" i="43"/>
  <c r="Q281" i="43"/>
  <c r="J281" i="43"/>
  <c r="P281" i="43"/>
  <c r="I281" i="43"/>
  <c r="O281" i="43"/>
  <c r="H281" i="43"/>
  <c r="N281" i="43"/>
  <c r="G281" i="43"/>
  <c r="M281" i="43"/>
  <c r="F281" i="43"/>
  <c r="E281" i="43"/>
  <c r="L281" i="43"/>
  <c r="Q289" i="43"/>
  <c r="J289" i="43"/>
  <c r="P289" i="43"/>
  <c r="I289" i="43"/>
  <c r="O289" i="43"/>
  <c r="H289" i="43"/>
  <c r="N289" i="43"/>
  <c r="G289" i="43"/>
  <c r="M289" i="43"/>
  <c r="F289" i="43"/>
  <c r="E289" i="43"/>
  <c r="L289" i="43"/>
  <c r="O303" i="43"/>
  <c r="N303" i="43"/>
  <c r="H303" i="43"/>
  <c r="E303" i="43"/>
  <c r="M303" i="43"/>
  <c r="G303" i="43"/>
  <c r="L303" i="43"/>
  <c r="F303" i="43"/>
  <c r="Q303" i="43"/>
  <c r="P303" i="43"/>
  <c r="J303" i="43"/>
  <c r="I303" i="43"/>
  <c r="O311" i="43"/>
  <c r="I311" i="43"/>
  <c r="N311" i="43"/>
  <c r="H311" i="43"/>
  <c r="E311" i="43"/>
  <c r="M311" i="43"/>
  <c r="G311" i="43"/>
  <c r="L311" i="43"/>
  <c r="F311" i="43"/>
  <c r="Q311" i="43"/>
  <c r="P311" i="43"/>
  <c r="J311" i="43"/>
  <c r="Q319" i="43"/>
  <c r="O319" i="43"/>
  <c r="I319" i="43"/>
  <c r="N319" i="43"/>
  <c r="H319" i="43"/>
  <c r="E319" i="43"/>
  <c r="M319" i="43"/>
  <c r="G319" i="43"/>
  <c r="L319" i="43"/>
  <c r="F319" i="43"/>
  <c r="P319" i="43"/>
  <c r="J319" i="43"/>
  <c r="Q327" i="43"/>
  <c r="I327" i="43"/>
  <c r="H327" i="43"/>
  <c r="E327" i="43"/>
  <c r="G327" i="43"/>
  <c r="P327" i="43"/>
  <c r="F327" i="43"/>
  <c r="O327" i="43"/>
  <c r="M327" i="43"/>
  <c r="L327" i="43"/>
  <c r="N327" i="43"/>
  <c r="J327" i="43"/>
  <c r="M341" i="43"/>
  <c r="H341" i="43"/>
  <c r="L341" i="43"/>
  <c r="G341" i="43"/>
  <c r="F341" i="43"/>
  <c r="Q341" i="43"/>
  <c r="E341" i="43"/>
  <c r="P341" i="43"/>
  <c r="O341" i="43"/>
  <c r="N341" i="43"/>
  <c r="J341" i="43"/>
  <c r="I341" i="43"/>
  <c r="M349" i="43"/>
  <c r="H349" i="43"/>
  <c r="L349" i="43"/>
  <c r="G349" i="43"/>
  <c r="F349" i="43"/>
  <c r="Q349" i="43"/>
  <c r="E349" i="43"/>
  <c r="P349" i="43"/>
  <c r="O349" i="43"/>
  <c r="J349" i="43"/>
  <c r="I349" i="43"/>
  <c r="N349" i="43"/>
  <c r="M357" i="43"/>
  <c r="H357" i="43"/>
  <c r="L357" i="43"/>
  <c r="G357" i="43"/>
  <c r="F357" i="43"/>
  <c r="Q357" i="43"/>
  <c r="E357" i="43"/>
  <c r="P357" i="43"/>
  <c r="O357" i="43"/>
  <c r="N357" i="43"/>
  <c r="J357" i="43"/>
  <c r="I357" i="43"/>
  <c r="M365" i="43"/>
  <c r="H365" i="43"/>
  <c r="L365" i="43"/>
  <c r="G365" i="43"/>
  <c r="F365" i="43"/>
  <c r="Q365" i="43"/>
  <c r="E365" i="43"/>
  <c r="P365" i="43"/>
  <c r="J365" i="43"/>
  <c r="I365" i="43"/>
  <c r="O365" i="43"/>
  <c r="N365" i="43"/>
  <c r="Q379" i="43"/>
  <c r="P379" i="43"/>
  <c r="O379" i="43"/>
  <c r="N379" i="43"/>
  <c r="M379" i="43"/>
  <c r="I379" i="43"/>
  <c r="L379" i="43"/>
  <c r="E379" i="43"/>
  <c r="J379" i="43"/>
  <c r="H379" i="43"/>
  <c r="G379" i="43"/>
  <c r="F379" i="43"/>
  <c r="Q387" i="43"/>
  <c r="P387" i="43"/>
  <c r="O387" i="43"/>
  <c r="N387" i="43"/>
  <c r="J387" i="43"/>
  <c r="M387" i="43"/>
  <c r="I387" i="43"/>
  <c r="G387" i="43"/>
  <c r="E387" i="43"/>
  <c r="H387" i="43"/>
  <c r="F387" i="43"/>
  <c r="L387" i="43"/>
  <c r="Q395" i="43"/>
  <c r="P395" i="43"/>
  <c r="O395" i="43"/>
  <c r="N395" i="43"/>
  <c r="J395" i="43"/>
  <c r="M395" i="43"/>
  <c r="I395" i="43"/>
  <c r="G395" i="43"/>
  <c r="L395" i="43"/>
  <c r="E395" i="43"/>
  <c r="H395" i="43"/>
  <c r="F395" i="43"/>
  <c r="Q403" i="43"/>
  <c r="P403" i="43"/>
  <c r="O403" i="43"/>
  <c r="N403" i="43"/>
  <c r="J403" i="43"/>
  <c r="M403" i="43"/>
  <c r="I403" i="43"/>
  <c r="G403" i="43"/>
  <c r="H403" i="43"/>
  <c r="F403" i="43"/>
  <c r="E403" i="43"/>
  <c r="L403" i="43"/>
  <c r="D406" i="43"/>
  <c r="C14" i="44" s="1"/>
  <c r="D407" i="43"/>
  <c r="H417" i="43"/>
  <c r="G417" i="43"/>
  <c r="Q417" i="43"/>
  <c r="F417" i="43"/>
  <c r="P417" i="43"/>
  <c r="O417" i="43"/>
  <c r="E417" i="43"/>
  <c r="M417" i="43"/>
  <c r="J417" i="43"/>
  <c r="I417" i="43"/>
  <c r="N417" i="43"/>
  <c r="L417" i="43"/>
  <c r="H425" i="43"/>
  <c r="G425" i="43"/>
  <c r="Q425" i="43"/>
  <c r="F425" i="43"/>
  <c r="P425" i="43"/>
  <c r="O425" i="43"/>
  <c r="E425" i="43"/>
  <c r="M425" i="43"/>
  <c r="J425" i="43"/>
  <c r="N425" i="43"/>
  <c r="L425" i="43"/>
  <c r="I425" i="43"/>
  <c r="H433" i="43"/>
  <c r="G433" i="43"/>
  <c r="Q433" i="43"/>
  <c r="F433" i="43"/>
  <c r="P433" i="43"/>
  <c r="O433" i="43"/>
  <c r="E433" i="43"/>
  <c r="M433" i="43"/>
  <c r="J433" i="43"/>
  <c r="I433" i="43"/>
  <c r="N433" i="43"/>
  <c r="L433" i="43"/>
  <c r="H441" i="43"/>
  <c r="G441" i="43"/>
  <c r="Q441" i="43"/>
  <c r="F441" i="43"/>
  <c r="P441" i="43"/>
  <c r="O441" i="43"/>
  <c r="E441" i="43"/>
  <c r="M441" i="43"/>
  <c r="J441" i="43"/>
  <c r="N441" i="43"/>
  <c r="L441" i="43"/>
  <c r="I441" i="43"/>
  <c r="E52" i="43"/>
  <c r="E62" i="43"/>
  <c r="G42" i="43"/>
  <c r="H44" i="43"/>
  <c r="H46" i="43"/>
  <c r="I48" i="43"/>
  <c r="J50" i="43"/>
  <c r="J52" i="43"/>
  <c r="F55" i="43"/>
  <c r="G57" i="43"/>
  <c r="G59" i="43"/>
  <c r="H61" i="43"/>
  <c r="I63" i="43"/>
  <c r="J66" i="43"/>
  <c r="F70" i="43"/>
  <c r="L43" i="43"/>
  <c r="P45" i="43"/>
  <c r="N48" i="43"/>
  <c r="L51" i="43"/>
  <c r="L59" i="43"/>
  <c r="N62" i="43"/>
  <c r="L66" i="43"/>
  <c r="P69" i="43"/>
  <c r="E85" i="43"/>
  <c r="E107" i="43"/>
  <c r="J83" i="43"/>
  <c r="G94" i="43"/>
  <c r="I100" i="43"/>
  <c r="L89" i="43"/>
  <c r="N94" i="43"/>
  <c r="L105" i="43"/>
  <c r="E124" i="43"/>
  <c r="H124" i="43"/>
  <c r="G137" i="43"/>
  <c r="I144" i="43"/>
  <c r="Q121" i="43"/>
  <c r="M137" i="43"/>
  <c r="F162" i="43"/>
  <c r="Q156" i="43"/>
  <c r="Q102" i="43"/>
  <c r="J102" i="43"/>
  <c r="P102" i="43"/>
  <c r="I102" i="43"/>
  <c r="O102" i="43"/>
  <c r="H102" i="43"/>
  <c r="E102" i="43"/>
  <c r="M102" i="43"/>
  <c r="F102" i="43"/>
  <c r="N126" i="43"/>
  <c r="L126" i="43"/>
  <c r="Q126" i="43"/>
  <c r="M126" i="43"/>
  <c r="J126" i="43"/>
  <c r="I126" i="43"/>
  <c r="H126" i="43"/>
  <c r="E126" i="43"/>
  <c r="G126" i="43"/>
  <c r="P126" i="43"/>
  <c r="P218" i="43"/>
  <c r="O218" i="43"/>
  <c r="N218" i="43"/>
  <c r="J218" i="43"/>
  <c r="M218" i="43"/>
  <c r="I218" i="43"/>
  <c r="L218" i="43"/>
  <c r="F218" i="43"/>
  <c r="Q218" i="43"/>
  <c r="H218" i="43"/>
  <c r="E218" i="43"/>
  <c r="G218" i="43"/>
  <c r="Q248" i="43"/>
  <c r="F248" i="43"/>
  <c r="P248" i="43"/>
  <c r="O248" i="43"/>
  <c r="N248" i="43"/>
  <c r="M248" i="43"/>
  <c r="J248" i="43"/>
  <c r="H248" i="43"/>
  <c r="I248" i="43"/>
  <c r="G248" i="43"/>
  <c r="E248" i="43"/>
  <c r="L248" i="43"/>
  <c r="I278" i="43"/>
  <c r="H278" i="43"/>
  <c r="E278" i="43"/>
  <c r="Q278" i="43"/>
  <c r="G278" i="43"/>
  <c r="P278" i="43"/>
  <c r="F278" i="43"/>
  <c r="O278" i="43"/>
  <c r="M278" i="43"/>
  <c r="N278" i="43"/>
  <c r="L278" i="43"/>
  <c r="J278" i="43"/>
  <c r="Q308" i="43"/>
  <c r="H308" i="43"/>
  <c r="P308" i="43"/>
  <c r="G308" i="43"/>
  <c r="O308" i="43"/>
  <c r="F308" i="43"/>
  <c r="M308" i="43"/>
  <c r="E308" i="43"/>
  <c r="N308" i="43"/>
  <c r="J308" i="43"/>
  <c r="I308" i="43"/>
  <c r="L308" i="43"/>
  <c r="O338" i="43"/>
  <c r="G338" i="43"/>
  <c r="N338" i="43"/>
  <c r="F338" i="43"/>
  <c r="M338" i="43"/>
  <c r="L338" i="43"/>
  <c r="J338" i="43"/>
  <c r="I338" i="43"/>
  <c r="H338" i="43"/>
  <c r="E338" i="43"/>
  <c r="Q338" i="43"/>
  <c r="P338" i="43"/>
  <c r="Q400" i="43"/>
  <c r="J400" i="43"/>
  <c r="P400" i="43"/>
  <c r="I400" i="43"/>
  <c r="O400" i="43"/>
  <c r="H400" i="43"/>
  <c r="M400" i="43"/>
  <c r="F400" i="43"/>
  <c r="N400" i="43"/>
  <c r="L400" i="43"/>
  <c r="E400" i="43"/>
  <c r="G400" i="43"/>
  <c r="M422" i="43"/>
  <c r="G422" i="43"/>
  <c r="L422" i="43"/>
  <c r="F422" i="43"/>
  <c r="Q422" i="43"/>
  <c r="O422" i="43"/>
  <c r="I422" i="43"/>
  <c r="E422" i="43"/>
  <c r="P422" i="43"/>
  <c r="N422" i="43"/>
  <c r="J422" i="43"/>
  <c r="H422" i="43"/>
  <c r="I43" i="43"/>
  <c r="I45" i="43"/>
  <c r="L82" i="43"/>
  <c r="Q81" i="43"/>
  <c r="P81" i="43"/>
  <c r="O81" i="43"/>
  <c r="N81" i="43"/>
  <c r="J81" i="43"/>
  <c r="M81" i="43"/>
  <c r="I81" i="43"/>
  <c r="G81" i="43"/>
  <c r="P135" i="43"/>
  <c r="O135" i="43"/>
  <c r="N135" i="43"/>
  <c r="M135" i="43"/>
  <c r="L135" i="43"/>
  <c r="F135" i="43"/>
  <c r="E135" i="43"/>
  <c r="J135" i="43"/>
  <c r="H135" i="43"/>
  <c r="Q211" i="43"/>
  <c r="F211" i="43"/>
  <c r="P211" i="43"/>
  <c r="O211" i="43"/>
  <c r="E211" i="43"/>
  <c r="L211" i="43"/>
  <c r="I211" i="43"/>
  <c r="M211" i="43"/>
  <c r="J211" i="43"/>
  <c r="H211" i="43"/>
  <c r="G211" i="43"/>
  <c r="N211" i="43"/>
  <c r="M287" i="43"/>
  <c r="E287" i="43"/>
  <c r="L287" i="43"/>
  <c r="J287" i="43"/>
  <c r="I287" i="43"/>
  <c r="Q287" i="43"/>
  <c r="H287" i="43"/>
  <c r="O287" i="43"/>
  <c r="F287" i="43"/>
  <c r="P287" i="43"/>
  <c r="N287" i="43"/>
  <c r="G287" i="43"/>
  <c r="J309" i="43"/>
  <c r="Q309" i="43"/>
  <c r="I309" i="43"/>
  <c r="E309" i="43"/>
  <c r="P309" i="43"/>
  <c r="H309" i="43"/>
  <c r="O309" i="43"/>
  <c r="G309" i="43"/>
  <c r="M309" i="43"/>
  <c r="F309" i="43"/>
  <c r="N309" i="43"/>
  <c r="L309" i="43"/>
  <c r="M377" i="43"/>
  <c r="G377" i="43"/>
  <c r="L377" i="43"/>
  <c r="Q377" i="43"/>
  <c r="O377" i="43"/>
  <c r="P377" i="43"/>
  <c r="J377" i="43"/>
  <c r="N377" i="43"/>
  <c r="I377" i="43"/>
  <c r="E377" i="43"/>
  <c r="H377" i="43"/>
  <c r="F377" i="43"/>
  <c r="O423" i="43"/>
  <c r="J423" i="43"/>
  <c r="N423" i="43"/>
  <c r="I423" i="43"/>
  <c r="M423" i="43"/>
  <c r="H423" i="43"/>
  <c r="L423" i="43"/>
  <c r="G423" i="43"/>
  <c r="F423" i="43"/>
  <c r="Q423" i="43"/>
  <c r="E423" i="43"/>
  <c r="P423" i="43"/>
  <c r="F63" i="43"/>
  <c r="J19" i="43"/>
  <c r="F22" i="43"/>
  <c r="F24" i="43"/>
  <c r="O23" i="43"/>
  <c r="O26" i="43"/>
  <c r="Q53" i="43"/>
  <c r="O53" i="43"/>
  <c r="J53" i="43"/>
  <c r="M53" i="43"/>
  <c r="F53" i="43"/>
  <c r="O56" i="43"/>
  <c r="M56" i="43"/>
  <c r="Q56" i="43"/>
  <c r="G56" i="43"/>
  <c r="Q58" i="43"/>
  <c r="I58" i="43"/>
  <c r="O58" i="43"/>
  <c r="M58" i="43"/>
  <c r="O60" i="43"/>
  <c r="M60" i="43"/>
  <c r="G60" i="43"/>
  <c r="L60" i="43"/>
  <c r="Q60" i="43"/>
  <c r="M67" i="43"/>
  <c r="F67" i="43"/>
  <c r="E67" i="43"/>
  <c r="Q67" i="43"/>
  <c r="J67" i="43"/>
  <c r="O67" i="43"/>
  <c r="H67" i="43"/>
  <c r="Q86" i="43"/>
  <c r="J86" i="43"/>
  <c r="P86" i="43"/>
  <c r="I86" i="43"/>
  <c r="O86" i="43"/>
  <c r="H86" i="43"/>
  <c r="E86" i="43"/>
  <c r="M86" i="43"/>
  <c r="F86" i="43"/>
  <c r="Q93" i="43"/>
  <c r="I93" i="43"/>
  <c r="P93" i="43"/>
  <c r="H93" i="43"/>
  <c r="O93" i="43"/>
  <c r="G93" i="43"/>
  <c r="N93" i="43"/>
  <c r="F93" i="43"/>
  <c r="M93" i="43"/>
  <c r="O96" i="43"/>
  <c r="J96" i="43"/>
  <c r="N96" i="43"/>
  <c r="I96" i="43"/>
  <c r="M96" i="43"/>
  <c r="H96" i="43"/>
  <c r="E96" i="43"/>
  <c r="L96" i="43"/>
  <c r="G96" i="43"/>
  <c r="F96" i="43"/>
  <c r="Q96" i="43"/>
  <c r="H98" i="43"/>
  <c r="E98" i="43"/>
  <c r="G98" i="43"/>
  <c r="Q98" i="43"/>
  <c r="F98" i="43"/>
  <c r="P98" i="43"/>
  <c r="O98" i="43"/>
  <c r="M98" i="43"/>
  <c r="J98" i="43"/>
  <c r="H106" i="43"/>
  <c r="E106" i="43"/>
  <c r="G106" i="43"/>
  <c r="Q106" i="43"/>
  <c r="F106" i="43"/>
  <c r="P106" i="43"/>
  <c r="O106" i="43"/>
  <c r="M106" i="43"/>
  <c r="J106" i="43"/>
  <c r="N122" i="43"/>
  <c r="L122" i="43"/>
  <c r="G122" i="43"/>
  <c r="Q122" i="43"/>
  <c r="F122" i="43"/>
  <c r="P122" i="43"/>
  <c r="O122" i="43"/>
  <c r="M122" i="43"/>
  <c r="I122" i="43"/>
  <c r="N130" i="43"/>
  <c r="M130" i="43"/>
  <c r="L130" i="43"/>
  <c r="Q130" i="43"/>
  <c r="G130" i="43"/>
  <c r="E130" i="43"/>
  <c r="F130" i="43"/>
  <c r="P130" i="43"/>
  <c r="I130" i="43"/>
  <c r="N138" i="43"/>
  <c r="M138" i="43"/>
  <c r="L138" i="43"/>
  <c r="Q138" i="43"/>
  <c r="G138" i="43"/>
  <c r="E138" i="43"/>
  <c r="F138" i="43"/>
  <c r="P138" i="43"/>
  <c r="O138" i="43"/>
  <c r="I138" i="43"/>
  <c r="P160" i="43"/>
  <c r="G160" i="43"/>
  <c r="O160" i="43"/>
  <c r="F160" i="43"/>
  <c r="N160" i="43"/>
  <c r="M160" i="43"/>
  <c r="E160" i="43"/>
  <c r="L160" i="43"/>
  <c r="J160" i="43"/>
  <c r="I160" i="43"/>
  <c r="L168" i="43"/>
  <c r="P168" i="43"/>
  <c r="O168" i="43"/>
  <c r="G168" i="43"/>
  <c r="N168" i="43"/>
  <c r="F168" i="43"/>
  <c r="M168" i="43"/>
  <c r="E168" i="43"/>
  <c r="J168" i="43"/>
  <c r="I168" i="43"/>
  <c r="M176" i="43"/>
  <c r="L176" i="43"/>
  <c r="P176" i="43"/>
  <c r="G176" i="43"/>
  <c r="F176" i="43"/>
  <c r="E176" i="43"/>
  <c r="Q176" i="43"/>
  <c r="O176" i="43"/>
  <c r="J176" i="43"/>
  <c r="I176" i="43"/>
  <c r="H176" i="43"/>
  <c r="N176" i="43"/>
  <c r="O190" i="43"/>
  <c r="G190" i="43"/>
  <c r="N190" i="43"/>
  <c r="F190" i="43"/>
  <c r="M190" i="43"/>
  <c r="J190" i="43"/>
  <c r="I190" i="43"/>
  <c r="H190" i="43"/>
  <c r="E190" i="43"/>
  <c r="Q190" i="43"/>
  <c r="P190" i="43"/>
  <c r="L190" i="43"/>
  <c r="O198" i="43"/>
  <c r="G198" i="43"/>
  <c r="N198" i="43"/>
  <c r="F198" i="43"/>
  <c r="M198" i="43"/>
  <c r="J198" i="43"/>
  <c r="Q198" i="43"/>
  <c r="I198" i="43"/>
  <c r="H198" i="43"/>
  <c r="E198" i="43"/>
  <c r="P198" i="43"/>
  <c r="O206" i="43"/>
  <c r="G206" i="43"/>
  <c r="N206" i="43"/>
  <c r="F206" i="43"/>
  <c r="M206" i="43"/>
  <c r="J206" i="43"/>
  <c r="I206" i="43"/>
  <c r="H206" i="43"/>
  <c r="E206" i="43"/>
  <c r="Q206" i="43"/>
  <c r="P206" i="43"/>
  <c r="O214" i="43"/>
  <c r="G214" i="43"/>
  <c r="N214" i="43"/>
  <c r="F214" i="43"/>
  <c r="M214" i="43"/>
  <c r="J214" i="43"/>
  <c r="Q214" i="43"/>
  <c r="I214" i="43"/>
  <c r="P214" i="43"/>
  <c r="L214" i="43"/>
  <c r="H214" i="43"/>
  <c r="E214" i="43"/>
  <c r="Q228" i="43"/>
  <c r="J228" i="43"/>
  <c r="P228" i="43"/>
  <c r="O228" i="43"/>
  <c r="N228" i="43"/>
  <c r="M228" i="43"/>
  <c r="I228" i="43"/>
  <c r="H228" i="43"/>
  <c r="L228" i="43"/>
  <c r="G228" i="43"/>
  <c r="F228" i="43"/>
  <c r="E228" i="43"/>
  <c r="Q236" i="43"/>
  <c r="J236" i="43"/>
  <c r="P236" i="43"/>
  <c r="O236" i="43"/>
  <c r="H236" i="43"/>
  <c r="N236" i="43"/>
  <c r="G236" i="43"/>
  <c r="M236" i="43"/>
  <c r="F236" i="43"/>
  <c r="L236" i="43"/>
  <c r="I236" i="43"/>
  <c r="Q244" i="43"/>
  <c r="J244" i="43"/>
  <c r="P244" i="43"/>
  <c r="O244" i="43"/>
  <c r="H244" i="43"/>
  <c r="N244" i="43"/>
  <c r="G244" i="43"/>
  <c r="M244" i="43"/>
  <c r="F244" i="43"/>
  <c r="L244" i="43"/>
  <c r="I244" i="43"/>
  <c r="E244" i="43"/>
  <c r="Q252" i="43"/>
  <c r="J252" i="43"/>
  <c r="P252" i="43"/>
  <c r="I252" i="43"/>
  <c r="O252" i="43"/>
  <c r="H252" i="43"/>
  <c r="N252" i="43"/>
  <c r="G252" i="43"/>
  <c r="M252" i="43"/>
  <c r="F252" i="43"/>
  <c r="L252" i="43"/>
  <c r="E252" i="43"/>
  <c r="Q266" i="43"/>
  <c r="P266" i="43"/>
  <c r="J266" i="43"/>
  <c r="O266" i="43"/>
  <c r="I266" i="43"/>
  <c r="M266" i="43"/>
  <c r="G266" i="43"/>
  <c r="N266" i="43"/>
  <c r="E266" i="43"/>
  <c r="L266" i="43"/>
  <c r="H266" i="43"/>
  <c r="F266" i="43"/>
  <c r="Q274" i="43"/>
  <c r="P274" i="43"/>
  <c r="J274" i="43"/>
  <c r="O274" i="43"/>
  <c r="I274" i="43"/>
  <c r="M274" i="43"/>
  <c r="G274" i="43"/>
  <c r="N274" i="43"/>
  <c r="H274" i="43"/>
  <c r="E274" i="43"/>
  <c r="F274" i="43"/>
  <c r="L274" i="43"/>
  <c r="Q282" i="43"/>
  <c r="P282" i="43"/>
  <c r="J282" i="43"/>
  <c r="O282" i="43"/>
  <c r="I282" i="43"/>
  <c r="M282" i="43"/>
  <c r="G282" i="43"/>
  <c r="N282" i="43"/>
  <c r="L282" i="43"/>
  <c r="H282" i="43"/>
  <c r="F282" i="43"/>
  <c r="E282" i="43"/>
  <c r="Q290" i="43"/>
  <c r="P290" i="43"/>
  <c r="J290" i="43"/>
  <c r="O290" i="43"/>
  <c r="I290" i="43"/>
  <c r="M290" i="43"/>
  <c r="G290" i="43"/>
  <c r="H290" i="43"/>
  <c r="F290" i="43"/>
  <c r="E290" i="43"/>
  <c r="N290" i="43"/>
  <c r="L290" i="43"/>
  <c r="Q304" i="43"/>
  <c r="P304" i="43"/>
  <c r="H304" i="43"/>
  <c r="O304" i="43"/>
  <c r="J304" i="43"/>
  <c r="N304" i="43"/>
  <c r="I304" i="43"/>
  <c r="M304" i="43"/>
  <c r="F304" i="43"/>
  <c r="L304" i="43"/>
  <c r="E304" i="43"/>
  <c r="G304" i="43"/>
  <c r="Q312" i="43"/>
  <c r="P312" i="43"/>
  <c r="M312" i="43"/>
  <c r="O312" i="43"/>
  <c r="J312" i="43"/>
  <c r="N312" i="43"/>
  <c r="I312" i="43"/>
  <c r="H312" i="43"/>
  <c r="F312" i="43"/>
  <c r="E312" i="43"/>
  <c r="L312" i="43"/>
  <c r="G312" i="43"/>
  <c r="M320" i="43"/>
  <c r="Q320" i="43"/>
  <c r="J320" i="43"/>
  <c r="O320" i="43"/>
  <c r="P320" i="43"/>
  <c r="I320" i="43"/>
  <c r="H320" i="43"/>
  <c r="L320" i="43"/>
  <c r="F320" i="43"/>
  <c r="N320" i="43"/>
  <c r="E320" i="43"/>
  <c r="G320" i="43"/>
  <c r="M328" i="43"/>
  <c r="Q328" i="43"/>
  <c r="P328" i="43"/>
  <c r="O328" i="43"/>
  <c r="N328" i="43"/>
  <c r="L328" i="43"/>
  <c r="J328" i="43"/>
  <c r="I328" i="43"/>
  <c r="H328" i="43"/>
  <c r="F328" i="43"/>
  <c r="G328" i="43"/>
  <c r="E328" i="43"/>
  <c r="O342" i="43"/>
  <c r="N342" i="43"/>
  <c r="J342" i="43"/>
  <c r="M342" i="43"/>
  <c r="I342" i="43"/>
  <c r="L342" i="43"/>
  <c r="H342" i="43"/>
  <c r="E342" i="43"/>
  <c r="G342" i="43"/>
  <c r="F342" i="43"/>
  <c r="Q342" i="43"/>
  <c r="P342" i="43"/>
  <c r="O350" i="43"/>
  <c r="N350" i="43"/>
  <c r="J350" i="43"/>
  <c r="M350" i="43"/>
  <c r="I350" i="43"/>
  <c r="L350" i="43"/>
  <c r="H350" i="43"/>
  <c r="E350" i="43"/>
  <c r="G350" i="43"/>
  <c r="F350" i="43"/>
  <c r="Q350" i="43"/>
  <c r="P350" i="43"/>
  <c r="O358" i="43"/>
  <c r="N358" i="43"/>
  <c r="J358" i="43"/>
  <c r="M358" i="43"/>
  <c r="I358" i="43"/>
  <c r="L358" i="43"/>
  <c r="H358" i="43"/>
  <c r="E358" i="43"/>
  <c r="G358" i="43"/>
  <c r="F358" i="43"/>
  <c r="Q358" i="43"/>
  <c r="P358" i="43"/>
  <c r="O366" i="43"/>
  <c r="N366" i="43"/>
  <c r="J366" i="43"/>
  <c r="M366" i="43"/>
  <c r="I366" i="43"/>
  <c r="L366" i="43"/>
  <c r="H366" i="43"/>
  <c r="E366" i="43"/>
  <c r="G366" i="43"/>
  <c r="F366" i="43"/>
  <c r="Q366" i="43"/>
  <c r="P366" i="43"/>
  <c r="H380" i="43"/>
  <c r="Q380" i="43"/>
  <c r="P380" i="43"/>
  <c r="O380" i="43"/>
  <c r="M380" i="43"/>
  <c r="J380" i="43"/>
  <c r="N380" i="43"/>
  <c r="L380" i="43"/>
  <c r="I380" i="43"/>
  <c r="G380" i="43"/>
  <c r="E380" i="43"/>
  <c r="F380" i="43"/>
  <c r="H388" i="43"/>
  <c r="G388" i="43"/>
  <c r="Q388" i="43"/>
  <c r="F388" i="43"/>
  <c r="P388" i="43"/>
  <c r="O388" i="43"/>
  <c r="M388" i="43"/>
  <c r="J388" i="43"/>
  <c r="E388" i="43"/>
  <c r="N388" i="43"/>
  <c r="L388" i="43"/>
  <c r="I388" i="43"/>
  <c r="H396" i="43"/>
  <c r="G396" i="43"/>
  <c r="Q396" i="43"/>
  <c r="F396" i="43"/>
  <c r="P396" i="43"/>
  <c r="O396" i="43"/>
  <c r="M396" i="43"/>
  <c r="J396" i="43"/>
  <c r="N396" i="43"/>
  <c r="L396" i="43"/>
  <c r="E396" i="43"/>
  <c r="I396" i="43"/>
  <c r="H404" i="43"/>
  <c r="G404" i="43"/>
  <c r="Q404" i="43"/>
  <c r="F404" i="43"/>
  <c r="P404" i="43"/>
  <c r="O404" i="43"/>
  <c r="M404" i="43"/>
  <c r="J404" i="43"/>
  <c r="I404" i="43"/>
  <c r="E404" i="43"/>
  <c r="N404" i="43"/>
  <c r="L404" i="43"/>
  <c r="M418" i="43"/>
  <c r="L418" i="43"/>
  <c r="J418" i="43"/>
  <c r="I418" i="43"/>
  <c r="H418" i="43"/>
  <c r="E418" i="43"/>
  <c r="Q418" i="43"/>
  <c r="G418" i="43"/>
  <c r="O418" i="43"/>
  <c r="P418" i="43"/>
  <c r="F418" i="43"/>
  <c r="N418" i="43"/>
  <c r="M426" i="43"/>
  <c r="L426" i="43"/>
  <c r="J426" i="43"/>
  <c r="I426" i="43"/>
  <c r="H426" i="43"/>
  <c r="E426" i="43"/>
  <c r="Q426" i="43"/>
  <c r="G426" i="43"/>
  <c r="O426" i="43"/>
  <c r="P426" i="43"/>
  <c r="N426" i="43"/>
  <c r="F426" i="43"/>
  <c r="M434" i="43"/>
  <c r="L434" i="43"/>
  <c r="J434" i="43"/>
  <c r="I434" i="43"/>
  <c r="H434" i="43"/>
  <c r="E434" i="43"/>
  <c r="Q434" i="43"/>
  <c r="G434" i="43"/>
  <c r="O434" i="43"/>
  <c r="F434" i="43"/>
  <c r="P434" i="43"/>
  <c r="N434" i="43"/>
  <c r="E42" i="43"/>
  <c r="E53" i="43"/>
  <c r="E64" i="43"/>
  <c r="H42" i="43"/>
  <c r="I44" i="43"/>
  <c r="J46" i="43"/>
  <c r="J48" i="43"/>
  <c r="F51" i="43"/>
  <c r="G53" i="43"/>
  <c r="G55" i="43"/>
  <c r="H57" i="43"/>
  <c r="I59" i="43"/>
  <c r="I61" i="43"/>
  <c r="F64" i="43"/>
  <c r="G67" i="43"/>
  <c r="H70" i="43"/>
  <c r="N43" i="43"/>
  <c r="L46" i="43"/>
  <c r="P48" i="43"/>
  <c r="N51" i="43"/>
  <c r="L54" i="43"/>
  <c r="P56" i="43"/>
  <c r="L63" i="43"/>
  <c r="N66" i="43"/>
  <c r="L70" i="43"/>
  <c r="E89" i="43"/>
  <c r="G84" i="43"/>
  <c r="F89" i="43"/>
  <c r="H95" i="43"/>
  <c r="J101" i="43"/>
  <c r="G108" i="43"/>
  <c r="P84" i="43"/>
  <c r="L90" i="43"/>
  <c r="N95" i="43"/>
  <c r="L106" i="43"/>
  <c r="G119" i="43"/>
  <c r="F132" i="43"/>
  <c r="H138" i="43"/>
  <c r="M116" i="43"/>
  <c r="J166" i="43"/>
  <c r="Q160" i="43"/>
  <c r="P143" i="43"/>
  <c r="O143" i="43"/>
  <c r="N143" i="43"/>
  <c r="I143" i="43"/>
  <c r="M143" i="43"/>
  <c r="L143" i="43"/>
  <c r="J143" i="43"/>
  <c r="H143" i="43"/>
  <c r="G143" i="43"/>
  <c r="Q143" i="43"/>
  <c r="F143" i="43"/>
  <c r="E143" i="43"/>
  <c r="O173" i="43"/>
  <c r="N173" i="43"/>
  <c r="M173" i="43"/>
  <c r="F173" i="43"/>
  <c r="J173" i="43"/>
  <c r="Q173" i="43"/>
  <c r="I173" i="43"/>
  <c r="P173" i="43"/>
  <c r="L173" i="43"/>
  <c r="E173" i="43"/>
  <c r="H173" i="43"/>
  <c r="Q203" i="43"/>
  <c r="F203" i="43"/>
  <c r="P203" i="43"/>
  <c r="O203" i="43"/>
  <c r="E203" i="43"/>
  <c r="L203" i="43"/>
  <c r="I203" i="43"/>
  <c r="M203" i="43"/>
  <c r="J203" i="43"/>
  <c r="H203" i="43"/>
  <c r="G203" i="43"/>
  <c r="N203" i="43"/>
  <c r="I233" i="43"/>
  <c r="Q233" i="43"/>
  <c r="G233" i="43"/>
  <c r="P233" i="43"/>
  <c r="F233" i="43"/>
  <c r="O233" i="43"/>
  <c r="M233" i="43"/>
  <c r="J233" i="43"/>
  <c r="H233" i="43"/>
  <c r="E233" i="43"/>
  <c r="N233" i="43"/>
  <c r="L233" i="43"/>
  <c r="D333" i="43"/>
  <c r="Q339" i="43"/>
  <c r="J339" i="43"/>
  <c r="P339" i="43"/>
  <c r="I339" i="43"/>
  <c r="O339" i="43"/>
  <c r="H339" i="43"/>
  <c r="N339" i="43"/>
  <c r="G339" i="43"/>
  <c r="M339" i="43"/>
  <c r="F339" i="43"/>
  <c r="L339" i="43"/>
  <c r="E339" i="43"/>
  <c r="M385" i="43"/>
  <c r="G385" i="43"/>
  <c r="L385" i="43"/>
  <c r="F385" i="43"/>
  <c r="Q385" i="43"/>
  <c r="O385" i="43"/>
  <c r="I385" i="43"/>
  <c r="P385" i="43"/>
  <c r="J385" i="43"/>
  <c r="N385" i="43"/>
  <c r="H385" i="43"/>
  <c r="E385" i="43"/>
  <c r="O439" i="43"/>
  <c r="J439" i="43"/>
  <c r="N439" i="43"/>
  <c r="I439" i="43"/>
  <c r="M439" i="43"/>
  <c r="H439" i="43"/>
  <c r="L439" i="43"/>
  <c r="G439" i="43"/>
  <c r="F439" i="43"/>
  <c r="Q439" i="43"/>
  <c r="E439" i="43"/>
  <c r="P439" i="43"/>
  <c r="G22" i="43"/>
  <c r="G24" i="43"/>
  <c r="O21" i="43"/>
  <c r="L24" i="43"/>
  <c r="P26" i="43"/>
  <c r="M59" i="43"/>
  <c r="E59" i="43"/>
  <c r="Q59" i="43"/>
  <c r="O59" i="43"/>
  <c r="H59" i="43"/>
  <c r="O68" i="43"/>
  <c r="I68" i="43"/>
  <c r="M68" i="43"/>
  <c r="G68" i="43"/>
  <c r="L68" i="43"/>
  <c r="Q68" i="43"/>
  <c r="M87" i="43"/>
  <c r="G87" i="43"/>
  <c r="L87" i="43"/>
  <c r="E87" i="43"/>
  <c r="Q87" i="43"/>
  <c r="O87" i="43"/>
  <c r="I87" i="43"/>
  <c r="M99" i="43"/>
  <c r="L99" i="43"/>
  <c r="J99" i="43"/>
  <c r="I99" i="43"/>
  <c r="H99" i="43"/>
  <c r="Q99" i="43"/>
  <c r="G99" i="43"/>
  <c r="O99" i="43"/>
  <c r="M107" i="43"/>
  <c r="L107" i="43"/>
  <c r="J107" i="43"/>
  <c r="I107" i="43"/>
  <c r="H107" i="43"/>
  <c r="Q107" i="43"/>
  <c r="G107" i="43"/>
  <c r="O107" i="43"/>
  <c r="P123" i="43"/>
  <c r="N123" i="43"/>
  <c r="L123" i="43"/>
  <c r="M123" i="43"/>
  <c r="J123" i="43"/>
  <c r="I123" i="43"/>
  <c r="H123" i="43"/>
  <c r="G123" i="43"/>
  <c r="F123" i="43"/>
  <c r="Q123" i="43"/>
  <c r="E123" i="43"/>
  <c r="P131" i="43"/>
  <c r="O131" i="43"/>
  <c r="N131" i="43"/>
  <c r="M131" i="43"/>
  <c r="L131" i="43"/>
  <c r="J131" i="43"/>
  <c r="I131" i="43"/>
  <c r="H131" i="43"/>
  <c r="G131" i="43"/>
  <c r="F131" i="43"/>
  <c r="P139" i="43"/>
  <c r="O139" i="43"/>
  <c r="N139" i="43"/>
  <c r="M139" i="43"/>
  <c r="L139" i="43"/>
  <c r="J139" i="43"/>
  <c r="Q139" i="43"/>
  <c r="I139" i="43"/>
  <c r="H139" i="43"/>
  <c r="G139" i="43"/>
  <c r="F139" i="43"/>
  <c r="J153" i="43"/>
  <c r="Q153" i="43"/>
  <c r="I153" i="43"/>
  <c r="P153" i="43"/>
  <c r="H153" i="43"/>
  <c r="E153" i="43"/>
  <c r="O153" i="43"/>
  <c r="G153" i="43"/>
  <c r="N153" i="43"/>
  <c r="F153" i="43"/>
  <c r="M153" i="43"/>
  <c r="L153" i="43"/>
  <c r="J161" i="43"/>
  <c r="Q161" i="43"/>
  <c r="I161" i="43"/>
  <c r="P161" i="43"/>
  <c r="H161" i="43"/>
  <c r="E161" i="43"/>
  <c r="O161" i="43"/>
  <c r="G161" i="43"/>
  <c r="N161" i="43"/>
  <c r="F161" i="43"/>
  <c r="M161" i="43"/>
  <c r="L161" i="43"/>
  <c r="N169" i="43"/>
  <c r="M169" i="43"/>
  <c r="J169" i="43"/>
  <c r="I169" i="43"/>
  <c r="H169" i="43"/>
  <c r="E169" i="43"/>
  <c r="Q169" i="43"/>
  <c r="G169" i="43"/>
  <c r="P169" i="43"/>
  <c r="F169" i="43"/>
  <c r="O169" i="43"/>
  <c r="L169" i="43"/>
  <c r="O177" i="43"/>
  <c r="N177" i="43"/>
  <c r="M177" i="43"/>
  <c r="J177" i="43"/>
  <c r="Q177" i="43"/>
  <c r="I177" i="43"/>
  <c r="P177" i="43"/>
  <c r="H177" i="43"/>
  <c r="E177" i="43"/>
  <c r="L177" i="43"/>
  <c r="G177" i="43"/>
  <c r="F177" i="43"/>
  <c r="D185" i="43"/>
  <c r="Q191" i="43"/>
  <c r="J191" i="43"/>
  <c r="P191" i="43"/>
  <c r="I191" i="43"/>
  <c r="O191" i="43"/>
  <c r="H191" i="43"/>
  <c r="L191" i="43"/>
  <c r="F191" i="43"/>
  <c r="E191" i="43"/>
  <c r="N191" i="43"/>
  <c r="M191" i="43"/>
  <c r="Q199" i="43"/>
  <c r="J199" i="43"/>
  <c r="P199" i="43"/>
  <c r="I199" i="43"/>
  <c r="O199" i="43"/>
  <c r="H199" i="43"/>
  <c r="L199" i="43"/>
  <c r="N199" i="43"/>
  <c r="G199" i="43"/>
  <c r="M199" i="43"/>
  <c r="F199" i="43"/>
  <c r="E199" i="43"/>
  <c r="Q207" i="43"/>
  <c r="J207" i="43"/>
  <c r="P207" i="43"/>
  <c r="I207" i="43"/>
  <c r="O207" i="43"/>
  <c r="H207" i="43"/>
  <c r="L207" i="43"/>
  <c r="F207" i="43"/>
  <c r="E207" i="43"/>
  <c r="N207" i="43"/>
  <c r="M207" i="43"/>
  <c r="G207" i="43"/>
  <c r="Q215" i="43"/>
  <c r="J215" i="43"/>
  <c r="P215" i="43"/>
  <c r="I215" i="43"/>
  <c r="O215" i="43"/>
  <c r="H215" i="43"/>
  <c r="L215" i="43"/>
  <c r="N215" i="43"/>
  <c r="G215" i="43"/>
  <c r="M215" i="43"/>
  <c r="F215" i="43"/>
  <c r="E215" i="43"/>
  <c r="Q229" i="43"/>
  <c r="P229" i="43"/>
  <c r="O229" i="43"/>
  <c r="I229" i="43"/>
  <c r="M229" i="43"/>
  <c r="G229" i="43"/>
  <c r="F229" i="43"/>
  <c r="N229" i="43"/>
  <c r="L229" i="43"/>
  <c r="J229" i="43"/>
  <c r="E229" i="43"/>
  <c r="H229" i="43"/>
  <c r="Q237" i="43"/>
  <c r="P237" i="43"/>
  <c r="J237" i="43"/>
  <c r="O237" i="43"/>
  <c r="I237" i="43"/>
  <c r="M237" i="43"/>
  <c r="G237" i="43"/>
  <c r="F237" i="43"/>
  <c r="N237" i="43"/>
  <c r="E237" i="43"/>
  <c r="H237" i="43"/>
  <c r="L237" i="43"/>
  <c r="Q245" i="43"/>
  <c r="P245" i="43"/>
  <c r="J245" i="43"/>
  <c r="O245" i="43"/>
  <c r="I245" i="43"/>
  <c r="M245" i="43"/>
  <c r="G245" i="43"/>
  <c r="N245" i="43"/>
  <c r="L245" i="43"/>
  <c r="H245" i="43"/>
  <c r="E245" i="43"/>
  <c r="F245" i="43"/>
  <c r="Q253" i="43"/>
  <c r="P253" i="43"/>
  <c r="J253" i="43"/>
  <c r="O253" i="43"/>
  <c r="I253" i="43"/>
  <c r="M253" i="43"/>
  <c r="G253" i="43"/>
  <c r="H253" i="43"/>
  <c r="F253" i="43"/>
  <c r="N253" i="43"/>
  <c r="E253" i="43"/>
  <c r="M267" i="43"/>
  <c r="H267" i="43"/>
  <c r="L267" i="43"/>
  <c r="G267" i="43"/>
  <c r="F267" i="43"/>
  <c r="Q267" i="43"/>
  <c r="E267" i="43"/>
  <c r="O267" i="43"/>
  <c r="J267" i="43"/>
  <c r="P267" i="43"/>
  <c r="N267" i="43"/>
  <c r="I267" i="43"/>
  <c r="M275" i="43"/>
  <c r="H275" i="43"/>
  <c r="L275" i="43"/>
  <c r="G275" i="43"/>
  <c r="F275" i="43"/>
  <c r="Q275" i="43"/>
  <c r="E275" i="43"/>
  <c r="O275" i="43"/>
  <c r="J275" i="43"/>
  <c r="P275" i="43"/>
  <c r="N275" i="43"/>
  <c r="I275" i="43"/>
  <c r="M283" i="43"/>
  <c r="H283" i="43"/>
  <c r="L283" i="43"/>
  <c r="G283" i="43"/>
  <c r="F283" i="43"/>
  <c r="Q283" i="43"/>
  <c r="E283" i="43"/>
  <c r="O283" i="43"/>
  <c r="J283" i="43"/>
  <c r="I283" i="43"/>
  <c r="P283" i="43"/>
  <c r="N283" i="43"/>
  <c r="M291" i="43"/>
  <c r="H291" i="43"/>
  <c r="L291" i="43"/>
  <c r="G291" i="43"/>
  <c r="F291" i="43"/>
  <c r="Q291" i="43"/>
  <c r="E291" i="43"/>
  <c r="O291" i="43"/>
  <c r="J291" i="43"/>
  <c r="P291" i="43"/>
  <c r="N291" i="43"/>
  <c r="I291" i="43"/>
  <c r="F305" i="43"/>
  <c r="Q305" i="43"/>
  <c r="O305" i="43"/>
  <c r="P305" i="43"/>
  <c r="M305" i="43"/>
  <c r="I305" i="43"/>
  <c r="J305" i="43"/>
  <c r="G305" i="43"/>
  <c r="E305" i="43"/>
  <c r="N305" i="43"/>
  <c r="H305" i="43"/>
  <c r="L305" i="43"/>
  <c r="O313" i="43"/>
  <c r="G313" i="43"/>
  <c r="F313" i="43"/>
  <c r="P313" i="43"/>
  <c r="Q313" i="43"/>
  <c r="M313" i="43"/>
  <c r="I313" i="43"/>
  <c r="E313" i="43"/>
  <c r="H313" i="43"/>
  <c r="N313" i="43"/>
  <c r="J313" i="43"/>
  <c r="L313" i="43"/>
  <c r="O321" i="43"/>
  <c r="M321" i="43"/>
  <c r="N321" i="43"/>
  <c r="G321" i="43"/>
  <c r="L321" i="43"/>
  <c r="F321" i="43"/>
  <c r="Q321" i="43"/>
  <c r="I321" i="43"/>
  <c r="P321" i="43"/>
  <c r="H321" i="43"/>
  <c r="J321" i="43"/>
  <c r="E321" i="43"/>
  <c r="O329" i="43"/>
  <c r="M329" i="43"/>
  <c r="L329" i="43"/>
  <c r="G329" i="43"/>
  <c r="F329" i="43"/>
  <c r="P329" i="43"/>
  <c r="I329" i="43"/>
  <c r="N329" i="43"/>
  <c r="J329" i="43"/>
  <c r="H329" i="43"/>
  <c r="E329" i="43"/>
  <c r="Q329" i="43"/>
  <c r="Q343" i="43"/>
  <c r="F343" i="43"/>
  <c r="P343" i="43"/>
  <c r="O343" i="43"/>
  <c r="E343" i="43"/>
  <c r="N343" i="43"/>
  <c r="M343" i="43"/>
  <c r="J343" i="43"/>
  <c r="L343" i="43"/>
  <c r="I343" i="43"/>
  <c r="H343" i="43"/>
  <c r="G343" i="43"/>
  <c r="Q351" i="43"/>
  <c r="F351" i="43"/>
  <c r="P351" i="43"/>
  <c r="O351" i="43"/>
  <c r="E351" i="43"/>
  <c r="N351" i="43"/>
  <c r="M351" i="43"/>
  <c r="J351" i="43"/>
  <c r="L351" i="43"/>
  <c r="I351" i="43"/>
  <c r="H351" i="43"/>
  <c r="G351" i="43"/>
  <c r="Q359" i="43"/>
  <c r="F359" i="43"/>
  <c r="P359" i="43"/>
  <c r="O359" i="43"/>
  <c r="E359" i="43"/>
  <c r="N359" i="43"/>
  <c r="M359" i="43"/>
  <c r="J359" i="43"/>
  <c r="L359" i="43"/>
  <c r="I359" i="43"/>
  <c r="H359" i="43"/>
  <c r="G359" i="43"/>
  <c r="Q367" i="43"/>
  <c r="F367" i="43"/>
  <c r="P367" i="43"/>
  <c r="O367" i="43"/>
  <c r="E367" i="43"/>
  <c r="N367" i="43"/>
  <c r="M367" i="43"/>
  <c r="J367" i="43"/>
  <c r="L367" i="43"/>
  <c r="I367" i="43"/>
  <c r="H367" i="43"/>
  <c r="G367" i="43"/>
  <c r="M381" i="43"/>
  <c r="L381" i="43"/>
  <c r="I381" i="43"/>
  <c r="H381" i="43"/>
  <c r="Q381" i="43"/>
  <c r="G381" i="43"/>
  <c r="O381" i="43"/>
  <c r="F381" i="43"/>
  <c r="E381" i="43"/>
  <c r="P381" i="43"/>
  <c r="N381" i="43"/>
  <c r="J381" i="43"/>
  <c r="M389" i="43"/>
  <c r="L389" i="43"/>
  <c r="J389" i="43"/>
  <c r="I389" i="43"/>
  <c r="H389" i="43"/>
  <c r="Q389" i="43"/>
  <c r="G389" i="43"/>
  <c r="O389" i="43"/>
  <c r="E389" i="43"/>
  <c r="P389" i="43"/>
  <c r="N389" i="43"/>
  <c r="F389" i="43"/>
  <c r="M397" i="43"/>
  <c r="L397" i="43"/>
  <c r="J397" i="43"/>
  <c r="I397" i="43"/>
  <c r="H397" i="43"/>
  <c r="Q397" i="43"/>
  <c r="G397" i="43"/>
  <c r="O397" i="43"/>
  <c r="E397" i="43"/>
  <c r="F397" i="43"/>
  <c r="P397" i="43"/>
  <c r="N397" i="43"/>
  <c r="O419" i="43"/>
  <c r="F419" i="43"/>
  <c r="N419" i="43"/>
  <c r="M419" i="43"/>
  <c r="E419" i="43"/>
  <c r="L419" i="43"/>
  <c r="J419" i="43"/>
  <c r="Q419" i="43"/>
  <c r="H419" i="43"/>
  <c r="I419" i="43"/>
  <c r="P419" i="43"/>
  <c r="G419" i="43"/>
  <c r="O427" i="43"/>
  <c r="F427" i="43"/>
  <c r="N427" i="43"/>
  <c r="M427" i="43"/>
  <c r="E427" i="43"/>
  <c r="L427" i="43"/>
  <c r="J427" i="43"/>
  <c r="Q427" i="43"/>
  <c r="H427" i="43"/>
  <c r="I427" i="43"/>
  <c r="G427" i="43"/>
  <c r="P427" i="43"/>
  <c r="O435" i="43"/>
  <c r="F435" i="43"/>
  <c r="N435" i="43"/>
  <c r="M435" i="43"/>
  <c r="E435" i="43"/>
  <c r="L435" i="43"/>
  <c r="J435" i="43"/>
  <c r="Q435" i="43"/>
  <c r="H435" i="43"/>
  <c r="P435" i="43"/>
  <c r="I435" i="43"/>
  <c r="G435" i="43"/>
  <c r="E44" i="43"/>
  <c r="E54" i="43"/>
  <c r="J44" i="43"/>
  <c r="F47" i="43"/>
  <c r="G49" i="43"/>
  <c r="G51" i="43"/>
  <c r="H53" i="43"/>
  <c r="I55" i="43"/>
  <c r="I57" i="43"/>
  <c r="J59" i="43"/>
  <c r="F62" i="43"/>
  <c r="I67" i="43"/>
  <c r="J70" i="43"/>
  <c r="P43" i="43"/>
  <c r="N46" i="43"/>
  <c r="L49" i="43"/>
  <c r="P51" i="43"/>
  <c r="N54" i="43"/>
  <c r="L57" i="43"/>
  <c r="P59" i="43"/>
  <c r="N63" i="43"/>
  <c r="L67" i="43"/>
  <c r="N70" i="43"/>
  <c r="E91" i="43"/>
  <c r="I80" i="43"/>
  <c r="I84" i="43"/>
  <c r="H89" i="43"/>
  <c r="J95" i="43"/>
  <c r="G102" i="43"/>
  <c r="L85" i="43"/>
  <c r="N90" i="43"/>
  <c r="P95" i="43"/>
  <c r="N106" i="43"/>
  <c r="E133" i="43"/>
  <c r="I119" i="43"/>
  <c r="F126" i="43"/>
  <c r="J138" i="43"/>
  <c r="O142" i="43"/>
  <c r="H168" i="43"/>
  <c r="F204" i="43"/>
  <c r="E236" i="43"/>
  <c r="N118" i="43"/>
  <c r="L118" i="43"/>
  <c r="J118" i="43"/>
  <c r="I118" i="43"/>
  <c r="Q118" i="43"/>
  <c r="H118" i="43"/>
  <c r="E118" i="43"/>
  <c r="P118" i="43"/>
  <c r="G118" i="43"/>
  <c r="M118" i="43"/>
  <c r="L172" i="43"/>
  <c r="P172" i="43"/>
  <c r="Q172" i="43"/>
  <c r="O172" i="43"/>
  <c r="J172" i="43"/>
  <c r="N172" i="43"/>
  <c r="I172" i="43"/>
  <c r="M172" i="43"/>
  <c r="H172" i="43"/>
  <c r="G172" i="43"/>
  <c r="F172" i="43"/>
  <c r="E172" i="43"/>
  <c r="O194" i="43"/>
  <c r="N194" i="43"/>
  <c r="J194" i="43"/>
  <c r="M194" i="43"/>
  <c r="I194" i="43"/>
  <c r="F194" i="43"/>
  <c r="G194" i="43"/>
  <c r="Q194" i="43"/>
  <c r="P194" i="43"/>
  <c r="L194" i="43"/>
  <c r="E194" i="43"/>
  <c r="H194" i="43"/>
  <c r="Q256" i="43"/>
  <c r="F256" i="43"/>
  <c r="P256" i="43"/>
  <c r="O256" i="43"/>
  <c r="N256" i="43"/>
  <c r="M256" i="43"/>
  <c r="J256" i="43"/>
  <c r="H256" i="43"/>
  <c r="L256" i="43"/>
  <c r="E256" i="43"/>
  <c r="I256" i="43"/>
  <c r="G256" i="43"/>
  <c r="M316" i="43"/>
  <c r="L316" i="43"/>
  <c r="H316" i="43"/>
  <c r="G316" i="43"/>
  <c r="F316" i="43"/>
  <c r="Q316" i="43"/>
  <c r="E316" i="43"/>
  <c r="O316" i="43"/>
  <c r="J316" i="43"/>
  <c r="N316" i="43"/>
  <c r="P316" i="43"/>
  <c r="I316" i="43"/>
  <c r="O362" i="43"/>
  <c r="G362" i="43"/>
  <c r="N362" i="43"/>
  <c r="F362" i="43"/>
  <c r="M362" i="43"/>
  <c r="L362" i="43"/>
  <c r="J362" i="43"/>
  <c r="Q362" i="43"/>
  <c r="P362" i="43"/>
  <c r="I362" i="43"/>
  <c r="E362" i="43"/>
  <c r="H362" i="43"/>
  <c r="M430" i="43"/>
  <c r="G430" i="43"/>
  <c r="L430" i="43"/>
  <c r="F430" i="43"/>
  <c r="Q430" i="43"/>
  <c r="O430" i="43"/>
  <c r="I430" i="43"/>
  <c r="P430" i="43"/>
  <c r="N430" i="43"/>
  <c r="J430" i="43"/>
  <c r="H430" i="43"/>
  <c r="E430" i="43"/>
  <c r="Q69" i="43"/>
  <c r="O69" i="43"/>
  <c r="J69" i="43"/>
  <c r="N69" i="43"/>
  <c r="M69" i="43"/>
  <c r="H69" i="43"/>
  <c r="F69" i="43"/>
  <c r="Q219" i="43"/>
  <c r="F219" i="43"/>
  <c r="P219" i="43"/>
  <c r="O219" i="43"/>
  <c r="E219" i="43"/>
  <c r="N219" i="43"/>
  <c r="L219" i="43"/>
  <c r="I219" i="43"/>
  <c r="J219" i="43"/>
  <c r="H219" i="43"/>
  <c r="M219" i="43"/>
  <c r="G219" i="43"/>
  <c r="I249" i="43"/>
  <c r="H249" i="43"/>
  <c r="Q249" i="43"/>
  <c r="G249" i="43"/>
  <c r="P249" i="43"/>
  <c r="F249" i="43"/>
  <c r="O249" i="43"/>
  <c r="M249" i="43"/>
  <c r="E249" i="43"/>
  <c r="N249" i="43"/>
  <c r="L249" i="43"/>
  <c r="J249" i="43"/>
  <c r="F5" i="43"/>
  <c r="H22" i="43"/>
  <c r="H24" i="43"/>
  <c r="F26" i="43"/>
  <c r="L22" i="43"/>
  <c r="M24" i="43"/>
  <c r="Q26" i="43"/>
  <c r="O64" i="43"/>
  <c r="M64" i="43"/>
  <c r="L64" i="43"/>
  <c r="I64" i="43"/>
  <c r="Q64" i="43"/>
  <c r="G64" i="43"/>
  <c r="O100" i="43"/>
  <c r="F100" i="43"/>
  <c r="N100" i="43"/>
  <c r="M100" i="43"/>
  <c r="L100" i="43"/>
  <c r="J100" i="43"/>
  <c r="Q100" i="43"/>
  <c r="H100" i="43"/>
  <c r="E100" i="43"/>
  <c r="O108" i="43"/>
  <c r="F108" i="43"/>
  <c r="N108" i="43"/>
  <c r="M108" i="43"/>
  <c r="L108" i="43"/>
  <c r="J108" i="43"/>
  <c r="Q108" i="43"/>
  <c r="H108" i="43"/>
  <c r="E108" i="43"/>
  <c r="P116" i="43"/>
  <c r="L116" i="43"/>
  <c r="J116" i="43"/>
  <c r="Q116" i="43"/>
  <c r="I116" i="43"/>
  <c r="N116" i="43"/>
  <c r="G116" i="43"/>
  <c r="P124" i="43"/>
  <c r="N124" i="43"/>
  <c r="M124" i="43"/>
  <c r="Q124" i="43"/>
  <c r="J124" i="43"/>
  <c r="O124" i="43"/>
  <c r="I124" i="43"/>
  <c r="G124" i="43"/>
  <c r="Q132" i="43"/>
  <c r="P132" i="43"/>
  <c r="O132" i="43"/>
  <c r="N132" i="43"/>
  <c r="M132" i="43"/>
  <c r="J132" i="43"/>
  <c r="L132" i="43"/>
  <c r="I132" i="43"/>
  <c r="G132" i="43"/>
  <c r="E132" i="43"/>
  <c r="J140" i="43"/>
  <c r="Q140" i="43"/>
  <c r="P140" i="43"/>
  <c r="O140" i="43"/>
  <c r="N140" i="43"/>
  <c r="M140" i="43"/>
  <c r="L140" i="43"/>
  <c r="I140" i="43"/>
  <c r="G140" i="43"/>
  <c r="E140" i="43"/>
  <c r="L154" i="43"/>
  <c r="E154" i="43"/>
  <c r="Q154" i="43"/>
  <c r="J154" i="43"/>
  <c r="P154" i="43"/>
  <c r="I154" i="43"/>
  <c r="O154" i="43"/>
  <c r="H154" i="43"/>
  <c r="N154" i="43"/>
  <c r="M154" i="43"/>
  <c r="G154" i="43"/>
  <c r="L162" i="43"/>
  <c r="E162" i="43"/>
  <c r="Q162" i="43"/>
  <c r="J162" i="43"/>
  <c r="P162" i="43"/>
  <c r="I162" i="43"/>
  <c r="O162" i="43"/>
  <c r="H162" i="43"/>
  <c r="N162" i="43"/>
  <c r="G162" i="43"/>
  <c r="P170" i="43"/>
  <c r="O170" i="43"/>
  <c r="L170" i="43"/>
  <c r="Q170" i="43"/>
  <c r="N170" i="43"/>
  <c r="E170" i="43"/>
  <c r="M170" i="43"/>
  <c r="J170" i="43"/>
  <c r="I170" i="43"/>
  <c r="H170" i="43"/>
  <c r="G170" i="43"/>
  <c r="F170" i="43"/>
  <c r="Q178" i="43"/>
  <c r="P178" i="43"/>
  <c r="O178" i="43"/>
  <c r="L178" i="43"/>
  <c r="M178" i="43"/>
  <c r="E178" i="43"/>
  <c r="J178" i="43"/>
  <c r="I178" i="43"/>
  <c r="H178" i="43"/>
  <c r="G178" i="43"/>
  <c r="F178" i="43"/>
  <c r="Q192" i="43"/>
  <c r="N192" i="43"/>
  <c r="H192" i="43"/>
  <c r="E192" i="43"/>
  <c r="O192" i="43"/>
  <c r="M192" i="43"/>
  <c r="L192" i="43"/>
  <c r="J192" i="43"/>
  <c r="I192" i="43"/>
  <c r="G192" i="43"/>
  <c r="P192" i="43"/>
  <c r="F192" i="43"/>
  <c r="Q200" i="43"/>
  <c r="N200" i="43"/>
  <c r="H200" i="43"/>
  <c r="E200" i="43"/>
  <c r="O200" i="43"/>
  <c r="I200" i="43"/>
  <c r="M200" i="43"/>
  <c r="G200" i="43"/>
  <c r="L200" i="43"/>
  <c r="F200" i="43"/>
  <c r="P200" i="43"/>
  <c r="Q208" i="43"/>
  <c r="N208" i="43"/>
  <c r="H208" i="43"/>
  <c r="E208" i="43"/>
  <c r="O208" i="43"/>
  <c r="M208" i="43"/>
  <c r="L208" i="43"/>
  <c r="J208" i="43"/>
  <c r="I208" i="43"/>
  <c r="G208" i="43"/>
  <c r="F208" i="43"/>
  <c r="Q216" i="43"/>
  <c r="N216" i="43"/>
  <c r="H216" i="43"/>
  <c r="E216" i="43"/>
  <c r="O216" i="43"/>
  <c r="I216" i="43"/>
  <c r="M216" i="43"/>
  <c r="G216" i="43"/>
  <c r="L216" i="43"/>
  <c r="F216" i="43"/>
  <c r="M230" i="43"/>
  <c r="H230" i="43"/>
  <c r="L230" i="43"/>
  <c r="Q230" i="43"/>
  <c r="O230" i="43"/>
  <c r="P230" i="43"/>
  <c r="N230" i="43"/>
  <c r="J230" i="43"/>
  <c r="I230" i="43"/>
  <c r="G230" i="43"/>
  <c r="E230" i="43"/>
  <c r="F230" i="43"/>
  <c r="M238" i="43"/>
  <c r="H238" i="43"/>
  <c r="L238" i="43"/>
  <c r="F238" i="43"/>
  <c r="Q238" i="43"/>
  <c r="O238" i="43"/>
  <c r="P238" i="43"/>
  <c r="J238" i="43"/>
  <c r="G238" i="43"/>
  <c r="I238" i="43"/>
  <c r="N238" i="43"/>
  <c r="E238" i="43"/>
  <c r="M246" i="43"/>
  <c r="H246" i="43"/>
  <c r="L246" i="43"/>
  <c r="G246" i="43"/>
  <c r="F246" i="43"/>
  <c r="Q246" i="43"/>
  <c r="O246" i="43"/>
  <c r="J246" i="43"/>
  <c r="P246" i="43"/>
  <c r="N246" i="43"/>
  <c r="I246" i="43"/>
  <c r="E246" i="43"/>
  <c r="M254" i="43"/>
  <c r="H254" i="43"/>
  <c r="L254" i="43"/>
  <c r="G254" i="43"/>
  <c r="F254" i="43"/>
  <c r="Q254" i="43"/>
  <c r="O254" i="43"/>
  <c r="J254" i="43"/>
  <c r="I254" i="43"/>
  <c r="P254" i="43"/>
  <c r="E254" i="43"/>
  <c r="N254" i="43"/>
  <c r="O268" i="43"/>
  <c r="N268" i="43"/>
  <c r="J268" i="43"/>
  <c r="M268" i="43"/>
  <c r="I268" i="43"/>
  <c r="L268" i="43"/>
  <c r="H268" i="43"/>
  <c r="E268" i="43"/>
  <c r="G268" i="43"/>
  <c r="Q268" i="43"/>
  <c r="F268" i="43"/>
  <c r="P268" i="43"/>
  <c r="O276" i="43"/>
  <c r="N276" i="43"/>
  <c r="J276" i="43"/>
  <c r="M276" i="43"/>
  <c r="I276" i="43"/>
  <c r="L276" i="43"/>
  <c r="H276" i="43"/>
  <c r="E276" i="43"/>
  <c r="G276" i="43"/>
  <c r="Q276" i="43"/>
  <c r="P276" i="43"/>
  <c r="F276" i="43"/>
  <c r="O284" i="43"/>
  <c r="N284" i="43"/>
  <c r="J284" i="43"/>
  <c r="M284" i="43"/>
  <c r="I284" i="43"/>
  <c r="L284" i="43"/>
  <c r="H284" i="43"/>
  <c r="E284" i="43"/>
  <c r="G284" i="43"/>
  <c r="Q284" i="43"/>
  <c r="F284" i="43"/>
  <c r="P284" i="43"/>
  <c r="O292" i="43"/>
  <c r="N292" i="43"/>
  <c r="J292" i="43"/>
  <c r="M292" i="43"/>
  <c r="I292" i="43"/>
  <c r="L292" i="43"/>
  <c r="H292" i="43"/>
  <c r="E292" i="43"/>
  <c r="G292" i="43"/>
  <c r="Q292" i="43"/>
  <c r="P292" i="43"/>
  <c r="F292" i="43"/>
  <c r="M306" i="43"/>
  <c r="L306" i="43"/>
  <c r="I306" i="43"/>
  <c r="H306" i="43"/>
  <c r="G306" i="43"/>
  <c r="Q306" i="43"/>
  <c r="F306" i="43"/>
  <c r="O306" i="43"/>
  <c r="E306" i="43"/>
  <c r="N306" i="43"/>
  <c r="P306" i="43"/>
  <c r="J306" i="43"/>
  <c r="Q314" i="43"/>
  <c r="N314" i="43"/>
  <c r="J314" i="43"/>
  <c r="M314" i="43"/>
  <c r="I314" i="43"/>
  <c r="F314" i="43"/>
  <c r="L314" i="43"/>
  <c r="H314" i="43"/>
  <c r="G314" i="43"/>
  <c r="P314" i="43"/>
  <c r="E314" i="43"/>
  <c r="O314" i="43"/>
  <c r="Q322" i="43"/>
  <c r="O322" i="43"/>
  <c r="J322" i="43"/>
  <c r="I322" i="43"/>
  <c r="P322" i="43"/>
  <c r="H322" i="43"/>
  <c r="N322" i="43"/>
  <c r="G322" i="43"/>
  <c r="M322" i="43"/>
  <c r="F322" i="43"/>
  <c r="E322" i="43"/>
  <c r="L322" i="43"/>
  <c r="Q330" i="43"/>
  <c r="O330" i="43"/>
  <c r="N330" i="43"/>
  <c r="M330" i="43"/>
  <c r="L330" i="43"/>
  <c r="J330" i="43"/>
  <c r="I330" i="43"/>
  <c r="H330" i="43"/>
  <c r="P330" i="43"/>
  <c r="G330" i="43"/>
  <c r="F330" i="43"/>
  <c r="E330" i="43"/>
  <c r="I344" i="43"/>
  <c r="H344" i="43"/>
  <c r="E344" i="43"/>
  <c r="Q344" i="43"/>
  <c r="G344" i="43"/>
  <c r="P344" i="43"/>
  <c r="F344" i="43"/>
  <c r="O344" i="43"/>
  <c r="N344" i="43"/>
  <c r="M344" i="43"/>
  <c r="J344" i="43"/>
  <c r="L344" i="43"/>
  <c r="I352" i="43"/>
  <c r="H352" i="43"/>
  <c r="E352" i="43"/>
  <c r="Q352" i="43"/>
  <c r="G352" i="43"/>
  <c r="P352" i="43"/>
  <c r="F352" i="43"/>
  <c r="O352" i="43"/>
  <c r="N352" i="43"/>
  <c r="M352" i="43"/>
  <c r="L352" i="43"/>
  <c r="J352" i="43"/>
  <c r="I360" i="43"/>
  <c r="H360" i="43"/>
  <c r="E360" i="43"/>
  <c r="Q360" i="43"/>
  <c r="G360" i="43"/>
  <c r="P360" i="43"/>
  <c r="F360" i="43"/>
  <c r="O360" i="43"/>
  <c r="N360" i="43"/>
  <c r="M360" i="43"/>
  <c r="J360" i="43"/>
  <c r="L360" i="43"/>
  <c r="O382" i="43"/>
  <c r="F382" i="43"/>
  <c r="N382" i="43"/>
  <c r="M382" i="43"/>
  <c r="L382" i="43"/>
  <c r="J382" i="43"/>
  <c r="Q382" i="43"/>
  <c r="H382" i="43"/>
  <c r="E382" i="43"/>
  <c r="P382" i="43"/>
  <c r="I382" i="43"/>
  <c r="G382" i="43"/>
  <c r="O390" i="43"/>
  <c r="F390" i="43"/>
  <c r="N390" i="43"/>
  <c r="M390" i="43"/>
  <c r="L390" i="43"/>
  <c r="J390" i="43"/>
  <c r="Q390" i="43"/>
  <c r="H390" i="43"/>
  <c r="E390" i="43"/>
  <c r="P390" i="43"/>
  <c r="I390" i="43"/>
  <c r="G390" i="43"/>
  <c r="O398" i="43"/>
  <c r="F398" i="43"/>
  <c r="N398" i="43"/>
  <c r="M398" i="43"/>
  <c r="L398" i="43"/>
  <c r="J398" i="43"/>
  <c r="Q398" i="43"/>
  <c r="H398" i="43"/>
  <c r="I398" i="43"/>
  <c r="E398" i="43"/>
  <c r="G398" i="43"/>
  <c r="P398" i="43"/>
  <c r="Q412" i="43"/>
  <c r="I412" i="43"/>
  <c r="P412" i="43"/>
  <c r="H412" i="43"/>
  <c r="E412" i="43"/>
  <c r="O412" i="43"/>
  <c r="G412" i="43"/>
  <c r="N412" i="43"/>
  <c r="F412" i="43"/>
  <c r="M412" i="43"/>
  <c r="J412" i="43"/>
  <c r="L412" i="43"/>
  <c r="Q420" i="43"/>
  <c r="I420" i="43"/>
  <c r="P420" i="43"/>
  <c r="H420" i="43"/>
  <c r="E420" i="43"/>
  <c r="O420" i="43"/>
  <c r="G420" i="43"/>
  <c r="N420" i="43"/>
  <c r="F420" i="43"/>
  <c r="M420" i="43"/>
  <c r="J420" i="43"/>
  <c r="L420" i="43"/>
  <c r="Q428" i="43"/>
  <c r="I428" i="43"/>
  <c r="P428" i="43"/>
  <c r="H428" i="43"/>
  <c r="E428" i="43"/>
  <c r="O428" i="43"/>
  <c r="G428" i="43"/>
  <c r="N428" i="43"/>
  <c r="F428" i="43"/>
  <c r="M428" i="43"/>
  <c r="J428" i="43"/>
  <c r="L428" i="43"/>
  <c r="Q436" i="43"/>
  <c r="I436" i="43"/>
  <c r="P436" i="43"/>
  <c r="H436" i="43"/>
  <c r="E436" i="43"/>
  <c r="O436" i="43"/>
  <c r="G436" i="43"/>
  <c r="N436" i="43"/>
  <c r="F436" i="43"/>
  <c r="M436" i="43"/>
  <c r="L436" i="43"/>
  <c r="J436" i="43"/>
  <c r="E45" i="43"/>
  <c r="E56" i="43"/>
  <c r="E66" i="43"/>
  <c r="F43" i="43"/>
  <c r="G45" i="43"/>
  <c r="G47" i="43"/>
  <c r="H49" i="43"/>
  <c r="I51" i="43"/>
  <c r="I53" i="43"/>
  <c r="J55" i="43"/>
  <c r="F58" i="43"/>
  <c r="F60" i="43"/>
  <c r="G62" i="43"/>
  <c r="J64" i="43"/>
  <c r="F68" i="43"/>
  <c r="G71" i="43"/>
  <c r="L44" i="43"/>
  <c r="P46" i="43"/>
  <c r="N49" i="43"/>
  <c r="L52" i="43"/>
  <c r="P54" i="43"/>
  <c r="N57" i="43"/>
  <c r="N60" i="43"/>
  <c r="P63" i="43"/>
  <c r="N67" i="43"/>
  <c r="L71" i="43"/>
  <c r="E93" i="43"/>
  <c r="F81" i="43"/>
  <c r="H85" i="43"/>
  <c r="I90" i="43"/>
  <c r="F97" i="43"/>
  <c r="H103" i="43"/>
  <c r="P80" i="43"/>
  <c r="L86" i="43"/>
  <c r="N91" i="43"/>
  <c r="P96" i="43"/>
  <c r="L102" i="43"/>
  <c r="N107" i="43"/>
  <c r="E139" i="43"/>
  <c r="J120" i="43"/>
  <c r="G127" i="43"/>
  <c r="F140" i="43"/>
  <c r="O126" i="43"/>
  <c r="E156" i="43"/>
  <c r="G173" i="43"/>
  <c r="L167" i="43"/>
  <c r="I213" i="43"/>
  <c r="O48" i="43"/>
  <c r="M48" i="43"/>
  <c r="Q48" i="43"/>
  <c r="G48" i="43"/>
  <c r="M83" i="43"/>
  <c r="L83" i="43"/>
  <c r="I83" i="43"/>
  <c r="H83" i="43"/>
  <c r="Q83" i="43"/>
  <c r="G83" i="43"/>
  <c r="O83" i="43"/>
  <c r="O181" i="43"/>
  <c r="N181" i="43"/>
  <c r="M181" i="43"/>
  <c r="F181" i="43"/>
  <c r="J181" i="43"/>
  <c r="Q181" i="43"/>
  <c r="I181" i="43"/>
  <c r="E181" i="43"/>
  <c r="P181" i="43"/>
  <c r="L181" i="43"/>
  <c r="H181" i="43"/>
  <c r="Q195" i="43"/>
  <c r="F195" i="43"/>
  <c r="P195" i="43"/>
  <c r="O195" i="43"/>
  <c r="E195" i="43"/>
  <c r="L195" i="43"/>
  <c r="I195" i="43"/>
  <c r="M195" i="43"/>
  <c r="J195" i="43"/>
  <c r="H195" i="43"/>
  <c r="G195" i="43"/>
  <c r="I241" i="43"/>
  <c r="Q241" i="43"/>
  <c r="G241" i="43"/>
  <c r="P241" i="43"/>
  <c r="F241" i="43"/>
  <c r="O241" i="43"/>
  <c r="M241" i="43"/>
  <c r="N241" i="43"/>
  <c r="L241" i="43"/>
  <c r="E241" i="43"/>
  <c r="H241" i="43"/>
  <c r="J241" i="43"/>
  <c r="M279" i="43"/>
  <c r="E279" i="43"/>
  <c r="L279" i="43"/>
  <c r="J279" i="43"/>
  <c r="I279" i="43"/>
  <c r="Q279" i="43"/>
  <c r="H279" i="43"/>
  <c r="O279" i="43"/>
  <c r="F279" i="43"/>
  <c r="P279" i="43"/>
  <c r="G279" i="43"/>
  <c r="N279" i="43"/>
  <c r="O317" i="43"/>
  <c r="M317" i="43"/>
  <c r="Q317" i="43"/>
  <c r="P317" i="43"/>
  <c r="J317" i="43"/>
  <c r="N317" i="43"/>
  <c r="I317" i="43"/>
  <c r="G317" i="43"/>
  <c r="L317" i="43"/>
  <c r="H317" i="43"/>
  <c r="E317" i="43"/>
  <c r="F317" i="43"/>
  <c r="Q363" i="43"/>
  <c r="J363" i="43"/>
  <c r="P363" i="43"/>
  <c r="I363" i="43"/>
  <c r="O363" i="43"/>
  <c r="H363" i="43"/>
  <c r="N363" i="43"/>
  <c r="G363" i="43"/>
  <c r="M363" i="43"/>
  <c r="F363" i="43"/>
  <c r="L363" i="43"/>
  <c r="E363" i="43"/>
  <c r="M393" i="43"/>
  <c r="G393" i="43"/>
  <c r="L393" i="43"/>
  <c r="F393" i="43"/>
  <c r="Q393" i="43"/>
  <c r="O393" i="43"/>
  <c r="I393" i="43"/>
  <c r="P393" i="43"/>
  <c r="N393" i="43"/>
  <c r="E393" i="43"/>
  <c r="J393" i="43"/>
  <c r="H393" i="43"/>
  <c r="O415" i="43"/>
  <c r="J415" i="43"/>
  <c r="N415" i="43"/>
  <c r="I415" i="43"/>
  <c r="M415" i="43"/>
  <c r="H415" i="43"/>
  <c r="L415" i="43"/>
  <c r="G415" i="43"/>
  <c r="F415" i="43"/>
  <c r="Q415" i="43"/>
  <c r="E415" i="43"/>
  <c r="P415" i="43"/>
  <c r="F46" i="43"/>
  <c r="I22" i="43"/>
  <c r="I24" i="43"/>
  <c r="Q42" i="43"/>
  <c r="I42" i="43"/>
  <c r="O42" i="43"/>
  <c r="M42" i="43"/>
  <c r="Q65" i="43"/>
  <c r="H65" i="43"/>
  <c r="O65" i="43"/>
  <c r="F65" i="43"/>
  <c r="N65" i="43"/>
  <c r="M65" i="43"/>
  <c r="J65" i="43"/>
  <c r="Q101" i="43"/>
  <c r="I101" i="43"/>
  <c r="P101" i="43"/>
  <c r="H101" i="43"/>
  <c r="O101" i="43"/>
  <c r="G101" i="43"/>
  <c r="N101" i="43"/>
  <c r="F101" i="43"/>
  <c r="M101" i="43"/>
  <c r="L117" i="43"/>
  <c r="P117" i="43"/>
  <c r="H117" i="43"/>
  <c r="O117" i="43"/>
  <c r="G117" i="43"/>
  <c r="N117" i="43"/>
  <c r="F117" i="43"/>
  <c r="M117" i="43"/>
  <c r="E117" i="43"/>
  <c r="J117" i="43"/>
  <c r="L125" i="43"/>
  <c r="Q125" i="43"/>
  <c r="P125" i="43"/>
  <c r="O125" i="43"/>
  <c r="H125" i="43"/>
  <c r="N125" i="43"/>
  <c r="G125" i="43"/>
  <c r="M125" i="43"/>
  <c r="F125" i="43"/>
  <c r="E125" i="43"/>
  <c r="J125" i="43"/>
  <c r="L133" i="43"/>
  <c r="Q133" i="43"/>
  <c r="P133" i="43"/>
  <c r="O133" i="43"/>
  <c r="H133" i="43"/>
  <c r="G133" i="43"/>
  <c r="N133" i="43"/>
  <c r="F133" i="43"/>
  <c r="M133" i="43"/>
  <c r="J133" i="43"/>
  <c r="L141" i="43"/>
  <c r="Q141" i="43"/>
  <c r="P141" i="43"/>
  <c r="O141" i="43"/>
  <c r="I141" i="43"/>
  <c r="H141" i="43"/>
  <c r="G141" i="43"/>
  <c r="F141" i="43"/>
  <c r="N141" i="43"/>
  <c r="N155" i="43"/>
  <c r="H155" i="43"/>
  <c r="E155" i="43"/>
  <c r="M155" i="43"/>
  <c r="G155" i="43"/>
  <c r="L155" i="43"/>
  <c r="F155" i="43"/>
  <c r="Q155" i="43"/>
  <c r="J155" i="43"/>
  <c r="P155" i="43"/>
  <c r="N163" i="43"/>
  <c r="H163" i="43"/>
  <c r="E163" i="43"/>
  <c r="M163" i="43"/>
  <c r="G163" i="43"/>
  <c r="L163" i="43"/>
  <c r="F163" i="43"/>
  <c r="Q163" i="43"/>
  <c r="P163" i="43"/>
  <c r="J163" i="43"/>
  <c r="O163" i="43"/>
  <c r="I163" i="43"/>
  <c r="Q171" i="43"/>
  <c r="N171" i="43"/>
  <c r="H171" i="43"/>
  <c r="E171" i="43"/>
  <c r="G171" i="43"/>
  <c r="F171" i="43"/>
  <c r="P171" i="43"/>
  <c r="O171" i="43"/>
  <c r="J171" i="43"/>
  <c r="I171" i="43"/>
  <c r="M171" i="43"/>
  <c r="L171" i="43"/>
  <c r="Q179" i="43"/>
  <c r="N179" i="43"/>
  <c r="H179" i="43"/>
  <c r="E179" i="43"/>
  <c r="G179" i="43"/>
  <c r="F179" i="43"/>
  <c r="P179" i="43"/>
  <c r="O179" i="43"/>
  <c r="M179" i="43"/>
  <c r="L179" i="43"/>
  <c r="J179" i="43"/>
  <c r="M193" i="43"/>
  <c r="H193" i="43"/>
  <c r="L193" i="43"/>
  <c r="G193" i="43"/>
  <c r="F193" i="43"/>
  <c r="P193" i="43"/>
  <c r="E193" i="43"/>
  <c r="J193" i="43"/>
  <c r="I193" i="43"/>
  <c r="Q193" i="43"/>
  <c r="O193" i="43"/>
  <c r="N193" i="43"/>
  <c r="M201" i="43"/>
  <c r="H201" i="43"/>
  <c r="L201" i="43"/>
  <c r="G201" i="43"/>
  <c r="F201" i="43"/>
  <c r="P201" i="43"/>
  <c r="Q201" i="43"/>
  <c r="E201" i="43"/>
  <c r="O201" i="43"/>
  <c r="J201" i="43"/>
  <c r="N201" i="43"/>
  <c r="I201" i="43"/>
  <c r="M209" i="43"/>
  <c r="H209" i="43"/>
  <c r="L209" i="43"/>
  <c r="G209" i="43"/>
  <c r="F209" i="43"/>
  <c r="P209" i="43"/>
  <c r="E209" i="43"/>
  <c r="J209" i="43"/>
  <c r="I209" i="43"/>
  <c r="Q209" i="43"/>
  <c r="O209" i="43"/>
  <c r="N209" i="43"/>
  <c r="M217" i="43"/>
  <c r="H217" i="43"/>
  <c r="L217" i="43"/>
  <c r="G217" i="43"/>
  <c r="F217" i="43"/>
  <c r="P217" i="43"/>
  <c r="Q217" i="43"/>
  <c r="E217" i="43"/>
  <c r="O217" i="43"/>
  <c r="J217" i="43"/>
  <c r="I217" i="43"/>
  <c r="N217" i="43"/>
  <c r="O231" i="43"/>
  <c r="N231" i="43"/>
  <c r="M231" i="43"/>
  <c r="L231" i="43"/>
  <c r="G231" i="43"/>
  <c r="Q231" i="43"/>
  <c r="H231" i="43"/>
  <c r="F231" i="43"/>
  <c r="E231" i="43"/>
  <c r="J231" i="43"/>
  <c r="I231" i="43"/>
  <c r="O239" i="43"/>
  <c r="N239" i="43"/>
  <c r="M239" i="43"/>
  <c r="I239" i="43"/>
  <c r="L239" i="43"/>
  <c r="H239" i="43"/>
  <c r="G239" i="43"/>
  <c r="Q239" i="43"/>
  <c r="J239" i="43"/>
  <c r="P239" i="43"/>
  <c r="F239" i="43"/>
  <c r="E239" i="43"/>
  <c r="O247" i="43"/>
  <c r="N247" i="43"/>
  <c r="J247" i="43"/>
  <c r="M247" i="43"/>
  <c r="I247" i="43"/>
  <c r="L247" i="43"/>
  <c r="H247" i="43"/>
  <c r="G247" i="43"/>
  <c r="Q247" i="43"/>
  <c r="F247" i="43"/>
  <c r="E247" i="43"/>
  <c r="P247" i="43"/>
  <c r="O255" i="43"/>
  <c r="N255" i="43"/>
  <c r="J255" i="43"/>
  <c r="M255" i="43"/>
  <c r="I255" i="43"/>
  <c r="L255" i="43"/>
  <c r="H255" i="43"/>
  <c r="G255" i="43"/>
  <c r="Q255" i="43"/>
  <c r="F255" i="43"/>
  <c r="P255" i="43"/>
  <c r="E255" i="43"/>
  <c r="D259" i="43"/>
  <c r="Q269" i="43"/>
  <c r="F269" i="43"/>
  <c r="P269" i="43"/>
  <c r="O269" i="43"/>
  <c r="E269" i="43"/>
  <c r="N269" i="43"/>
  <c r="M269" i="43"/>
  <c r="J269" i="43"/>
  <c r="H269" i="43"/>
  <c r="I269" i="43"/>
  <c r="G269" i="43"/>
  <c r="L269" i="43"/>
  <c r="Q277" i="43"/>
  <c r="F277" i="43"/>
  <c r="P277" i="43"/>
  <c r="O277" i="43"/>
  <c r="E277" i="43"/>
  <c r="N277" i="43"/>
  <c r="M277" i="43"/>
  <c r="J277" i="43"/>
  <c r="H277" i="43"/>
  <c r="L277" i="43"/>
  <c r="I277" i="43"/>
  <c r="G277" i="43"/>
  <c r="Q285" i="43"/>
  <c r="F285" i="43"/>
  <c r="P285" i="43"/>
  <c r="O285" i="43"/>
  <c r="E285" i="43"/>
  <c r="N285" i="43"/>
  <c r="M285" i="43"/>
  <c r="J285" i="43"/>
  <c r="H285" i="43"/>
  <c r="L285" i="43"/>
  <c r="I285" i="43"/>
  <c r="G285" i="43"/>
  <c r="Q293" i="43"/>
  <c r="F293" i="43"/>
  <c r="P293" i="43"/>
  <c r="O293" i="43"/>
  <c r="E293" i="43"/>
  <c r="N293" i="43"/>
  <c r="M293" i="43"/>
  <c r="J293" i="43"/>
  <c r="H293" i="43"/>
  <c r="L293" i="43"/>
  <c r="I293" i="43"/>
  <c r="G293" i="43"/>
  <c r="O307" i="43"/>
  <c r="N307" i="43"/>
  <c r="M307" i="43"/>
  <c r="I307" i="43"/>
  <c r="L307" i="43"/>
  <c r="J307" i="43"/>
  <c r="Q307" i="43"/>
  <c r="G307" i="43"/>
  <c r="E307" i="43"/>
  <c r="F307" i="43"/>
  <c r="H307" i="43"/>
  <c r="P307" i="43"/>
  <c r="Q315" i="43"/>
  <c r="P315" i="43"/>
  <c r="O315" i="43"/>
  <c r="N315" i="43"/>
  <c r="J315" i="43"/>
  <c r="I315" i="43"/>
  <c r="M315" i="43"/>
  <c r="G315" i="43"/>
  <c r="E315" i="43"/>
  <c r="L315" i="43"/>
  <c r="H315" i="43"/>
  <c r="F315" i="43"/>
  <c r="Q323" i="43"/>
  <c r="M323" i="43"/>
  <c r="L323" i="43"/>
  <c r="I323" i="43"/>
  <c r="J323" i="43"/>
  <c r="O323" i="43"/>
  <c r="G323" i="43"/>
  <c r="N323" i="43"/>
  <c r="E323" i="43"/>
  <c r="H323" i="43"/>
  <c r="F323" i="43"/>
  <c r="P323" i="43"/>
  <c r="M345" i="43"/>
  <c r="E345" i="43"/>
  <c r="L345" i="43"/>
  <c r="J345" i="43"/>
  <c r="I345" i="43"/>
  <c r="Q345" i="43"/>
  <c r="H345" i="43"/>
  <c r="P345" i="43"/>
  <c r="G345" i="43"/>
  <c r="O345" i="43"/>
  <c r="F345" i="43"/>
  <c r="N345" i="43"/>
  <c r="M353" i="43"/>
  <c r="E353" i="43"/>
  <c r="L353" i="43"/>
  <c r="J353" i="43"/>
  <c r="I353" i="43"/>
  <c r="Q353" i="43"/>
  <c r="H353" i="43"/>
  <c r="P353" i="43"/>
  <c r="G353" i="43"/>
  <c r="F353" i="43"/>
  <c r="O353" i="43"/>
  <c r="N353" i="43"/>
  <c r="M361" i="43"/>
  <c r="E361" i="43"/>
  <c r="L361" i="43"/>
  <c r="J361" i="43"/>
  <c r="I361" i="43"/>
  <c r="Q361" i="43"/>
  <c r="H361" i="43"/>
  <c r="P361" i="43"/>
  <c r="G361" i="43"/>
  <c r="O361" i="43"/>
  <c r="N361" i="43"/>
  <c r="F361" i="43"/>
  <c r="Q375" i="43"/>
  <c r="P375" i="43"/>
  <c r="O375" i="43"/>
  <c r="N375" i="43"/>
  <c r="M375" i="43"/>
  <c r="L375" i="43"/>
  <c r="G375" i="43"/>
  <c r="F375" i="43"/>
  <c r="J375" i="43"/>
  <c r="I375" i="43"/>
  <c r="H375" i="43"/>
  <c r="E375" i="43"/>
  <c r="Q383" i="43"/>
  <c r="I383" i="43"/>
  <c r="P383" i="43"/>
  <c r="O383" i="43"/>
  <c r="G383" i="43"/>
  <c r="N383" i="43"/>
  <c r="F383" i="43"/>
  <c r="M383" i="43"/>
  <c r="J383" i="43"/>
  <c r="L383" i="43"/>
  <c r="H383" i="43"/>
  <c r="E383" i="43"/>
  <c r="Q391" i="43"/>
  <c r="I391" i="43"/>
  <c r="P391" i="43"/>
  <c r="H391" i="43"/>
  <c r="O391" i="43"/>
  <c r="G391" i="43"/>
  <c r="N391" i="43"/>
  <c r="F391" i="43"/>
  <c r="M391" i="43"/>
  <c r="L391" i="43"/>
  <c r="J391" i="43"/>
  <c r="E391" i="43"/>
  <c r="Q399" i="43"/>
  <c r="I399" i="43"/>
  <c r="P399" i="43"/>
  <c r="H399" i="43"/>
  <c r="O399" i="43"/>
  <c r="G399" i="43"/>
  <c r="N399" i="43"/>
  <c r="F399" i="43"/>
  <c r="M399" i="43"/>
  <c r="L399" i="43"/>
  <c r="E399" i="43"/>
  <c r="J399" i="43"/>
  <c r="E413" i="43"/>
  <c r="Q413" i="43"/>
  <c r="J413" i="43"/>
  <c r="P413" i="43"/>
  <c r="I413" i="43"/>
  <c r="O413" i="43"/>
  <c r="H413" i="43"/>
  <c r="M413" i="43"/>
  <c r="F413" i="43"/>
  <c r="G413" i="43"/>
  <c r="N413" i="43"/>
  <c r="L413" i="43"/>
  <c r="E421" i="43"/>
  <c r="Q421" i="43"/>
  <c r="J421" i="43"/>
  <c r="P421" i="43"/>
  <c r="I421" i="43"/>
  <c r="O421" i="43"/>
  <c r="H421" i="43"/>
  <c r="M421" i="43"/>
  <c r="F421" i="43"/>
  <c r="N421" i="43"/>
  <c r="G421" i="43"/>
  <c r="L421" i="43"/>
  <c r="E429" i="43"/>
  <c r="Q429" i="43"/>
  <c r="J429" i="43"/>
  <c r="P429" i="43"/>
  <c r="I429" i="43"/>
  <c r="O429" i="43"/>
  <c r="H429" i="43"/>
  <c r="M429" i="43"/>
  <c r="F429" i="43"/>
  <c r="N429" i="43"/>
  <c r="L429" i="43"/>
  <c r="G429" i="43"/>
  <c r="E437" i="43"/>
  <c r="Q437" i="43"/>
  <c r="J437" i="43"/>
  <c r="P437" i="43"/>
  <c r="I437" i="43"/>
  <c r="O437" i="43"/>
  <c r="H437" i="43"/>
  <c r="M437" i="43"/>
  <c r="F437" i="43"/>
  <c r="N437" i="43"/>
  <c r="L437" i="43"/>
  <c r="G437" i="43"/>
  <c r="E46" i="43"/>
  <c r="E57" i="43"/>
  <c r="E68" i="43"/>
  <c r="G43" i="43"/>
  <c r="H45" i="43"/>
  <c r="I47" i="43"/>
  <c r="I49" i="43"/>
  <c r="J51" i="43"/>
  <c r="F54" i="43"/>
  <c r="F56" i="43"/>
  <c r="G58" i="43"/>
  <c r="H60" i="43"/>
  <c r="H62" i="43"/>
  <c r="G65" i="43"/>
  <c r="H68" i="43"/>
  <c r="I71" i="43"/>
  <c r="N44" i="43"/>
  <c r="L47" i="43"/>
  <c r="P49" i="43"/>
  <c r="N52" i="43"/>
  <c r="L55" i="43"/>
  <c r="P57" i="43"/>
  <c r="P60" i="43"/>
  <c r="N64" i="43"/>
  <c r="P67" i="43"/>
  <c r="N71" i="43"/>
  <c r="E97" i="43"/>
  <c r="H81" i="43"/>
  <c r="J85" i="43"/>
  <c r="F91" i="43"/>
  <c r="H97" i="43"/>
  <c r="J103" i="43"/>
  <c r="L81" i="43"/>
  <c r="N86" i="43"/>
  <c r="P91" i="43"/>
  <c r="L97" i="43"/>
  <c r="N102" i="43"/>
  <c r="P107" i="43"/>
  <c r="E141" i="43"/>
  <c r="G121" i="43"/>
  <c r="I127" i="43"/>
  <c r="F134" i="43"/>
  <c r="H140" i="43"/>
  <c r="O118" i="43"/>
  <c r="O127" i="43"/>
  <c r="E164" i="43"/>
  <c r="J174" i="43"/>
  <c r="Q168" i="43"/>
  <c r="J216" i="43"/>
  <c r="L253" i="43"/>
  <c r="K420" i="43"/>
  <c r="K443" i="43" s="1"/>
  <c r="J15" i="44" s="1"/>
  <c r="K381" i="43"/>
  <c r="K389" i="43"/>
  <c r="K400" i="43"/>
  <c r="K363" i="43"/>
  <c r="K370" i="43" s="1"/>
  <c r="K333" i="43"/>
  <c r="K289" i="43"/>
  <c r="K233" i="43"/>
  <c r="K241" i="43"/>
  <c r="K159" i="43"/>
  <c r="K167" i="43"/>
  <c r="K141" i="43"/>
  <c r="K148" i="43" s="1"/>
  <c r="K110" i="43"/>
  <c r="J6" i="44" s="1"/>
  <c r="K73" i="43"/>
  <c r="J5" i="44" s="1"/>
  <c r="I21" i="43"/>
  <c r="G23" i="43"/>
  <c r="G31" i="43"/>
  <c r="Q11" i="43"/>
  <c r="O19" i="43"/>
  <c r="I18" i="43"/>
  <c r="G20" i="43"/>
  <c r="J21" i="43"/>
  <c r="H23" i="43"/>
  <c r="H31" i="43"/>
  <c r="F33" i="43"/>
  <c r="L16" i="43"/>
  <c r="L20" i="43"/>
  <c r="O8" i="43"/>
  <c r="N8" i="43"/>
  <c r="O28" i="43"/>
  <c r="N28" i="43"/>
  <c r="N30" i="43"/>
  <c r="O30" i="43"/>
  <c r="O32" i="43"/>
  <c r="N32" i="43"/>
  <c r="Q9" i="43"/>
  <c r="P9" i="43"/>
  <c r="M11" i="43"/>
  <c r="L11" i="43"/>
  <c r="P31" i="43"/>
  <c r="M31" i="43"/>
  <c r="L31" i="43"/>
  <c r="Q31" i="43"/>
  <c r="L33" i="43"/>
  <c r="Q33" i="43"/>
  <c r="P33" i="43"/>
  <c r="M33" i="43"/>
  <c r="N21" i="43"/>
  <c r="N23" i="43"/>
  <c r="L7" i="43"/>
  <c r="O16" i="43"/>
  <c r="N16" i="43"/>
  <c r="N18" i="43"/>
  <c r="O18" i="43"/>
  <c r="O20" i="43"/>
  <c r="N20" i="43"/>
  <c r="P19" i="43"/>
  <c r="M19" i="43"/>
  <c r="L19" i="43"/>
  <c r="Q19" i="43"/>
  <c r="L21" i="43"/>
  <c r="Q21" i="43"/>
  <c r="P21" i="43"/>
  <c r="M21" i="43"/>
  <c r="P23" i="43"/>
  <c r="M23" i="43"/>
  <c r="L23" i="43"/>
  <c r="Q23" i="43"/>
  <c r="N19" i="43"/>
  <c r="O5" i="43"/>
  <c r="I6" i="43"/>
  <c r="D36" i="43"/>
  <c r="C4" i="44" s="1"/>
  <c r="D369" i="43"/>
  <c r="C13" i="44" s="1"/>
  <c r="D111" i="43"/>
  <c r="D147" i="43"/>
  <c r="C7" i="44" s="1"/>
  <c r="D443" i="43"/>
  <c r="C15" i="44" s="1"/>
  <c r="D73" i="43"/>
  <c r="C5" i="44" s="1"/>
  <c r="D184" i="43"/>
  <c r="C8" i="44" s="1"/>
  <c r="D332" i="43"/>
  <c r="C12" i="44" s="1"/>
  <c r="D370" i="43"/>
  <c r="K259" i="43"/>
  <c r="D110" i="43"/>
  <c r="C6" i="44" s="1"/>
  <c r="K74" i="43"/>
  <c r="K5" i="43"/>
  <c r="K6" i="43"/>
  <c r="G7" i="43"/>
  <c r="M6" i="43"/>
  <c r="O7" i="43"/>
  <c r="H7" i="43"/>
  <c r="N6" i="43"/>
  <c r="P7" i="43"/>
  <c r="J6" i="43"/>
  <c r="M7" i="43"/>
  <c r="L6" i="43"/>
  <c r="P6" i="43"/>
  <c r="F7" i="43"/>
  <c r="F6" i="43"/>
  <c r="I7" i="43"/>
  <c r="O6" i="43"/>
  <c r="Q7" i="43"/>
  <c r="G6" i="43"/>
  <c r="J7" i="43"/>
  <c r="H6" i="43"/>
  <c r="Q6" i="43"/>
  <c r="N7" i="43"/>
  <c r="L5" i="43"/>
  <c r="G5" i="43"/>
  <c r="E27" i="43"/>
  <c r="E32" i="43"/>
  <c r="E31" i="43"/>
  <c r="E34" i="43"/>
  <c r="E24" i="43"/>
  <c r="E28" i="43"/>
  <c r="E22" i="43"/>
  <c r="E12" i="43"/>
  <c r="E25" i="43"/>
  <c r="E21" i="43"/>
  <c r="E11" i="43"/>
  <c r="E13" i="43"/>
  <c r="E15" i="43"/>
  <c r="E16" i="43"/>
  <c r="E23" i="43"/>
  <c r="E20" i="43"/>
  <c r="E29" i="43"/>
  <c r="E18" i="43"/>
  <c r="E30" i="43"/>
  <c r="E19" i="43"/>
  <c r="E17" i="43"/>
  <c r="E33" i="43"/>
  <c r="E26" i="43"/>
  <c r="C16" i="44" l="1"/>
  <c r="X15" i="44"/>
  <c r="X12" i="44"/>
  <c r="E37" i="42"/>
  <c r="D37" i="42"/>
  <c r="G37" i="42"/>
  <c r="H37" i="42"/>
  <c r="I37" i="42"/>
  <c r="F37" i="42"/>
  <c r="K296" i="43"/>
  <c r="O296" i="43" s="1"/>
  <c r="X6" i="44"/>
  <c r="Q6" i="44"/>
  <c r="Q7" i="44"/>
  <c r="X7" i="44"/>
  <c r="Q9" i="44"/>
  <c r="X9" i="44"/>
  <c r="X5" i="44"/>
  <c r="Q5" i="44"/>
  <c r="Q15" i="44"/>
  <c r="Q12" i="44"/>
  <c r="Q11" i="44"/>
  <c r="K111" i="43"/>
  <c r="N111" i="43" s="1"/>
  <c r="K369" i="43"/>
  <c r="L369" i="43" s="1"/>
  <c r="K13" i="44" s="1"/>
  <c r="I185" i="43"/>
  <c r="K37" i="43"/>
  <c r="Q37" i="43" s="1"/>
  <c r="F185" i="43"/>
  <c r="K407" i="43"/>
  <c r="Q407" i="43" s="1"/>
  <c r="Q147" i="43"/>
  <c r="P7" i="44" s="1"/>
  <c r="E221" i="43"/>
  <c r="H36" i="43"/>
  <c r="G4" i="44" s="1"/>
  <c r="H74" i="43"/>
  <c r="M185" i="43"/>
  <c r="N74" i="43"/>
  <c r="E74" i="43"/>
  <c r="K36" i="43"/>
  <c r="P185" i="43"/>
  <c r="H111" i="43"/>
  <c r="O147" i="43"/>
  <c r="N7" i="44" s="1"/>
  <c r="P222" i="43"/>
  <c r="E407" i="43"/>
  <c r="G407" i="43"/>
  <c r="N333" i="43"/>
  <c r="J73" i="43"/>
  <c r="I444" i="43"/>
  <c r="E406" i="43"/>
  <c r="G406" i="43"/>
  <c r="J407" i="43"/>
  <c r="H406" i="43"/>
  <c r="G14" i="44" s="1"/>
  <c r="I407" i="43"/>
  <c r="I406" i="43"/>
  <c r="H14" i="44" s="1"/>
  <c r="J406" i="43"/>
  <c r="F406" i="43"/>
  <c r="H407" i="43"/>
  <c r="F407" i="43"/>
  <c r="H369" i="43"/>
  <c r="G13" i="44" s="1"/>
  <c r="N370" i="43"/>
  <c r="I369" i="43"/>
  <c r="H13" i="44" s="1"/>
  <c r="I370" i="43"/>
  <c r="J369" i="43"/>
  <c r="F370" i="43"/>
  <c r="O370" i="43"/>
  <c r="G370" i="43"/>
  <c r="J370" i="43"/>
  <c r="L370" i="43"/>
  <c r="P370" i="43"/>
  <c r="F369" i="43"/>
  <c r="M370" i="43"/>
  <c r="Q370" i="43"/>
  <c r="E370" i="43"/>
  <c r="E369" i="43"/>
  <c r="G369" i="43"/>
  <c r="H370" i="43"/>
  <c r="E333" i="43"/>
  <c r="H333" i="43"/>
  <c r="M332" i="43"/>
  <c r="L12" i="44" s="1"/>
  <c r="Z12" i="44" s="1"/>
  <c r="J332" i="43"/>
  <c r="J333" i="43"/>
  <c r="P333" i="43"/>
  <c r="I333" i="43"/>
  <c r="E332" i="43"/>
  <c r="F333" i="43"/>
  <c r="O333" i="43"/>
  <c r="H332" i="43"/>
  <c r="G12" i="44" s="1"/>
  <c r="L333" i="43"/>
  <c r="Q333" i="43"/>
  <c r="P332" i="43"/>
  <c r="O12" i="44" s="1"/>
  <c r="G333" i="43"/>
  <c r="N332" i="43"/>
  <c r="M12" i="44" s="1"/>
  <c r="AA12" i="44" s="1"/>
  <c r="O332" i="43"/>
  <c r="N12" i="44" s="1"/>
  <c r="G332" i="43"/>
  <c r="M333" i="43"/>
  <c r="F332" i="43"/>
  <c r="I332" i="43"/>
  <c r="L332" i="43"/>
  <c r="K12" i="44" s="1"/>
  <c r="Y12" i="44" s="1"/>
  <c r="Q332" i="43"/>
  <c r="P12" i="44" s="1"/>
  <c r="I296" i="43"/>
  <c r="M295" i="43"/>
  <c r="L11" i="44" s="1"/>
  <c r="Z11" i="44" s="1"/>
  <c r="L295" i="43"/>
  <c r="K11" i="44" s="1"/>
  <c r="Y11" i="44" s="1"/>
  <c r="E296" i="43"/>
  <c r="P295" i="43"/>
  <c r="O11" i="44" s="1"/>
  <c r="F295" i="43"/>
  <c r="F296" i="43"/>
  <c r="J296" i="43"/>
  <c r="E295" i="43"/>
  <c r="N295" i="43"/>
  <c r="M11" i="44" s="1"/>
  <c r="AA11" i="44" s="1"/>
  <c r="H296" i="43"/>
  <c r="H295" i="43"/>
  <c r="G11" i="44" s="1"/>
  <c r="G295" i="43"/>
  <c r="J295" i="43"/>
  <c r="I11" i="44" s="1"/>
  <c r="O295" i="43"/>
  <c r="N11" i="44" s="1"/>
  <c r="I295" i="43"/>
  <c r="G296" i="43"/>
  <c r="Q295" i="43"/>
  <c r="P11" i="44" s="1"/>
  <c r="AD11" i="44" s="1"/>
  <c r="M259" i="43"/>
  <c r="I259" i="43"/>
  <c r="I258" i="43"/>
  <c r="H10" i="44" s="1"/>
  <c r="F259" i="43"/>
  <c r="O259" i="43"/>
  <c r="E259" i="43"/>
  <c r="J259" i="43"/>
  <c r="J258" i="43"/>
  <c r="H259" i="43"/>
  <c r="P259" i="43"/>
  <c r="F258" i="43"/>
  <c r="L259" i="43"/>
  <c r="Q259" i="43"/>
  <c r="G258" i="43"/>
  <c r="N259" i="43"/>
  <c r="E258" i="43"/>
  <c r="G259" i="43"/>
  <c r="H258" i="43"/>
  <c r="G10" i="44" s="1"/>
  <c r="L222" i="43"/>
  <c r="Q221" i="43"/>
  <c r="P9" i="44" s="1"/>
  <c r="G221" i="43"/>
  <c r="O221" i="43"/>
  <c r="N9" i="44" s="1"/>
  <c r="O222" i="43"/>
  <c r="H221" i="43"/>
  <c r="G9" i="44" s="1"/>
  <c r="M222" i="43"/>
  <c r="E222" i="43"/>
  <c r="I221" i="43"/>
  <c r="H9" i="44" s="1"/>
  <c r="F222" i="43"/>
  <c r="H222" i="43"/>
  <c r="J221" i="43"/>
  <c r="G222" i="43"/>
  <c r="N222" i="43"/>
  <c r="M221" i="43"/>
  <c r="L9" i="44" s="1"/>
  <c r="I222" i="43"/>
  <c r="Q222" i="43"/>
  <c r="L221" i="43"/>
  <c r="K9" i="44" s="1"/>
  <c r="F221" i="43"/>
  <c r="J222" i="43"/>
  <c r="P221" i="43"/>
  <c r="O9" i="44" s="1"/>
  <c r="N221" i="43"/>
  <c r="M9" i="44" s="1"/>
  <c r="E184" i="43"/>
  <c r="G185" i="43"/>
  <c r="H184" i="43"/>
  <c r="G8" i="44" s="1"/>
  <c r="L185" i="43"/>
  <c r="E185" i="43"/>
  <c r="H185" i="43"/>
  <c r="I184" i="43"/>
  <c r="H8" i="44" s="1"/>
  <c r="N185" i="43"/>
  <c r="F184" i="43"/>
  <c r="J185" i="43"/>
  <c r="Q185" i="43"/>
  <c r="J184" i="43"/>
  <c r="O185" i="43"/>
  <c r="G184" i="43"/>
  <c r="I147" i="43"/>
  <c r="H7" i="44" s="1"/>
  <c r="P148" i="43"/>
  <c r="H147" i="43"/>
  <c r="G7" i="44" s="1"/>
  <c r="J147" i="43"/>
  <c r="M147" i="43"/>
  <c r="L7" i="44" s="1"/>
  <c r="E148" i="43"/>
  <c r="L148" i="43"/>
  <c r="E147" i="43"/>
  <c r="Q148" i="43"/>
  <c r="L147" i="43"/>
  <c r="K7" i="44" s="1"/>
  <c r="G148" i="43"/>
  <c r="M148" i="43"/>
  <c r="P147" i="43"/>
  <c r="O7" i="44" s="1"/>
  <c r="H148" i="43"/>
  <c r="N148" i="43"/>
  <c r="F147" i="43"/>
  <c r="F148" i="43"/>
  <c r="I148" i="43"/>
  <c r="G147" i="43"/>
  <c r="J148" i="43"/>
  <c r="N147" i="43"/>
  <c r="M7" i="44" s="1"/>
  <c r="O148" i="43"/>
  <c r="F110" i="43"/>
  <c r="O110" i="43"/>
  <c r="N6" i="44" s="1"/>
  <c r="M110" i="43"/>
  <c r="L6" i="44" s="1"/>
  <c r="E110" i="43"/>
  <c r="Q110" i="43"/>
  <c r="P6" i="44" s="1"/>
  <c r="E111" i="43"/>
  <c r="F111" i="43"/>
  <c r="G111" i="43"/>
  <c r="P110" i="43"/>
  <c r="O6" i="44" s="1"/>
  <c r="I111" i="43"/>
  <c r="H110" i="43"/>
  <c r="G6" i="44" s="1"/>
  <c r="J110" i="43"/>
  <c r="L110" i="43"/>
  <c r="K6" i="44" s="1"/>
  <c r="I110" i="43"/>
  <c r="H6" i="44" s="1"/>
  <c r="J111" i="43"/>
  <c r="N110" i="43"/>
  <c r="M6" i="44" s="1"/>
  <c r="G110" i="43"/>
  <c r="J74" i="43"/>
  <c r="N73" i="43"/>
  <c r="M5" i="44" s="1"/>
  <c r="F73" i="43"/>
  <c r="P73" i="43"/>
  <c r="O5" i="44" s="1"/>
  <c r="O73" i="43"/>
  <c r="N5" i="44" s="1"/>
  <c r="Q74" i="43"/>
  <c r="M73" i="43"/>
  <c r="L5" i="44" s="1"/>
  <c r="I73" i="43"/>
  <c r="H5" i="44" s="1"/>
  <c r="H73" i="43"/>
  <c r="G5" i="44" s="1"/>
  <c r="L74" i="43"/>
  <c r="Q73" i="43"/>
  <c r="P5" i="44" s="1"/>
  <c r="F74" i="43"/>
  <c r="G74" i="43"/>
  <c r="P74" i="43"/>
  <c r="G73" i="43"/>
  <c r="M74" i="43"/>
  <c r="E73" i="43"/>
  <c r="O74" i="43"/>
  <c r="L73" i="43"/>
  <c r="K5" i="44" s="1"/>
  <c r="I74" i="43"/>
  <c r="F36" i="43"/>
  <c r="J36" i="43"/>
  <c r="B38" i="9" s="1"/>
  <c r="I36" i="43"/>
  <c r="H4" i="44" s="1"/>
  <c r="G36" i="43"/>
  <c r="J443" i="43"/>
  <c r="B423" i="9" s="1"/>
  <c r="P443" i="43"/>
  <c r="O15" i="44" s="1"/>
  <c r="P444" i="43"/>
  <c r="F443" i="43"/>
  <c r="Q443" i="43"/>
  <c r="O444" i="43"/>
  <c r="N443" i="43"/>
  <c r="M15" i="44" s="1"/>
  <c r="AA15" i="44" s="1"/>
  <c r="Q444" i="43"/>
  <c r="G443" i="43"/>
  <c r="E444" i="43"/>
  <c r="F444" i="43"/>
  <c r="M443" i="43"/>
  <c r="L15" i="44" s="1"/>
  <c r="Z15" i="44" s="1"/>
  <c r="O443" i="43"/>
  <c r="N15" i="44" s="1"/>
  <c r="H444" i="43"/>
  <c r="L444" i="43"/>
  <c r="I443" i="43"/>
  <c r="H15" i="44" s="1"/>
  <c r="E443" i="43"/>
  <c r="J444" i="43"/>
  <c r="G444" i="43"/>
  <c r="L443" i="43"/>
  <c r="K15" i="44" s="1"/>
  <c r="Y15" i="44" s="1"/>
  <c r="H443" i="43"/>
  <c r="G15" i="44" s="1"/>
  <c r="N444" i="43"/>
  <c r="M444" i="43"/>
  <c r="K258" i="43"/>
  <c r="K184" i="43"/>
  <c r="J8" i="44" s="1"/>
  <c r="K406" i="43"/>
  <c r="J14" i="44" s="1"/>
  <c r="X14" i="44" s="1"/>
  <c r="D37" i="43"/>
  <c r="G37" i="43" s="1"/>
  <c r="P15" i="44" l="1"/>
  <c r="B424" i="9"/>
  <c r="D423" i="9" s="1"/>
  <c r="G16" i="44"/>
  <c r="N37" i="43"/>
  <c r="M296" i="43"/>
  <c r="Q296" i="43"/>
  <c r="AK284" i="9" s="1"/>
  <c r="P296" i="43"/>
  <c r="N296" i="43"/>
  <c r="L296" i="43"/>
  <c r="Q111" i="43"/>
  <c r="AQ109" i="9" s="1"/>
  <c r="L111" i="43"/>
  <c r="O111" i="43"/>
  <c r="M111" i="43"/>
  <c r="P111" i="43"/>
  <c r="R15" i="44"/>
  <c r="F4" i="44"/>
  <c r="V7" i="44"/>
  <c r="AC7" i="44"/>
  <c r="B73" i="9"/>
  <c r="I5" i="44"/>
  <c r="W5" i="44" s="1"/>
  <c r="T15" i="44"/>
  <c r="AC5" i="44"/>
  <c r="V5" i="44"/>
  <c r="F6" i="44"/>
  <c r="AA6" i="44" s="1"/>
  <c r="D6" i="44"/>
  <c r="R6" i="44" s="1"/>
  <c r="E7" i="44"/>
  <c r="D7" i="44"/>
  <c r="Y7" i="44" s="1"/>
  <c r="B143" i="9"/>
  <c r="I7" i="44"/>
  <c r="AD7" i="44" s="1"/>
  <c r="F8" i="44"/>
  <c r="B213" i="9"/>
  <c r="I9" i="44"/>
  <c r="AD9" i="44" s="1"/>
  <c r="AB9" i="44"/>
  <c r="U9" i="44"/>
  <c r="F10" i="44"/>
  <c r="F14" i="44"/>
  <c r="M36" i="43"/>
  <c r="L4" i="44" s="1"/>
  <c r="J4" i="44"/>
  <c r="O369" i="43"/>
  <c r="N13" i="44" s="1"/>
  <c r="J13" i="44"/>
  <c r="M258" i="43"/>
  <c r="L10" i="44" s="1"/>
  <c r="Z10" i="44" s="1"/>
  <c r="J10" i="44"/>
  <c r="X10" i="44" s="1"/>
  <c r="E15" i="44"/>
  <c r="V9" i="44"/>
  <c r="AC9" i="44"/>
  <c r="D13" i="44"/>
  <c r="R13" i="44" s="1"/>
  <c r="B353" i="9"/>
  <c r="I13" i="44"/>
  <c r="Q14" i="44"/>
  <c r="AC15" i="44"/>
  <c r="V15" i="44"/>
  <c r="I4" i="44"/>
  <c r="F5" i="44"/>
  <c r="AA5" i="44" s="1"/>
  <c r="AD5" i="44"/>
  <c r="E5" i="44"/>
  <c r="S5" i="44" s="1"/>
  <c r="V6" i="44"/>
  <c r="AC6" i="44"/>
  <c r="E6" i="44"/>
  <c r="S6" i="44" s="1"/>
  <c r="F7" i="44"/>
  <c r="AA7" i="44" s="1"/>
  <c r="E8" i="44"/>
  <c r="D8" i="44"/>
  <c r="E9" i="44"/>
  <c r="Z9" i="44" s="1"/>
  <c r="F9" i="44"/>
  <c r="T9" i="44" s="1"/>
  <c r="D14" i="44"/>
  <c r="U7" i="44"/>
  <c r="AB7" i="44"/>
  <c r="D5" i="44"/>
  <c r="Y5" i="44" s="1"/>
  <c r="T7" i="44"/>
  <c r="E10" i="44"/>
  <c r="B388" i="9"/>
  <c r="I14" i="44"/>
  <c r="Q8" i="44"/>
  <c r="X8" i="44"/>
  <c r="D15" i="44"/>
  <c r="AB15" i="44"/>
  <c r="U15" i="44"/>
  <c r="F15" i="44"/>
  <c r="I15" i="44"/>
  <c r="E4" i="44"/>
  <c r="B108" i="9"/>
  <c r="I6" i="44"/>
  <c r="W6" i="44" s="1"/>
  <c r="B178" i="9"/>
  <c r="I8" i="44"/>
  <c r="AA9" i="44"/>
  <c r="Y9" i="44"/>
  <c r="D10" i="44"/>
  <c r="B248" i="9"/>
  <c r="I10" i="44"/>
  <c r="F13" i="44"/>
  <c r="E14" i="44"/>
  <c r="D9" i="44"/>
  <c r="R9" i="44" s="1"/>
  <c r="S15" i="44"/>
  <c r="AB5" i="44"/>
  <c r="U5" i="44"/>
  <c r="U6" i="44"/>
  <c r="AB6" i="44"/>
  <c r="Z7" i="44"/>
  <c r="S7" i="44"/>
  <c r="E13" i="44"/>
  <c r="S12" i="44"/>
  <c r="R12" i="44"/>
  <c r="F12" i="44"/>
  <c r="V12" i="44"/>
  <c r="AC12" i="44"/>
  <c r="H12" i="44"/>
  <c r="U12" i="44"/>
  <c r="AB12" i="44"/>
  <c r="E12" i="44"/>
  <c r="T12" i="44"/>
  <c r="D12" i="44"/>
  <c r="B318" i="9"/>
  <c r="I12" i="44"/>
  <c r="AD12" i="44" s="1"/>
  <c r="W11" i="44"/>
  <c r="U11" i="44"/>
  <c r="AB11" i="44"/>
  <c r="F11" i="44"/>
  <c r="T11" i="44"/>
  <c r="B283" i="9"/>
  <c r="H11" i="44"/>
  <c r="AC11" i="44"/>
  <c r="V11" i="44"/>
  <c r="S11" i="44"/>
  <c r="D11" i="44"/>
  <c r="E11" i="44"/>
  <c r="R11" i="44"/>
  <c r="AK143" i="9"/>
  <c r="AQ143" i="9"/>
  <c r="AE143" i="9"/>
  <c r="AK213" i="9"/>
  <c r="AQ213" i="9"/>
  <c r="AE213" i="9"/>
  <c r="AQ319" i="9"/>
  <c r="AE319" i="9"/>
  <c r="AK319" i="9"/>
  <c r="AQ318" i="9"/>
  <c r="AK318" i="9"/>
  <c r="AE318" i="9"/>
  <c r="AQ423" i="9"/>
  <c r="AE423" i="9"/>
  <c r="AK423" i="9"/>
  <c r="AQ108" i="9"/>
  <c r="AK108" i="9"/>
  <c r="AE108" i="9"/>
  <c r="AQ353" i="9"/>
  <c r="AE353" i="9"/>
  <c r="AK353" i="9"/>
  <c r="AK178" i="9"/>
  <c r="AE178" i="9"/>
  <c r="AQ178" i="9"/>
  <c r="AQ283" i="9"/>
  <c r="AE283" i="9"/>
  <c r="AK283" i="9"/>
  <c r="AK389" i="9"/>
  <c r="AQ389" i="9"/>
  <c r="AE389" i="9"/>
  <c r="AQ249" i="9"/>
  <c r="AE249" i="9"/>
  <c r="AK249" i="9"/>
  <c r="AQ354" i="9"/>
  <c r="AE354" i="9"/>
  <c r="AK354" i="9"/>
  <c r="AK74" i="9"/>
  <c r="AE74" i="9"/>
  <c r="AQ74" i="9"/>
  <c r="AQ424" i="9"/>
  <c r="AE424" i="9"/>
  <c r="AK424" i="9"/>
  <c r="AK73" i="9"/>
  <c r="AQ73" i="9"/>
  <c r="AE73" i="9"/>
  <c r="AK144" i="9"/>
  <c r="AE144" i="9"/>
  <c r="AQ144" i="9"/>
  <c r="AQ179" i="9"/>
  <c r="AE179" i="9"/>
  <c r="AK179" i="9"/>
  <c r="AK214" i="9"/>
  <c r="AE214" i="9"/>
  <c r="AQ214" i="9"/>
  <c r="AQ248" i="9"/>
  <c r="AK248" i="9"/>
  <c r="AE248" i="9"/>
  <c r="AQ388" i="9"/>
  <c r="AE388" i="9"/>
  <c r="AK388" i="9"/>
  <c r="M37" i="43"/>
  <c r="L37" i="43"/>
  <c r="P37" i="43"/>
  <c r="O37" i="43"/>
  <c r="AE39" i="9"/>
  <c r="AK39" i="9"/>
  <c r="AQ39" i="9"/>
  <c r="Q36" i="43"/>
  <c r="P369" i="43"/>
  <c r="O13" i="44" s="1"/>
  <c r="N369" i="43"/>
  <c r="M13" i="44" s="1"/>
  <c r="M369" i="43"/>
  <c r="L13" i="44" s="1"/>
  <c r="Q369" i="43"/>
  <c r="P13" i="44" s="1"/>
  <c r="P407" i="43"/>
  <c r="O407" i="43"/>
  <c r="L407" i="43"/>
  <c r="N407" i="43"/>
  <c r="M407" i="43"/>
  <c r="O36" i="43"/>
  <c r="N4" i="44" s="1"/>
  <c r="N36" i="43"/>
  <c r="M4" i="44" s="1"/>
  <c r="L36" i="43"/>
  <c r="K4" i="44" s="1"/>
  <c r="P36" i="43"/>
  <c r="O4" i="44" s="1"/>
  <c r="P406" i="43"/>
  <c r="O14" i="44" s="1"/>
  <c r="M184" i="43"/>
  <c r="L8" i="44" s="1"/>
  <c r="N184" i="43"/>
  <c r="M8" i="44" s="1"/>
  <c r="P184" i="43"/>
  <c r="O8" i="44" s="1"/>
  <c r="M406" i="43"/>
  <c r="L14" i="44" s="1"/>
  <c r="Z14" i="44" s="1"/>
  <c r="L406" i="43"/>
  <c r="K14" i="44" s="1"/>
  <c r="Y14" i="44" s="1"/>
  <c r="O406" i="43"/>
  <c r="N14" i="44" s="1"/>
  <c r="Q406" i="43"/>
  <c r="P14" i="44" s="1"/>
  <c r="AD14" i="44" s="1"/>
  <c r="N406" i="43"/>
  <c r="M14" i="44" s="1"/>
  <c r="P258" i="43"/>
  <c r="O10" i="44" s="1"/>
  <c r="N258" i="43"/>
  <c r="M10" i="44" s="1"/>
  <c r="AA10" i="44" s="1"/>
  <c r="L258" i="43"/>
  <c r="K10" i="44" s="1"/>
  <c r="Y10" i="44" s="1"/>
  <c r="Q258" i="43"/>
  <c r="P10" i="44" s="1"/>
  <c r="AD10" i="44" s="1"/>
  <c r="O258" i="43"/>
  <c r="N10" i="44" s="1"/>
  <c r="L184" i="43"/>
  <c r="K8" i="44" s="1"/>
  <c r="Q184" i="43"/>
  <c r="P8" i="44" s="1"/>
  <c r="O184" i="43"/>
  <c r="N8" i="44" s="1"/>
  <c r="H37" i="43"/>
  <c r="E37" i="43"/>
  <c r="J37" i="43"/>
  <c r="I37" i="43"/>
  <c r="F37" i="43"/>
  <c r="AA14" i="44" l="1"/>
  <c r="Y13" i="44"/>
  <c r="R7" i="44"/>
  <c r="S9" i="44"/>
  <c r="Z5" i="44"/>
  <c r="T6" i="44"/>
  <c r="Z6" i="44"/>
  <c r="AD15" i="44"/>
  <c r="P4" i="44"/>
  <c r="AD4" i="44" s="1"/>
  <c r="B39" i="9"/>
  <c r="I16" i="44"/>
  <c r="H16" i="44"/>
  <c r="F16" i="44"/>
  <c r="E16" i="44"/>
  <c r="X13" i="44"/>
  <c r="J16" i="44"/>
  <c r="X16" i="44" s="1"/>
  <c r="Z13" i="44"/>
  <c r="AA13" i="44"/>
  <c r="AD6" i="44"/>
  <c r="W15" i="44"/>
  <c r="AD13" i="44"/>
  <c r="W12" i="44"/>
  <c r="W9" i="44"/>
  <c r="W7" i="44"/>
  <c r="T5" i="44"/>
  <c r="R5" i="44"/>
  <c r="Y6" i="44"/>
  <c r="AQ284" i="9"/>
  <c r="AE284" i="9"/>
  <c r="AE109" i="9"/>
  <c r="AK109" i="9"/>
  <c r="AB10" i="44"/>
  <c r="U10" i="44"/>
  <c r="AC10" i="44"/>
  <c r="V10" i="44"/>
  <c r="R14" i="44"/>
  <c r="S8" i="44"/>
  <c r="Z8" i="44"/>
  <c r="AA4" i="44"/>
  <c r="T4" i="44"/>
  <c r="S13" i="44"/>
  <c r="Q13" i="44"/>
  <c r="AB8" i="44"/>
  <c r="U8" i="44"/>
  <c r="W10" i="44"/>
  <c r="T14" i="44"/>
  <c r="S14" i="44"/>
  <c r="AC14" i="44"/>
  <c r="V14" i="44"/>
  <c r="AB4" i="44"/>
  <c r="U4" i="44"/>
  <c r="T13" i="44"/>
  <c r="AB13" i="44"/>
  <c r="U13" i="44"/>
  <c r="W8" i="44"/>
  <c r="AD8" i="44"/>
  <c r="R10" i="44"/>
  <c r="W14" i="44"/>
  <c r="AC8" i="44"/>
  <c r="V8" i="44"/>
  <c r="V4" i="44"/>
  <c r="AC4" i="44"/>
  <c r="AC13" i="44"/>
  <c r="V13" i="44"/>
  <c r="Q10" i="44"/>
  <c r="X4" i="44"/>
  <c r="Q4" i="44"/>
  <c r="Y8" i="44"/>
  <c r="R8" i="44"/>
  <c r="T10" i="44"/>
  <c r="U14" i="44"/>
  <c r="AB14" i="44"/>
  <c r="T8" i="44"/>
  <c r="AA8" i="44"/>
  <c r="W13" i="44"/>
  <c r="S10" i="44"/>
  <c r="Z4" i="44"/>
  <c r="S4" i="44"/>
  <c r="AE38" i="9"/>
  <c r="AQ38" i="9"/>
  <c r="AK38" i="9"/>
  <c r="B44" i="42"/>
  <c r="B46" i="42"/>
  <c r="B56" i="42"/>
  <c r="B68" i="42"/>
  <c r="B65" i="42"/>
  <c r="B63" i="42"/>
  <c r="B61" i="42"/>
  <c r="B59" i="42"/>
  <c r="B54" i="42"/>
  <c r="B52" i="42"/>
  <c r="B50" i="42"/>
  <c r="B48" i="42"/>
  <c r="B86" i="42"/>
  <c r="B83" i="42"/>
  <c r="B80" i="42"/>
  <c r="B77" i="42"/>
  <c r="B74" i="42"/>
  <c r="B71" i="42"/>
  <c r="W4" i="44" l="1"/>
  <c r="P16" i="44"/>
  <c r="W16" i="44" s="1"/>
  <c r="O16" i="44"/>
  <c r="M16" i="44"/>
  <c r="N16" i="44"/>
  <c r="L16" i="44"/>
  <c r="K16" i="44"/>
  <c r="B87" i="42"/>
  <c r="E86" i="42"/>
  <c r="F86" i="42"/>
  <c r="G86" i="42"/>
  <c r="H86" i="42"/>
  <c r="I86" i="42"/>
  <c r="D86" i="42"/>
  <c r="B69" i="42"/>
  <c r="F68" i="42"/>
  <c r="H68" i="42"/>
  <c r="G68" i="42"/>
  <c r="I68" i="42"/>
  <c r="D68" i="42"/>
  <c r="E68" i="42"/>
  <c r="E54" i="42"/>
  <c r="F54" i="42"/>
  <c r="H54" i="42"/>
  <c r="D54" i="42"/>
  <c r="I54" i="42"/>
  <c r="G54" i="42"/>
  <c r="G48" i="42"/>
  <c r="I48" i="42"/>
  <c r="H48" i="42"/>
  <c r="E48" i="42"/>
  <c r="D48" i="42"/>
  <c r="F48" i="42"/>
  <c r="D50" i="42"/>
  <c r="I50" i="42"/>
  <c r="F50" i="42"/>
  <c r="H50" i="42"/>
  <c r="G50" i="42"/>
  <c r="E50" i="42"/>
  <c r="B57" i="42"/>
  <c r="F56" i="42"/>
  <c r="G56" i="42"/>
  <c r="H56" i="42"/>
  <c r="D56" i="42"/>
  <c r="I56" i="42"/>
  <c r="E56" i="42"/>
  <c r="H44" i="42"/>
  <c r="D44" i="42"/>
  <c r="I44" i="42"/>
  <c r="F44" i="42"/>
  <c r="E44" i="42"/>
  <c r="G44" i="42"/>
  <c r="E61" i="42"/>
  <c r="G61" i="42"/>
  <c r="H61" i="42"/>
  <c r="I61" i="42"/>
  <c r="F61" i="42"/>
  <c r="D61" i="42"/>
  <c r="B66" i="42"/>
  <c r="G65" i="42"/>
  <c r="E65" i="42"/>
  <c r="H65" i="42"/>
  <c r="F65" i="42"/>
  <c r="I65" i="42"/>
  <c r="D65" i="42"/>
  <c r="B72" i="42"/>
  <c r="H71" i="42"/>
  <c r="I71" i="42"/>
  <c r="D71" i="42"/>
  <c r="F71" i="42"/>
  <c r="E71" i="42"/>
  <c r="G71" i="42"/>
  <c r="G52" i="42"/>
  <c r="H52" i="42"/>
  <c r="D52" i="42"/>
  <c r="I52" i="42"/>
  <c r="E52" i="42"/>
  <c r="F52" i="42"/>
  <c r="H46" i="42"/>
  <c r="G46" i="42"/>
  <c r="D46" i="42"/>
  <c r="I46" i="42"/>
  <c r="F46" i="42"/>
  <c r="E46" i="42"/>
  <c r="B75" i="42"/>
  <c r="I74" i="42"/>
  <c r="E74" i="42"/>
  <c r="F74" i="42"/>
  <c r="G74" i="42"/>
  <c r="H74" i="42"/>
  <c r="D74" i="42"/>
  <c r="B78" i="42"/>
  <c r="E77" i="42"/>
  <c r="D77" i="42"/>
  <c r="F77" i="42"/>
  <c r="G77" i="42"/>
  <c r="H77" i="42"/>
  <c r="I77" i="42"/>
  <c r="I59" i="42"/>
  <c r="D59" i="42"/>
  <c r="F59" i="42"/>
  <c r="H59" i="42"/>
  <c r="E59" i="42"/>
  <c r="G59" i="42"/>
  <c r="B81" i="42"/>
  <c r="H80" i="42"/>
  <c r="I80" i="42"/>
  <c r="F80" i="42"/>
  <c r="D80" i="42"/>
  <c r="G80" i="42"/>
  <c r="E80" i="42"/>
  <c r="B84" i="42"/>
  <c r="E83" i="42"/>
  <c r="F83" i="42"/>
  <c r="D83" i="42"/>
  <c r="G83" i="42"/>
  <c r="H83" i="42"/>
  <c r="I83" i="42"/>
  <c r="D63" i="42"/>
  <c r="E63" i="42"/>
  <c r="F63" i="42"/>
  <c r="G63" i="42"/>
  <c r="H63" i="42"/>
  <c r="I63" i="42"/>
  <c r="E7" i="43"/>
  <c r="AD16" i="44" l="1"/>
  <c r="I69" i="42"/>
  <c r="E69" i="42"/>
  <c r="F69" i="42"/>
  <c r="G69" i="42"/>
  <c r="D69" i="42"/>
  <c r="H69" i="42"/>
  <c r="I81" i="42"/>
  <c r="E81" i="42"/>
  <c r="F81" i="42"/>
  <c r="G81" i="42"/>
  <c r="D81" i="42"/>
  <c r="H81" i="42"/>
  <c r="H75" i="42"/>
  <c r="I75" i="42"/>
  <c r="E75" i="42"/>
  <c r="D75" i="42"/>
  <c r="F75" i="42"/>
  <c r="G75" i="42"/>
  <c r="E84" i="42"/>
  <c r="F84" i="42"/>
  <c r="G84" i="42"/>
  <c r="H84" i="42"/>
  <c r="I84" i="42"/>
  <c r="D84" i="42"/>
  <c r="H78" i="42"/>
  <c r="G78" i="42"/>
  <c r="I78" i="42"/>
  <c r="D78" i="42"/>
  <c r="F78" i="42"/>
  <c r="E78" i="42"/>
  <c r="H66" i="42"/>
  <c r="E66" i="42"/>
  <c r="D66" i="42"/>
  <c r="G66" i="42"/>
  <c r="F66" i="42"/>
  <c r="I66" i="42"/>
  <c r="D72" i="42"/>
  <c r="I72" i="42"/>
  <c r="G72" i="42"/>
  <c r="H72" i="42"/>
  <c r="F72" i="42"/>
  <c r="E72" i="42"/>
  <c r="G57" i="42"/>
  <c r="H57" i="42"/>
  <c r="I57" i="42"/>
  <c r="D57" i="42"/>
  <c r="F57" i="42"/>
  <c r="E57" i="42"/>
  <c r="F87" i="42"/>
  <c r="D87" i="42"/>
  <c r="G87" i="42"/>
  <c r="H87" i="42"/>
  <c r="I87" i="42"/>
  <c r="E87" i="42"/>
  <c r="E8" i="43"/>
  <c r="E5" i="43"/>
  <c r="E6" i="43"/>
  <c r="E36" i="43" l="1"/>
  <c r="D4" i="44" l="1"/>
  <c r="D16" i="44" s="1"/>
  <c r="R4" i="44" l="1"/>
  <c r="Y4" i="44"/>
  <c r="D7" i="26"/>
  <c r="AS8" i="22"/>
  <c r="H418" i="9"/>
  <c r="F17" i="16" s="1"/>
  <c r="H19" i="22" s="1"/>
  <c r="I418" i="9"/>
  <c r="G17" i="16" s="1"/>
  <c r="I19" i="22" s="1"/>
  <c r="H383" i="9"/>
  <c r="F16" i="16" s="1"/>
  <c r="H18" i="22" s="1"/>
  <c r="H348" i="9"/>
  <c r="F15" i="16" s="1"/>
  <c r="H17" i="22" s="1"/>
  <c r="H313" i="9"/>
  <c r="F14" i="16" s="1"/>
  <c r="H16" i="22" s="1"/>
  <c r="H278" i="9"/>
  <c r="F13" i="16" s="1"/>
  <c r="H15" i="22" s="1"/>
  <c r="H243" i="9"/>
  <c r="F12" i="16" s="1"/>
  <c r="H14" i="22" s="1"/>
  <c r="H208" i="9"/>
  <c r="F11" i="16" s="1"/>
  <c r="H13" i="22" s="1"/>
  <c r="H173" i="9"/>
  <c r="F10" i="16" s="1"/>
  <c r="H12" i="22" s="1"/>
  <c r="H138" i="9"/>
  <c r="F9" i="16" s="1"/>
  <c r="H11" i="22" s="1"/>
  <c r="H103" i="9"/>
  <c r="F8" i="16" s="1"/>
  <c r="H10" i="22" s="1"/>
  <c r="H68" i="9"/>
  <c r="F7" i="16" s="1"/>
  <c r="H9" i="22" s="1"/>
  <c r="H33" i="9"/>
  <c r="F6" i="16" s="1"/>
  <c r="F20" i="16" l="1"/>
  <c r="F19" i="16"/>
  <c r="H8" i="22"/>
  <c r="H21" i="22" s="1"/>
  <c r="I33" i="9"/>
  <c r="G6" i="16" s="1"/>
  <c r="I68" i="9"/>
  <c r="G7" i="16" s="1"/>
  <c r="I9" i="22" s="1"/>
  <c r="I103" i="9"/>
  <c r="G8" i="16" s="1"/>
  <c r="I10" i="22" s="1"/>
  <c r="I138" i="9"/>
  <c r="G9" i="16" s="1"/>
  <c r="I11" i="22" s="1"/>
  <c r="I173" i="9"/>
  <c r="G10" i="16" s="1"/>
  <c r="I12" i="22" s="1"/>
  <c r="I208" i="9"/>
  <c r="G11" i="16" s="1"/>
  <c r="I13" i="22" s="1"/>
  <c r="I243" i="9"/>
  <c r="G12" i="16" s="1"/>
  <c r="I14" i="22" s="1"/>
  <c r="I278" i="9"/>
  <c r="G13" i="16" s="1"/>
  <c r="I15" i="22" s="1"/>
  <c r="I313" i="9"/>
  <c r="G14" i="16" s="1"/>
  <c r="I16" i="22" s="1"/>
  <c r="I348" i="9"/>
  <c r="G15" i="16" s="1"/>
  <c r="I17" i="22" s="1"/>
  <c r="I383" i="9"/>
  <c r="G16" i="16" s="1"/>
  <c r="I18" i="22" s="1"/>
  <c r="G20" i="16" l="1"/>
  <c r="I8" i="22"/>
  <c r="I21" i="22" s="1"/>
  <c r="G19" i="16"/>
  <c r="A3" i="40" l="1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74" i="40" s="1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A85" i="40" s="1"/>
  <c r="A86" i="40" s="1"/>
  <c r="A87" i="40" s="1"/>
  <c r="A88" i="40" s="1"/>
  <c r="A89" i="40" s="1"/>
  <c r="A90" i="40" s="1"/>
  <c r="A91" i="40" s="1"/>
  <c r="A92" i="40" s="1"/>
  <c r="A93" i="40" s="1"/>
  <c r="A94" i="40" s="1"/>
  <c r="A95" i="40" s="1"/>
  <c r="A96" i="40" s="1"/>
  <c r="A97" i="40" s="1"/>
  <c r="A98" i="40" s="1"/>
  <c r="A99" i="40" s="1"/>
  <c r="A100" i="40" s="1"/>
  <c r="A101" i="40" s="1"/>
  <c r="A102" i="40" s="1"/>
  <c r="A103" i="40" s="1"/>
  <c r="A104" i="40" s="1"/>
  <c r="A105" i="40" s="1"/>
  <c r="A106" i="40" s="1"/>
  <c r="A107" i="40" s="1"/>
  <c r="A108" i="40" s="1"/>
  <c r="A109" i="40" s="1"/>
  <c r="A110" i="40" s="1"/>
  <c r="A111" i="40" s="1"/>
  <c r="A112" i="40" s="1"/>
  <c r="A113" i="40" s="1"/>
  <c r="A114" i="40" s="1"/>
  <c r="A115" i="40" s="1"/>
  <c r="A116" i="40" s="1"/>
  <c r="A117" i="40" s="1"/>
  <c r="A118" i="40" s="1"/>
  <c r="A119" i="40" s="1"/>
  <c r="A120" i="40" s="1"/>
  <c r="A121" i="40" s="1"/>
  <c r="A122" i="40" s="1"/>
  <c r="A123" i="40" s="1"/>
  <c r="A124" i="40" s="1"/>
  <c r="A125" i="40" s="1"/>
  <c r="A126" i="40" s="1"/>
  <c r="A127" i="40" s="1"/>
  <c r="A128" i="40" s="1"/>
  <c r="A129" i="40" s="1"/>
  <c r="A130" i="40" s="1"/>
  <c r="A131" i="40" s="1"/>
  <c r="A132" i="40" s="1"/>
  <c r="A133" i="40" s="1"/>
  <c r="A134" i="40" s="1"/>
  <c r="A135" i="40" s="1"/>
  <c r="A136" i="40" s="1"/>
  <c r="A137" i="40" s="1"/>
  <c r="A138" i="40" s="1"/>
  <c r="A139" i="40" s="1"/>
  <c r="A140" i="40" s="1"/>
  <c r="A141" i="40" s="1"/>
  <c r="A142" i="40" s="1"/>
  <c r="A143" i="40" s="1"/>
  <c r="A144" i="40" s="1"/>
  <c r="A145" i="40" s="1"/>
  <c r="A146" i="40" s="1"/>
  <c r="A147" i="40" s="1"/>
  <c r="A148" i="40" s="1"/>
  <c r="A149" i="40" s="1"/>
  <c r="A150" i="40" s="1"/>
  <c r="A151" i="40" s="1"/>
  <c r="A152" i="40" s="1"/>
  <c r="A153" i="40" s="1"/>
  <c r="A154" i="40" s="1"/>
  <c r="A155" i="40" s="1"/>
  <c r="A156" i="40" s="1"/>
  <c r="A157" i="40" s="1"/>
  <c r="A158" i="40" s="1"/>
  <c r="A159" i="40" s="1"/>
  <c r="A160" i="40" s="1"/>
  <c r="A161" i="40" s="1"/>
  <c r="A162" i="40" s="1"/>
  <c r="A163" i="40" s="1"/>
  <c r="A164" i="40" s="1"/>
  <c r="A165" i="40" s="1"/>
  <c r="A166" i="40" s="1"/>
  <c r="A167" i="40" s="1"/>
  <c r="A168" i="40" s="1"/>
  <c r="A169" i="40" s="1"/>
  <c r="A170" i="40" s="1"/>
  <c r="A171" i="40" s="1"/>
  <c r="A172" i="40" s="1"/>
  <c r="A173" i="40" s="1"/>
  <c r="A174" i="40" s="1"/>
  <c r="A175" i="40" s="1"/>
  <c r="A176" i="40" s="1"/>
  <c r="A177" i="40" s="1"/>
  <c r="A178" i="40" s="1"/>
  <c r="A179" i="40" s="1"/>
  <c r="A180" i="40" s="1"/>
  <c r="A181" i="40" s="1"/>
  <c r="A182" i="40" s="1"/>
  <c r="A183" i="40" s="1"/>
  <c r="A184" i="40" s="1"/>
  <c r="A185" i="40" s="1"/>
  <c r="A186" i="40" s="1"/>
  <c r="A187" i="40" s="1"/>
  <c r="A188" i="40" s="1"/>
  <c r="A189" i="40" s="1"/>
  <c r="A190" i="40" s="1"/>
  <c r="A191" i="40" s="1"/>
  <c r="A192" i="40" s="1"/>
  <c r="A193" i="40" s="1"/>
  <c r="A194" i="40" s="1"/>
  <c r="A195" i="40" s="1"/>
  <c r="A196" i="40" s="1"/>
  <c r="A197" i="40" s="1"/>
  <c r="A198" i="40" s="1"/>
  <c r="A199" i="40" s="1"/>
  <c r="A200" i="40" s="1"/>
  <c r="A201" i="40" s="1"/>
  <c r="A202" i="40" s="1"/>
  <c r="A203" i="40" s="1"/>
  <c r="A204" i="40" s="1"/>
  <c r="A205" i="40" s="1"/>
  <c r="A206" i="40" s="1"/>
  <c r="A207" i="40" s="1"/>
  <c r="A208" i="40" s="1"/>
  <c r="A209" i="40" s="1"/>
  <c r="A210" i="40" s="1"/>
  <c r="A211" i="40" s="1"/>
  <c r="A212" i="40" s="1"/>
  <c r="A213" i="40" s="1"/>
  <c r="A214" i="40" s="1"/>
  <c r="A215" i="40" s="1"/>
  <c r="A216" i="40" s="1"/>
  <c r="A217" i="40" s="1"/>
  <c r="A218" i="40" s="1"/>
  <c r="A219" i="40" s="1"/>
  <c r="A220" i="40" s="1"/>
  <c r="A221" i="40" s="1"/>
  <c r="A222" i="40" s="1"/>
  <c r="A223" i="40" s="1"/>
  <c r="A224" i="40" s="1"/>
  <c r="A225" i="40" s="1"/>
  <c r="A226" i="40" s="1"/>
  <c r="A227" i="40" s="1"/>
  <c r="A228" i="40" s="1"/>
  <c r="A229" i="40" s="1"/>
  <c r="A230" i="40" s="1"/>
  <c r="A231" i="40" s="1"/>
  <c r="A232" i="40" s="1"/>
  <c r="A233" i="40" s="1"/>
  <c r="A234" i="40" s="1"/>
  <c r="A235" i="40" s="1"/>
  <c r="A236" i="40" s="1"/>
  <c r="A237" i="40" s="1"/>
  <c r="A238" i="40" s="1"/>
  <c r="A239" i="40" s="1"/>
  <c r="A240" i="40" s="1"/>
  <c r="A241" i="40" s="1"/>
  <c r="A242" i="40" s="1"/>
  <c r="A243" i="40" s="1"/>
  <c r="A244" i="40" s="1"/>
  <c r="A245" i="40" s="1"/>
  <c r="A246" i="40" s="1"/>
  <c r="A247" i="40" s="1"/>
  <c r="A248" i="40" s="1"/>
  <c r="A249" i="40" s="1"/>
  <c r="A250" i="40" s="1"/>
  <c r="A251" i="40" s="1"/>
  <c r="A252" i="40" s="1"/>
  <c r="A253" i="40" s="1"/>
  <c r="A254" i="40" s="1"/>
  <c r="A255" i="40" s="1"/>
  <c r="A256" i="40" s="1"/>
  <c r="A257" i="40" s="1"/>
  <c r="A258" i="40" s="1"/>
  <c r="A259" i="40" s="1"/>
  <c r="A260" i="40" s="1"/>
  <c r="A261" i="40" s="1"/>
  <c r="A262" i="40" s="1"/>
  <c r="A263" i="40" s="1"/>
  <c r="A264" i="40" s="1"/>
  <c r="A265" i="40" s="1"/>
  <c r="A266" i="40" s="1"/>
  <c r="A267" i="40" s="1"/>
  <c r="A268" i="40" s="1"/>
  <c r="A269" i="40" s="1"/>
  <c r="A270" i="40" s="1"/>
  <c r="A271" i="40" s="1"/>
  <c r="A272" i="40" s="1"/>
  <c r="A273" i="40" s="1"/>
  <c r="A274" i="40" s="1"/>
  <c r="A275" i="40" s="1"/>
  <c r="A276" i="40" s="1"/>
  <c r="A277" i="40" s="1"/>
  <c r="A278" i="40" s="1"/>
  <c r="A279" i="40" s="1"/>
  <c r="A280" i="40" s="1"/>
  <c r="A281" i="40" s="1"/>
  <c r="A282" i="40" s="1"/>
  <c r="A283" i="40" s="1"/>
  <c r="A284" i="40" s="1"/>
  <c r="A285" i="40" s="1"/>
  <c r="A286" i="40" s="1"/>
  <c r="A287" i="40" s="1"/>
  <c r="A288" i="40" s="1"/>
  <c r="A289" i="40" s="1"/>
  <c r="A290" i="40" s="1"/>
  <c r="A291" i="40" s="1"/>
  <c r="A292" i="40" s="1"/>
  <c r="A293" i="40" s="1"/>
  <c r="A294" i="40" s="1"/>
  <c r="A295" i="40" s="1"/>
  <c r="A296" i="40" s="1"/>
  <c r="A297" i="40" s="1"/>
  <c r="A298" i="40" s="1"/>
  <c r="A299" i="40" s="1"/>
  <c r="A300" i="40" s="1"/>
  <c r="A301" i="40" s="1"/>
  <c r="A302" i="40" s="1"/>
  <c r="A303" i="40" s="1"/>
  <c r="A304" i="40" s="1"/>
  <c r="A305" i="40" s="1"/>
  <c r="A306" i="40" s="1"/>
  <c r="A307" i="40" s="1"/>
  <c r="A308" i="40" s="1"/>
  <c r="A309" i="40" s="1"/>
  <c r="A310" i="40" s="1"/>
  <c r="A311" i="40" s="1"/>
  <c r="A312" i="40" s="1"/>
  <c r="A313" i="40" s="1"/>
  <c r="A314" i="40" s="1"/>
  <c r="A315" i="40" s="1"/>
  <c r="A316" i="40" s="1"/>
  <c r="A317" i="40" s="1"/>
  <c r="A318" i="40" s="1"/>
  <c r="A319" i="40" s="1"/>
  <c r="A320" i="40" s="1"/>
  <c r="A321" i="40" s="1"/>
  <c r="A322" i="40" s="1"/>
  <c r="A323" i="40" s="1"/>
  <c r="A324" i="40" s="1"/>
  <c r="A325" i="40" s="1"/>
  <c r="A326" i="40" s="1"/>
  <c r="A327" i="40" s="1"/>
  <c r="A328" i="40" s="1"/>
  <c r="A329" i="40" s="1"/>
  <c r="A330" i="40" s="1"/>
  <c r="A331" i="40" s="1"/>
  <c r="A332" i="40" s="1"/>
  <c r="A333" i="40" s="1"/>
  <c r="A334" i="40" s="1"/>
  <c r="A335" i="40" s="1"/>
  <c r="A336" i="40" s="1"/>
  <c r="A337" i="40" s="1"/>
  <c r="A338" i="40" s="1"/>
  <c r="A339" i="40" s="1"/>
  <c r="A340" i="40" s="1"/>
  <c r="A341" i="40" s="1"/>
  <c r="A342" i="40" s="1"/>
  <c r="A343" i="40" s="1"/>
  <c r="A344" i="40" s="1"/>
  <c r="A345" i="40" s="1"/>
  <c r="A346" i="40" s="1"/>
  <c r="J619" i="19" l="1"/>
  <c r="AE19" i="22" s="1"/>
  <c r="J618" i="19"/>
  <c r="J632" i="19"/>
  <c r="K632" i="19" s="1"/>
  <c r="J631" i="19"/>
  <c r="K631" i="19" s="1"/>
  <c r="J630" i="19"/>
  <c r="K630" i="19" s="1"/>
  <c r="J629" i="19"/>
  <c r="K629" i="19" s="1"/>
  <c r="J628" i="19"/>
  <c r="K628" i="19" s="1"/>
  <c r="J627" i="19"/>
  <c r="K627" i="19" s="1"/>
  <c r="J626" i="19"/>
  <c r="K626" i="19" s="1"/>
  <c r="J625" i="19"/>
  <c r="K625" i="19" s="1"/>
  <c r="J624" i="19"/>
  <c r="K624" i="19" s="1"/>
  <c r="J623" i="19"/>
  <c r="J622" i="19"/>
  <c r="J621" i="19"/>
  <c r="J620" i="19"/>
  <c r="K619" i="19"/>
  <c r="J577" i="19"/>
  <c r="K577" i="19" s="1"/>
  <c r="J576" i="19"/>
  <c r="K576" i="19" s="1"/>
  <c r="J575" i="19"/>
  <c r="K575" i="19" s="1"/>
  <c r="J574" i="19"/>
  <c r="K574" i="19" s="1"/>
  <c r="J573" i="19"/>
  <c r="K573" i="19" s="1"/>
  <c r="J572" i="19"/>
  <c r="K572" i="19" s="1"/>
  <c r="J571" i="19"/>
  <c r="K571" i="19" s="1"/>
  <c r="J570" i="19"/>
  <c r="K570" i="19" s="1"/>
  <c r="J569" i="19"/>
  <c r="K569" i="19" s="1"/>
  <c r="J568" i="19"/>
  <c r="J567" i="19"/>
  <c r="J566" i="19"/>
  <c r="J565" i="19"/>
  <c r="J564" i="19"/>
  <c r="J563" i="19"/>
  <c r="AH18" i="22" s="1"/>
  <c r="J522" i="19"/>
  <c r="K522" i="19" s="1"/>
  <c r="J521" i="19"/>
  <c r="K521" i="19" s="1"/>
  <c r="J520" i="19"/>
  <c r="K520" i="19" s="1"/>
  <c r="J519" i="19"/>
  <c r="K519" i="19" s="1"/>
  <c r="J518" i="19"/>
  <c r="K518" i="19" s="1"/>
  <c r="J517" i="19"/>
  <c r="K517" i="19" s="1"/>
  <c r="J516" i="19"/>
  <c r="K516" i="19" s="1"/>
  <c r="J515" i="19"/>
  <c r="K515" i="19" s="1"/>
  <c r="J514" i="19"/>
  <c r="K514" i="19" s="1"/>
  <c r="J513" i="19"/>
  <c r="J512" i="19"/>
  <c r="J511" i="19"/>
  <c r="J510" i="19"/>
  <c r="J509" i="19"/>
  <c r="AE17" i="22" s="1"/>
  <c r="J508" i="19"/>
  <c r="J467" i="19"/>
  <c r="K467" i="19" s="1"/>
  <c r="J466" i="19"/>
  <c r="K466" i="19" s="1"/>
  <c r="J465" i="19"/>
  <c r="K465" i="19" s="1"/>
  <c r="J464" i="19"/>
  <c r="K464" i="19" s="1"/>
  <c r="J463" i="19"/>
  <c r="K463" i="19" s="1"/>
  <c r="J462" i="19"/>
  <c r="K462" i="19" s="1"/>
  <c r="J461" i="19"/>
  <c r="K461" i="19" s="1"/>
  <c r="J460" i="19"/>
  <c r="K460" i="19" s="1"/>
  <c r="J459" i="19"/>
  <c r="K459" i="19" s="1"/>
  <c r="J458" i="19"/>
  <c r="J457" i="19"/>
  <c r="J456" i="19"/>
  <c r="J455" i="19"/>
  <c r="J454" i="19"/>
  <c r="J453" i="19"/>
  <c r="AH16" i="22" s="1"/>
  <c r="J412" i="19"/>
  <c r="K412" i="19" s="1"/>
  <c r="J411" i="19"/>
  <c r="K411" i="19" s="1"/>
  <c r="J410" i="19"/>
  <c r="K410" i="19" s="1"/>
  <c r="J409" i="19"/>
  <c r="K409" i="19" s="1"/>
  <c r="J408" i="19"/>
  <c r="K408" i="19" s="1"/>
  <c r="J407" i="19"/>
  <c r="K407" i="19" s="1"/>
  <c r="J406" i="19"/>
  <c r="K406" i="19" s="1"/>
  <c r="J405" i="19"/>
  <c r="K405" i="19" s="1"/>
  <c r="J404" i="19"/>
  <c r="K404" i="19" s="1"/>
  <c r="J403" i="19"/>
  <c r="J402" i="19"/>
  <c r="J401" i="19"/>
  <c r="J400" i="19"/>
  <c r="J399" i="19"/>
  <c r="J398" i="19"/>
  <c r="I633" i="19"/>
  <c r="G636" i="19" s="1"/>
  <c r="I578" i="19"/>
  <c r="G581" i="19" s="1"/>
  <c r="I523" i="19"/>
  <c r="G526" i="19" s="1"/>
  <c r="I468" i="19"/>
  <c r="G471" i="19" s="1"/>
  <c r="I413" i="19"/>
  <c r="G416" i="19" s="1"/>
  <c r="I358" i="19"/>
  <c r="G361" i="19" s="1"/>
  <c r="J346" i="19"/>
  <c r="J345" i="19"/>
  <c r="J344" i="19"/>
  <c r="AE14" i="22" s="1"/>
  <c r="J343" i="19"/>
  <c r="J357" i="19"/>
  <c r="K357" i="19" s="1"/>
  <c r="J356" i="19"/>
  <c r="K356" i="19" s="1"/>
  <c r="J355" i="19"/>
  <c r="K355" i="19" s="1"/>
  <c r="J354" i="19"/>
  <c r="K354" i="19" s="1"/>
  <c r="J353" i="19"/>
  <c r="K353" i="19" s="1"/>
  <c r="J352" i="19"/>
  <c r="K352" i="19" s="1"/>
  <c r="J351" i="19"/>
  <c r="K351" i="19" s="1"/>
  <c r="J350" i="19"/>
  <c r="K350" i="19" s="1"/>
  <c r="J349" i="19"/>
  <c r="K349" i="19" s="1"/>
  <c r="J348" i="19"/>
  <c r="J347" i="19"/>
  <c r="J302" i="19"/>
  <c r="K302" i="19" s="1"/>
  <c r="J301" i="19"/>
  <c r="K301" i="19" s="1"/>
  <c r="J300" i="19"/>
  <c r="K300" i="19" s="1"/>
  <c r="J299" i="19"/>
  <c r="K299" i="19" s="1"/>
  <c r="J298" i="19"/>
  <c r="K298" i="19" s="1"/>
  <c r="J297" i="19"/>
  <c r="K297" i="19" s="1"/>
  <c r="J296" i="19"/>
  <c r="K296" i="19" s="1"/>
  <c r="J295" i="19"/>
  <c r="K295" i="19" s="1"/>
  <c r="J294" i="19"/>
  <c r="K294" i="19" s="1"/>
  <c r="J293" i="19"/>
  <c r="J292" i="19"/>
  <c r="J291" i="19"/>
  <c r="J290" i="19"/>
  <c r="J289" i="19"/>
  <c r="J288" i="19"/>
  <c r="J247" i="19"/>
  <c r="K247" i="19" s="1"/>
  <c r="J246" i="19"/>
  <c r="K246" i="19" s="1"/>
  <c r="J245" i="19"/>
  <c r="K245" i="19" s="1"/>
  <c r="J244" i="19"/>
  <c r="K244" i="19" s="1"/>
  <c r="J243" i="19"/>
  <c r="K243" i="19" s="1"/>
  <c r="J242" i="19"/>
  <c r="K242" i="19" s="1"/>
  <c r="J241" i="19"/>
  <c r="K241" i="19" s="1"/>
  <c r="J240" i="19"/>
  <c r="K240" i="19" s="1"/>
  <c r="J239" i="19"/>
  <c r="K239" i="19" s="1"/>
  <c r="J238" i="19"/>
  <c r="J237" i="19"/>
  <c r="J236" i="19"/>
  <c r="J235" i="19"/>
  <c r="J234" i="19"/>
  <c r="J233" i="19"/>
  <c r="J192" i="19"/>
  <c r="K192" i="19" s="1"/>
  <c r="J191" i="19"/>
  <c r="K191" i="19" s="1"/>
  <c r="J190" i="19"/>
  <c r="K190" i="19" s="1"/>
  <c r="J189" i="19"/>
  <c r="K189" i="19" s="1"/>
  <c r="J188" i="19"/>
  <c r="K188" i="19" s="1"/>
  <c r="J187" i="19"/>
  <c r="J186" i="19"/>
  <c r="J185" i="19"/>
  <c r="J184" i="19"/>
  <c r="J183" i="19"/>
  <c r="J182" i="19"/>
  <c r="K182" i="19" s="1"/>
  <c r="J181" i="19"/>
  <c r="K181" i="19" s="1"/>
  <c r="J180" i="19"/>
  <c r="J179" i="19"/>
  <c r="K179" i="19" s="1"/>
  <c r="J178" i="19"/>
  <c r="J137" i="19"/>
  <c r="K137" i="19" s="1"/>
  <c r="J136" i="19"/>
  <c r="K136" i="19" s="1"/>
  <c r="J135" i="19"/>
  <c r="K135" i="19" s="1"/>
  <c r="J134" i="19"/>
  <c r="K134" i="19" s="1"/>
  <c r="J133" i="19"/>
  <c r="K133" i="19" s="1"/>
  <c r="J132" i="19"/>
  <c r="J131" i="19"/>
  <c r="J130" i="19"/>
  <c r="J129" i="19"/>
  <c r="J128" i="19"/>
  <c r="J127" i="19"/>
  <c r="K127" i="19" s="1"/>
  <c r="J126" i="19"/>
  <c r="K126" i="19" s="1"/>
  <c r="J125" i="19"/>
  <c r="J124" i="19"/>
  <c r="K124" i="19" s="1"/>
  <c r="J123" i="19"/>
  <c r="J82" i="19"/>
  <c r="K82" i="19" s="1"/>
  <c r="J81" i="19"/>
  <c r="K81" i="19" s="1"/>
  <c r="J80" i="19"/>
  <c r="K80" i="19" s="1"/>
  <c r="J79" i="19"/>
  <c r="K79" i="19" s="1"/>
  <c r="J78" i="19"/>
  <c r="K78" i="19" s="1"/>
  <c r="J77" i="19"/>
  <c r="J76" i="19"/>
  <c r="J75" i="19"/>
  <c r="J74" i="19"/>
  <c r="J73" i="19"/>
  <c r="J72" i="19"/>
  <c r="K72" i="19" s="1"/>
  <c r="J71" i="19"/>
  <c r="K71" i="19" s="1"/>
  <c r="J70" i="19"/>
  <c r="J69" i="19"/>
  <c r="K69" i="19" s="1"/>
  <c r="J68" i="19"/>
  <c r="I303" i="19"/>
  <c r="G306" i="19" s="1"/>
  <c r="I248" i="19"/>
  <c r="G251" i="19" s="1"/>
  <c r="I193" i="19"/>
  <c r="G196" i="19" s="1"/>
  <c r="I138" i="19"/>
  <c r="G141" i="19" s="1"/>
  <c r="I83" i="19"/>
  <c r="G86" i="19" s="1"/>
  <c r="I28" i="19"/>
  <c r="G31" i="19" s="1"/>
  <c r="K623" i="19" l="1"/>
  <c r="M19" i="22"/>
  <c r="K620" i="19"/>
  <c r="G19" i="22"/>
  <c r="K621" i="19"/>
  <c r="J19" i="22"/>
  <c r="K618" i="19"/>
  <c r="K633" i="19" s="1"/>
  <c r="AH19" i="22"/>
  <c r="K622" i="19"/>
  <c r="P19" i="22"/>
  <c r="K568" i="19"/>
  <c r="M18" i="22"/>
  <c r="K566" i="19"/>
  <c r="J18" i="22"/>
  <c r="K567" i="19"/>
  <c r="P18" i="22"/>
  <c r="K564" i="19"/>
  <c r="AE18" i="22"/>
  <c r="K565" i="19"/>
  <c r="G18" i="22"/>
  <c r="K292" i="19"/>
  <c r="P13" i="22"/>
  <c r="K348" i="19"/>
  <c r="M14" i="22"/>
  <c r="K345" i="19"/>
  <c r="G14" i="22"/>
  <c r="K398" i="19"/>
  <c r="AH15" i="22"/>
  <c r="K402" i="19"/>
  <c r="P15" i="22"/>
  <c r="K454" i="19"/>
  <c r="AE16" i="22"/>
  <c r="K458" i="19"/>
  <c r="M16" i="22"/>
  <c r="K510" i="19"/>
  <c r="G17" i="22"/>
  <c r="K289" i="19"/>
  <c r="AE13" i="22"/>
  <c r="K293" i="19"/>
  <c r="M13" i="22"/>
  <c r="K346" i="19"/>
  <c r="J14" i="22"/>
  <c r="K399" i="19"/>
  <c r="AE15" i="22"/>
  <c r="K403" i="19"/>
  <c r="M15" i="22"/>
  <c r="K455" i="19"/>
  <c r="G16" i="22"/>
  <c r="K511" i="19"/>
  <c r="J17" i="22"/>
  <c r="K288" i="19"/>
  <c r="AH13" i="22"/>
  <c r="K290" i="19"/>
  <c r="G13" i="22"/>
  <c r="K343" i="19"/>
  <c r="AH14" i="22"/>
  <c r="K400" i="19"/>
  <c r="G15" i="22"/>
  <c r="K456" i="19"/>
  <c r="J16" i="22"/>
  <c r="K508" i="19"/>
  <c r="AH17" i="22"/>
  <c r="K512" i="19"/>
  <c r="P17" i="22"/>
  <c r="K291" i="19"/>
  <c r="J13" i="22"/>
  <c r="K347" i="19"/>
  <c r="P14" i="22"/>
  <c r="K401" i="19"/>
  <c r="J15" i="22"/>
  <c r="K457" i="19"/>
  <c r="P16" i="22"/>
  <c r="K513" i="19"/>
  <c r="M17" i="22"/>
  <c r="K236" i="19"/>
  <c r="J12" i="22"/>
  <c r="K233" i="19"/>
  <c r="AH12" i="22"/>
  <c r="K237" i="19"/>
  <c r="P12" i="22"/>
  <c r="K234" i="19"/>
  <c r="AE12" i="22"/>
  <c r="K238" i="19"/>
  <c r="M12" i="22"/>
  <c r="K235" i="19"/>
  <c r="G12" i="22"/>
  <c r="K180" i="19"/>
  <c r="AE11" i="22"/>
  <c r="K184" i="19"/>
  <c r="J11" i="22"/>
  <c r="K185" i="19"/>
  <c r="P11" i="22"/>
  <c r="K178" i="19"/>
  <c r="AH11" i="22"/>
  <c r="K186" i="19"/>
  <c r="M11" i="22"/>
  <c r="K183" i="19"/>
  <c r="G11" i="22"/>
  <c r="K187" i="19"/>
  <c r="AB11" i="22"/>
  <c r="K128" i="19"/>
  <c r="G10" i="22"/>
  <c r="K132" i="19"/>
  <c r="AB10" i="22"/>
  <c r="K125" i="19"/>
  <c r="AE10" i="22"/>
  <c r="K129" i="19"/>
  <c r="J10" i="22"/>
  <c r="K123" i="19"/>
  <c r="AH10" i="22"/>
  <c r="K130" i="19"/>
  <c r="P10" i="22"/>
  <c r="K131" i="19"/>
  <c r="M10" i="22"/>
  <c r="K74" i="19"/>
  <c r="J9" i="22"/>
  <c r="K68" i="19"/>
  <c r="AH9" i="22"/>
  <c r="K76" i="19"/>
  <c r="M9" i="22"/>
  <c r="K73" i="19"/>
  <c r="G9" i="22"/>
  <c r="K77" i="19"/>
  <c r="AB9" i="22"/>
  <c r="AB21" i="22" s="1"/>
  <c r="K70" i="19"/>
  <c r="AE9" i="22"/>
  <c r="K75" i="19"/>
  <c r="P9" i="22"/>
  <c r="J578" i="19"/>
  <c r="J358" i="19"/>
  <c r="J83" i="19"/>
  <c r="H86" i="19" s="1"/>
  <c r="I86" i="19" s="1"/>
  <c r="J633" i="19"/>
  <c r="J468" i="19"/>
  <c r="J523" i="19"/>
  <c r="K303" i="19"/>
  <c r="K344" i="19"/>
  <c r="K358" i="19" s="1"/>
  <c r="J413" i="19"/>
  <c r="K453" i="19"/>
  <c r="K468" i="19" s="1"/>
  <c r="K509" i="19"/>
  <c r="K563" i="19"/>
  <c r="J303" i="19"/>
  <c r="K248" i="19"/>
  <c r="J248" i="19"/>
  <c r="J193" i="19"/>
  <c r="J138" i="19"/>
  <c r="H141" i="19" s="1"/>
  <c r="I141" i="19" s="1"/>
  <c r="J28" i="19"/>
  <c r="K83" i="19" l="1"/>
  <c r="K413" i="19"/>
  <c r="AS18" i="22"/>
  <c r="K523" i="19"/>
  <c r="P21" i="22"/>
  <c r="AS19" i="22"/>
  <c r="K578" i="19"/>
  <c r="AS12" i="22"/>
  <c r="AE21" i="22"/>
  <c r="AS17" i="22"/>
  <c r="AS16" i="22"/>
  <c r="AS15" i="22"/>
  <c r="AS13" i="22"/>
  <c r="AS14" i="22"/>
  <c r="K193" i="19"/>
  <c r="J21" i="22"/>
  <c r="K138" i="19"/>
  <c r="M21" i="22"/>
  <c r="AS11" i="22"/>
  <c r="AH21" i="22"/>
  <c r="AS10" i="22"/>
  <c r="G21" i="22"/>
  <c r="AS9" i="22"/>
  <c r="K28" i="19"/>
  <c r="H31" i="19"/>
  <c r="I31" i="19" s="1"/>
  <c r="AS21" i="22" l="1"/>
  <c r="BJ383" i="9"/>
  <c r="X16" i="16" s="1"/>
  <c r="BJ348" i="9"/>
  <c r="X15" i="16" s="1"/>
  <c r="BJ313" i="9"/>
  <c r="X14" i="16" s="1"/>
  <c r="BJ278" i="9"/>
  <c r="X13" i="16" s="1"/>
  <c r="BJ243" i="9"/>
  <c r="X12" i="16" s="1"/>
  <c r="BJ208" i="9"/>
  <c r="X11" i="16" s="1"/>
  <c r="BJ173" i="9"/>
  <c r="X10" i="16" s="1"/>
  <c r="BJ138" i="9"/>
  <c r="X9" i="16" s="1"/>
  <c r="BJ103" i="9"/>
  <c r="X8" i="16" s="1"/>
  <c r="BJ68" i="9"/>
  <c r="X7" i="16" s="1"/>
  <c r="BJ33" i="9"/>
  <c r="X6" i="16" s="1"/>
  <c r="BD383" i="9"/>
  <c r="V16" i="16" s="1"/>
  <c r="BD348" i="9"/>
  <c r="V15" i="16" s="1"/>
  <c r="BD313" i="9"/>
  <c r="V14" i="16" s="1"/>
  <c r="BD278" i="9"/>
  <c r="V13" i="16" s="1"/>
  <c r="BD243" i="9"/>
  <c r="V12" i="16" s="1"/>
  <c r="BD208" i="9"/>
  <c r="V11" i="16" s="1"/>
  <c r="BD173" i="9"/>
  <c r="V10" i="16" s="1"/>
  <c r="BD138" i="9"/>
  <c r="V9" i="16" s="1"/>
  <c r="BD103" i="9"/>
  <c r="V8" i="16" s="1"/>
  <c r="BD68" i="9"/>
  <c r="V7" i="16" s="1"/>
  <c r="BD33" i="9"/>
  <c r="V6" i="16" s="1"/>
  <c r="AX383" i="9"/>
  <c r="T16" i="16" s="1"/>
  <c r="AX348" i="9"/>
  <c r="T15" i="16" s="1"/>
  <c r="AX313" i="9"/>
  <c r="T14" i="16" s="1"/>
  <c r="AX278" i="9"/>
  <c r="T13" i="16" s="1"/>
  <c r="AX243" i="9"/>
  <c r="T12" i="16" s="1"/>
  <c r="AX208" i="9"/>
  <c r="T11" i="16" s="1"/>
  <c r="AX173" i="9"/>
  <c r="T10" i="16" s="1"/>
  <c r="AX138" i="9"/>
  <c r="T9" i="16" s="1"/>
  <c r="AX103" i="9"/>
  <c r="T8" i="16" s="1"/>
  <c r="AX68" i="9"/>
  <c r="T7" i="16" s="1"/>
  <c r="AX33" i="9"/>
  <c r="T6" i="16" s="1"/>
  <c r="AR383" i="9"/>
  <c r="R16" i="16" s="1"/>
  <c r="AR348" i="9"/>
  <c r="R15" i="16" s="1"/>
  <c r="AR313" i="9"/>
  <c r="R14" i="16" s="1"/>
  <c r="AR278" i="9"/>
  <c r="R13" i="16" s="1"/>
  <c r="AR243" i="9"/>
  <c r="R12" i="16" s="1"/>
  <c r="AR208" i="9"/>
  <c r="R11" i="16" s="1"/>
  <c r="AR173" i="9"/>
  <c r="R10" i="16" s="1"/>
  <c r="AR138" i="9"/>
  <c r="R9" i="16" s="1"/>
  <c r="AR103" i="9"/>
  <c r="R8" i="16" s="1"/>
  <c r="AS103" i="9"/>
  <c r="AR68" i="9"/>
  <c r="R7" i="16" s="1"/>
  <c r="AS68" i="9"/>
  <c r="AR33" i="9"/>
  <c r="R6" i="16" s="1"/>
  <c r="AL383" i="9"/>
  <c r="P16" i="16" s="1"/>
  <c r="AL348" i="9"/>
  <c r="P15" i="16" s="1"/>
  <c r="AL313" i="9"/>
  <c r="P14" i="16" s="1"/>
  <c r="AL278" i="9"/>
  <c r="P13" i="16" s="1"/>
  <c r="AL243" i="9"/>
  <c r="P12" i="16" s="1"/>
  <c r="AL208" i="9"/>
  <c r="P11" i="16" s="1"/>
  <c r="AL173" i="9"/>
  <c r="P10" i="16" s="1"/>
  <c r="AL138" i="9"/>
  <c r="P9" i="16" s="1"/>
  <c r="AL103" i="9"/>
  <c r="P8" i="16" s="1"/>
  <c r="AL68" i="9"/>
  <c r="P7" i="16" s="1"/>
  <c r="AL33" i="9"/>
  <c r="P6" i="16" s="1"/>
  <c r="AF383" i="9"/>
  <c r="N16" i="16" s="1"/>
  <c r="AF348" i="9"/>
  <c r="N15" i="16" s="1"/>
  <c r="AF313" i="9"/>
  <c r="N14" i="16" s="1"/>
  <c r="AF278" i="9"/>
  <c r="N13" i="16" s="1"/>
  <c r="AF243" i="9"/>
  <c r="N12" i="16" s="1"/>
  <c r="AF208" i="9"/>
  <c r="N11" i="16" s="1"/>
  <c r="AF173" i="9"/>
  <c r="N10" i="16" s="1"/>
  <c r="AF138" i="9"/>
  <c r="N9" i="16" s="1"/>
  <c r="AF103" i="9"/>
  <c r="N8" i="16" s="1"/>
  <c r="AF68" i="9"/>
  <c r="N7" i="16" s="1"/>
  <c r="AF33" i="9"/>
  <c r="N6" i="16" s="1"/>
  <c r="Z383" i="9"/>
  <c r="L16" i="16" s="1"/>
  <c r="Z348" i="9"/>
  <c r="L15" i="16" s="1"/>
  <c r="Q17" i="22" s="1"/>
  <c r="Z313" i="9"/>
  <c r="L14" i="16" s="1"/>
  <c r="Z278" i="9"/>
  <c r="L13" i="16" s="1"/>
  <c r="Q15" i="22" s="1"/>
  <c r="Z243" i="9"/>
  <c r="L12" i="16" s="1"/>
  <c r="Z208" i="9"/>
  <c r="L11" i="16" s="1"/>
  <c r="Z173" i="9"/>
  <c r="L10" i="16" s="1"/>
  <c r="Q12" i="22" s="1"/>
  <c r="Z138" i="9"/>
  <c r="L9" i="16" s="1"/>
  <c r="Z103" i="9"/>
  <c r="L8" i="16" s="1"/>
  <c r="Z68" i="9"/>
  <c r="L7" i="16" s="1"/>
  <c r="Z33" i="9"/>
  <c r="L6" i="16" s="1"/>
  <c r="T383" i="9"/>
  <c r="J16" i="16" s="1"/>
  <c r="T348" i="9"/>
  <c r="J15" i="16" s="1"/>
  <c r="T313" i="9"/>
  <c r="J14" i="16" s="1"/>
  <c r="T278" i="9"/>
  <c r="J13" i="16" s="1"/>
  <c r="T243" i="9"/>
  <c r="J12" i="16" s="1"/>
  <c r="T208" i="9"/>
  <c r="J11" i="16" s="1"/>
  <c r="T173" i="9"/>
  <c r="J10" i="16" s="1"/>
  <c r="T138" i="9"/>
  <c r="J9" i="16" s="1"/>
  <c r="T103" i="9"/>
  <c r="J8" i="16" s="1"/>
  <c r="T68" i="9"/>
  <c r="J7" i="16" s="1"/>
  <c r="T33" i="9"/>
  <c r="J6" i="16" s="1"/>
  <c r="N383" i="9"/>
  <c r="H16" i="16" s="1"/>
  <c r="N348" i="9"/>
  <c r="H15" i="16" s="1"/>
  <c r="N313" i="9"/>
  <c r="H14" i="16" s="1"/>
  <c r="N278" i="9"/>
  <c r="H13" i="16" s="1"/>
  <c r="N243" i="9"/>
  <c r="H12" i="16" s="1"/>
  <c r="N208" i="9"/>
  <c r="H11" i="16" s="1"/>
  <c r="N173" i="9"/>
  <c r="H10" i="16" s="1"/>
  <c r="N138" i="9"/>
  <c r="H9" i="16" s="1"/>
  <c r="N103" i="9"/>
  <c r="H8" i="16" s="1"/>
  <c r="N68" i="9"/>
  <c r="H7" i="16" s="1"/>
  <c r="N33" i="9"/>
  <c r="H6" i="16" s="1"/>
  <c r="BE33" i="9" l="1"/>
  <c r="AS173" i="9"/>
  <c r="BK348" i="9"/>
  <c r="AY383" i="9"/>
  <c r="BK313" i="9"/>
  <c r="BE243" i="9"/>
  <c r="AY208" i="9"/>
  <c r="BE208" i="9"/>
  <c r="BK208" i="9"/>
  <c r="AY173" i="9"/>
  <c r="BE173" i="9"/>
  <c r="BK173" i="9"/>
  <c r="AM138" i="9"/>
  <c r="BK138" i="9"/>
  <c r="AY68" i="9"/>
  <c r="BK68" i="9"/>
  <c r="BE68" i="9"/>
  <c r="AM33" i="9"/>
  <c r="AY33" i="9"/>
  <c r="BK33" i="9"/>
  <c r="AA348" i="9"/>
  <c r="AG68" i="9"/>
  <c r="AG208" i="9"/>
  <c r="AM103" i="9"/>
  <c r="AM173" i="9"/>
  <c r="AS138" i="9"/>
  <c r="AY138" i="9"/>
  <c r="BK278" i="9"/>
  <c r="O68" i="9"/>
  <c r="O103" i="9"/>
  <c r="O138" i="9"/>
  <c r="O173" i="9"/>
  <c r="O208" i="9"/>
  <c r="AG138" i="9"/>
  <c r="AS348" i="9"/>
  <c r="BE348" i="9"/>
  <c r="AA208" i="9"/>
  <c r="AG348" i="9"/>
  <c r="AS208" i="9"/>
  <c r="BE138" i="9"/>
  <c r="AY348" i="9"/>
  <c r="AA278" i="9"/>
  <c r="AG278" i="9"/>
  <c r="AM243" i="9"/>
  <c r="AM313" i="9"/>
  <c r="AM383" i="9"/>
  <c r="AS278" i="9"/>
  <c r="O243" i="9"/>
  <c r="O278" i="9"/>
  <c r="O313" i="9"/>
  <c r="O348" i="9"/>
  <c r="O383" i="9"/>
  <c r="AM278" i="9"/>
  <c r="AS243" i="9"/>
  <c r="AS313" i="9"/>
  <c r="AY278" i="9"/>
  <c r="BE278" i="9"/>
  <c r="AY313" i="9"/>
  <c r="BE313" i="9"/>
  <c r="AS33" i="9"/>
  <c r="AS383" i="9"/>
  <c r="AY103" i="9"/>
  <c r="AY243" i="9"/>
  <c r="BE103" i="9"/>
  <c r="BE383" i="9"/>
  <c r="BK103" i="9"/>
  <c r="BK243" i="9"/>
  <c r="BK383" i="9"/>
  <c r="AM68" i="9"/>
  <c r="AM208" i="9"/>
  <c r="AM348" i="9"/>
  <c r="U68" i="9"/>
  <c r="U103" i="9"/>
  <c r="U208" i="9"/>
  <c r="U243" i="9"/>
  <c r="AA313" i="9"/>
  <c r="U173" i="9"/>
  <c r="U278" i="9"/>
  <c r="U313" i="9"/>
  <c r="AA243" i="9"/>
  <c r="AA68" i="9"/>
  <c r="AA103" i="9"/>
  <c r="AG33" i="9"/>
  <c r="AG173" i="9"/>
  <c r="AG313" i="9"/>
  <c r="U348" i="9"/>
  <c r="U383" i="9"/>
  <c r="U33" i="9"/>
  <c r="U138" i="9"/>
  <c r="AA383" i="9"/>
  <c r="AA33" i="9"/>
  <c r="AA138" i="9"/>
  <c r="AA173" i="9"/>
  <c r="AG103" i="9"/>
  <c r="AG243" i="9"/>
  <c r="AG383" i="9"/>
  <c r="O33" i="9"/>
  <c r="D38" i="9" l="1"/>
  <c r="B3" i="38"/>
  <c r="AK15" i="38"/>
  <c r="AJ15" i="38"/>
  <c r="AL15" i="38" s="1"/>
  <c r="AH15" i="38"/>
  <c r="AG15" i="38"/>
  <c r="AI15" i="38" s="1"/>
  <c r="AE15" i="38"/>
  <c r="AD15" i="38"/>
  <c r="AB15" i="38"/>
  <c r="AA15" i="38"/>
  <c r="AC15" i="38" s="1"/>
  <c r="Y15" i="38"/>
  <c r="X15" i="38"/>
  <c r="Z15" i="38" s="1"/>
  <c r="V15" i="38"/>
  <c r="U15" i="38"/>
  <c r="W15" i="38" s="1"/>
  <c r="S15" i="38"/>
  <c r="R15" i="38"/>
  <c r="T15" i="38" s="1"/>
  <c r="P15" i="38"/>
  <c r="O15" i="38"/>
  <c r="Q15" i="38" s="1"/>
  <c r="M15" i="38"/>
  <c r="L15" i="38"/>
  <c r="N15" i="38" s="1"/>
  <c r="J15" i="38"/>
  <c r="I15" i="38"/>
  <c r="K15" i="38" s="1"/>
  <c r="G15" i="38"/>
  <c r="F15" i="38"/>
  <c r="H15" i="38" s="1"/>
  <c r="D15" i="38"/>
  <c r="C15" i="38"/>
  <c r="E15" i="38" s="1"/>
  <c r="AN14" i="38"/>
  <c r="AM14" i="38"/>
  <c r="AN13" i="38"/>
  <c r="AM13" i="38"/>
  <c r="AN12" i="38"/>
  <c r="AM12" i="38"/>
  <c r="AN11" i="38"/>
  <c r="AM11" i="38"/>
  <c r="AN10" i="38"/>
  <c r="AM10" i="38"/>
  <c r="AN9" i="38"/>
  <c r="AM9" i="38"/>
  <c r="AN8" i="38"/>
  <c r="AM8" i="38"/>
  <c r="AN7" i="38"/>
  <c r="AM7" i="38"/>
  <c r="B6" i="36"/>
  <c r="AF15" i="38" l="1"/>
  <c r="AM15" i="38"/>
  <c r="AN15" i="38"/>
  <c r="B74" i="9"/>
  <c r="D73" i="9" s="1"/>
  <c r="B319" i="9"/>
  <c r="D318" i="9" s="1"/>
  <c r="B389" i="9"/>
  <c r="D388" i="9" s="1"/>
  <c r="B249" i="9"/>
  <c r="D248" i="9" s="1"/>
  <c r="B109" i="9"/>
  <c r="D108" i="9" s="1"/>
  <c r="B144" i="9"/>
  <c r="D143" i="9" s="1"/>
  <c r="B284" i="9"/>
  <c r="D283" i="9" s="1"/>
  <c r="B179" i="9"/>
  <c r="D178" i="9" s="1"/>
  <c r="B354" i="9"/>
  <c r="D353" i="9" s="1"/>
  <c r="B214" i="9"/>
  <c r="D213" i="9" s="1"/>
  <c r="F32" i="34" l="1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B33" i="9" l="1"/>
  <c r="D6" i="16" s="1"/>
  <c r="AD6" i="16" l="1"/>
  <c r="C34" i="9"/>
  <c r="C33" i="9"/>
  <c r="BK418" i="9"/>
  <c r="BJ418" i="9"/>
  <c r="X17" i="16" s="1"/>
  <c r="X20" i="16" s="1"/>
  <c r="BE418" i="9"/>
  <c r="BD418" i="9"/>
  <c r="V17" i="16" s="1"/>
  <c r="V20" i="16" s="1"/>
  <c r="AY418" i="9"/>
  <c r="AX418" i="9"/>
  <c r="T17" i="16" s="1"/>
  <c r="T20" i="16" s="1"/>
  <c r="AS418" i="9"/>
  <c r="AR418" i="9"/>
  <c r="R17" i="16" s="1"/>
  <c r="R20" i="16" s="1"/>
  <c r="AM418" i="9"/>
  <c r="AL418" i="9"/>
  <c r="P17" i="16" s="1"/>
  <c r="P20" i="16" s="1"/>
  <c r="AG418" i="9"/>
  <c r="AF418" i="9"/>
  <c r="N17" i="16" s="1"/>
  <c r="N20" i="16" s="1"/>
  <c r="AA418" i="9"/>
  <c r="Z418" i="9"/>
  <c r="L17" i="16" s="1"/>
  <c r="L20" i="16" s="1"/>
  <c r="U418" i="9"/>
  <c r="T418" i="9"/>
  <c r="J17" i="16" s="1"/>
  <c r="J20" i="16" s="1"/>
  <c r="O418" i="9"/>
  <c r="N418" i="9"/>
  <c r="H17" i="16" s="1"/>
  <c r="H20" i="16" s="1"/>
  <c r="C418" i="9"/>
  <c r="B418" i="9"/>
  <c r="D17" i="16" s="1"/>
  <c r="C383" i="9"/>
  <c r="C385" i="9" s="1"/>
  <c r="B383" i="9"/>
  <c r="C348" i="9"/>
  <c r="C350" i="9" s="1"/>
  <c r="B348" i="9"/>
  <c r="C313" i="9"/>
  <c r="C315" i="9" s="1"/>
  <c r="B313" i="9"/>
  <c r="C278" i="9"/>
  <c r="C280" i="9" s="1"/>
  <c r="B278" i="9"/>
  <c r="C243" i="9"/>
  <c r="C245" i="9" s="1"/>
  <c r="B243" i="9"/>
  <c r="C208" i="9"/>
  <c r="C210" i="9" s="1"/>
  <c r="B208" i="9"/>
  <c r="C173" i="9"/>
  <c r="C175" i="9" s="1"/>
  <c r="B173" i="9"/>
  <c r="C138" i="9"/>
  <c r="C140" i="9" s="1"/>
  <c r="B138" i="9"/>
  <c r="C103" i="9"/>
  <c r="C105" i="9" s="1"/>
  <c r="B103" i="9"/>
  <c r="C68" i="9"/>
  <c r="C70" i="9" s="1"/>
  <c r="B68" i="9"/>
  <c r="C174" i="9" l="1"/>
  <c r="D10" i="16"/>
  <c r="C104" i="9"/>
  <c r="D8" i="16"/>
  <c r="AD8" i="16" s="1"/>
  <c r="C244" i="9"/>
  <c r="D12" i="16"/>
  <c r="AD12" i="16" s="1"/>
  <c r="C314" i="9"/>
  <c r="D14" i="16"/>
  <c r="AD14" i="16" s="1"/>
  <c r="C384" i="9"/>
  <c r="D16" i="16"/>
  <c r="AD16" i="16" s="1"/>
  <c r="C69" i="9"/>
  <c r="D7" i="16"/>
  <c r="C139" i="9"/>
  <c r="D9" i="16"/>
  <c r="AD9" i="16" s="1"/>
  <c r="C209" i="9"/>
  <c r="D11" i="16"/>
  <c r="AD11" i="16" s="1"/>
  <c r="C279" i="9"/>
  <c r="D13" i="16"/>
  <c r="AD13" i="16" s="1"/>
  <c r="C349" i="9"/>
  <c r="D15" i="16"/>
  <c r="AD15" i="16" s="1"/>
  <c r="AD17" i="16"/>
  <c r="AI5" i="16"/>
  <c r="AT8" i="22" s="1"/>
  <c r="C35" i="9"/>
  <c r="C419" i="9"/>
  <c r="C420" i="9"/>
  <c r="BQ30" i="9"/>
  <c r="BQ31" i="9"/>
  <c r="BR31" i="9" s="1"/>
  <c r="BQ32" i="9"/>
  <c r="BR32" i="9" s="1"/>
  <c r="BP33" i="9"/>
  <c r="AU8" i="22" l="1"/>
  <c r="AD10" i="16"/>
  <c r="E12" i="22"/>
  <c r="AD7" i="16"/>
  <c r="D20" i="16"/>
  <c r="BQ33" i="9"/>
  <c r="BR30" i="9"/>
  <c r="AD19" i="16" l="1"/>
  <c r="AD20" i="16"/>
  <c r="F10" i="26"/>
  <c r="H10" i="26"/>
  <c r="J10" i="26"/>
  <c r="L10" i="26"/>
  <c r="N10" i="26"/>
  <c r="P10" i="26"/>
  <c r="R10" i="26"/>
  <c r="T10" i="26"/>
  <c r="V10" i="26"/>
  <c r="X10" i="26"/>
  <c r="Z10" i="26"/>
  <c r="AC10" i="26"/>
  <c r="F11" i="26"/>
  <c r="H11" i="26"/>
  <c r="J11" i="26"/>
  <c r="L11" i="26"/>
  <c r="N11" i="26"/>
  <c r="P11" i="26"/>
  <c r="R11" i="26"/>
  <c r="T11" i="26"/>
  <c r="V11" i="26"/>
  <c r="X11" i="26"/>
  <c r="Z11" i="26"/>
  <c r="AC11" i="26"/>
  <c r="F12" i="26"/>
  <c r="H12" i="26"/>
  <c r="J12" i="26"/>
  <c r="L12" i="26"/>
  <c r="N12" i="26"/>
  <c r="P12" i="26"/>
  <c r="R12" i="26"/>
  <c r="T12" i="26"/>
  <c r="V12" i="26"/>
  <c r="X12" i="26"/>
  <c r="Z12" i="26"/>
  <c r="AC12" i="26"/>
  <c r="D13" i="26"/>
  <c r="F13" i="26"/>
  <c r="H13" i="26"/>
  <c r="J13" i="26"/>
  <c r="L13" i="26"/>
  <c r="N13" i="26"/>
  <c r="P13" i="26"/>
  <c r="R13" i="26"/>
  <c r="T13" i="26"/>
  <c r="V13" i="26"/>
  <c r="X13" i="26"/>
  <c r="Z13" i="26"/>
  <c r="AC13" i="26"/>
  <c r="F9" i="26"/>
  <c r="H9" i="26"/>
  <c r="J9" i="26"/>
  <c r="L9" i="26"/>
  <c r="N9" i="26"/>
  <c r="P9" i="26"/>
  <c r="R9" i="26"/>
  <c r="T9" i="26"/>
  <c r="V9" i="26"/>
  <c r="X9" i="26"/>
  <c r="Z9" i="26"/>
  <c r="AC9" i="26"/>
  <c r="S19" i="31"/>
  <c r="CM18" i="23"/>
  <c r="CM17" i="23"/>
  <c r="CM16" i="23"/>
  <c r="CM15" i="23"/>
  <c r="CM14" i="23"/>
  <c r="CM13" i="23"/>
  <c r="CM12" i="23"/>
  <c r="CM11" i="23"/>
  <c r="CM9" i="23"/>
  <c r="R19" i="31"/>
  <c r="T8" i="31"/>
  <c r="T9" i="31"/>
  <c r="T10" i="31"/>
  <c r="T11" i="31"/>
  <c r="T12" i="31"/>
  <c r="T13" i="31"/>
  <c r="T14" i="31"/>
  <c r="T15" i="31"/>
  <c r="T16" i="31"/>
  <c r="T17" i="31"/>
  <c r="T18" i="31"/>
  <c r="T7" i="31"/>
  <c r="C4" i="34"/>
  <c r="L4" i="34" s="1"/>
  <c r="K4" i="31"/>
  <c r="C3" i="29"/>
  <c r="C4" i="24"/>
  <c r="Z4" i="26" s="1"/>
  <c r="C3" i="23"/>
  <c r="P19" i="31"/>
  <c r="O19" i="31"/>
  <c r="BU17" i="23"/>
  <c r="BU18" i="23"/>
  <c r="BU16" i="23"/>
  <c r="BU15" i="23"/>
  <c r="BU14" i="23"/>
  <c r="BU13" i="23"/>
  <c r="BU12" i="23"/>
  <c r="BU11" i="23"/>
  <c r="BU10" i="23"/>
  <c r="Q19" i="31"/>
  <c r="I16" i="31"/>
  <c r="D16" i="31"/>
  <c r="C16" i="31"/>
  <c r="I15" i="31"/>
  <c r="D15" i="31"/>
  <c r="C15" i="31"/>
  <c r="I14" i="31"/>
  <c r="D14" i="31"/>
  <c r="C14" i="31"/>
  <c r="I13" i="31"/>
  <c r="D13" i="31"/>
  <c r="C13" i="31"/>
  <c r="I12" i="31"/>
  <c r="D12" i="31"/>
  <c r="C12" i="31"/>
  <c r="I11" i="31"/>
  <c r="D11" i="31"/>
  <c r="C11" i="31"/>
  <c r="I10" i="31"/>
  <c r="D10" i="31"/>
  <c r="C10" i="31"/>
  <c r="I9" i="31"/>
  <c r="D9" i="31"/>
  <c r="C9" i="31"/>
  <c r="I8" i="31"/>
  <c r="D8" i="31"/>
  <c r="C8" i="31"/>
  <c r="I7" i="31"/>
  <c r="D7" i="31"/>
  <c r="C7" i="31"/>
  <c r="I5" i="31"/>
  <c r="D5" i="31"/>
  <c r="C5" i="31"/>
  <c r="F26" i="34"/>
  <c r="F27" i="34"/>
  <c r="F28" i="34"/>
  <c r="F29" i="34"/>
  <c r="F30" i="34"/>
  <c r="F31" i="34"/>
  <c r="AF6" i="22"/>
  <c r="AI6" i="22"/>
  <c r="T19" i="31" l="1"/>
  <c r="AB12" i="26"/>
  <c r="AD12" i="26" s="1"/>
  <c r="AB11" i="26"/>
  <c r="AD11" i="26" s="1"/>
  <c r="AB10" i="26"/>
  <c r="AD10" i="26" s="1"/>
  <c r="AB13" i="26"/>
  <c r="AD13" i="26" s="1"/>
  <c r="AB9" i="26"/>
  <c r="AD9" i="26" s="1"/>
  <c r="Z6" i="22" l="1"/>
  <c r="AC6" i="22"/>
  <c r="L19" i="16"/>
  <c r="N19" i="16"/>
  <c r="R19" i="16"/>
  <c r="P19" i="16"/>
  <c r="T19" i="16"/>
  <c r="W17" i="16"/>
  <c r="AG19" i="22" s="1"/>
  <c r="AN19" i="22"/>
  <c r="AN18" i="22"/>
  <c r="AN17" i="22"/>
  <c r="AN16" i="22"/>
  <c r="AN15" i="22"/>
  <c r="AN14" i="22"/>
  <c r="AN13" i="22"/>
  <c r="AN12" i="22"/>
  <c r="AN11" i="22"/>
  <c r="AN10" i="22"/>
  <c r="AN9" i="22"/>
  <c r="AN8" i="22"/>
  <c r="AN21" i="22" s="1"/>
  <c r="AP19" i="22"/>
  <c r="AP18" i="22"/>
  <c r="AP17" i="22"/>
  <c r="AP16" i="22"/>
  <c r="AP15" i="22"/>
  <c r="AP14" i="22"/>
  <c r="AP13" i="22"/>
  <c r="AP12" i="22"/>
  <c r="AP11" i="22"/>
  <c r="AP10" i="22"/>
  <c r="AP9" i="22"/>
  <c r="AP8" i="22"/>
  <c r="AP21" i="22" s="1"/>
  <c r="AL19" i="22"/>
  <c r="AL18" i="22"/>
  <c r="AL17" i="22"/>
  <c r="AL16" i="22"/>
  <c r="AL15" i="22"/>
  <c r="AL14" i="22"/>
  <c r="AL13" i="22"/>
  <c r="AL12" i="22"/>
  <c r="AL11" i="22"/>
  <c r="AL10" i="22"/>
  <c r="AL9" i="22"/>
  <c r="AL8" i="22"/>
  <c r="AL21" i="22" s="1"/>
  <c r="AI19" i="22"/>
  <c r="AI18" i="22"/>
  <c r="AI17" i="22"/>
  <c r="AI16" i="22"/>
  <c r="AI15" i="22"/>
  <c r="AI14" i="22"/>
  <c r="AI13" i="22"/>
  <c r="AI12" i="22"/>
  <c r="AI11" i="22"/>
  <c r="AI10" i="22"/>
  <c r="AI9" i="22"/>
  <c r="AI8" i="22"/>
  <c r="AF19" i="22"/>
  <c r="AF18" i="22"/>
  <c r="AF17" i="22"/>
  <c r="AF16" i="22"/>
  <c r="AF15" i="22"/>
  <c r="AF14" i="22"/>
  <c r="AF13" i="22"/>
  <c r="AF12" i="22"/>
  <c r="AF11" i="22"/>
  <c r="AF10" i="22"/>
  <c r="AF9" i="22"/>
  <c r="AF8" i="22"/>
  <c r="AC19" i="22"/>
  <c r="AC18" i="22"/>
  <c r="AC17" i="22"/>
  <c r="AC16" i="22"/>
  <c r="AC15" i="22"/>
  <c r="AC14" i="22"/>
  <c r="AC13" i="22"/>
  <c r="AC12" i="22"/>
  <c r="AC11" i="22"/>
  <c r="AC10" i="22"/>
  <c r="AC9" i="22"/>
  <c r="AC8" i="22"/>
  <c r="V19" i="16"/>
  <c r="X19" i="16"/>
  <c r="AB19" i="16"/>
  <c r="Z19" i="16"/>
  <c r="CP417" i="9"/>
  <c r="CQ417" i="9" s="1"/>
  <c r="CK417" i="9"/>
  <c r="CL417" i="9" s="1"/>
  <c r="CF417" i="9"/>
  <c r="CG417" i="9" s="1"/>
  <c r="CA417" i="9"/>
  <c r="CB417" i="9" s="1"/>
  <c r="BV417" i="9"/>
  <c r="BW417" i="9" s="1"/>
  <c r="BQ417" i="9"/>
  <c r="BR417" i="9" s="1"/>
  <c r="CP416" i="9"/>
  <c r="CQ416" i="9" s="1"/>
  <c r="CK416" i="9"/>
  <c r="CL416" i="9" s="1"/>
  <c r="CF416" i="9"/>
  <c r="CG416" i="9" s="1"/>
  <c r="CA416" i="9"/>
  <c r="CB416" i="9" s="1"/>
  <c r="BV416" i="9"/>
  <c r="BW416" i="9" s="1"/>
  <c r="BQ416" i="9"/>
  <c r="BR416" i="9" s="1"/>
  <c r="CP415" i="9"/>
  <c r="CQ415" i="9" s="1"/>
  <c r="CK415" i="9"/>
  <c r="CL415" i="9" s="1"/>
  <c r="CF415" i="9"/>
  <c r="CG415" i="9" s="1"/>
  <c r="CA415" i="9"/>
  <c r="CB415" i="9" s="1"/>
  <c r="BV415" i="9"/>
  <c r="BW415" i="9" s="1"/>
  <c r="BQ415" i="9"/>
  <c r="BR415" i="9" s="1"/>
  <c r="CP382" i="9"/>
  <c r="CQ382" i="9" s="1"/>
  <c r="CK382" i="9"/>
  <c r="CL382" i="9" s="1"/>
  <c r="CF382" i="9"/>
  <c r="CG382" i="9" s="1"/>
  <c r="CA382" i="9"/>
  <c r="CB382" i="9" s="1"/>
  <c r="BV382" i="9"/>
  <c r="BW382" i="9" s="1"/>
  <c r="BQ382" i="9"/>
  <c r="BR382" i="9" s="1"/>
  <c r="CP381" i="9"/>
  <c r="CQ381" i="9" s="1"/>
  <c r="CK381" i="9"/>
  <c r="CL381" i="9" s="1"/>
  <c r="CF381" i="9"/>
  <c r="CG381" i="9" s="1"/>
  <c r="CA381" i="9"/>
  <c r="CB381" i="9" s="1"/>
  <c r="BV381" i="9"/>
  <c r="BW381" i="9" s="1"/>
  <c r="BQ381" i="9"/>
  <c r="BR381" i="9" s="1"/>
  <c r="CP380" i="9"/>
  <c r="CQ380" i="9" s="1"/>
  <c r="CK380" i="9"/>
  <c r="CL380" i="9" s="1"/>
  <c r="CF380" i="9"/>
  <c r="CG380" i="9" s="1"/>
  <c r="CA380" i="9"/>
  <c r="CB380" i="9" s="1"/>
  <c r="BV380" i="9"/>
  <c r="BW380" i="9" s="1"/>
  <c r="BQ380" i="9"/>
  <c r="BR380" i="9" s="1"/>
  <c r="CP347" i="9"/>
  <c r="CQ347" i="9" s="1"/>
  <c r="CK347" i="9"/>
  <c r="CL347" i="9" s="1"/>
  <c r="CF347" i="9"/>
  <c r="CG347" i="9" s="1"/>
  <c r="CA347" i="9"/>
  <c r="CB347" i="9" s="1"/>
  <c r="BV347" i="9"/>
  <c r="BW347" i="9" s="1"/>
  <c r="BQ347" i="9"/>
  <c r="BR347" i="9" s="1"/>
  <c r="CP346" i="9"/>
  <c r="CQ346" i="9" s="1"/>
  <c r="CK346" i="9"/>
  <c r="CL346" i="9" s="1"/>
  <c r="CF346" i="9"/>
  <c r="CG346" i="9" s="1"/>
  <c r="CA346" i="9"/>
  <c r="CB346" i="9" s="1"/>
  <c r="BV346" i="9"/>
  <c r="BW346" i="9" s="1"/>
  <c r="BQ346" i="9"/>
  <c r="BR346" i="9" s="1"/>
  <c r="CP345" i="9"/>
  <c r="CQ345" i="9" s="1"/>
  <c r="CK345" i="9"/>
  <c r="CL345" i="9" s="1"/>
  <c r="CF345" i="9"/>
  <c r="CG345" i="9" s="1"/>
  <c r="CA345" i="9"/>
  <c r="CB345" i="9" s="1"/>
  <c r="BV345" i="9"/>
  <c r="BW345" i="9" s="1"/>
  <c r="BQ345" i="9"/>
  <c r="BR345" i="9" s="1"/>
  <c r="CP312" i="9"/>
  <c r="CQ312" i="9" s="1"/>
  <c r="CK312" i="9"/>
  <c r="CL312" i="9" s="1"/>
  <c r="CF312" i="9"/>
  <c r="CG312" i="9" s="1"/>
  <c r="CA312" i="9"/>
  <c r="CB312" i="9" s="1"/>
  <c r="BV312" i="9"/>
  <c r="BW312" i="9" s="1"/>
  <c r="BQ312" i="9"/>
  <c r="BR312" i="9" s="1"/>
  <c r="CP311" i="9"/>
  <c r="CQ311" i="9" s="1"/>
  <c r="CK311" i="9"/>
  <c r="CL311" i="9" s="1"/>
  <c r="CF311" i="9"/>
  <c r="CG311" i="9" s="1"/>
  <c r="CA311" i="9"/>
  <c r="CB311" i="9" s="1"/>
  <c r="BV311" i="9"/>
  <c r="BW311" i="9" s="1"/>
  <c r="BQ311" i="9"/>
  <c r="BR311" i="9" s="1"/>
  <c r="CP310" i="9"/>
  <c r="CQ310" i="9" s="1"/>
  <c r="CK310" i="9"/>
  <c r="CL310" i="9" s="1"/>
  <c r="CF310" i="9"/>
  <c r="CG310" i="9" s="1"/>
  <c r="CA310" i="9"/>
  <c r="CB310" i="9" s="1"/>
  <c r="BV310" i="9"/>
  <c r="BW310" i="9" s="1"/>
  <c r="BQ310" i="9"/>
  <c r="BR310" i="9" s="1"/>
  <c r="CP277" i="9"/>
  <c r="CQ277" i="9" s="1"/>
  <c r="CK277" i="9"/>
  <c r="CL277" i="9" s="1"/>
  <c r="CF277" i="9"/>
  <c r="CG277" i="9" s="1"/>
  <c r="CA277" i="9"/>
  <c r="CB277" i="9" s="1"/>
  <c r="BV277" i="9"/>
  <c r="BW277" i="9" s="1"/>
  <c r="BQ277" i="9"/>
  <c r="BR277" i="9" s="1"/>
  <c r="CP276" i="9"/>
  <c r="CQ276" i="9" s="1"/>
  <c r="CK276" i="9"/>
  <c r="CL276" i="9" s="1"/>
  <c r="CF276" i="9"/>
  <c r="CG276" i="9" s="1"/>
  <c r="CA276" i="9"/>
  <c r="CB276" i="9" s="1"/>
  <c r="BV276" i="9"/>
  <c r="BW276" i="9" s="1"/>
  <c r="BQ276" i="9"/>
  <c r="BR276" i="9" s="1"/>
  <c r="CP275" i="9"/>
  <c r="CQ275" i="9" s="1"/>
  <c r="CK275" i="9"/>
  <c r="CL275" i="9" s="1"/>
  <c r="CF275" i="9"/>
  <c r="CG275" i="9" s="1"/>
  <c r="CA275" i="9"/>
  <c r="CB275" i="9" s="1"/>
  <c r="BV275" i="9"/>
  <c r="BW275" i="9" s="1"/>
  <c r="BQ275" i="9"/>
  <c r="BR275" i="9" s="1"/>
  <c r="CP242" i="9"/>
  <c r="CQ242" i="9" s="1"/>
  <c r="CK242" i="9"/>
  <c r="CL242" i="9" s="1"/>
  <c r="CF242" i="9"/>
  <c r="CG242" i="9" s="1"/>
  <c r="CA242" i="9"/>
  <c r="CB242" i="9" s="1"/>
  <c r="BV242" i="9"/>
  <c r="BW242" i="9" s="1"/>
  <c r="BQ242" i="9"/>
  <c r="BR242" i="9" s="1"/>
  <c r="CP241" i="9"/>
  <c r="CQ241" i="9" s="1"/>
  <c r="CK241" i="9"/>
  <c r="CL241" i="9" s="1"/>
  <c r="CF241" i="9"/>
  <c r="CG241" i="9" s="1"/>
  <c r="CA241" i="9"/>
  <c r="CB241" i="9" s="1"/>
  <c r="BV241" i="9"/>
  <c r="BW241" i="9" s="1"/>
  <c r="BQ241" i="9"/>
  <c r="BR241" i="9" s="1"/>
  <c r="CP240" i="9"/>
  <c r="CQ240" i="9" s="1"/>
  <c r="CK240" i="9"/>
  <c r="CL240" i="9" s="1"/>
  <c r="CF240" i="9"/>
  <c r="CG240" i="9" s="1"/>
  <c r="CA240" i="9"/>
  <c r="CB240" i="9" s="1"/>
  <c r="BV240" i="9"/>
  <c r="BW240" i="9" s="1"/>
  <c r="BQ240" i="9"/>
  <c r="BR240" i="9" s="1"/>
  <c r="CP207" i="9"/>
  <c r="CQ207" i="9" s="1"/>
  <c r="CK207" i="9"/>
  <c r="CL207" i="9" s="1"/>
  <c r="CF207" i="9"/>
  <c r="CG207" i="9" s="1"/>
  <c r="CA207" i="9"/>
  <c r="CB207" i="9" s="1"/>
  <c r="BV207" i="9"/>
  <c r="BW207" i="9" s="1"/>
  <c r="BQ207" i="9"/>
  <c r="BR207" i="9" s="1"/>
  <c r="CP206" i="9"/>
  <c r="CQ206" i="9" s="1"/>
  <c r="CK206" i="9"/>
  <c r="CL206" i="9" s="1"/>
  <c r="CF206" i="9"/>
  <c r="CG206" i="9" s="1"/>
  <c r="CA206" i="9"/>
  <c r="CB206" i="9" s="1"/>
  <c r="BV206" i="9"/>
  <c r="BW206" i="9" s="1"/>
  <c r="BQ206" i="9"/>
  <c r="BR206" i="9" s="1"/>
  <c r="CP205" i="9"/>
  <c r="CQ205" i="9" s="1"/>
  <c r="CK205" i="9"/>
  <c r="CL205" i="9" s="1"/>
  <c r="CF205" i="9"/>
  <c r="CG205" i="9" s="1"/>
  <c r="CA205" i="9"/>
  <c r="CB205" i="9" s="1"/>
  <c r="BV205" i="9"/>
  <c r="BW205" i="9" s="1"/>
  <c r="BQ205" i="9"/>
  <c r="BR205" i="9" s="1"/>
  <c r="CP172" i="9"/>
  <c r="CQ172" i="9" s="1"/>
  <c r="CK172" i="9"/>
  <c r="CL172" i="9" s="1"/>
  <c r="CF172" i="9"/>
  <c r="CG172" i="9" s="1"/>
  <c r="CA172" i="9"/>
  <c r="CB172" i="9" s="1"/>
  <c r="BV172" i="9"/>
  <c r="BW172" i="9" s="1"/>
  <c r="BQ172" i="9"/>
  <c r="BR172" i="9" s="1"/>
  <c r="CP171" i="9"/>
  <c r="CQ171" i="9" s="1"/>
  <c r="CK171" i="9"/>
  <c r="CL171" i="9" s="1"/>
  <c r="CF171" i="9"/>
  <c r="CG171" i="9" s="1"/>
  <c r="CA171" i="9"/>
  <c r="CB171" i="9" s="1"/>
  <c r="BV171" i="9"/>
  <c r="BW171" i="9" s="1"/>
  <c r="BQ171" i="9"/>
  <c r="BR171" i="9" s="1"/>
  <c r="CP170" i="9"/>
  <c r="CQ170" i="9" s="1"/>
  <c r="CK170" i="9"/>
  <c r="CL170" i="9" s="1"/>
  <c r="CF170" i="9"/>
  <c r="CG170" i="9" s="1"/>
  <c r="CA170" i="9"/>
  <c r="CB170" i="9" s="1"/>
  <c r="BV170" i="9"/>
  <c r="BW170" i="9" s="1"/>
  <c r="BQ170" i="9"/>
  <c r="BR170" i="9" s="1"/>
  <c r="CP137" i="9"/>
  <c r="CQ137" i="9" s="1"/>
  <c r="CK137" i="9"/>
  <c r="CL137" i="9" s="1"/>
  <c r="CF137" i="9"/>
  <c r="CG137" i="9" s="1"/>
  <c r="CA137" i="9"/>
  <c r="CB137" i="9" s="1"/>
  <c r="BV137" i="9"/>
  <c r="BW137" i="9" s="1"/>
  <c r="BQ137" i="9"/>
  <c r="BR137" i="9" s="1"/>
  <c r="CP136" i="9"/>
  <c r="CQ136" i="9" s="1"/>
  <c r="CK136" i="9"/>
  <c r="CL136" i="9" s="1"/>
  <c r="CF136" i="9"/>
  <c r="CG136" i="9" s="1"/>
  <c r="CA136" i="9"/>
  <c r="CB136" i="9" s="1"/>
  <c r="BV136" i="9"/>
  <c r="BW136" i="9" s="1"/>
  <c r="BQ136" i="9"/>
  <c r="BR136" i="9" s="1"/>
  <c r="CP135" i="9"/>
  <c r="CQ135" i="9" s="1"/>
  <c r="CK135" i="9"/>
  <c r="CL135" i="9" s="1"/>
  <c r="CF135" i="9"/>
  <c r="CG135" i="9" s="1"/>
  <c r="CA135" i="9"/>
  <c r="CB135" i="9" s="1"/>
  <c r="BV135" i="9"/>
  <c r="BW135" i="9" s="1"/>
  <c r="BQ135" i="9"/>
  <c r="BR135" i="9" s="1"/>
  <c r="CP102" i="9"/>
  <c r="CQ102" i="9" s="1"/>
  <c r="CK102" i="9"/>
  <c r="CL102" i="9" s="1"/>
  <c r="CF102" i="9"/>
  <c r="CG102" i="9" s="1"/>
  <c r="CA102" i="9"/>
  <c r="CB102" i="9" s="1"/>
  <c r="BV102" i="9"/>
  <c r="BW102" i="9" s="1"/>
  <c r="BQ102" i="9"/>
  <c r="BR102" i="9" s="1"/>
  <c r="CP101" i="9"/>
  <c r="CQ101" i="9" s="1"/>
  <c r="CK101" i="9"/>
  <c r="CL101" i="9" s="1"/>
  <c r="CF101" i="9"/>
  <c r="CG101" i="9" s="1"/>
  <c r="CA101" i="9"/>
  <c r="CB101" i="9" s="1"/>
  <c r="BV101" i="9"/>
  <c r="BW101" i="9" s="1"/>
  <c r="BQ101" i="9"/>
  <c r="BR101" i="9" s="1"/>
  <c r="CP100" i="9"/>
  <c r="CQ100" i="9" s="1"/>
  <c r="CK100" i="9"/>
  <c r="CL100" i="9" s="1"/>
  <c r="CF100" i="9"/>
  <c r="CG100" i="9" s="1"/>
  <c r="CA100" i="9"/>
  <c r="CB100" i="9" s="1"/>
  <c r="BV100" i="9"/>
  <c r="BW100" i="9" s="1"/>
  <c r="BQ100" i="9"/>
  <c r="BR100" i="9" s="1"/>
  <c r="CP67" i="9"/>
  <c r="CQ67" i="9" s="1"/>
  <c r="CK67" i="9"/>
  <c r="CL67" i="9" s="1"/>
  <c r="CF67" i="9"/>
  <c r="CG67" i="9" s="1"/>
  <c r="CA67" i="9"/>
  <c r="CB67" i="9" s="1"/>
  <c r="BV67" i="9"/>
  <c r="BW67" i="9" s="1"/>
  <c r="BQ67" i="9"/>
  <c r="BR67" i="9" s="1"/>
  <c r="CP66" i="9"/>
  <c r="CQ66" i="9" s="1"/>
  <c r="CK66" i="9"/>
  <c r="CL66" i="9" s="1"/>
  <c r="CF66" i="9"/>
  <c r="CG66" i="9" s="1"/>
  <c r="CA66" i="9"/>
  <c r="CB66" i="9" s="1"/>
  <c r="BV66" i="9"/>
  <c r="BW66" i="9" s="1"/>
  <c r="BQ66" i="9"/>
  <c r="BR66" i="9" s="1"/>
  <c r="CP65" i="9"/>
  <c r="CQ65" i="9" s="1"/>
  <c r="CK65" i="9"/>
  <c r="CL65" i="9" s="1"/>
  <c r="CF65" i="9"/>
  <c r="CG65" i="9" s="1"/>
  <c r="CA65" i="9"/>
  <c r="CB65" i="9" s="1"/>
  <c r="BV65" i="9"/>
  <c r="BW65" i="9" s="1"/>
  <c r="BQ65" i="9"/>
  <c r="BR65" i="9" s="1"/>
  <c r="CO418" i="9"/>
  <c r="CO383" i="9"/>
  <c r="CO348" i="9"/>
  <c r="CO313" i="9"/>
  <c r="CO278" i="9"/>
  <c r="CO243" i="9"/>
  <c r="CO208" i="9"/>
  <c r="CO173" i="9"/>
  <c r="CO138" i="9"/>
  <c r="CO103" i="9"/>
  <c r="CO68" i="9"/>
  <c r="CO33" i="9"/>
  <c r="CP32" i="9"/>
  <c r="CQ32" i="9" s="1"/>
  <c r="CP31" i="9"/>
  <c r="CQ31" i="9" s="1"/>
  <c r="CP30" i="9"/>
  <c r="CQ30" i="9" s="1"/>
  <c r="CJ418" i="9"/>
  <c r="CJ383" i="9"/>
  <c r="CJ348" i="9"/>
  <c r="CJ313" i="9"/>
  <c r="CJ278" i="9"/>
  <c r="CJ243" i="9"/>
  <c r="CJ208" i="9"/>
  <c r="CJ173" i="9"/>
  <c r="CJ138" i="9"/>
  <c r="CJ103" i="9"/>
  <c r="CJ68" i="9"/>
  <c r="CJ33" i="9"/>
  <c r="CK32" i="9"/>
  <c r="CL32" i="9" s="1"/>
  <c r="CK31" i="9"/>
  <c r="CL31" i="9" s="1"/>
  <c r="CK30" i="9"/>
  <c r="CL30" i="9" s="1"/>
  <c r="CE418" i="9"/>
  <c r="CE383" i="9"/>
  <c r="CE348" i="9"/>
  <c r="CE313" i="9"/>
  <c r="CE278" i="9"/>
  <c r="CE243" i="9"/>
  <c r="CE208" i="9"/>
  <c r="CE173" i="9"/>
  <c r="CE138" i="9"/>
  <c r="CE103" i="9"/>
  <c r="CE68" i="9"/>
  <c r="CE33" i="9"/>
  <c r="CF32" i="9"/>
  <c r="CG32" i="9" s="1"/>
  <c r="CF31" i="9"/>
  <c r="CG31" i="9" s="1"/>
  <c r="CF30" i="9"/>
  <c r="CG30" i="9" s="1"/>
  <c r="BZ418" i="9"/>
  <c r="BZ383" i="9"/>
  <c r="BZ348" i="9"/>
  <c r="BZ313" i="9"/>
  <c r="BZ278" i="9"/>
  <c r="BZ243" i="9"/>
  <c r="BZ208" i="9"/>
  <c r="BZ173" i="9"/>
  <c r="BZ138" i="9"/>
  <c r="BZ103" i="9"/>
  <c r="BZ68" i="9"/>
  <c r="BZ33" i="9"/>
  <c r="CA32" i="9"/>
  <c r="CB32" i="9" s="1"/>
  <c r="CA31" i="9"/>
  <c r="CB31" i="9" s="1"/>
  <c r="CA30" i="9"/>
  <c r="CB30" i="9" s="1"/>
  <c r="BU418" i="9"/>
  <c r="BU383" i="9"/>
  <c r="BU348" i="9"/>
  <c r="BU313" i="9"/>
  <c r="BU278" i="9"/>
  <c r="BU243" i="9"/>
  <c r="BU208" i="9"/>
  <c r="BU173" i="9"/>
  <c r="BU138" i="9"/>
  <c r="BU103" i="9"/>
  <c r="BU68" i="9"/>
  <c r="BU33" i="9"/>
  <c r="BV32" i="9"/>
  <c r="BW32" i="9" s="1"/>
  <c r="BV31" i="9"/>
  <c r="BW31" i="9" s="1"/>
  <c r="BV30" i="9"/>
  <c r="BW30" i="9" s="1"/>
  <c r="BP418" i="9"/>
  <c r="BP383" i="9"/>
  <c r="BP348" i="9"/>
  <c r="BP313" i="9"/>
  <c r="BP278" i="9"/>
  <c r="BP243" i="9"/>
  <c r="BP208" i="9"/>
  <c r="BP173" i="9"/>
  <c r="BP138" i="9"/>
  <c r="BP103" i="9"/>
  <c r="BP68" i="9"/>
  <c r="W15" i="16"/>
  <c r="AG17" i="22" s="1"/>
  <c r="O16" i="34"/>
  <c r="O15" i="34"/>
  <c r="O14" i="34"/>
  <c r="O13" i="34"/>
  <c r="O12" i="34"/>
  <c r="O11" i="34"/>
  <c r="O10" i="34"/>
  <c r="O9" i="34"/>
  <c r="O8" i="34"/>
  <c r="O7" i="34"/>
  <c r="AC21" i="22" l="1"/>
  <c r="AF21" i="22"/>
  <c r="AI21" i="22"/>
  <c r="CK418" i="9"/>
  <c r="CP418" i="9"/>
  <c r="CP383" i="9"/>
  <c r="CP348" i="9"/>
  <c r="CP313" i="9"/>
  <c r="CP278" i="9"/>
  <c r="AJ5" i="16"/>
  <c r="H306" i="19"/>
  <c r="I306" i="19" s="1"/>
  <c r="H636" i="19"/>
  <c r="I636" i="19" s="1"/>
  <c r="H196" i="19"/>
  <c r="I196" i="19" s="1"/>
  <c r="CK348" i="9"/>
  <c r="CK313" i="9"/>
  <c r="H416" i="19"/>
  <c r="I416" i="19" s="1"/>
  <c r="W16" i="16"/>
  <c r="AG18" i="22" s="1"/>
  <c r="H251" i="19"/>
  <c r="I251" i="19" s="1"/>
  <c r="H581" i="19"/>
  <c r="I581" i="19" s="1"/>
  <c r="H361" i="19"/>
  <c r="I361" i="19" s="1"/>
  <c r="CK243" i="9"/>
  <c r="CP243" i="9"/>
  <c r="CK383" i="9"/>
  <c r="H526" i="19"/>
  <c r="I526" i="19" s="1"/>
  <c r="H471" i="19"/>
  <c r="I471" i="19" s="1"/>
  <c r="AC19" i="16"/>
  <c r="CK278" i="9"/>
  <c r="CP33" i="9"/>
  <c r="CP68" i="9"/>
  <c r="CP103" i="9"/>
  <c r="CP138" i="9"/>
  <c r="CP173" i="9"/>
  <c r="CP208" i="9"/>
  <c r="CK33" i="9"/>
  <c r="CK68" i="9"/>
  <c r="CK103" i="9"/>
  <c r="CK138" i="9"/>
  <c r="CK173" i="9"/>
  <c r="CK208" i="9"/>
  <c r="CF33" i="9"/>
  <c r="CF68" i="9"/>
  <c r="CF103" i="9"/>
  <c r="CF138" i="9"/>
  <c r="CF173" i="9"/>
  <c r="CF208" i="9"/>
  <c r="CF243" i="9"/>
  <c r="CF278" i="9"/>
  <c r="CF313" i="9"/>
  <c r="CF348" i="9"/>
  <c r="CF383" i="9"/>
  <c r="CF418" i="9"/>
  <c r="CA33" i="9"/>
  <c r="CA68" i="9"/>
  <c r="CA103" i="9"/>
  <c r="CA138" i="9"/>
  <c r="CA173" i="9"/>
  <c r="CA208" i="9"/>
  <c r="CA243" i="9"/>
  <c r="CA278" i="9"/>
  <c r="CA313" i="9"/>
  <c r="CA348" i="9"/>
  <c r="CA383" i="9"/>
  <c r="CA418" i="9"/>
  <c r="BV33" i="9"/>
  <c r="BV68" i="9"/>
  <c r="BV103" i="9"/>
  <c r="BV138" i="9"/>
  <c r="BV173" i="9"/>
  <c r="BV208" i="9"/>
  <c r="BV243" i="9"/>
  <c r="BV278" i="9"/>
  <c r="BV313" i="9"/>
  <c r="BV348" i="9"/>
  <c r="BV383" i="9"/>
  <c r="BV418" i="9"/>
  <c r="AA6" i="16"/>
  <c r="BQ68" i="9"/>
  <c r="AA7" i="16" s="1"/>
  <c r="BQ103" i="9"/>
  <c r="AA8" i="16" s="1"/>
  <c r="BQ138" i="9"/>
  <c r="AA9" i="16" s="1"/>
  <c r="BQ173" i="9"/>
  <c r="AA10" i="16" s="1"/>
  <c r="BQ208" i="9"/>
  <c r="AA11" i="16" s="1"/>
  <c r="BQ243" i="9"/>
  <c r="AA12" i="16" s="1"/>
  <c r="BQ278" i="9"/>
  <c r="AA13" i="16" s="1"/>
  <c r="BQ313" i="9"/>
  <c r="AA14" i="16" s="1"/>
  <c r="BQ348" i="9"/>
  <c r="AA15" i="16" s="1"/>
  <c r="BQ383" i="9"/>
  <c r="AA16" i="16" s="1"/>
  <c r="BQ418" i="9"/>
  <c r="AA17" i="16" s="1"/>
  <c r="Y6" i="16"/>
  <c r="AJ8" i="22" s="1"/>
  <c r="Y7" i="16"/>
  <c r="AJ9" i="22" s="1"/>
  <c r="Y8" i="16"/>
  <c r="AJ10" i="22" s="1"/>
  <c r="Y9" i="16"/>
  <c r="AJ11" i="22" s="1"/>
  <c r="Y10" i="16"/>
  <c r="AJ12" i="22" s="1"/>
  <c r="Y11" i="16"/>
  <c r="AJ13" i="22" s="1"/>
  <c r="Y12" i="16"/>
  <c r="AJ14" i="22" s="1"/>
  <c r="Y13" i="16"/>
  <c r="AJ15" i="22" s="1"/>
  <c r="Y14" i="16"/>
  <c r="AJ16" i="22" s="1"/>
  <c r="Y15" i="16"/>
  <c r="AJ17" i="22" s="1"/>
  <c r="Y16" i="16"/>
  <c r="AJ18" i="22" s="1"/>
  <c r="Y17" i="16"/>
  <c r="AJ19" i="22" s="1"/>
  <c r="W6" i="16"/>
  <c r="W7" i="16"/>
  <c r="AG9" i="22" s="1"/>
  <c r="W8" i="16"/>
  <c r="AG10" i="22" s="1"/>
  <c r="W9" i="16"/>
  <c r="AG11" i="22" s="1"/>
  <c r="W10" i="16"/>
  <c r="AG12" i="22" s="1"/>
  <c r="W11" i="16"/>
  <c r="AG13" i="22" s="1"/>
  <c r="W12" i="16"/>
  <c r="AG14" i="22" s="1"/>
  <c r="W13" i="16"/>
  <c r="AG15" i="22" s="1"/>
  <c r="W14" i="16"/>
  <c r="AG16" i="22" s="1"/>
  <c r="U7" i="16"/>
  <c r="AD9" i="22" s="1"/>
  <c r="U8" i="16"/>
  <c r="AD10" i="22" s="1"/>
  <c r="U9" i="16"/>
  <c r="AD11" i="22" s="1"/>
  <c r="U10" i="16"/>
  <c r="AD12" i="22" s="1"/>
  <c r="U11" i="16"/>
  <c r="AD13" i="22" s="1"/>
  <c r="U12" i="16"/>
  <c r="AD14" i="22" s="1"/>
  <c r="U13" i="16"/>
  <c r="AD15" i="22" s="1"/>
  <c r="U14" i="16"/>
  <c r="AD16" i="22" s="1"/>
  <c r="U15" i="16"/>
  <c r="AD17" i="22" s="1"/>
  <c r="U16" i="16"/>
  <c r="AD18" i="22" s="1"/>
  <c r="U17" i="16"/>
  <c r="AD19" i="22" s="1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11" i="34"/>
  <c r="F10" i="34"/>
  <c r="F9" i="34"/>
  <c r="F8" i="34"/>
  <c r="F7" i="34"/>
  <c r="AK5" i="16" l="1"/>
  <c r="AJ21" i="22"/>
  <c r="AA20" i="16"/>
  <c r="AG8" i="22"/>
  <c r="AG21" i="22" s="1"/>
  <c r="W20" i="16"/>
  <c r="AA19" i="16"/>
  <c r="Y20" i="16"/>
  <c r="Y19" i="16"/>
  <c r="U6" i="16"/>
  <c r="U20" i="16" s="1"/>
  <c r="W6" i="22"/>
  <c r="T6" i="22"/>
  <c r="Q6" i="22"/>
  <c r="N6" i="22"/>
  <c r="K6" i="22"/>
  <c r="E6" i="22"/>
  <c r="BN5" i="23"/>
  <c r="BY5" i="23" s="1"/>
  <c r="S7" i="16"/>
  <c r="AA9" i="22" s="1"/>
  <c r="AI10" i="16"/>
  <c r="AI11" i="16"/>
  <c r="AT14" i="22" s="1"/>
  <c r="AI12" i="16"/>
  <c r="AI13" i="16"/>
  <c r="AT16" i="22" s="1"/>
  <c r="AI14" i="16"/>
  <c r="AI15" i="16"/>
  <c r="AT18" i="22" s="1"/>
  <c r="AI16" i="16"/>
  <c r="Q10" i="22"/>
  <c r="Q9" i="22"/>
  <c r="Q8" i="22"/>
  <c r="N9" i="22"/>
  <c r="N8" i="22"/>
  <c r="K9" i="22"/>
  <c r="K8" i="22"/>
  <c r="AD8" i="22" l="1"/>
  <c r="AD21" i="22" s="1"/>
  <c r="AT19" i="22"/>
  <c r="AU19" i="22" s="1"/>
  <c r="L16" i="31"/>
  <c r="U16" i="31" s="1"/>
  <c r="AU18" i="22"/>
  <c r="L15" i="31"/>
  <c r="U15" i="31" s="1"/>
  <c r="AU14" i="22"/>
  <c r="L11" i="31"/>
  <c r="U11" i="31" s="1"/>
  <c r="AT17" i="22"/>
  <c r="AU17" i="22" s="1"/>
  <c r="L14" i="31"/>
  <c r="U14" i="31" s="1"/>
  <c r="AT13" i="22"/>
  <c r="AU13" i="22" s="1"/>
  <c r="L10" i="31"/>
  <c r="U10" i="31" s="1"/>
  <c r="AU16" i="22"/>
  <c r="L13" i="31"/>
  <c r="U13" i="31" s="1"/>
  <c r="AT15" i="22"/>
  <c r="AU15" i="22" s="1"/>
  <c r="L12" i="31"/>
  <c r="U12" i="31" s="1"/>
  <c r="AI9" i="16"/>
  <c r="AI8" i="16"/>
  <c r="AI7" i="16"/>
  <c r="AI6" i="16"/>
  <c r="U19" i="16"/>
  <c r="Q8" i="16"/>
  <c r="X10" i="22" s="1"/>
  <c r="Q14" i="16"/>
  <c r="X16" i="22" s="1"/>
  <c r="Q15" i="16"/>
  <c r="X17" i="22" s="1"/>
  <c r="Q16" i="16"/>
  <c r="X18" i="22" s="1"/>
  <c r="Q17" i="16"/>
  <c r="X19" i="22" s="1"/>
  <c r="Q7" i="16"/>
  <c r="X9" i="22" s="1"/>
  <c r="Q12" i="16"/>
  <c r="X14" i="22" s="1"/>
  <c r="S6" i="16"/>
  <c r="S8" i="16"/>
  <c r="AA10" i="22" s="1"/>
  <c r="S9" i="16"/>
  <c r="AA11" i="22" s="1"/>
  <c r="S10" i="16"/>
  <c r="AA12" i="22" s="1"/>
  <c r="S11" i="16"/>
  <c r="AA13" i="22" s="1"/>
  <c r="S12" i="16"/>
  <c r="AA14" i="22" s="1"/>
  <c r="S13" i="16"/>
  <c r="AA15" i="22" s="1"/>
  <c r="S14" i="16"/>
  <c r="AA16" i="22" s="1"/>
  <c r="S15" i="16"/>
  <c r="AA17" i="22" s="1"/>
  <c r="S16" i="16"/>
  <c r="AA18" i="22" s="1"/>
  <c r="S17" i="16"/>
  <c r="AA19" i="22" s="1"/>
  <c r="AA6" i="29"/>
  <c r="Z6" i="29"/>
  <c r="Y6" i="29"/>
  <c r="X6" i="29"/>
  <c r="W6" i="29"/>
  <c r="V6" i="29"/>
  <c r="U6" i="29"/>
  <c r="T6" i="29"/>
  <c r="S6" i="29"/>
  <c r="R6" i="29"/>
  <c r="Q6" i="29"/>
  <c r="P6" i="29"/>
  <c r="E9" i="22"/>
  <c r="E10" i="22"/>
  <c r="E11" i="22"/>
  <c r="E13" i="22"/>
  <c r="E14" i="22"/>
  <c r="E15" i="22"/>
  <c r="E16" i="22"/>
  <c r="E17" i="22"/>
  <c r="E18" i="22"/>
  <c r="E19" i="22"/>
  <c r="K10" i="22"/>
  <c r="K11" i="22"/>
  <c r="K12" i="22"/>
  <c r="K13" i="22"/>
  <c r="K14" i="22"/>
  <c r="K15" i="22"/>
  <c r="K16" i="22"/>
  <c r="K17" i="22"/>
  <c r="K18" i="22"/>
  <c r="K19" i="22"/>
  <c r="N19" i="22"/>
  <c r="N10" i="22"/>
  <c r="N11" i="22"/>
  <c r="N12" i="22"/>
  <c r="N13" i="22"/>
  <c r="N14" i="22"/>
  <c r="N15" i="22"/>
  <c r="N16" i="22"/>
  <c r="N17" i="22"/>
  <c r="N18" i="22"/>
  <c r="Q11" i="22"/>
  <c r="Q13" i="22"/>
  <c r="Q14" i="22"/>
  <c r="Q16" i="22"/>
  <c r="Q18" i="22"/>
  <c r="Q19" i="22"/>
  <c r="T9" i="22"/>
  <c r="T10" i="22"/>
  <c r="T11" i="22"/>
  <c r="T12" i="22"/>
  <c r="T13" i="22"/>
  <c r="T14" i="22"/>
  <c r="T15" i="22"/>
  <c r="T16" i="22"/>
  <c r="T17" i="22"/>
  <c r="T18" i="22"/>
  <c r="T19" i="22"/>
  <c r="Z9" i="22"/>
  <c r="Z10" i="22"/>
  <c r="Z11" i="22"/>
  <c r="Z12" i="22"/>
  <c r="Z13" i="22"/>
  <c r="Z14" i="22"/>
  <c r="Z15" i="22"/>
  <c r="Z16" i="22"/>
  <c r="Z17" i="22"/>
  <c r="Z18" i="22"/>
  <c r="Z19" i="22"/>
  <c r="W9" i="22"/>
  <c r="W10" i="22"/>
  <c r="W11" i="22"/>
  <c r="W12" i="22"/>
  <c r="W13" i="22"/>
  <c r="W14" i="22"/>
  <c r="W15" i="22"/>
  <c r="W16" i="22"/>
  <c r="W17" i="22"/>
  <c r="W18" i="22"/>
  <c r="W19" i="22"/>
  <c r="Z8" i="22"/>
  <c r="W8" i="22"/>
  <c r="T8" i="22"/>
  <c r="E8" i="22"/>
  <c r="N21" i="22" l="1"/>
  <c r="W21" i="22"/>
  <c r="Q21" i="22"/>
  <c r="K21" i="22"/>
  <c r="E21" i="22"/>
  <c r="Z21" i="22"/>
  <c r="T21" i="22"/>
  <c r="AT9" i="22"/>
  <c r="AI18" i="16"/>
  <c r="AA8" i="22"/>
  <c r="AA21" i="22" s="1"/>
  <c r="S20" i="16"/>
  <c r="AT11" i="22"/>
  <c r="AU11" i="22" s="1"/>
  <c r="L8" i="31"/>
  <c r="U8" i="31" s="1"/>
  <c r="AT10" i="22"/>
  <c r="AU10" i="22" s="1"/>
  <c r="L7" i="31"/>
  <c r="U7" i="31" s="1"/>
  <c r="AT12" i="22"/>
  <c r="AU12" i="22" s="1"/>
  <c r="L9" i="31"/>
  <c r="P9" i="29"/>
  <c r="Q9" i="29" s="1"/>
  <c r="R9" i="29" s="1"/>
  <c r="S9" i="29" s="1"/>
  <c r="T9" i="29" s="1"/>
  <c r="U9" i="29" s="1"/>
  <c r="V9" i="29" s="1"/>
  <c r="W9" i="29" s="1"/>
  <c r="X9" i="29" s="1"/>
  <c r="Y9" i="29" s="1"/>
  <c r="Z9" i="29" s="1"/>
  <c r="AA9" i="29" s="1"/>
  <c r="S19" i="16"/>
  <c r="Q11" i="16"/>
  <c r="X13" i="22" s="1"/>
  <c r="Q10" i="16"/>
  <c r="X12" i="22" s="1"/>
  <c r="Q13" i="16"/>
  <c r="X15" i="22" s="1"/>
  <c r="Q9" i="16"/>
  <c r="X11" i="22" s="1"/>
  <c r="Q6" i="16"/>
  <c r="W19" i="16"/>
  <c r="U9" i="31" l="1"/>
  <c r="L20" i="31"/>
  <c r="L19" i="31"/>
  <c r="U19" i="31" s="1"/>
  <c r="AU9" i="22"/>
  <c r="AT21" i="22"/>
  <c r="X8" i="22"/>
  <c r="X21" i="22" s="1"/>
  <c r="Q20" i="16"/>
  <c r="Q19" i="16"/>
  <c r="AA5" i="29"/>
  <c r="Z5" i="29"/>
  <c r="Y5" i="29"/>
  <c r="X5" i="29"/>
  <c r="W5" i="29"/>
  <c r="V5" i="29"/>
  <c r="U5" i="29"/>
  <c r="T5" i="29"/>
  <c r="S5" i="29"/>
  <c r="R5" i="29"/>
  <c r="Q5" i="29"/>
  <c r="P5" i="29"/>
  <c r="J19" i="16" l="1"/>
  <c r="H19" i="16"/>
  <c r="D19" i="16"/>
  <c r="Z8" i="26" l="1"/>
  <c r="Z7" i="26"/>
  <c r="X8" i="26"/>
  <c r="X7" i="26"/>
  <c r="V8" i="26"/>
  <c r="V7" i="26"/>
  <c r="T8" i="26"/>
  <c r="T7" i="26"/>
  <c r="R8" i="26"/>
  <c r="R7" i="26"/>
  <c r="P8" i="26"/>
  <c r="P7" i="26"/>
  <c r="N8" i="26"/>
  <c r="N7" i="26"/>
  <c r="L8" i="26"/>
  <c r="L7" i="26"/>
  <c r="J8" i="26"/>
  <c r="J7" i="26"/>
  <c r="H8" i="26"/>
  <c r="H7" i="26"/>
  <c r="F8" i="26"/>
  <c r="F7" i="26"/>
  <c r="D8" i="26"/>
  <c r="AA24" i="26"/>
  <c r="Y24" i="26"/>
  <c r="W24" i="26"/>
  <c r="U24" i="26"/>
  <c r="S24" i="26"/>
  <c r="Q24" i="26"/>
  <c r="O24" i="26"/>
  <c r="M24" i="26"/>
  <c r="K24" i="26"/>
  <c r="I24" i="26"/>
  <c r="G24" i="26"/>
  <c r="E24" i="26"/>
  <c r="AC8" i="26"/>
  <c r="AC7" i="26"/>
  <c r="AC24" i="26" l="1"/>
  <c r="X24" i="26"/>
  <c r="T24" i="26"/>
  <c r="V24" i="26"/>
  <c r="Z24" i="26"/>
  <c r="R24" i="26"/>
  <c r="P24" i="26"/>
  <c r="N24" i="26"/>
  <c r="L24" i="26"/>
  <c r="J24" i="26"/>
  <c r="H24" i="26"/>
  <c r="F24" i="26"/>
  <c r="AB8" i="26"/>
  <c r="AD8" i="26" s="1"/>
  <c r="AB7" i="26"/>
  <c r="AD7" i="26" s="1"/>
  <c r="D24" i="26"/>
  <c r="AB24" i="26" l="1"/>
  <c r="AD24" i="26" s="1"/>
  <c r="AX4" i="22"/>
  <c r="I15" i="16"/>
  <c r="L17" i="22" s="1"/>
  <c r="I17" i="16" l="1"/>
  <c r="L19" i="22" s="1"/>
  <c r="M8" i="16"/>
  <c r="R10" i="22" s="1"/>
  <c r="I16" i="16"/>
  <c r="L18" i="22" s="1"/>
  <c r="M9" i="16"/>
  <c r="R11" i="22" s="1"/>
  <c r="I8" i="16"/>
  <c r="L10" i="22" s="1"/>
  <c r="I9" i="16"/>
  <c r="L11" i="22" s="1"/>
  <c r="O14" i="16"/>
  <c r="U16" i="22" s="1"/>
  <c r="M14" i="16"/>
  <c r="R16" i="22" s="1"/>
  <c r="K14" i="16"/>
  <c r="O16" i="22" s="1"/>
  <c r="I14" i="16"/>
  <c r="L16" i="22" s="1"/>
  <c r="I13" i="16"/>
  <c r="L15" i="22" s="1"/>
  <c r="I12" i="16"/>
  <c r="L14" i="22" s="1"/>
  <c r="I11" i="16"/>
  <c r="L13" i="22" s="1"/>
  <c r="O17" i="16" l="1"/>
  <c r="U19" i="22" s="1"/>
  <c r="K17" i="16"/>
  <c r="O19" i="22" s="1"/>
  <c r="M17" i="16"/>
  <c r="R19" i="22" s="1"/>
  <c r="O16" i="16"/>
  <c r="U18" i="22" s="1"/>
  <c r="K16" i="16"/>
  <c r="O18" i="22" s="1"/>
  <c r="M16" i="16"/>
  <c r="R18" i="22" s="1"/>
  <c r="O15" i="16"/>
  <c r="U17" i="22" s="1"/>
  <c r="K15" i="16"/>
  <c r="O17" i="22" s="1"/>
  <c r="M15" i="16"/>
  <c r="R17" i="22" s="1"/>
  <c r="O13" i="16"/>
  <c r="U15" i="22" s="1"/>
  <c r="K13" i="16"/>
  <c r="O15" i="22" s="1"/>
  <c r="M13" i="16"/>
  <c r="R15" i="22" s="1"/>
  <c r="O12" i="16"/>
  <c r="U14" i="22" s="1"/>
  <c r="K12" i="16"/>
  <c r="O14" i="22" s="1"/>
  <c r="M12" i="16"/>
  <c r="R14" i="22" s="1"/>
  <c r="O11" i="16"/>
  <c r="U13" i="22" s="1"/>
  <c r="K11" i="16"/>
  <c r="O13" i="22" s="1"/>
  <c r="M11" i="16"/>
  <c r="R13" i="22" s="1"/>
  <c r="O10" i="16"/>
  <c r="U12" i="22" s="1"/>
  <c r="E10" i="16"/>
  <c r="I10" i="16"/>
  <c r="L12" i="22" s="1"/>
  <c r="I7" i="16"/>
  <c r="L9" i="22" s="1"/>
  <c r="F12" i="22" l="1"/>
  <c r="E8" i="16"/>
  <c r="E15" i="16"/>
  <c r="AE15" i="16" s="1"/>
  <c r="AF15" i="16" s="1"/>
  <c r="E17" i="16"/>
  <c r="AE17" i="16" s="1"/>
  <c r="AF17" i="16" s="1"/>
  <c r="E13" i="16"/>
  <c r="AE13" i="16" s="1"/>
  <c r="AF13" i="16" s="1"/>
  <c r="E9" i="16"/>
  <c r="K7" i="16"/>
  <c r="O9" i="22" s="1"/>
  <c r="M7" i="16"/>
  <c r="R9" i="22" s="1"/>
  <c r="K8" i="16"/>
  <c r="O10" i="22" s="1"/>
  <c r="O9" i="16"/>
  <c r="U11" i="22" s="1"/>
  <c r="O8" i="16"/>
  <c r="U10" i="22" s="1"/>
  <c r="M10" i="16"/>
  <c r="R12" i="22" s="1"/>
  <c r="K10" i="16"/>
  <c r="O12" i="22" s="1"/>
  <c r="K9" i="16"/>
  <c r="O11" i="22" s="1"/>
  <c r="O7" i="16"/>
  <c r="U9" i="22" s="1"/>
  <c r="F11" i="22" l="1"/>
  <c r="AR11" i="22" s="1"/>
  <c r="AE9" i="16"/>
  <c r="F10" i="22"/>
  <c r="AR10" i="22" s="1"/>
  <c r="AE8" i="16"/>
  <c r="AE10" i="16"/>
  <c r="AR12" i="22"/>
  <c r="M16" i="31"/>
  <c r="F19" i="22"/>
  <c r="AR19" i="22" s="1"/>
  <c r="M12" i="31"/>
  <c r="F15" i="22"/>
  <c r="AR15" i="22" s="1"/>
  <c r="M14" i="31"/>
  <c r="F17" i="22"/>
  <c r="AR17" i="22" s="1"/>
  <c r="E7" i="16"/>
  <c r="AE7" i="16" s="1"/>
  <c r="E16" i="16"/>
  <c r="AE16" i="16" s="1"/>
  <c r="AF16" i="16" s="1"/>
  <c r="E14" i="16"/>
  <c r="AE14" i="16" s="1"/>
  <c r="AF14" i="16" s="1"/>
  <c r="E11" i="16"/>
  <c r="AE11" i="16" s="1"/>
  <c r="AF11" i="16" s="1"/>
  <c r="E12" i="16"/>
  <c r="AE12" i="16" s="1"/>
  <c r="AF12" i="16" s="1"/>
  <c r="AF7" i="16" l="1"/>
  <c r="M9" i="31"/>
  <c r="AF10" i="16"/>
  <c r="M7" i="31"/>
  <c r="AF8" i="16"/>
  <c r="M8" i="31"/>
  <c r="AF9" i="16"/>
  <c r="W7" i="29"/>
  <c r="AA7" i="29"/>
  <c r="Y7" i="29"/>
  <c r="M10" i="31"/>
  <c r="F13" i="22"/>
  <c r="AR13" i="22" s="1"/>
  <c r="Q7" i="29"/>
  <c r="F9" i="22"/>
  <c r="AR9" i="22" s="1"/>
  <c r="M13" i="31"/>
  <c r="F16" i="22"/>
  <c r="AR16" i="22" s="1"/>
  <c r="M11" i="31"/>
  <c r="F14" i="22"/>
  <c r="AR14" i="22" s="1"/>
  <c r="M15" i="31"/>
  <c r="F18" i="22"/>
  <c r="AR18" i="22" s="1"/>
  <c r="R7" i="29"/>
  <c r="T7" i="29"/>
  <c r="S7" i="29"/>
  <c r="I6" i="16"/>
  <c r="M20" i="31" l="1"/>
  <c r="M19" i="31"/>
  <c r="L8" i="22"/>
  <c r="L21" i="22" s="1"/>
  <c r="I20" i="16"/>
  <c r="X7" i="29"/>
  <c r="Z7" i="29"/>
  <c r="U7" i="29"/>
  <c r="V7" i="29"/>
  <c r="I19" i="16"/>
  <c r="O6" i="16" l="1"/>
  <c r="O20" i="16" s="1"/>
  <c r="M6" i="16"/>
  <c r="M20" i="16" s="1"/>
  <c r="K6" i="16"/>
  <c r="K20" i="16" s="1"/>
  <c r="K19" i="16" l="1"/>
  <c r="O8" i="22"/>
  <c r="O21" i="22" s="1"/>
  <c r="R8" i="22"/>
  <c r="R21" i="22" s="1"/>
  <c r="O19" i="16"/>
  <c r="U8" i="22"/>
  <c r="U21" i="22" s="1"/>
  <c r="M19" i="16"/>
  <c r="E6" i="16" l="1"/>
  <c r="AI17" i="16"/>
  <c r="AE6" i="16" l="1"/>
  <c r="E20" i="16"/>
  <c r="F8" i="22"/>
  <c r="E19" i="16"/>
  <c r="AR8" i="22" l="1"/>
  <c r="AR21" i="22" s="1"/>
  <c r="F21" i="22"/>
  <c r="AE20" i="16"/>
  <c r="AF6" i="16"/>
  <c r="AE19" i="16"/>
  <c r="AF19" i="16" s="1"/>
  <c r="P7" i="29"/>
  <c r="AJ6" i="16"/>
  <c r="AK6" i="16" l="1"/>
  <c r="Q8" i="29"/>
  <c r="A2" i="12" l="1"/>
  <c r="A2" i="10"/>
  <c r="AJ16" i="16" l="1"/>
  <c r="AK16" i="16" s="1"/>
  <c r="AA8" i="29" l="1"/>
  <c r="N16" i="31"/>
  <c r="AJ12" i="16"/>
  <c r="AJ15" i="16"/>
  <c r="AJ14" i="16"/>
  <c r="AJ8" i="16"/>
  <c r="N14" i="31" l="1"/>
  <c r="AK14" i="16"/>
  <c r="N15" i="31"/>
  <c r="AK15" i="16"/>
  <c r="N12" i="31"/>
  <c r="AK12" i="16"/>
  <c r="N8" i="31"/>
  <c r="AK8" i="16"/>
  <c r="Y8" i="29"/>
  <c r="Z8" i="29"/>
  <c r="W8" i="29"/>
  <c r="S8" i="29"/>
  <c r="AU21" i="22"/>
  <c r="AJ7" i="16"/>
  <c r="AJ13" i="16"/>
  <c r="AJ10" i="16"/>
  <c r="P8" i="29"/>
  <c r="AJ11" i="16"/>
  <c r="AJ9" i="16"/>
  <c r="N7" i="31" l="1"/>
  <c r="AK7" i="16"/>
  <c r="N10" i="31"/>
  <c r="AK10" i="16"/>
  <c r="N11" i="31"/>
  <c r="AK11" i="16"/>
  <c r="N9" i="31"/>
  <c r="N20" i="31" s="1"/>
  <c r="AK9" i="16"/>
  <c r="N13" i="31"/>
  <c r="AK13" i="16"/>
  <c r="X8" i="29"/>
  <c r="V8" i="29"/>
  <c r="U8" i="29"/>
  <c r="T8" i="29"/>
  <c r="R8" i="29"/>
  <c r="AJ18" i="16"/>
  <c r="AJ17" i="16"/>
  <c r="AK17" i="16" s="1"/>
  <c r="N19" i="31" l="1"/>
  <c r="Z20" i="16"/>
</calcChain>
</file>

<file path=xl/comments1.xml><?xml version="1.0" encoding="utf-8"?>
<comments xmlns="http://schemas.openxmlformats.org/spreadsheetml/2006/main">
  <authors>
    <author>CT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DI UPDATE TANGGAL TERAKHIR QUALITY YANG DI SHARE ADARO</t>
        </r>
      </text>
    </comment>
    <comment ref="Q6" authorId="0" shapeId="0">
      <text>
        <r>
          <rPr>
            <b/>
            <sz val="16"/>
            <color indexed="81"/>
            <rFont val="Tahoma"/>
            <family val="2"/>
          </rPr>
          <t>COPY VALUE QUALITY DARI EXCEL YANG DIKIRIM ADARO</t>
        </r>
      </text>
    </comment>
  </commentList>
</comments>
</file>

<file path=xl/comments2.xml><?xml version="1.0" encoding="utf-8"?>
<comments xmlns="http://schemas.openxmlformats.org/spreadsheetml/2006/main">
  <authors>
    <author>MUHAMMAD FARIS</author>
  </authors>
  <commentList>
    <comment ref="AE2" authorId="0" shapeId="0">
      <text>
        <r>
          <rPr>
            <b/>
            <sz val="11"/>
            <color indexed="81"/>
            <rFont val="Tahoma"/>
            <family val="2"/>
          </rPr>
          <t>Diisi kendala di jam-jam dimana Quality tidak tercapai</t>
        </r>
      </text>
    </comment>
  </commentList>
</comments>
</file>

<file path=xl/comments3.xml><?xml version="1.0" encoding="utf-8"?>
<comments xmlns="http://schemas.openxmlformats.org/spreadsheetml/2006/main">
  <authors>
    <author>CT</author>
  </authors>
  <commentList>
    <comment ref="BG13" authorId="0" shapeId="0">
      <text>
        <r>
          <rPr>
            <b/>
            <sz val="9"/>
            <color indexed="81"/>
            <rFont val="Tahoma"/>
            <family val="2"/>
          </rPr>
          <t>POSISI KOSONGAN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CT</author>
  </authors>
  <commentList>
    <comment ref="E1" authorId="0" shapeId="0">
      <text>
        <r>
          <rPr>
            <sz val="9"/>
            <color indexed="81"/>
            <rFont val="Tahoma"/>
            <family val="2"/>
          </rPr>
          <t xml:space="preserve">sesuaikan jam dengan waktu update. Agar </t>
        </r>
        <r>
          <rPr>
            <b/>
            <sz val="9"/>
            <color indexed="81"/>
            <rFont val="Tahoma"/>
            <family val="2"/>
          </rPr>
          <t>total Plan</t>
        </r>
        <r>
          <rPr>
            <sz val="9"/>
            <color indexed="81"/>
            <rFont val="Tahoma"/>
            <family val="2"/>
          </rPr>
          <t xml:space="preserve"> kummulative sesuai waktunya
</t>
        </r>
      </text>
    </comment>
  </commentList>
</comments>
</file>

<file path=xl/comments5.xml><?xml version="1.0" encoding="utf-8"?>
<comments xmlns="http://schemas.openxmlformats.org/spreadsheetml/2006/main">
  <authors>
    <author>CT</author>
  </authors>
  <commentList>
    <comment ref="AA4" authorId="0" shapeId="0">
      <text>
        <r>
          <rPr>
            <b/>
            <sz val="9"/>
            <color indexed="81"/>
            <rFont val="Tahoma"/>
            <family val="2"/>
          </rPr>
          <t>PASTE VALUES DI BAWAH TANDA MERAH</t>
        </r>
      </text>
    </comment>
  </commentList>
</comments>
</file>

<file path=xl/sharedStrings.xml><?xml version="1.0" encoding="utf-8"?>
<sst xmlns="http://schemas.openxmlformats.org/spreadsheetml/2006/main" count="8052" uniqueCount="952">
  <si>
    <t>SIS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</si>
  <si>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</si>
  <si>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</si>
  <si>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</si>
  <si>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</si>
  <si>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</si>
  <si>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</si>
  <si>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</si>
  <si>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</si>
  <si>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</si>
  <si>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</si>
  <si>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</si>
  <si>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</si>
  <si>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</si>
  <si>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T100ST</t>
  </si>
  <si>
    <t>T200ST</t>
  </si>
  <si>
    <t>TIME</t>
  </si>
  <si>
    <t>Hi CV</t>
  </si>
  <si>
    <t>DAY SHIFT</t>
  </si>
  <si>
    <t>T100NT</t>
  </si>
  <si>
    <t>W100</t>
  </si>
  <si>
    <t>W200</t>
  </si>
  <si>
    <t>W300</t>
  </si>
  <si>
    <t>T300ST</t>
  </si>
  <si>
    <t xml:space="preserve">Plan </t>
  </si>
  <si>
    <t>Actual</t>
  </si>
  <si>
    <t>Hi Ash</t>
  </si>
  <si>
    <t>Remarks :</t>
  </si>
  <si>
    <t>ROM</t>
  </si>
  <si>
    <t>TOTAL UNIT</t>
  </si>
  <si>
    <t>NIGHT SHIFT</t>
  </si>
  <si>
    <t>19:00 - 20:00</t>
  </si>
  <si>
    <t>20:00 - 21:00</t>
  </si>
  <si>
    <t>21:00 - 22:00</t>
  </si>
  <si>
    <t>22:00 - 23:00</t>
  </si>
  <si>
    <t>23:00 - 24:00</t>
  </si>
  <si>
    <t>24:00 - 01:00</t>
  </si>
  <si>
    <t>01:00 - 02:00</t>
  </si>
  <si>
    <t>02:00 - 03:00</t>
  </si>
  <si>
    <t>03:00 - 04:00</t>
  </si>
  <si>
    <t>04:00 - 05:00</t>
  </si>
  <si>
    <t>05:00 - 06:00</t>
  </si>
  <si>
    <t>Team Dispatcher Adaro</t>
  </si>
  <si>
    <t>( …………………….)</t>
  </si>
  <si>
    <t>STAFF ADARO</t>
  </si>
  <si>
    <t>PT. RAHMAN ABDI JAYA ( PT RA )</t>
  </si>
  <si>
    <t>GL / STAFF PT RA</t>
  </si>
  <si>
    <t>DISTRIBUTION UNIT TRAILLER KOSONGAN KE ROM BY DISPATCH 67</t>
  </si>
  <si>
    <t>PT. SAPTA INDRA SEJATI ( PT SIS )</t>
  </si>
  <si>
    <t>T100CT1</t>
  </si>
  <si>
    <t>T200CT1</t>
  </si>
  <si>
    <t>T300CT1</t>
  </si>
  <si>
    <t>T100CT2</t>
  </si>
  <si>
    <t>T200CT2</t>
  </si>
  <si>
    <t>T300CT2</t>
  </si>
  <si>
    <t>T200NT</t>
  </si>
  <si>
    <t>T300NT</t>
  </si>
  <si>
    <t>T100West</t>
  </si>
  <si>
    <t>W100RA</t>
  </si>
  <si>
    <t>W200RA</t>
  </si>
  <si>
    <t>W300RA</t>
  </si>
  <si>
    <t>GL / STAFF SIS</t>
  </si>
  <si>
    <t>Serial number unit  trailler kosongan yang tidak mau di arahkan ke ROM dari team Dispatch 67 ( record, follow up + Green card )</t>
  </si>
  <si>
    <t>PLAN</t>
  </si>
  <si>
    <t>Prosentase</t>
  </si>
  <si>
    <t>T300 CT1</t>
  </si>
  <si>
    <t>T100 CT1</t>
  </si>
  <si>
    <t>T100 CT2</t>
  </si>
  <si>
    <t>T100 NT</t>
  </si>
  <si>
    <t>T200 CT1</t>
  </si>
  <si>
    <t>T200 CT2</t>
  </si>
  <si>
    <t>T200 NT</t>
  </si>
  <si>
    <t>T300 CT2</t>
  </si>
  <si>
    <t>T300 NT</t>
  </si>
  <si>
    <t>T100 NW</t>
  </si>
  <si>
    <t>T300 NW</t>
  </si>
  <si>
    <t xml:space="preserve">DISTRIBUTION UNIT TRAILLER KOSONGAN TO ROM </t>
  </si>
  <si>
    <t>Portal Quality</t>
  </si>
  <si>
    <t>RESUME</t>
  </si>
  <si>
    <t>Cargo</t>
  </si>
  <si>
    <t>Plan</t>
  </si>
  <si>
    <t>Kurang</t>
  </si>
  <si>
    <t>Remark ( Actifity ROM )</t>
  </si>
  <si>
    <t>Aktual</t>
  </si>
  <si>
    <t xml:space="preserve">Time </t>
  </si>
  <si>
    <t xml:space="preserve">NO. ID unit </t>
  </si>
  <si>
    <t>SERIES</t>
  </si>
  <si>
    <t>TOTAL Loading  Perjam</t>
  </si>
  <si>
    <t>PLAN VS ACTUAL Loading ( PERJAM )</t>
  </si>
  <si>
    <t>Dailly Record Unit Muatan RTK</t>
  </si>
  <si>
    <t>ROM 19</t>
  </si>
  <si>
    <t>:</t>
  </si>
  <si>
    <t>TOTAL</t>
  </si>
  <si>
    <t>Rom 19</t>
  </si>
  <si>
    <t>Remarks</t>
  </si>
  <si>
    <t>Note :</t>
  </si>
  <si>
    <t>No</t>
  </si>
  <si>
    <t>Alat Loading</t>
  </si>
  <si>
    <t>To Rom</t>
  </si>
  <si>
    <t>Jam</t>
  </si>
  <si>
    <t>Start</t>
  </si>
  <si>
    <t>Stop</t>
  </si>
  <si>
    <t>No.Unit</t>
  </si>
  <si>
    <t>Total Aktual</t>
  </si>
  <si>
    <t>Total</t>
  </si>
  <si>
    <t>Total Plan</t>
  </si>
  <si>
    <t>HI-ASH NT</t>
  </si>
  <si>
    <t>Low CV</t>
  </si>
  <si>
    <t>HI-CV</t>
  </si>
  <si>
    <t>Hi-CV Hi-Ash</t>
  </si>
  <si>
    <t>HI-ASH CT</t>
  </si>
  <si>
    <t>W100 RA</t>
  </si>
  <si>
    <t>W200 RA</t>
  </si>
  <si>
    <t>W300 RA</t>
  </si>
  <si>
    <t>Hi-Ash NW</t>
  </si>
  <si>
    <t>Hi-CV NT</t>
  </si>
  <si>
    <t>Hi-Ash RA</t>
  </si>
  <si>
    <t>Hi-CV RA</t>
  </si>
  <si>
    <t>AVERAGE</t>
  </si>
  <si>
    <t>Supply</t>
  </si>
  <si>
    <t>NO</t>
  </si>
  <si>
    <t>JAM</t>
  </si>
  <si>
    <t>LOST TIME (JAM)</t>
  </si>
  <si>
    <t xml:space="preserve">KETERANGAN </t>
  </si>
  <si>
    <t>START</t>
  </si>
  <si>
    <t>FINISH</t>
  </si>
  <si>
    <t>PROBLEM</t>
  </si>
  <si>
    <t>WHEEL LOADER</t>
  </si>
  <si>
    <t>INFO ALAT LOADING</t>
  </si>
  <si>
    <t>Act.</t>
  </si>
  <si>
    <t>TANGGAL</t>
  </si>
  <si>
    <t xml:space="preserve">Dailly Record Unit Kosongan To ROM </t>
  </si>
  <si>
    <t>POSITION</t>
  </si>
  <si>
    <t>TOTAL WL</t>
  </si>
  <si>
    <t>ROM AKTIF</t>
  </si>
  <si>
    <t>PERAPIHAN</t>
  </si>
  <si>
    <t>04:00</t>
  </si>
  <si>
    <t>05:00</t>
  </si>
  <si>
    <t>06:00</t>
  </si>
  <si>
    <t>07:00</t>
  </si>
  <si>
    <t>08:00</t>
  </si>
  <si>
    <t>09:00</t>
  </si>
  <si>
    <t>KOSONGAN TO ROM</t>
  </si>
  <si>
    <t>RTK</t>
  </si>
  <si>
    <t>QUOTA ADARO</t>
  </si>
  <si>
    <t>ACHIEV.</t>
  </si>
  <si>
    <t>WA RFU</t>
  </si>
  <si>
    <t>Supply Loading ROM TO KELANIS ( RTK )</t>
  </si>
  <si>
    <t>TTL RTK</t>
  </si>
  <si>
    <t>RATA2 TONASE</t>
  </si>
  <si>
    <t>TTL</t>
  </si>
  <si>
    <t>Truck No</t>
  </si>
  <si>
    <t>Material</t>
  </si>
  <si>
    <t>MATERIAL</t>
  </si>
  <si>
    <t>General stock / Maintenance</t>
  </si>
  <si>
    <t>Ready Bersyarat</t>
  </si>
  <si>
    <t xml:space="preserve">Loading trailer </t>
  </si>
  <si>
    <t>TRAILER POSITION MONITORING</t>
  </si>
  <si>
    <t>QUEUEING AT ROM</t>
  </si>
  <si>
    <t>LOADING</t>
  </si>
  <si>
    <t>PASSING LOADED KM 67</t>
  </si>
  <si>
    <t>QUEUEING AT KM 33</t>
  </si>
  <si>
    <t>PASSING LOADED KM 29</t>
  </si>
  <si>
    <t>QUEUEING AT KELANIS</t>
  </si>
  <si>
    <t>PASSING EMPTY KM 67</t>
  </si>
  <si>
    <t>Cheker</t>
  </si>
  <si>
    <t>Pengawas</t>
  </si>
  <si>
    <t>Status</t>
  </si>
  <si>
    <t>ROM ISP72</t>
  </si>
  <si>
    <t>ROM WARA 2 SIS</t>
  </si>
  <si>
    <t>ROM 13</t>
  </si>
  <si>
    <t>ROM 17</t>
  </si>
  <si>
    <t>ROM 20</t>
  </si>
  <si>
    <t>IN</t>
  </si>
  <si>
    <t>OUT</t>
  </si>
  <si>
    <t>Breakdown</t>
  </si>
  <si>
    <t>UNIT</t>
  </si>
  <si>
    <t>LOST TIME</t>
  </si>
  <si>
    <t>REMARKS</t>
  </si>
  <si>
    <t>TRUCK NO</t>
  </si>
  <si>
    <t>Tanggal :</t>
  </si>
  <si>
    <t>SCHEDULE UNIT MENIMBANG KOSONGAN</t>
  </si>
  <si>
    <t>SHIFT        :</t>
  </si>
  <si>
    <t>Tanggal    :</t>
  </si>
  <si>
    <t>ROM WARA 1 SIS</t>
  </si>
  <si>
    <t>TONASE ( I )</t>
  </si>
  <si>
    <t>TONASE ( II )</t>
  </si>
  <si>
    <t>Operator</t>
  </si>
  <si>
    <t>ROM WARA 1</t>
  </si>
  <si>
    <t>ROM 04</t>
  </si>
  <si>
    <t>ROM 05</t>
  </si>
  <si>
    <t>ROM 06</t>
  </si>
  <si>
    <t>ROM 07</t>
  </si>
  <si>
    <t>ROM 08</t>
  </si>
  <si>
    <t>ROM 09</t>
  </si>
  <si>
    <t>ROM 10</t>
  </si>
  <si>
    <t>Moving</t>
  </si>
  <si>
    <t>ROM PR3B</t>
  </si>
  <si>
    <t xml:space="preserve"> ROM 19</t>
  </si>
  <si>
    <t>ROM WARA 2</t>
  </si>
  <si>
    <t>ROM PARINGIN SIS</t>
  </si>
  <si>
    <t>WS100</t>
  </si>
  <si>
    <t>WS200</t>
  </si>
  <si>
    <t>WS300</t>
  </si>
  <si>
    <t>Name</t>
  </si>
  <si>
    <t>NRP</t>
  </si>
  <si>
    <t>0216562</t>
  </si>
  <si>
    <t>0505089</t>
  </si>
  <si>
    <t>0210203</t>
  </si>
  <si>
    <t>0211133</t>
  </si>
  <si>
    <t>0216491</t>
  </si>
  <si>
    <t>0212027</t>
  </si>
  <si>
    <t>0210871</t>
  </si>
  <si>
    <t>0213009</t>
  </si>
  <si>
    <t>0213207</t>
  </si>
  <si>
    <t>0208117</t>
  </si>
  <si>
    <t>0210046</t>
  </si>
  <si>
    <t>0206223</t>
  </si>
  <si>
    <t>0210674</t>
  </si>
  <si>
    <t>0205598</t>
  </si>
  <si>
    <t>0210088</t>
  </si>
  <si>
    <t>02081015</t>
  </si>
  <si>
    <t>0215047</t>
  </si>
  <si>
    <t>0208541</t>
  </si>
  <si>
    <t>0210361</t>
  </si>
  <si>
    <t>0210087</t>
  </si>
  <si>
    <t>0210220</t>
  </si>
  <si>
    <t>0209915</t>
  </si>
  <si>
    <t>0211160</t>
  </si>
  <si>
    <t>0206469</t>
  </si>
  <si>
    <t>0216394</t>
  </si>
  <si>
    <t>0216466</t>
  </si>
  <si>
    <t>0211156</t>
  </si>
  <si>
    <t>0208879</t>
  </si>
  <si>
    <t>0206621</t>
  </si>
  <si>
    <t>01111412</t>
  </si>
  <si>
    <t>0205575</t>
  </si>
  <si>
    <t>0211186</t>
  </si>
  <si>
    <t>0216461</t>
  </si>
  <si>
    <t>02091068</t>
  </si>
  <si>
    <t>0210218</t>
  </si>
  <si>
    <t>0205461</t>
  </si>
  <si>
    <t>ABRAM RU'UNG</t>
  </si>
  <si>
    <t>BAYU DARMAWAN</t>
  </si>
  <si>
    <t>BUDI HARTONO (B)</t>
  </si>
  <si>
    <t>BAHRUDIN</t>
  </si>
  <si>
    <t>MASDUL HAQ</t>
  </si>
  <si>
    <t>DODY ARICH SETIAWAN</t>
  </si>
  <si>
    <t>SURYANA</t>
  </si>
  <si>
    <t>MUHAROM</t>
  </si>
  <si>
    <t>WT</t>
  </si>
  <si>
    <t>M.JALALUDIN</t>
  </si>
  <si>
    <t>MUHAMMAD RAFI'E</t>
  </si>
  <si>
    <t>0209024</t>
  </si>
  <si>
    <t>SUKARJAN</t>
  </si>
  <si>
    <t>AKHMAD RIFAI</t>
  </si>
  <si>
    <t>0205462</t>
  </si>
  <si>
    <t>SYAMSUNI</t>
  </si>
  <si>
    <t>BUDI</t>
  </si>
  <si>
    <t>MUHAMMAD HUSAIRI</t>
  </si>
  <si>
    <t>00180228</t>
  </si>
  <si>
    <t>ANDRI PURWANTO</t>
  </si>
  <si>
    <t>ILHAMI FADLI</t>
  </si>
  <si>
    <t>SUMMARY</t>
  </si>
  <si>
    <t>orang</t>
  </si>
  <si>
    <t>Nama</t>
  </si>
  <si>
    <t>Departemen</t>
  </si>
  <si>
    <t>Jabatan</t>
  </si>
  <si>
    <t>SYAHREZA W SIMANJUNTAK</t>
  </si>
  <si>
    <t>Supervisor</t>
  </si>
  <si>
    <t>Staff</t>
  </si>
  <si>
    <t>0107738</t>
  </si>
  <si>
    <t>TANJILU ROHMAN</t>
  </si>
  <si>
    <t>JAMAL ALI</t>
  </si>
  <si>
    <t>RIZALI FAHMI</t>
  </si>
  <si>
    <t>RUROH WEDY JUNAIDI</t>
  </si>
  <si>
    <t>0111035</t>
  </si>
  <si>
    <t>RUSWANDI</t>
  </si>
  <si>
    <t>SURYADI</t>
  </si>
  <si>
    <t>0208776</t>
  </si>
  <si>
    <t>ARIF RUSWAN</t>
  </si>
  <si>
    <t>GROUP LEADER</t>
  </si>
  <si>
    <t>DIAZ NUGRAHA</t>
  </si>
  <si>
    <t>Driver Support</t>
  </si>
  <si>
    <t>Non Staff</t>
  </si>
  <si>
    <t>KARMIDI</t>
  </si>
  <si>
    <t>AGUS YANUARIFIN</t>
  </si>
  <si>
    <t>0207107</t>
  </si>
  <si>
    <t>ANDI PRIYONO</t>
  </si>
  <si>
    <t>Operator A2B</t>
  </si>
  <si>
    <t>ANDRI PURWONO</t>
  </si>
  <si>
    <t>BENNY FITRIANA</t>
  </si>
  <si>
    <t>0211136</t>
  </si>
  <si>
    <t>JUMALI</t>
  </si>
  <si>
    <t>0209984</t>
  </si>
  <si>
    <t>KASTUR</t>
  </si>
  <si>
    <t>M. UMAR PRATAMA</t>
  </si>
  <si>
    <t>02091052</t>
  </si>
  <si>
    <t>RAIS</t>
  </si>
  <si>
    <t>02121063</t>
  </si>
  <si>
    <t>RATMONO</t>
  </si>
  <si>
    <t>02111113</t>
  </si>
  <si>
    <t>RENDRA YANUAR</t>
  </si>
  <si>
    <t>RIDIANSYAH</t>
  </si>
  <si>
    <t>RIZA NOOR IMANSYAH</t>
  </si>
  <si>
    <t>SUPIANI</t>
  </si>
  <si>
    <t>WAHYUDINOR</t>
  </si>
  <si>
    <t>SAUPANI</t>
  </si>
  <si>
    <t>SUHANTO</t>
  </si>
  <si>
    <t>0210239</t>
  </si>
  <si>
    <t>0205333</t>
  </si>
  <si>
    <t>IMAM YOGA.S</t>
  </si>
  <si>
    <t>RAHMAD</t>
  </si>
  <si>
    <t>MISBAHUL MUNIR</t>
  </si>
  <si>
    <t>M.YUSUF</t>
  </si>
  <si>
    <t>HELPER</t>
  </si>
  <si>
    <t>AU 017</t>
  </si>
  <si>
    <t>DIDIT AKHYAT</t>
  </si>
  <si>
    <t>RR - 13420</t>
  </si>
  <si>
    <t>RUDIANSYAH</t>
  </si>
  <si>
    <t>RR - 12222</t>
  </si>
  <si>
    <t>JAINUDDIN</t>
  </si>
  <si>
    <t>RR-12223</t>
  </si>
  <si>
    <t>AIDI NORMANSYAH</t>
  </si>
  <si>
    <t>00180238</t>
  </si>
  <si>
    <t>SYARIFUDDIN</t>
  </si>
  <si>
    <t>00180233</t>
  </si>
  <si>
    <t>HENDRA</t>
  </si>
  <si>
    <t>JOKO HERMANTO</t>
  </si>
  <si>
    <t>MUATAN KM.67</t>
  </si>
  <si>
    <t>TOTAL :</t>
  </si>
  <si>
    <t>Operator WA</t>
  </si>
  <si>
    <t>Operator WT</t>
  </si>
  <si>
    <t xml:space="preserve">Total </t>
  </si>
  <si>
    <t>02111005</t>
  </si>
  <si>
    <t>WAHYU NUR</t>
  </si>
  <si>
    <t>DEDY HERISTEN</t>
  </si>
  <si>
    <t>0018094</t>
  </si>
  <si>
    <t>SYAHMADI S.</t>
  </si>
  <si>
    <t>SPP</t>
  </si>
  <si>
    <t>PASSING KM. 29</t>
  </si>
  <si>
    <t xml:space="preserve"> CLOSING KELANIS</t>
  </si>
  <si>
    <t>AVG</t>
  </si>
  <si>
    <t>0206544</t>
  </si>
  <si>
    <t>Ton</t>
  </si>
  <si>
    <t>Trip</t>
  </si>
  <si>
    <t>Schedule</t>
  </si>
  <si>
    <t>0209921</t>
  </si>
  <si>
    <t>WILLIAM MARCO UMBOH</t>
  </si>
  <si>
    <t>0213010</t>
  </si>
  <si>
    <t>SUROTO</t>
  </si>
  <si>
    <t>Code Unit RFU STB</t>
  </si>
  <si>
    <t>UPDATE CUACA</t>
  </si>
  <si>
    <t>STOP</t>
  </si>
  <si>
    <t>KET</t>
  </si>
  <si>
    <t>Hujan</t>
  </si>
  <si>
    <t>ISP72</t>
  </si>
  <si>
    <t>Muatan rata - rata</t>
  </si>
  <si>
    <t>MUATAN KELUAR ROM</t>
  </si>
  <si>
    <t>Deviasi</t>
  </si>
  <si>
    <t>KOSONGAN KM67</t>
  </si>
  <si>
    <t>INFO PERPINDAHAN WHEEL LOADER ANTAR ROM HAULING ROAD</t>
  </si>
  <si>
    <t>UNIT / TYPE</t>
  </si>
  <si>
    <t>NAMA OPERATOR</t>
  </si>
  <si>
    <t>ALAT / UNIT PENGANGKUT</t>
  </si>
  <si>
    <t>OPERATOR LOW BOY</t>
  </si>
  <si>
    <t>UNIT / SARANA</t>
  </si>
  <si>
    <t>NAMA DRIVER</t>
  </si>
  <si>
    <t>PENUMPANG</t>
  </si>
  <si>
    <t>DARI</t>
  </si>
  <si>
    <t>TUJUAN</t>
  </si>
  <si>
    <t>0114007</t>
  </si>
  <si>
    <t>REZA SAFWIR</t>
  </si>
  <si>
    <t>0217084</t>
  </si>
  <si>
    <t>AGUS SAPUTRO</t>
  </si>
  <si>
    <t>0217088</t>
  </si>
  <si>
    <t>BAMBANG SUSANTO</t>
  </si>
  <si>
    <t>Statistik</t>
  </si>
  <si>
    <t>By Visual</t>
  </si>
  <si>
    <t>By Visual Rom</t>
  </si>
  <si>
    <t>AKHDIANI</t>
  </si>
  <si>
    <t>DIANNOR</t>
  </si>
  <si>
    <t>NOPIANI SYAHRANI</t>
  </si>
  <si>
    <t>RAHMADDIAN KHADAFI</t>
  </si>
  <si>
    <t>SURIYANI</t>
  </si>
  <si>
    <t>SYAHRUNI HIDAYAT</t>
  </si>
  <si>
    <t xml:space="preserve">WL </t>
  </si>
  <si>
    <t>RUNNING</t>
  </si>
  <si>
    <t>0217235</t>
  </si>
  <si>
    <t>0211330</t>
  </si>
  <si>
    <t>AGENG PRISTIAN</t>
  </si>
  <si>
    <t>0217267</t>
  </si>
  <si>
    <t>PB 600</t>
  </si>
  <si>
    <t>PR3B</t>
  </si>
  <si>
    <t>HI CV PRG</t>
  </si>
  <si>
    <t>HI TS PRG</t>
  </si>
  <si>
    <t>HI CV - HI TS</t>
  </si>
  <si>
    <t>PSBC</t>
  </si>
  <si>
    <t>TR 19</t>
  </si>
  <si>
    <t>TR 17</t>
  </si>
  <si>
    <t>TR 20</t>
  </si>
  <si>
    <t>T300 NT.</t>
  </si>
  <si>
    <t>HI ASH WARA</t>
  </si>
  <si>
    <t>WS1</t>
  </si>
  <si>
    <t>WS2</t>
  </si>
  <si>
    <t>WS100.</t>
  </si>
  <si>
    <t>WS200.</t>
  </si>
  <si>
    <t>WS300.</t>
  </si>
  <si>
    <t>KET :</t>
  </si>
  <si>
    <t>VISUAL ROM</t>
  </si>
  <si>
    <t>KURANG RTK</t>
  </si>
  <si>
    <t>T200 NT.</t>
  </si>
  <si>
    <t>0117247</t>
  </si>
  <si>
    <t>JOHAN JUPINDE</t>
  </si>
  <si>
    <t>0117245</t>
  </si>
  <si>
    <t>M. IMAM PURWANTO</t>
  </si>
  <si>
    <t>0117244</t>
  </si>
  <si>
    <t>LUTHFI FATHURROHMAN</t>
  </si>
  <si>
    <t>0215008</t>
  </si>
  <si>
    <t>IBRAHIM</t>
  </si>
  <si>
    <t>0216279</t>
  </si>
  <si>
    <t>0217370</t>
  </si>
  <si>
    <t>0206325</t>
  </si>
  <si>
    <t>ANWAR HADI</t>
  </si>
  <si>
    <t>NGATONO</t>
  </si>
  <si>
    <t>SABRAN</t>
  </si>
  <si>
    <t>HI CV WARA</t>
  </si>
  <si>
    <t>T100 NT.</t>
  </si>
  <si>
    <t>0217475</t>
  </si>
  <si>
    <t>RR171120</t>
  </si>
  <si>
    <t>AHMAD FEBRIAN</t>
  </si>
  <si>
    <t>RR -171201</t>
  </si>
  <si>
    <t>RR- 171203</t>
  </si>
  <si>
    <t>FERNANDO PONTOLAENG</t>
  </si>
  <si>
    <t>AREA</t>
  </si>
  <si>
    <t>0217511</t>
  </si>
  <si>
    <t>RR171219</t>
  </si>
  <si>
    <t>P600</t>
  </si>
  <si>
    <t>P700</t>
  </si>
  <si>
    <t>Hi-Ash</t>
  </si>
  <si>
    <t>Hi-TS</t>
  </si>
  <si>
    <t>HI-CV HTS</t>
  </si>
  <si>
    <t>Lo-CV Hi-TS</t>
  </si>
  <si>
    <t>BCLSA</t>
  </si>
  <si>
    <t>PB 700</t>
  </si>
  <si>
    <t>LOW CA PRG</t>
  </si>
  <si>
    <t>LOW CV HI TS</t>
  </si>
  <si>
    <t>HI ASH PRG</t>
  </si>
  <si>
    <t>LOW CV CT</t>
  </si>
  <si>
    <t>LOW CA CT</t>
  </si>
  <si>
    <t>HI ASH CT</t>
  </si>
  <si>
    <t>ARI TRIMANTO</t>
  </si>
  <si>
    <t>M. RIDUANSYAH</t>
  </si>
  <si>
    <t>RR180113</t>
  </si>
  <si>
    <t>FAJRIANOR</t>
  </si>
  <si>
    <t>ROM MSW</t>
  </si>
  <si>
    <t>KM 69</t>
  </si>
  <si>
    <t>SUPPLY PASSING PLAN SHIFT 1</t>
  </si>
  <si>
    <t>12:00</t>
  </si>
  <si>
    <t>13:00</t>
  </si>
  <si>
    <t>14:00</t>
  </si>
  <si>
    <t>15:00</t>
  </si>
  <si>
    <t>PRG</t>
  </si>
  <si>
    <t>Unit  Antri Qouta Halte KM 69</t>
  </si>
  <si>
    <t>Unit RMI Antri Qouta Halte KM 68</t>
  </si>
  <si>
    <t>ADM190118</t>
  </si>
  <si>
    <t>HARTONI</t>
  </si>
  <si>
    <t>Shift       : 1</t>
  </si>
  <si>
    <t>KKA 1897</t>
  </si>
  <si>
    <t>RESTU HIDAYAT</t>
  </si>
  <si>
    <t>Rom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</si>
  <si>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</si>
  <si>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</si>
  <si>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</si>
  <si>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</si>
  <si>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</si>
  <si>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</si>
  <si>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</si>
  <si>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</si>
  <si>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</si>
  <si>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</si>
  <si>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</si>
  <si>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</si>
  <si>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Total Ton</t>
  </si>
  <si>
    <t>Total Trip</t>
  </si>
  <si>
    <t>RATA-RATA</t>
  </si>
  <si>
    <t>TR13</t>
  </si>
  <si>
    <t>TR19</t>
  </si>
  <si>
    <t>TR20</t>
  </si>
  <si>
    <t>NO UNIT</t>
  </si>
  <si>
    <t>0212625</t>
  </si>
  <si>
    <t>WARA 1</t>
  </si>
  <si>
    <t>WARA 2</t>
  </si>
  <si>
    <t>ROM 04 PAMA</t>
  </si>
  <si>
    <t>FERDIANASYAH</t>
  </si>
  <si>
    <t>HERI ADRIANSYAH</t>
  </si>
  <si>
    <t>HERPIANTO</t>
  </si>
  <si>
    <t>KARIALI</t>
  </si>
  <si>
    <t>MUHAMMAD HENDRA</t>
  </si>
  <si>
    <t>MUHAMMAD PAUJI</t>
  </si>
  <si>
    <t>REFKI ADIANTO</t>
  </si>
  <si>
    <t>SYAIFUL</t>
  </si>
  <si>
    <t>0211189</t>
  </si>
  <si>
    <t>0211681</t>
  </si>
  <si>
    <t>0217305</t>
  </si>
  <si>
    <t>INDAR</t>
  </si>
  <si>
    <t>0211673</t>
  </si>
  <si>
    <t>BIMA NOR IMAN</t>
  </si>
  <si>
    <t>02111485</t>
  </si>
  <si>
    <t>RANDIKA</t>
  </si>
  <si>
    <t>0018012</t>
  </si>
  <si>
    <t>RISKI</t>
  </si>
  <si>
    <t>Act.K</t>
  </si>
  <si>
    <t>Act.M</t>
  </si>
  <si>
    <t>0217521</t>
  </si>
  <si>
    <t xml:space="preserve">RICARD </t>
  </si>
  <si>
    <t>0215006</t>
  </si>
  <si>
    <t>TOMI AZIS</t>
  </si>
  <si>
    <t>0216662</t>
  </si>
  <si>
    <t>ZAKARIA</t>
  </si>
  <si>
    <t>0211343</t>
  </si>
  <si>
    <t>ANYAN KETAYU</t>
  </si>
  <si>
    <t>GAYUH SEFTIAWAN F</t>
  </si>
  <si>
    <t>0217486</t>
  </si>
  <si>
    <t>TEAM DISPATCH ROM 67_ PLANNER  ( SHIFT 1 )</t>
  </si>
  <si>
    <t>RTK PER ROM SHIFT 1</t>
  </si>
  <si>
    <t>Antrian Trailer Perjam dan Unit Loading Operasi Shift 1</t>
  </si>
  <si>
    <t>PTR Shift 1</t>
  </si>
  <si>
    <t>ACHIEVMENT SEAM SERIES SHIFT 1</t>
  </si>
  <si>
    <t>SHIFT : 1</t>
  </si>
  <si>
    <t>MONITORING PASSING UNIT TRAILLER SHIFT 1</t>
  </si>
  <si>
    <t>SHIFT 1</t>
  </si>
  <si>
    <t>Absen Pengawas,Operator dan Cheker Rom Shift 1</t>
  </si>
  <si>
    <t>HI CV WARA.</t>
  </si>
  <si>
    <t>ROM WARA 3 SIS</t>
  </si>
  <si>
    <t>WARA 3</t>
  </si>
  <si>
    <t>ROM WARA 3</t>
  </si>
  <si>
    <t>0216027</t>
  </si>
  <si>
    <t>ARHAM</t>
  </si>
  <si>
    <t>0211190</t>
  </si>
  <si>
    <t>SYAIFULAH</t>
  </si>
  <si>
    <t>RRM 1839</t>
  </si>
  <si>
    <t>YOGA IRAWAN</t>
  </si>
  <si>
    <t>0208404</t>
  </si>
  <si>
    <t>AGENG GUDARA</t>
  </si>
  <si>
    <t>RR-1838</t>
  </si>
  <si>
    <t>T300 CT2.</t>
  </si>
  <si>
    <t>KEVIN LAPIAN</t>
  </si>
  <si>
    <t>HI CV WARA..</t>
  </si>
  <si>
    <t>WS3</t>
  </si>
  <si>
    <t>WS100..</t>
  </si>
  <si>
    <t>WS200..</t>
  </si>
  <si>
    <t>WS300..</t>
  </si>
  <si>
    <t>LOW CV CT.</t>
  </si>
  <si>
    <t>LOW CA CT.</t>
  </si>
  <si>
    <t>Low CA</t>
  </si>
  <si>
    <t>Optimalisasi</t>
  </si>
  <si>
    <t>PRIMA ALGHIFAQI</t>
  </si>
  <si>
    <t>NUR ARIF FAJRIN</t>
  </si>
  <si>
    <t>A.Mua</t>
  </si>
  <si>
    <t>A.Kos</t>
  </si>
  <si>
    <t>C/N</t>
  </si>
  <si>
    <t>STATUS</t>
  </si>
  <si>
    <t>UNREG</t>
  </si>
  <si>
    <t>Low CV CT2</t>
  </si>
  <si>
    <t>No Series</t>
  </si>
  <si>
    <t>BCSCM</t>
  </si>
  <si>
    <t>Lo-Cv Hi-Ash</t>
  </si>
  <si>
    <t>PBU 1</t>
  </si>
  <si>
    <t>0205048</t>
  </si>
  <si>
    <t>RUDI HAMDANI</t>
  </si>
  <si>
    <t>M. ADITYA WARDHANA</t>
  </si>
  <si>
    <t>ROM 13 A</t>
  </si>
  <si>
    <t>ROM 13 B</t>
  </si>
  <si>
    <t>T300 CT1.</t>
  </si>
  <si>
    <t>T200 CT1.</t>
  </si>
  <si>
    <t>SETTINGAN</t>
  </si>
  <si>
    <t>FLOATING</t>
  </si>
  <si>
    <t>0217195</t>
  </si>
  <si>
    <t>SUPRIANTO</t>
  </si>
  <si>
    <t>0216189</t>
  </si>
  <si>
    <t>BERTO ARNI</t>
  </si>
  <si>
    <t>0216374</t>
  </si>
  <si>
    <t>NADIANTO</t>
  </si>
  <si>
    <t>R - 160113</t>
  </si>
  <si>
    <t>HI CV NT</t>
  </si>
  <si>
    <t>0218008</t>
  </si>
  <si>
    <t>ALPONSOS</t>
  </si>
  <si>
    <t>0218009</t>
  </si>
  <si>
    <t>DWI WAHYUDI</t>
  </si>
  <si>
    <t>Shift       :   1</t>
  </si>
  <si>
    <t>Kode Material Timbangan</t>
  </si>
  <si>
    <t>Raw Material ROM</t>
  </si>
  <si>
    <t>TM</t>
  </si>
  <si>
    <t>TS</t>
  </si>
  <si>
    <t>ASH</t>
  </si>
  <si>
    <t>Cal (Daf)</t>
  </si>
  <si>
    <t>Cal (adb)</t>
  </si>
  <si>
    <t>Cal (ar)</t>
  </si>
  <si>
    <t>TPS100</t>
  </si>
  <si>
    <t>TPS200</t>
  </si>
  <si>
    <t>TPSHICV</t>
  </si>
  <si>
    <t>HI-CV ST</t>
  </si>
  <si>
    <t>TPSHICTS</t>
  </si>
  <si>
    <t>HI CV HI TS ST</t>
  </si>
  <si>
    <t>TPSA</t>
  </si>
  <si>
    <t>HI ASH ST</t>
  </si>
  <si>
    <t>TPSHICA</t>
  </si>
  <si>
    <t>HI CV HI ASH ST</t>
  </si>
  <si>
    <t>TPSLOCV</t>
  </si>
  <si>
    <t>LOW CV ST</t>
  </si>
  <si>
    <t>TPS300</t>
  </si>
  <si>
    <t>T300 ST</t>
  </si>
  <si>
    <t>TPSLOCA</t>
  </si>
  <si>
    <t>LOW CV HI ASH ST</t>
  </si>
  <si>
    <t>TPSLOCTS</t>
  </si>
  <si>
    <t>LOW CV HI TS ST</t>
  </si>
  <si>
    <t>PBHICV</t>
  </si>
  <si>
    <t>PBHICA</t>
  </si>
  <si>
    <t>PBHICTS</t>
  </si>
  <si>
    <t>PBLOCTS</t>
  </si>
  <si>
    <t>PB600</t>
  </si>
  <si>
    <t>PB700</t>
  </si>
  <si>
    <t>PB800</t>
  </si>
  <si>
    <t>PBA</t>
  </si>
  <si>
    <t>PBTS</t>
  </si>
  <si>
    <t>PBLOCV</t>
  </si>
  <si>
    <t>LOW CV PRG</t>
  </si>
  <si>
    <t>PBLOCA</t>
  </si>
  <si>
    <t>TSC21</t>
  </si>
  <si>
    <t>TSC11</t>
  </si>
  <si>
    <t>TSCHICV</t>
  </si>
  <si>
    <t>HI CV CT</t>
  </si>
  <si>
    <t>TSC2HICA</t>
  </si>
  <si>
    <t>TSC12</t>
  </si>
  <si>
    <t>TSC22</t>
  </si>
  <si>
    <t>TSC13</t>
  </si>
  <si>
    <t>TSC23</t>
  </si>
  <si>
    <t>TSN100</t>
  </si>
  <si>
    <t>TSN200</t>
  </si>
  <si>
    <t>TSN300</t>
  </si>
  <si>
    <t>TSNA</t>
  </si>
  <si>
    <t>HI ASH NT</t>
  </si>
  <si>
    <t>TSCA</t>
  </si>
  <si>
    <t>TSNHICV</t>
  </si>
  <si>
    <t>TSNLOCA</t>
  </si>
  <si>
    <t>TSNLOCV</t>
  </si>
  <si>
    <t>LOW CV NT</t>
  </si>
  <si>
    <t>TSCLOCV</t>
  </si>
  <si>
    <t>TSCLOCA</t>
  </si>
  <si>
    <t>WSHICV</t>
  </si>
  <si>
    <t>WSS</t>
  </si>
  <si>
    <t>HI TS</t>
  </si>
  <si>
    <t>WSA</t>
  </si>
  <si>
    <t>WB</t>
  </si>
  <si>
    <t>HI CV - HI ASH</t>
  </si>
  <si>
    <t>HI TS.</t>
  </si>
  <si>
    <t>HI TS..</t>
  </si>
  <si>
    <t>HI ASH WARA.</t>
  </si>
  <si>
    <t>HI ASH WARA..</t>
  </si>
  <si>
    <t>HI ASH NT.</t>
  </si>
  <si>
    <t>HI CV NT.</t>
  </si>
  <si>
    <t>LOW CA NT</t>
  </si>
  <si>
    <t>LOW CA NT.</t>
  </si>
  <si>
    <t>LOW CV NT.</t>
  </si>
  <si>
    <t>HI ASH CT.</t>
  </si>
  <si>
    <t>TR 13A</t>
  </si>
  <si>
    <t>TR 13B</t>
  </si>
  <si>
    <t>LOW CV CT..</t>
  </si>
  <si>
    <t>LOW CA CT..</t>
  </si>
  <si>
    <t>HI ASH CT..</t>
  </si>
  <si>
    <t>T100 CT1.</t>
  </si>
  <si>
    <t>HI CV CT.</t>
  </si>
  <si>
    <t>HI CV CT..</t>
  </si>
  <si>
    <t>HI CV - HI ASH.</t>
  </si>
  <si>
    <t>ROM 13A</t>
  </si>
  <si>
    <t>ROM 13B</t>
  </si>
  <si>
    <t>PRODUK</t>
  </si>
  <si>
    <t>PB 800</t>
  </si>
  <si>
    <t>KONTAK PIC</t>
  </si>
  <si>
    <t>3/00/2019</t>
  </si>
  <si>
    <t>HI TS WARA</t>
  </si>
  <si>
    <t>HI TS WARA.</t>
  </si>
  <si>
    <t>HI TS WARA..</t>
  </si>
  <si>
    <t>0117603</t>
  </si>
  <si>
    <t>ALHADAD ADYAN M</t>
  </si>
  <si>
    <t>0211310</t>
  </si>
  <si>
    <t>M.ALI</t>
  </si>
  <si>
    <t>N Unit</t>
  </si>
  <si>
    <t>Time</t>
  </si>
  <si>
    <t>ACTUAL</t>
  </si>
  <si>
    <t>DEVIASI</t>
  </si>
  <si>
    <t>NOTES</t>
  </si>
  <si>
    <t>0114222</t>
  </si>
  <si>
    <t>MUHAMMAD FARIS</t>
  </si>
  <si>
    <t>UPADATE :</t>
  </si>
  <si>
    <t>Rom 17</t>
  </si>
  <si>
    <t>Rom PR3B ( Paringin )</t>
  </si>
  <si>
    <t>Rom 13 A</t>
  </si>
  <si>
    <t>Rom 13 B</t>
  </si>
  <si>
    <t>Rom Wara 3</t>
  </si>
  <si>
    <t>Rom ISP72 ( Balangan )</t>
  </si>
  <si>
    <t>Dispatch 67</t>
  </si>
  <si>
    <t xml:space="preserve">% CV </t>
  </si>
  <si>
    <t>0217346</t>
  </si>
  <si>
    <t>AANACHI</t>
  </si>
  <si>
    <t>Series/Raw Material</t>
  </si>
  <si>
    <t>PIT Location</t>
  </si>
  <si>
    <t>T100</t>
  </si>
  <si>
    <t>CT1</t>
  </si>
  <si>
    <t>T200</t>
  </si>
  <si>
    <t>T300</t>
  </si>
  <si>
    <t>NT</t>
  </si>
  <si>
    <t>CT2</t>
  </si>
  <si>
    <t>HI-ASH</t>
  </si>
  <si>
    <t>PARINGIN</t>
  </si>
  <si>
    <t>Black Stone</t>
  </si>
  <si>
    <t>WARA</t>
  </si>
  <si>
    <t>W200B/S</t>
  </si>
  <si>
    <t>BALANGAN</t>
  </si>
  <si>
    <t>BAYU SUBAGIO</t>
  </si>
  <si>
    <t>0218007</t>
  </si>
  <si>
    <t>RHESA GALANG P</t>
  </si>
  <si>
    <t>0218004</t>
  </si>
  <si>
    <t>ARISTA</t>
  </si>
  <si>
    <t>0218002</t>
  </si>
  <si>
    <t>SERIES / RAW MATERIAL</t>
  </si>
  <si>
    <t>KODE ALAMO</t>
  </si>
  <si>
    <t>MINING</t>
  </si>
  <si>
    <t>HAULING</t>
  </si>
  <si>
    <t>IM</t>
  </si>
  <si>
    <t>ASH ADB</t>
  </si>
  <si>
    <t>ASH AR</t>
  </si>
  <si>
    <t>TS ADB</t>
  </si>
  <si>
    <t>TS AR</t>
  </si>
  <si>
    <t>CV DAF</t>
  </si>
  <si>
    <t>CV ADB</t>
  </si>
  <si>
    <t>CV AR</t>
  </si>
  <si>
    <t>HGI</t>
  </si>
  <si>
    <t>W 100 SIS</t>
  </si>
  <si>
    <t>LOW CV HI ASH PRG</t>
  </si>
  <si>
    <t>0217222</t>
  </si>
  <si>
    <t>KIKI RODINUS S</t>
  </si>
  <si>
    <t>04 - 05</t>
  </si>
  <si>
    <t>05 - 06</t>
  </si>
  <si>
    <t>06 - 07</t>
  </si>
  <si>
    <t>07 - 08</t>
  </si>
  <si>
    <t>08 - 09</t>
  </si>
  <si>
    <t>09 - 10</t>
  </si>
  <si>
    <t>10 - 11</t>
  </si>
  <si>
    <t>11 - 12</t>
  </si>
  <si>
    <t>12 - 13</t>
  </si>
  <si>
    <t>13 - 14</t>
  </si>
  <si>
    <t>14 - 15</t>
  </si>
  <si>
    <t>15 - 16</t>
  </si>
  <si>
    <t>SHIFT 01</t>
  </si>
  <si>
    <t>KM 65</t>
  </si>
  <si>
    <t>0211659</t>
  </si>
  <si>
    <t>PUPUT DINI A T</t>
  </si>
  <si>
    <t>Rom 20 (Non Aktif)</t>
  </si>
  <si>
    <t>KM 34</t>
  </si>
  <si>
    <t>AKTUAL</t>
  </si>
  <si>
    <t>PRODUCT</t>
  </si>
  <si>
    <t>BCNLSA</t>
  </si>
  <si>
    <t>BCLSA/BCSCM</t>
  </si>
  <si>
    <t>0217470</t>
  </si>
  <si>
    <t>WITCHI ROSDIANTO LIU</t>
  </si>
  <si>
    <t>0207825</t>
  </si>
  <si>
    <t>INDRA PURNAMA</t>
  </si>
  <si>
    <t>SEARCH</t>
  </si>
  <si>
    <t>TONASE</t>
  </si>
  <si>
    <t>PERSEN</t>
  </si>
  <si>
    <t>Ground Test</t>
  </si>
  <si>
    <t>T100 CT1..</t>
  </si>
  <si>
    <t>02121413</t>
  </si>
  <si>
    <t>RUSTAM</t>
  </si>
  <si>
    <t>HI CV ST</t>
  </si>
  <si>
    <t>W 300 SIS</t>
  </si>
  <si>
    <t>ISP 72</t>
  </si>
  <si>
    <t>TR 13</t>
  </si>
  <si>
    <t>HI CV CT2</t>
  </si>
  <si>
    <t>LOW CA CT2</t>
  </si>
  <si>
    <t>LOW CV CT2</t>
  </si>
  <si>
    <t>HI ASH CT2</t>
  </si>
  <si>
    <t>T400ST</t>
  </si>
  <si>
    <t>TPS400</t>
  </si>
  <si>
    <t>HI CV WARA SIS</t>
  </si>
  <si>
    <t>Plan Unit CSA 65</t>
  </si>
  <si>
    <t>Plan Unit CSA 69</t>
  </si>
  <si>
    <t>Plan Unit CSA 34</t>
  </si>
  <si>
    <t>CN</t>
  </si>
  <si>
    <t>Change Shift</t>
  </si>
  <si>
    <t>FLEX</t>
  </si>
  <si>
    <t>FLEXSIBEL</t>
  </si>
  <si>
    <t>JAM CHANGE SHIFT</t>
  </si>
  <si>
    <t>CHANGE SHIFT</t>
  </si>
  <si>
    <t>WL 18 DI KELANIS</t>
  </si>
  <si>
    <t>No.</t>
  </si>
  <si>
    <t>Easting</t>
  </si>
  <si>
    <t>Northing</t>
  </si>
  <si>
    <t>Elevation (RL)</t>
  </si>
  <si>
    <t>Seam</t>
  </si>
  <si>
    <t>PTR Day Shift</t>
  </si>
  <si>
    <t xml:space="preserve">PTR Nigth Shift </t>
  </si>
  <si>
    <t>Plan Penyetokan at ROM</t>
  </si>
  <si>
    <t>ROM STOCK ON BOOK</t>
  </si>
  <si>
    <t>Umur stock (4)</t>
  </si>
  <si>
    <t>Total Stock Per ROM</t>
  </si>
  <si>
    <t>Remark</t>
  </si>
  <si>
    <t>ROM STOCK by VISUAL</t>
  </si>
  <si>
    <t>CV_AR</t>
  </si>
  <si>
    <t>5862-5910</t>
  </si>
  <si>
    <t>11107-11503</t>
  </si>
  <si>
    <t>17B</t>
  </si>
  <si>
    <t>13, 15, 17, 20 Hari</t>
  </si>
  <si>
    <t>6355-6377</t>
  </si>
  <si>
    <t>14383-14655</t>
  </si>
  <si>
    <t xml:space="preserve">SEAM C3 </t>
  </si>
  <si>
    <t>HI-CA</t>
  </si>
  <si>
    <t>LOW CV</t>
  </si>
  <si>
    <t>CT</t>
  </si>
  <si>
    <t>19</t>
  </si>
  <si>
    <t>4, 11 Hari</t>
  </si>
  <si>
    <t>6447-6459</t>
  </si>
  <si>
    <t>14341-14533</t>
  </si>
  <si>
    <t>20</t>
  </si>
  <si>
    <t>6495-6505</t>
  </si>
  <si>
    <t>13528-13670</t>
  </si>
  <si>
    <t xml:space="preserve">C3 </t>
  </si>
  <si>
    <t>13A</t>
  </si>
  <si>
    <t>T300 PRODUCT =61.000</t>
  </si>
  <si>
    <t>2, 9 Hari</t>
  </si>
  <si>
    <t>SELEKTIF = 4.000</t>
  </si>
  <si>
    <t>BRAK-BRUK = 2.000</t>
  </si>
  <si>
    <t>POTENSI CLAY = 6.000</t>
  </si>
  <si>
    <t>6497-9539</t>
  </si>
  <si>
    <t>12211-12587</t>
  </si>
  <si>
    <t>F</t>
  </si>
  <si>
    <t>13B</t>
  </si>
  <si>
    <t>18, 19, 21 Hari</t>
  </si>
  <si>
    <t>Big Coal</t>
  </si>
  <si>
    <t>W1</t>
  </si>
  <si>
    <t>W2</t>
  </si>
  <si>
    <t>W3</t>
  </si>
  <si>
    <t>9 , 13 Hari</t>
  </si>
  <si>
    <t>MSW</t>
  </si>
  <si>
    <t>BC</t>
  </si>
  <si>
    <t>12 , 1 Hari</t>
  </si>
  <si>
    <t>8 , 1 Hari</t>
  </si>
  <si>
    <t>15, 8 Hari</t>
  </si>
  <si>
    <t>Low-Cv Hi-Ash</t>
  </si>
  <si>
    <t>HI-CV Hi-Ash</t>
  </si>
  <si>
    <t>PBU</t>
  </si>
  <si>
    <t>06-08</t>
  </si>
  <si>
    <t>08-10</t>
  </si>
  <si>
    <t>10-14</t>
  </si>
  <si>
    <t>14-16</t>
  </si>
  <si>
    <t>16-18</t>
  </si>
  <si>
    <t>Hi-TS Blackstone</t>
  </si>
  <si>
    <t>H095</t>
  </si>
  <si>
    <t>H098</t>
  </si>
  <si>
    <t>H100</t>
  </si>
  <si>
    <t>H105</t>
  </si>
  <si>
    <t>H126</t>
  </si>
  <si>
    <t>H137</t>
  </si>
  <si>
    <t>H161</t>
  </si>
  <si>
    <t>H163</t>
  </si>
  <si>
    <t>H167</t>
  </si>
  <si>
    <t>H170</t>
  </si>
  <si>
    <t>H171</t>
  </si>
  <si>
    <t>H172</t>
  </si>
  <si>
    <t>H195</t>
  </si>
  <si>
    <t>H196</t>
  </si>
  <si>
    <t>H200</t>
  </si>
  <si>
    <t>H205</t>
  </si>
  <si>
    <t>H229</t>
  </si>
  <si>
    <t>H234</t>
  </si>
  <si>
    <t>H248</t>
  </si>
  <si>
    <t>H258</t>
  </si>
  <si>
    <t>H264</t>
  </si>
  <si>
    <t>H273</t>
  </si>
  <si>
    <t>H276</t>
  </si>
  <si>
    <t>H285</t>
  </si>
  <si>
    <t>H293</t>
  </si>
  <si>
    <t>H306</t>
  </si>
  <si>
    <t>H311</t>
  </si>
  <si>
    <t>H335</t>
  </si>
  <si>
    <t>H341</t>
  </si>
  <si>
    <t>H350</t>
  </si>
  <si>
    <t>H353</t>
  </si>
  <si>
    <t>H356</t>
  </si>
  <si>
    <t>H357</t>
  </si>
  <si>
    <t>H363</t>
  </si>
  <si>
    <t>H376</t>
  </si>
  <si>
    <t>H383</t>
  </si>
  <si>
    <t>H387</t>
  </si>
  <si>
    <t>H396</t>
  </si>
  <si>
    <t>H398</t>
  </si>
  <si>
    <t>H404</t>
  </si>
  <si>
    <t>H405</t>
  </si>
  <si>
    <t>H416</t>
  </si>
  <si>
    <t>HE063</t>
  </si>
  <si>
    <t>HE075</t>
  </si>
  <si>
    <t>REX303</t>
  </si>
  <si>
    <t>REX311</t>
  </si>
  <si>
    <t>REX307</t>
  </si>
  <si>
    <t>REX310</t>
  </si>
  <si>
    <t>REX305</t>
  </si>
  <si>
    <t>REX308</t>
  </si>
  <si>
    <t>REX306</t>
  </si>
  <si>
    <t>MIA 4</t>
  </si>
  <si>
    <t>WL 12</t>
  </si>
  <si>
    <t>Service</t>
  </si>
  <si>
    <t>-</t>
  </si>
  <si>
    <t>MJL 305</t>
  </si>
  <si>
    <t>Complete MJL 305</t>
  </si>
  <si>
    <t>B/D</t>
  </si>
  <si>
    <t>HABIS</t>
  </si>
  <si>
    <t>RIFAI</t>
  </si>
  <si>
    <t>WL 07</t>
  </si>
  <si>
    <t>WL 05</t>
  </si>
  <si>
    <t>AGUS</t>
  </si>
  <si>
    <t>S-807</t>
  </si>
  <si>
    <t>DEDI</t>
  </si>
  <si>
    <t xml:space="preserve">T300 </t>
  </si>
  <si>
    <t>T300 Selective</t>
  </si>
  <si>
    <t>T300 Big Coal</t>
  </si>
  <si>
    <t>T300 Clay</t>
  </si>
  <si>
    <t>10-16</t>
  </si>
  <si>
    <t>REV 01 SUPPLY PASSING PLAN SHIFT 1</t>
  </si>
  <si>
    <t>IN 69</t>
  </si>
  <si>
    <t>H178</t>
  </si>
  <si>
    <t>H183</t>
  </si>
  <si>
    <t>H263</t>
  </si>
  <si>
    <t>H360</t>
  </si>
  <si>
    <t>H365</t>
  </si>
  <si>
    <t>WL 10</t>
  </si>
  <si>
    <t>WL 08</t>
  </si>
  <si>
    <t>Washing</t>
  </si>
  <si>
    <t>WL 04</t>
  </si>
  <si>
    <t>3 Fleet</t>
  </si>
  <si>
    <t>1 Fleet</t>
  </si>
  <si>
    <t>Riski &amp; Arham</t>
  </si>
  <si>
    <t>Perjam 9:15 pindah ke W300 BS</t>
  </si>
  <si>
    <t>FLT</t>
  </si>
  <si>
    <t>WL 19</t>
  </si>
  <si>
    <t>WL 6</t>
  </si>
  <si>
    <t>P2H</t>
  </si>
  <si>
    <t>13-16</t>
  </si>
  <si>
    <t>REV 02 SUPPLY PASSING PLAN SHIFT 1</t>
  </si>
  <si>
    <t>RFU 10/1/2020</t>
  </si>
  <si>
    <t>024901029891501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</si>
</sst>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[$-F800]dddd\,\ mmmm\ dd\,\ yyyy"/>
    <numFmt numFmtId="167" formatCode="_(* #,##0_);_(* \(#,##0\);_(* &quot;-&quot;??_);_(@_)"/>
    <numFmt numFmtId="168" formatCode="hh:mm;@"/>
    <numFmt numFmtId="169" formatCode="yyyy\-mm\-dd\ hh:mm:ss;@"/>
    <numFmt numFmtId="170" formatCode="0.E+00"/>
    <numFmt numFmtId="171" formatCode="0;[Red]0"/>
    <numFmt numFmtId="172" formatCode="00"/>
    <numFmt numFmtId="173" formatCode="h:mm:ss;@"/>
    <numFmt numFmtId="174" formatCode="h:mm;@"/>
    <numFmt numFmtId="175" formatCode="[$-421]dddd\,dd\ mmmm\ yyyy;@"/>
    <numFmt numFmtId="176" formatCode="[$-409]d\-mmm\-yy;@"/>
    <numFmt numFmtId="177" formatCode="[$-421]dd\ mmmm\ yyyy;@"/>
    <numFmt numFmtId="178" formatCode="[$-409]h:mm"/>
    <numFmt numFmtId="179" formatCode="&quot;Exc&quot;000"/>
    <numFmt numFmtId="180" formatCode="[$-409]d\-mmm\-yyyy;@"/>
    <numFmt numFmtId="181" formatCode="0.0"/>
    <numFmt numFmtId="182" formatCode="[$-421]&quot;Shift 1&quot;\ dddd\ dd\ mmmm\ yyyy;@"/>
    <numFmt numFmtId="183" formatCode="00.0"/>
  </numFmts>
  <fonts count="9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0"/>
      <color indexed="56"/>
      <name val="Arial Rounded MT Bold"/>
      <family val="2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12"/>
      <name val="Arial Rounded MT Bold"/>
      <family val="2"/>
    </font>
    <font>
      <b/>
      <sz val="10"/>
      <color rgb="FFFFFF00"/>
      <name val="Arial Rounded MT Bold"/>
      <family val="2"/>
    </font>
    <font>
      <b/>
      <sz val="9"/>
      <color indexed="8"/>
      <name val="Arial Rounded MT Bold"/>
      <family val="2"/>
    </font>
    <font>
      <b/>
      <sz val="16"/>
      <color indexed="8"/>
      <name val="Arial Narrow"/>
      <family val="2"/>
    </font>
    <font>
      <b/>
      <sz val="11"/>
      <color theme="1"/>
      <name val="Calibri"/>
      <family val="2"/>
    </font>
    <font>
      <b/>
      <sz val="10"/>
      <color theme="1"/>
      <name val="Arial Rounded MT Bold"/>
      <family val="2"/>
    </font>
    <font>
      <b/>
      <sz val="9"/>
      <color theme="1"/>
      <name val="Arial Rounded MT Bold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0"/>
      <name val="Calibri"/>
      <family val="2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070BB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 tint="0.14999847407452621"/>
      <name val="BauerBodni BdCn BT"/>
      <family val="1"/>
    </font>
    <font>
      <b/>
      <sz val="12"/>
      <color rgb="FF070BB9"/>
      <name val="Comic Sans MS"/>
      <family val="4"/>
    </font>
    <font>
      <b/>
      <sz val="14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70BB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70BB9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b/>
      <i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ndara"/>
      <family val="2"/>
    </font>
    <font>
      <sz val="12"/>
      <name val="Calibri"/>
      <family val="2"/>
      <scheme val="minor"/>
    </font>
    <font>
      <sz val="12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0"/>
      <color rgb="FF00008B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1"/>
      <color rgb="FFFFFF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70BB9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9"/>
      <color rgb="FF070BB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indexed="81"/>
      <name val="Tahoma"/>
      <family val="2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6"/>
      <color indexed="81"/>
      <name val="Tahoma"/>
      <family val="2"/>
    </font>
    <font>
      <b/>
      <sz val="11"/>
      <color rgb="FF0033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rgb="FF002060"/>
      <name val="Calibri"/>
      <family val="2"/>
      <scheme val="minor"/>
    </font>
    <font>
      <b/>
      <sz val="24"/>
      <color rgb="FF00B050"/>
      <name val="Calibri"/>
      <family val="2"/>
      <scheme val="minor"/>
    </font>
    <font>
      <b/>
      <sz val="24"/>
      <color rgb="FFFFC000"/>
      <name val="Calibri"/>
      <family val="2"/>
      <scheme val="minor"/>
    </font>
    <font>
      <sz val="9"/>
      <color indexed="81"/>
      <name val="Tahoma"/>
      <charset val="1"/>
    </font>
  </fonts>
  <fills count="9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BC907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70BB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99"/>
        <bgColor indexed="64"/>
      </patternFill>
    </fill>
  </fills>
  <borders count="1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indexed="64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4">
    <xf numFmtId="0" fontId="0" fillId="0" borderId="0"/>
    <xf numFmtId="0" fontId="8" fillId="0" borderId="0"/>
    <xf numFmtId="165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8" fillId="0" borderId="0"/>
    <xf numFmtId="0" fontId="6" fillId="0" borderId="0"/>
    <xf numFmtId="0" fontId="48" fillId="0" borderId="0"/>
    <xf numFmtId="0" fontId="2" fillId="0" borderId="0"/>
    <xf numFmtId="0" fontId="2" fillId="0" borderId="0"/>
    <xf numFmtId="0" fontId="1" fillId="0" borderId="0"/>
    <xf numFmtId="43" fontId="59" fillId="0" borderId="0" applyFont="0" applyFill="0" applyBorder="0" applyAlignment="0" applyProtection="0"/>
    <xf numFmtId="0" fontId="25" fillId="0" borderId="0"/>
    <xf numFmtId="0" fontId="77" fillId="0" borderId="0" applyNumberFormat="0" applyFill="0" applyBorder="0" applyAlignment="0" applyProtection="0"/>
    <xf numFmtId="0" fontId="78" fillId="0" borderId="93" applyNumberFormat="0" applyFill="0" applyAlignment="0" applyProtection="0"/>
    <xf numFmtId="0" fontId="79" fillId="0" borderId="94" applyNumberFormat="0" applyFill="0" applyAlignment="0" applyProtection="0"/>
    <xf numFmtId="0" fontId="80" fillId="0" borderId="95" applyNumberFormat="0" applyFill="0" applyAlignment="0" applyProtection="0"/>
    <xf numFmtId="0" fontId="80" fillId="0" borderId="0" applyNumberFormat="0" applyFill="0" applyBorder="0" applyAlignment="0" applyProtection="0"/>
    <xf numFmtId="0" fontId="81" fillId="59" borderId="0" applyNumberFormat="0" applyBorder="0" applyAlignment="0" applyProtection="0"/>
    <xf numFmtId="0" fontId="82" fillId="60" borderId="0" applyNumberFormat="0" applyBorder="0" applyAlignment="0" applyProtection="0"/>
    <xf numFmtId="0" fontId="83" fillId="61" borderId="0" applyNumberFormat="0" applyBorder="0" applyAlignment="0" applyProtection="0"/>
    <xf numFmtId="0" fontId="84" fillId="62" borderId="96" applyNumberFormat="0" applyAlignment="0" applyProtection="0"/>
    <xf numFmtId="0" fontId="85" fillId="63" borderId="97" applyNumberFormat="0" applyAlignment="0" applyProtection="0"/>
    <xf numFmtId="0" fontId="86" fillId="63" borderId="96" applyNumberFormat="0" applyAlignment="0" applyProtection="0"/>
    <xf numFmtId="0" fontId="87" fillId="0" borderId="98" applyNumberFormat="0" applyFill="0" applyAlignment="0" applyProtection="0"/>
    <xf numFmtId="0" fontId="60" fillId="64" borderId="99" applyNumberFormat="0" applyAlignment="0" applyProtection="0"/>
    <xf numFmtId="0" fontId="88" fillId="0" borderId="0" applyNumberFormat="0" applyFill="0" applyBorder="0" applyAlignment="0" applyProtection="0"/>
    <xf numFmtId="0" fontId="25" fillId="65" borderId="100" applyNumberFormat="0" applyFont="0" applyAlignment="0" applyProtection="0"/>
    <xf numFmtId="0" fontId="89" fillId="0" borderId="0" applyNumberFormat="0" applyFill="0" applyBorder="0" applyAlignment="0" applyProtection="0"/>
    <xf numFmtId="0" fontId="7" fillId="0" borderId="101" applyNumberFormat="0" applyFill="0" applyAlignment="0" applyProtection="0"/>
    <xf numFmtId="0" fontId="38" fillId="66" borderId="0" applyNumberFormat="0" applyBorder="0" applyAlignment="0" applyProtection="0"/>
    <xf numFmtId="0" fontId="25" fillId="67" borderId="0" applyNumberFormat="0" applyBorder="0" applyAlignment="0" applyProtection="0"/>
    <xf numFmtId="0" fontId="25" fillId="68" borderId="0" applyNumberFormat="0" applyBorder="0" applyAlignment="0" applyProtection="0"/>
    <xf numFmtId="0" fontId="38" fillId="69" borderId="0" applyNumberFormat="0" applyBorder="0" applyAlignment="0" applyProtection="0"/>
    <xf numFmtId="0" fontId="38" fillId="70" borderId="0" applyNumberFormat="0" applyBorder="0" applyAlignment="0" applyProtection="0"/>
    <xf numFmtId="0" fontId="25" fillId="71" borderId="0" applyNumberFormat="0" applyBorder="0" applyAlignment="0" applyProtection="0"/>
    <xf numFmtId="0" fontId="25" fillId="72" borderId="0" applyNumberFormat="0" applyBorder="0" applyAlignment="0" applyProtection="0"/>
    <xf numFmtId="0" fontId="38" fillId="73" borderId="0" applyNumberFormat="0" applyBorder="0" applyAlignment="0" applyProtection="0"/>
    <xf numFmtId="0" fontId="38" fillId="74" borderId="0" applyNumberFormat="0" applyBorder="0" applyAlignment="0" applyProtection="0"/>
    <xf numFmtId="0" fontId="25" fillId="75" borderId="0" applyNumberFormat="0" applyBorder="0" applyAlignment="0" applyProtection="0"/>
    <xf numFmtId="0" fontId="25" fillId="76" borderId="0" applyNumberFormat="0" applyBorder="0" applyAlignment="0" applyProtection="0"/>
    <xf numFmtId="0" fontId="38" fillId="77" borderId="0" applyNumberFormat="0" applyBorder="0" applyAlignment="0" applyProtection="0"/>
    <xf numFmtId="0" fontId="38" fillId="78" borderId="0" applyNumberFormat="0" applyBorder="0" applyAlignment="0" applyProtection="0"/>
    <xf numFmtId="0" fontId="25" fillId="79" borderId="0" applyNumberFormat="0" applyBorder="0" applyAlignment="0" applyProtection="0"/>
    <xf numFmtId="0" fontId="25" fillId="80" borderId="0" applyNumberFormat="0" applyBorder="0" applyAlignment="0" applyProtection="0"/>
    <xf numFmtId="0" fontId="38" fillId="81" borderId="0" applyNumberFormat="0" applyBorder="0" applyAlignment="0" applyProtection="0"/>
    <xf numFmtId="0" fontId="38" fillId="82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38" fillId="85" borderId="0" applyNumberFormat="0" applyBorder="0" applyAlignment="0" applyProtection="0"/>
    <xf numFmtId="0" fontId="38" fillId="86" borderId="0" applyNumberFormat="0" applyBorder="0" applyAlignment="0" applyProtection="0"/>
    <xf numFmtId="0" fontId="25" fillId="87" borderId="0" applyNumberFormat="0" applyBorder="0" applyAlignment="0" applyProtection="0"/>
    <xf numFmtId="0" fontId="25" fillId="88" borderId="0" applyNumberFormat="0" applyBorder="0" applyAlignment="0" applyProtection="0"/>
    <xf numFmtId="0" fontId="38" fillId="89" borderId="0" applyNumberFormat="0" applyBorder="0" applyAlignment="0" applyProtection="0"/>
  </cellStyleXfs>
  <cellXfs count="1317">
    <xf numFmtId="0" fontId="0" fillId="0" borderId="0" xfId="0"/>
    <xf numFmtId="0" fontId="0" fillId="2" borderId="1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0" borderId="9" xfId="0" applyBorder="1"/>
    <xf numFmtId="0" fontId="0" fillId="0" borderId="15" xfId="0" applyBorder="1"/>
    <xf numFmtId="0" fontId="0" fillId="6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6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0" xfId="0" applyFill="1"/>
    <xf numFmtId="167" fontId="17" fillId="2" borderId="9" xfId="0" applyNumberFormat="1" applyFont="1" applyFill="1" applyBorder="1" applyAlignment="1"/>
    <xf numFmtId="0" fontId="20" fillId="6" borderId="9" xfId="0" applyFont="1" applyFill="1" applyBorder="1" applyAlignment="1">
      <alignment horizontal="center"/>
    </xf>
    <xf numFmtId="0" fontId="20" fillId="3" borderId="9" xfId="0" applyFont="1" applyFill="1" applyBorder="1" applyAlignment="1">
      <alignment horizontal="center"/>
    </xf>
    <xf numFmtId="0" fontId="21" fillId="6" borderId="9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3" xfId="0" applyFill="1" applyBorder="1" applyAlignment="1">
      <alignment horizontal="center" vertical="center"/>
    </xf>
    <xf numFmtId="0" fontId="15" fillId="9" borderId="15" xfId="0" applyFont="1" applyFill="1" applyBorder="1" applyAlignment="1" applyProtection="1">
      <alignment horizontal="center" vertical="center" wrapText="1"/>
      <protection locked="0"/>
    </xf>
    <xf numFmtId="167" fontId="9" fillId="0" borderId="15" xfId="0" applyNumberFormat="1" applyFont="1" applyBorder="1" applyAlignment="1"/>
    <xf numFmtId="0" fontId="11" fillId="2" borderId="29" xfId="0" applyFont="1" applyFill="1" applyBorder="1"/>
    <xf numFmtId="0" fontId="0" fillId="2" borderId="30" xfId="0" applyFill="1" applyBorder="1"/>
    <xf numFmtId="0" fontId="12" fillId="2" borderId="22" xfId="0" applyFont="1" applyFill="1" applyBorder="1"/>
    <xf numFmtId="0" fontId="0" fillId="2" borderId="22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31" xfId="0" applyFill="1" applyBorder="1"/>
    <xf numFmtId="0" fontId="0" fillId="2" borderId="28" xfId="0" applyFill="1" applyBorder="1"/>
    <xf numFmtId="0" fontId="0" fillId="2" borderId="24" xfId="0" applyFill="1" applyBorder="1"/>
    <xf numFmtId="0" fontId="10" fillId="9" borderId="14" xfId="0" applyFont="1" applyFill="1" applyBorder="1" applyAlignment="1" applyProtection="1">
      <alignment horizontal="center" vertical="center" wrapText="1"/>
      <protection locked="0"/>
    </xf>
    <xf numFmtId="0" fontId="18" fillId="10" borderId="14" xfId="0" applyFont="1" applyFill="1" applyBorder="1" applyAlignment="1" applyProtection="1">
      <alignment horizontal="center" vertical="center" wrapText="1"/>
      <protection locked="0"/>
    </xf>
    <xf numFmtId="0" fontId="19" fillId="10" borderId="15" xfId="0" applyFont="1" applyFill="1" applyBorder="1" applyAlignment="1" applyProtection="1">
      <alignment horizontal="center" vertical="center" wrapText="1"/>
      <protection locked="0"/>
    </xf>
    <xf numFmtId="0" fontId="20" fillId="6" borderId="23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24" fillId="17" borderId="9" xfId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18" fillId="18" borderId="9" xfId="0" applyNumberFormat="1" applyFont="1" applyFill="1" applyBorder="1" applyAlignment="1">
      <alignment horizontal="center" vertical="center"/>
    </xf>
    <xf numFmtId="9" fontId="18" fillId="18" borderId="9" xfId="0" applyNumberFormat="1" applyFont="1" applyFill="1" applyBorder="1" applyAlignment="1">
      <alignment horizontal="center" vertical="center"/>
    </xf>
    <xf numFmtId="9" fontId="19" fillId="2" borderId="16" xfId="0" applyNumberFormat="1" applyFont="1" applyFill="1" applyBorder="1" applyAlignment="1">
      <alignment horizontal="center" vertical="center"/>
    </xf>
    <xf numFmtId="9" fontId="19" fillId="2" borderId="17" xfId="0" applyNumberFormat="1" applyFont="1" applyFill="1" applyBorder="1" applyAlignment="1">
      <alignment horizontal="center" vertical="center"/>
    </xf>
    <xf numFmtId="20" fontId="7" fillId="2" borderId="11" xfId="0" applyNumberFormat="1" applyFont="1" applyFill="1" applyBorder="1" applyAlignment="1">
      <alignment horizontal="center"/>
    </xf>
    <xf numFmtId="20" fontId="7" fillId="2" borderId="12" xfId="0" applyNumberFormat="1" applyFont="1" applyFill="1" applyBorder="1" applyAlignment="1">
      <alignment horizontal="center"/>
    </xf>
    <xf numFmtId="0" fontId="7" fillId="12" borderId="9" xfId="0" applyFont="1" applyFill="1" applyBorder="1" applyAlignment="1">
      <alignment horizontal="center"/>
    </xf>
    <xf numFmtId="0" fontId="27" fillId="13" borderId="37" xfId="0" applyFont="1" applyFill="1" applyBorder="1" applyAlignment="1">
      <alignment horizontal="center"/>
    </xf>
    <xf numFmtId="0" fontId="27" fillId="13" borderId="39" xfId="0" applyFont="1" applyFill="1" applyBorder="1" applyAlignment="1">
      <alignment horizontal="center"/>
    </xf>
    <xf numFmtId="0" fontId="27" fillId="13" borderId="4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/>
    <xf numFmtId="0" fontId="0" fillId="0" borderId="0" xfId="0" applyFill="1"/>
    <xf numFmtId="0" fontId="29" fillId="0" borderId="0" xfId="0" applyFont="1" applyAlignment="1">
      <alignment horizontal="center" vertical="center"/>
    </xf>
    <xf numFmtId="0" fontId="21" fillId="0" borderId="0" xfId="0" quotePrefix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indent="1"/>
    </xf>
    <xf numFmtId="0" fontId="20" fillId="0" borderId="0" xfId="0" applyFont="1" applyBorder="1"/>
    <xf numFmtId="0" fontId="30" fillId="0" borderId="0" xfId="0" applyFont="1"/>
    <xf numFmtId="0" fontId="0" fillId="2" borderId="9" xfId="0" applyFont="1" applyFill="1" applyBorder="1" applyAlignment="1">
      <alignment horizontal="center" vertical="center"/>
    </xf>
    <xf numFmtId="0" fontId="24" fillId="3" borderId="9" xfId="1" applyFont="1" applyFill="1" applyBorder="1" applyAlignment="1">
      <alignment horizontal="center" vertical="center"/>
    </xf>
    <xf numFmtId="0" fontId="7" fillId="5" borderId="44" xfId="0" applyFont="1" applyFill="1" applyBorder="1" applyAlignment="1">
      <alignment horizontal="center"/>
    </xf>
    <xf numFmtId="0" fontId="21" fillId="22" borderId="1" xfId="0" applyFont="1" applyFill="1" applyBorder="1"/>
    <xf numFmtId="0" fontId="21" fillId="22" borderId="1" xfId="0" applyFont="1" applyFill="1" applyBorder="1" applyAlignment="1">
      <alignment horizontal="center"/>
    </xf>
    <xf numFmtId="0" fontId="22" fillId="22" borderId="9" xfId="0" applyFont="1" applyFill="1" applyBorder="1" applyAlignment="1">
      <alignment horizontal="center"/>
    </xf>
    <xf numFmtId="0" fontId="24" fillId="23" borderId="9" xfId="1" applyFont="1" applyFill="1" applyBorder="1" applyAlignment="1">
      <alignment horizontal="center" vertical="center"/>
    </xf>
    <xf numFmtId="0" fontId="22" fillId="24" borderId="9" xfId="0" applyFont="1" applyFill="1" applyBorder="1" applyAlignment="1">
      <alignment horizontal="center"/>
    </xf>
    <xf numFmtId="0" fontId="21" fillId="22" borderId="7" xfId="0" applyFont="1" applyFill="1" applyBorder="1"/>
    <xf numFmtId="0" fontId="33" fillId="14" borderId="48" xfId="0" applyFont="1" applyFill="1" applyBorder="1" applyAlignment="1">
      <alignment horizontal="center"/>
    </xf>
    <xf numFmtId="0" fontId="33" fillId="14" borderId="42" xfId="0" applyFont="1" applyFill="1" applyBorder="1" applyAlignment="1">
      <alignment horizontal="center"/>
    </xf>
    <xf numFmtId="0" fontId="21" fillId="22" borderId="8" xfId="0" applyFont="1" applyFill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7" fillId="12" borderId="10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40" fillId="0" borderId="9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0" fontId="0" fillId="0" borderId="9" xfId="0" applyNumberForma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6" xfId="0" applyBorder="1" applyAlignment="1">
      <alignment horizontal="center"/>
    </xf>
    <xf numFmtId="9" fontId="19" fillId="2" borderId="0" xfId="0" applyNumberFormat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horizontal="center"/>
    </xf>
    <xf numFmtId="20" fontId="7" fillId="2" borderId="35" xfId="0" applyNumberFormat="1" applyFont="1" applyFill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0" xfId="4" applyFont="1"/>
    <xf numFmtId="177" fontId="21" fillId="0" borderId="0" xfId="0" applyNumberFormat="1" applyFont="1" applyAlignment="1">
      <alignment horizontal="left" vertical="center"/>
    </xf>
    <xf numFmtId="0" fontId="20" fillId="2" borderId="9" xfId="0" quotePrefix="1" applyNumberFormat="1" applyFont="1" applyFill="1" applyBorder="1" applyAlignment="1">
      <alignment horizontal="center" vertical="center"/>
    </xf>
    <xf numFmtId="0" fontId="20" fillId="2" borderId="9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20" fillId="2" borderId="16" xfId="0" applyNumberFormat="1" applyFont="1" applyFill="1" applyBorder="1" applyAlignment="1">
      <alignment horizontal="center" vertical="center"/>
    </xf>
    <xf numFmtId="170" fontId="33" fillId="14" borderId="6" xfId="0" quotePrefix="1" applyNumberFormat="1" applyFont="1" applyFill="1" applyBorder="1" applyAlignment="1">
      <alignment horizontal="center"/>
    </xf>
    <xf numFmtId="170" fontId="33" fillId="14" borderId="14" xfId="0" quotePrefix="1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31" borderId="34" xfId="0" applyFont="1" applyFill="1" applyBorder="1"/>
    <xf numFmtId="0" fontId="7" fillId="31" borderId="35" xfId="0" applyFont="1" applyFill="1" applyBorder="1"/>
    <xf numFmtId="0" fontId="7" fillId="31" borderId="36" xfId="0" applyFont="1" applyFill="1" applyBorder="1"/>
    <xf numFmtId="0" fontId="7" fillId="10" borderId="3" xfId="0" applyFont="1" applyFill="1" applyBorder="1" applyAlignment="1">
      <alignment horizontal="center"/>
    </xf>
    <xf numFmtId="0" fontId="21" fillId="31" borderId="9" xfId="0" applyFont="1" applyFill="1" applyBorder="1" applyAlignment="1">
      <alignment horizontal="center"/>
    </xf>
    <xf numFmtId="164" fontId="0" fillId="0" borderId="0" xfId="3" applyFont="1" applyBorder="1" applyAlignment="1">
      <alignment horizontal="center"/>
    </xf>
    <xf numFmtId="164" fontId="0" fillId="20" borderId="0" xfId="3" applyFont="1" applyFill="1" applyBorder="1"/>
    <xf numFmtId="164" fontId="21" fillId="0" borderId="9" xfId="3" applyFont="1" applyBorder="1"/>
    <xf numFmtId="164" fontId="43" fillId="2" borderId="0" xfId="3" applyFont="1" applyFill="1" applyBorder="1"/>
    <xf numFmtId="0" fontId="7" fillId="10" borderId="0" xfId="0" applyFont="1" applyFill="1" applyBorder="1" applyAlignment="1"/>
    <xf numFmtId="0" fontId="21" fillId="31" borderId="15" xfId="0" applyFont="1" applyFill="1" applyBorder="1" applyAlignment="1">
      <alignment horizontal="center"/>
    </xf>
    <xf numFmtId="164" fontId="44" fillId="0" borderId="0" xfId="3" applyFont="1" applyBorder="1" applyAlignment="1">
      <alignment horizontal="center"/>
    </xf>
    <xf numFmtId="164" fontId="7" fillId="10" borderId="0" xfId="0" applyNumberFormat="1" applyFont="1" applyFill="1" applyBorder="1"/>
    <xf numFmtId="0" fontId="0" fillId="0" borderId="9" xfId="0" applyFont="1" applyFill="1" applyBorder="1" applyAlignment="1">
      <alignment horizontal="center"/>
    </xf>
    <xf numFmtId="0" fontId="6" fillId="0" borderId="0" xfId="6"/>
    <xf numFmtId="20" fontId="25" fillId="0" borderId="14" xfId="6" applyNumberFormat="1" applyFont="1" applyBorder="1" applyAlignment="1">
      <alignment horizontal="center"/>
    </xf>
    <xf numFmtId="20" fontId="25" fillId="0" borderId="9" xfId="6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5" fillId="28" borderId="5" xfId="6" applyFont="1" applyFill="1" applyBorder="1"/>
    <xf numFmtId="0" fontId="5" fillId="28" borderId="0" xfId="6" applyFont="1" applyFill="1" applyBorder="1"/>
    <xf numFmtId="0" fontId="5" fillId="28" borderId="6" xfId="6" applyFont="1" applyFill="1" applyBorder="1"/>
    <xf numFmtId="0" fontId="5" fillId="28" borderId="1" xfId="6" applyFont="1" applyFill="1" applyBorder="1"/>
    <xf numFmtId="0" fontId="5" fillId="28" borderId="8" xfId="6" applyFont="1" applyFill="1" applyBorder="1"/>
    <xf numFmtId="0" fontId="5" fillId="22" borderId="25" xfId="6" applyFont="1" applyFill="1" applyBorder="1" applyAlignment="1">
      <alignment horizontal="center" vertical="center"/>
    </xf>
    <xf numFmtId="0" fontId="5" fillId="22" borderId="26" xfId="6" applyFont="1" applyFill="1" applyBorder="1" applyAlignment="1">
      <alignment horizontal="center" vertical="center"/>
    </xf>
    <xf numFmtId="0" fontId="5" fillId="22" borderId="27" xfId="6" applyFont="1" applyFill="1" applyBorder="1" applyAlignment="1">
      <alignment horizontal="center" vertical="center"/>
    </xf>
    <xf numFmtId="0" fontId="5" fillId="0" borderId="65" xfId="6" applyFont="1" applyBorder="1" applyAlignment="1">
      <alignment horizontal="center" vertical="center"/>
    </xf>
    <xf numFmtId="0" fontId="5" fillId="14" borderId="14" xfId="6" applyFont="1" applyFill="1" applyBorder="1" applyAlignment="1">
      <alignment horizontal="center" vertical="center"/>
    </xf>
    <xf numFmtId="0" fontId="5" fillId="0" borderId="11" xfId="6" applyFont="1" applyBorder="1" applyAlignment="1">
      <alignment horizontal="center" vertical="center"/>
    </xf>
    <xf numFmtId="0" fontId="5" fillId="14" borderId="9" xfId="6" applyFont="1" applyFill="1" applyBorder="1" applyAlignment="1">
      <alignment horizontal="center" vertical="center"/>
    </xf>
    <xf numFmtId="0" fontId="5" fillId="0" borderId="66" xfId="6" applyFont="1" applyBorder="1" applyAlignment="1">
      <alignment horizontal="center" vertical="center"/>
    </xf>
    <xf numFmtId="0" fontId="5" fillId="14" borderId="15" xfId="6" applyFont="1" applyFill="1" applyBorder="1" applyAlignment="1">
      <alignment horizontal="center" vertical="center"/>
    </xf>
    <xf numFmtId="20" fontId="25" fillId="0" borderId="15" xfId="6" applyNumberFormat="1" applyFont="1" applyBorder="1" applyAlignment="1">
      <alignment horizontal="center"/>
    </xf>
    <xf numFmtId="0" fontId="7" fillId="28" borderId="3" xfId="0" applyFont="1" applyFill="1" applyBorder="1" applyAlignment="1">
      <alignment horizontal="center" vertical="center"/>
    </xf>
    <xf numFmtId="0" fontId="7" fillId="28" borderId="4" xfId="0" applyFont="1" applyFill="1" applyBorder="1" applyAlignment="1">
      <alignment horizontal="center" vertical="center"/>
    </xf>
    <xf numFmtId="0" fontId="7" fillId="28" borderId="1" xfId="0" applyFont="1" applyFill="1" applyBorder="1" applyAlignment="1">
      <alignment horizontal="center" vertical="center"/>
    </xf>
    <xf numFmtId="0" fontId="7" fillId="28" borderId="8" xfId="0" applyFont="1" applyFill="1" applyBorder="1" applyAlignment="1">
      <alignment horizontal="center" vertical="center"/>
    </xf>
    <xf numFmtId="0" fontId="0" fillId="31" borderId="25" xfId="0" applyFill="1" applyBorder="1" applyAlignment="1">
      <alignment horizontal="center" vertical="center"/>
    </xf>
    <xf numFmtId="0" fontId="0" fillId="31" borderId="26" xfId="0" applyFill="1" applyBorder="1" applyAlignment="1">
      <alignment horizontal="center" vertical="center"/>
    </xf>
    <xf numFmtId="0" fontId="0" fillId="31" borderId="27" xfId="0" applyFill="1" applyBorder="1" applyAlignment="1">
      <alignment horizontal="center" vertical="center"/>
    </xf>
    <xf numFmtId="20" fontId="25" fillId="0" borderId="19" xfId="6" applyNumberFormat="1" applyFont="1" applyBorder="1" applyAlignment="1">
      <alignment horizontal="center"/>
    </xf>
    <xf numFmtId="20" fontId="25" fillId="0" borderId="10" xfId="6" applyNumberFormat="1" applyFont="1" applyBorder="1" applyAlignment="1">
      <alignment horizontal="center"/>
    </xf>
    <xf numFmtId="20" fontId="25" fillId="0" borderId="29" xfId="6" applyNumberFormat="1" applyFont="1" applyBorder="1" applyAlignment="1">
      <alignment horizontal="center"/>
    </xf>
    <xf numFmtId="0" fontId="4" fillId="22" borderId="68" xfId="6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/>
    </xf>
    <xf numFmtId="20" fontId="0" fillId="2" borderId="11" xfId="0" applyNumberFormat="1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20" fontId="0" fillId="2" borderId="12" xfId="0" applyNumberFormat="1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72" fontId="20" fillId="20" borderId="32" xfId="0" quotePrefix="1" applyNumberFormat="1" applyFont="1" applyFill="1" applyBorder="1" applyAlignment="1">
      <alignment horizontal="right"/>
    </xf>
    <xf numFmtId="172" fontId="20" fillId="20" borderId="21" xfId="0" applyNumberFormat="1" applyFont="1" applyFill="1" applyBorder="1" applyAlignment="1">
      <alignment horizontal="center"/>
    </xf>
    <xf numFmtId="172" fontId="20" fillId="20" borderId="21" xfId="0" quotePrefix="1" applyNumberFormat="1" applyFont="1" applyFill="1" applyBorder="1" applyAlignment="1">
      <alignment horizontal="left"/>
    </xf>
    <xf numFmtId="0" fontId="20" fillId="0" borderId="9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center"/>
    </xf>
    <xf numFmtId="9" fontId="25" fillId="2" borderId="16" xfId="4" applyFont="1" applyFill="1" applyBorder="1" applyAlignment="1">
      <alignment horizontal="center"/>
    </xf>
    <xf numFmtId="172" fontId="20" fillId="20" borderId="20" xfId="0" applyNumberFormat="1" applyFont="1" applyFill="1" applyBorder="1" applyAlignment="1">
      <alignment horizontal="center"/>
    </xf>
    <xf numFmtId="172" fontId="20" fillId="20" borderId="0" xfId="0" applyNumberFormat="1" applyFont="1" applyFill="1" applyBorder="1" applyAlignment="1">
      <alignment horizontal="center"/>
    </xf>
    <xf numFmtId="0" fontId="20" fillId="20" borderId="21" xfId="0" applyFont="1" applyFill="1" applyBorder="1" applyAlignment="1">
      <alignment horizontal="center"/>
    </xf>
    <xf numFmtId="172" fontId="20" fillId="20" borderId="46" xfId="0" quotePrefix="1" applyNumberFormat="1" applyFont="1" applyFill="1" applyBorder="1" applyAlignment="1">
      <alignment horizontal="right"/>
    </xf>
    <xf numFmtId="172" fontId="20" fillId="20" borderId="47" xfId="0" applyNumberFormat="1" applyFont="1" applyFill="1" applyBorder="1" applyAlignment="1">
      <alignment horizontal="center"/>
    </xf>
    <xf numFmtId="172" fontId="20" fillId="20" borderId="47" xfId="0" quotePrefix="1" applyNumberFormat="1" applyFont="1" applyFill="1" applyBorder="1" applyAlignment="1">
      <alignment horizontal="left"/>
    </xf>
    <xf numFmtId="0" fontId="20" fillId="0" borderId="1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9" fontId="25" fillId="2" borderId="17" xfId="4" applyFont="1" applyFill="1" applyBorder="1" applyAlignment="1">
      <alignment horizontal="center"/>
    </xf>
    <xf numFmtId="9" fontId="25" fillId="0" borderId="0" xfId="4" applyFont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179" fontId="0" fillId="0" borderId="9" xfId="0" applyNumberFormat="1" applyFont="1" applyBorder="1" applyAlignment="1">
      <alignment horizontal="center"/>
    </xf>
    <xf numFmtId="0" fontId="0" fillId="0" borderId="0" xfId="0"/>
    <xf numFmtId="0" fontId="21" fillId="13" borderId="12" xfId="0" applyFont="1" applyFill="1" applyBorder="1" applyAlignment="1">
      <alignment horizontal="center" vertical="center"/>
    </xf>
    <xf numFmtId="0" fontId="21" fillId="11" borderId="13" xfId="0" applyFont="1" applyFill="1" applyBorder="1" applyAlignment="1">
      <alignment horizontal="center"/>
    </xf>
    <xf numFmtId="0" fontId="21" fillId="18" borderId="13" xfId="0" applyFont="1" applyFill="1" applyBorder="1" applyAlignment="1">
      <alignment horizontal="center"/>
    </xf>
    <xf numFmtId="0" fontId="21" fillId="25" borderId="13" xfId="0" applyFont="1" applyFill="1" applyBorder="1" applyAlignment="1">
      <alignment horizontal="center"/>
    </xf>
    <xf numFmtId="0" fontId="21" fillId="11" borderId="17" xfId="0" applyFont="1" applyFill="1" applyBorder="1" applyAlignment="1">
      <alignment horizontal="center"/>
    </xf>
    <xf numFmtId="20" fontId="0" fillId="2" borderId="65" xfId="0" applyNumberFormat="1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20" fontId="0" fillId="0" borderId="11" xfId="0" applyNumberFormat="1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1" fontId="0" fillId="2" borderId="13" xfId="0" applyNumberFormat="1" applyFont="1" applyFill="1" applyBorder="1" applyAlignment="1">
      <alignment horizontal="center"/>
    </xf>
    <xf numFmtId="0" fontId="7" fillId="31" borderId="13" xfId="0" applyFont="1" applyFill="1" applyBorder="1" applyAlignment="1">
      <alignment horizontal="center" vertical="center" wrapText="1"/>
    </xf>
    <xf numFmtId="172" fontId="0" fillId="0" borderId="65" xfId="0" quotePrefix="1" applyNumberFormat="1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172" fontId="0" fillId="0" borderId="11" xfId="0" quotePrefix="1" applyNumberFormat="1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8" fontId="50" fillId="19" borderId="9" xfId="3" applyNumberFormat="1" applyFont="1" applyFill="1" applyBorder="1" applyAlignment="1">
      <alignment horizontal="center" vertical="center"/>
    </xf>
    <xf numFmtId="167" fontId="50" fillId="19" borderId="9" xfId="2" applyNumberFormat="1" applyFont="1" applyFill="1" applyBorder="1" applyAlignment="1">
      <alignment horizontal="center" vertical="center"/>
    </xf>
    <xf numFmtId="169" fontId="50" fillId="19" borderId="9" xfId="2" applyNumberFormat="1" applyFont="1" applyFill="1" applyBorder="1" applyAlignment="1">
      <alignment horizontal="center" vertical="center"/>
    </xf>
    <xf numFmtId="0" fontId="0" fillId="32" borderId="11" xfId="0" applyFill="1" applyBorder="1" applyAlignment="1">
      <alignment horizontal="center"/>
    </xf>
    <xf numFmtId="0" fontId="0" fillId="32" borderId="9" xfId="0" applyFill="1" applyBorder="1" applyAlignment="1">
      <alignment horizontal="center"/>
    </xf>
    <xf numFmtId="0" fontId="0" fillId="32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20" fontId="0" fillId="0" borderId="13" xfId="0" applyNumberFormat="1" applyBorder="1" applyAlignment="1">
      <alignment horizontal="center"/>
    </xf>
    <xf numFmtId="0" fontId="0" fillId="8" borderId="17" xfId="0" applyFill="1" applyBorder="1" applyAlignment="1">
      <alignment horizontal="center"/>
    </xf>
    <xf numFmtId="177" fontId="7" fillId="31" borderId="45" xfId="0" applyNumberFormat="1" applyFont="1" applyFill="1" applyBorder="1" applyAlignment="1">
      <alignment horizontal="center"/>
    </xf>
    <xf numFmtId="20" fontId="7" fillId="31" borderId="26" xfId="0" applyNumberFormat="1" applyFont="1" applyFill="1" applyBorder="1" applyAlignment="1">
      <alignment horizontal="center"/>
    </xf>
    <xf numFmtId="164" fontId="0" fillId="31" borderId="0" xfId="3" applyFont="1" applyFill="1" applyBorder="1"/>
    <xf numFmtId="164" fontId="43" fillId="2" borderId="0" xfId="3" applyFont="1" applyFill="1" applyBorder="1" applyAlignment="1"/>
    <xf numFmtId="172" fontId="42" fillId="0" borderId="14" xfId="0" quotePrefix="1" applyNumberFormat="1" applyFont="1" applyFill="1" applyBorder="1" applyAlignment="1">
      <alignment horizontal="center"/>
    </xf>
    <xf numFmtId="0" fontId="42" fillId="2" borderId="19" xfId="0" applyFont="1" applyFill="1" applyBorder="1" applyAlignment="1">
      <alignment horizontal="center"/>
    </xf>
    <xf numFmtId="0" fontId="42" fillId="0" borderId="19" xfId="0" applyFont="1" applyFill="1" applyBorder="1" applyAlignment="1">
      <alignment horizontal="center"/>
    </xf>
    <xf numFmtId="0" fontId="42" fillId="12" borderId="19" xfId="0" applyFont="1" applyFill="1" applyBorder="1" applyAlignment="1">
      <alignment horizontal="center"/>
    </xf>
    <xf numFmtId="164" fontId="42" fillId="12" borderId="19" xfId="3" applyFont="1" applyFill="1" applyBorder="1" applyAlignment="1">
      <alignment horizontal="center"/>
    </xf>
    <xf numFmtId="0" fontId="42" fillId="12" borderId="38" xfId="0" applyFont="1" applyFill="1" applyBorder="1" applyAlignment="1">
      <alignment horizontal="center"/>
    </xf>
    <xf numFmtId="0" fontId="42" fillId="2" borderId="14" xfId="0" applyFont="1" applyFill="1" applyBorder="1" applyAlignment="1">
      <alignment horizontal="center"/>
    </xf>
    <xf numFmtId="164" fontId="42" fillId="12" borderId="10" xfId="3" applyFont="1" applyFill="1" applyBorder="1" applyAlignment="1">
      <alignment horizontal="center"/>
    </xf>
    <xf numFmtId="0" fontId="42" fillId="12" borderId="9" xfId="0" applyFont="1" applyFill="1" applyBorder="1" applyAlignment="1">
      <alignment horizontal="center"/>
    </xf>
    <xf numFmtId="164" fontId="42" fillId="12" borderId="49" xfId="3" applyFont="1" applyFill="1" applyBorder="1" applyAlignment="1">
      <alignment horizontal="center"/>
    </xf>
    <xf numFmtId="0" fontId="42" fillId="12" borderId="14" xfId="0" applyFont="1" applyFill="1" applyBorder="1" applyAlignment="1">
      <alignment horizontal="center"/>
    </xf>
    <xf numFmtId="1" fontId="34" fillId="30" borderId="68" xfId="0" applyNumberFormat="1" applyFont="1" applyFill="1" applyBorder="1" applyAlignment="1">
      <alignment horizontal="center"/>
    </xf>
    <xf numFmtId="0" fontId="34" fillId="20" borderId="68" xfId="0" applyFont="1" applyFill="1" applyBorder="1" applyAlignment="1">
      <alignment horizontal="center"/>
    </xf>
    <xf numFmtId="0" fontId="34" fillId="20" borderId="26" xfId="0" applyFont="1" applyFill="1" applyBorder="1" applyAlignment="1">
      <alignment horizontal="center"/>
    </xf>
    <xf numFmtId="172" fontId="34" fillId="30" borderId="49" xfId="0" applyNumberFormat="1" applyFont="1" applyFill="1" applyBorder="1" applyAlignment="1">
      <alignment horizontal="center"/>
    </xf>
    <xf numFmtId="1" fontId="34" fillId="30" borderId="26" xfId="0" applyNumberFormat="1" applyFont="1" applyFill="1" applyBorder="1" applyAlignment="1">
      <alignment horizontal="center"/>
    </xf>
    <xf numFmtId="0" fontId="7" fillId="0" borderId="0" xfId="0" applyFont="1" applyBorder="1"/>
    <xf numFmtId="0" fontId="7" fillId="7" borderId="5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64" fontId="49" fillId="0" borderId="0" xfId="3" applyFont="1" applyBorder="1" applyAlignment="1">
      <alignment horizontal="center"/>
    </xf>
    <xf numFmtId="0" fontId="49" fillId="0" borderId="0" xfId="0" applyFont="1"/>
    <xf numFmtId="0" fontId="49" fillId="31" borderId="35" xfId="0" applyFont="1" applyFill="1" applyBorder="1"/>
    <xf numFmtId="0" fontId="49" fillId="10" borderId="3" xfId="0" applyFont="1" applyFill="1" applyBorder="1" applyAlignment="1">
      <alignment horizontal="center"/>
    </xf>
    <xf numFmtId="0" fontId="49" fillId="10" borderId="0" xfId="0" applyFont="1" applyFill="1" applyBorder="1" applyAlignment="1">
      <alignment horizontal="center"/>
    </xf>
    <xf numFmtId="0" fontId="49" fillId="10" borderId="0" xfId="0" applyFont="1" applyFill="1" applyBorder="1" applyAlignment="1"/>
    <xf numFmtId="0" fontId="49" fillId="10" borderId="0" xfId="0" applyFont="1" applyFill="1" applyBorder="1"/>
    <xf numFmtId="0" fontId="49" fillId="0" borderId="0" xfId="0" applyFont="1" applyBorder="1"/>
    <xf numFmtId="9" fontId="42" fillId="12" borderId="18" xfId="4" applyFont="1" applyFill="1" applyBorder="1" applyAlignment="1">
      <alignment horizontal="center"/>
    </xf>
    <xf numFmtId="174" fontId="22" fillId="24" borderId="9" xfId="0" applyNumberFormat="1" applyFont="1" applyFill="1" applyBorder="1" applyAlignment="1">
      <alignment horizontal="center"/>
    </xf>
    <xf numFmtId="0" fontId="22" fillId="0" borderId="9" xfId="0" applyFont="1" applyFill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2" borderId="9" xfId="10" quotePrefix="1" applyFont="1" applyFill="1" applyBorder="1" applyAlignment="1">
      <alignment horizontal="center" vertical="center"/>
    </xf>
    <xf numFmtId="0" fontId="22" fillId="2" borderId="9" xfId="10" applyFont="1" applyFill="1" applyBorder="1" applyAlignment="1">
      <alignment horizontal="center" vertical="center"/>
    </xf>
    <xf numFmtId="0" fontId="22" fillId="0" borderId="9" xfId="0" applyNumberFormat="1" applyFont="1" applyBorder="1" applyAlignment="1">
      <alignment horizontal="center"/>
    </xf>
    <xf numFmtId="0" fontId="22" fillId="0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8" xfId="6" applyFont="1" applyFill="1" applyBorder="1" applyAlignment="1">
      <alignment horizontal="center" vertical="center"/>
    </xf>
    <xf numFmtId="0" fontId="3" fillId="2" borderId="16" xfId="6" applyFont="1" applyFill="1" applyBorder="1" applyAlignment="1">
      <alignment horizontal="center" vertical="center"/>
    </xf>
    <xf numFmtId="0" fontId="3" fillId="2" borderId="67" xfId="6" applyFont="1" applyFill="1" applyBorder="1" applyAlignment="1">
      <alignment horizontal="center" vertical="center"/>
    </xf>
    <xf numFmtId="174" fontId="5" fillId="0" borderId="14" xfId="6" applyNumberFormat="1" applyFont="1" applyBorder="1" applyAlignment="1">
      <alignment horizontal="center" vertical="center"/>
    </xf>
    <xf numFmtId="174" fontId="5" fillId="0" borderId="9" xfId="6" applyNumberFormat="1" applyFont="1" applyBorder="1" applyAlignment="1">
      <alignment horizontal="center" vertical="center"/>
    </xf>
    <xf numFmtId="174" fontId="5" fillId="0" borderId="15" xfId="6" applyNumberFormat="1" applyFont="1" applyBorder="1" applyAlignment="1">
      <alignment horizontal="center" vertical="center"/>
    </xf>
    <xf numFmtId="172" fontId="40" fillId="22" borderId="9" xfId="0" applyNumberFormat="1" applyFont="1" applyFill="1" applyBorder="1" applyAlignment="1">
      <alignment horizontal="center"/>
    </xf>
    <xf numFmtId="0" fontId="22" fillId="5" borderId="1" xfId="0" applyFont="1" applyFill="1" applyBorder="1"/>
    <xf numFmtId="0" fontId="40" fillId="0" borderId="0" xfId="0" applyFont="1"/>
    <xf numFmtId="0" fontId="40" fillId="8" borderId="14" xfId="0" applyFont="1" applyFill="1" applyBorder="1"/>
    <xf numFmtId="0" fontId="40" fillId="2" borderId="0" xfId="0" applyFont="1" applyFill="1"/>
    <xf numFmtId="0" fontId="40" fillId="20" borderId="9" xfId="0" applyFont="1" applyFill="1" applyBorder="1"/>
    <xf numFmtId="0" fontId="40" fillId="31" borderId="9" xfId="0" applyFont="1" applyFill="1" applyBorder="1"/>
    <xf numFmtId="0" fontId="40" fillId="26" borderId="9" xfId="0" applyFont="1" applyFill="1" applyBorder="1"/>
    <xf numFmtId="0" fontId="40" fillId="23" borderId="9" xfId="0" applyFont="1" applyFill="1" applyBorder="1"/>
    <xf numFmtId="0" fontId="40" fillId="27" borderId="9" xfId="0" applyFont="1" applyFill="1" applyBorder="1"/>
    <xf numFmtId="0" fontId="40" fillId="7" borderId="9" xfId="0" applyFont="1" applyFill="1" applyBorder="1"/>
    <xf numFmtId="0" fontId="40" fillId="25" borderId="2" xfId="0" applyFont="1" applyFill="1" applyBorder="1"/>
    <xf numFmtId="0" fontId="40" fillId="25" borderId="3" xfId="0" applyFont="1" applyFill="1" applyBorder="1"/>
    <xf numFmtId="0" fontId="40" fillId="25" borderId="4" xfId="0" applyFont="1" applyFill="1" applyBorder="1"/>
    <xf numFmtId="0" fontId="40" fillId="27" borderId="2" xfId="0" applyFont="1" applyFill="1" applyBorder="1"/>
    <xf numFmtId="0" fontId="40" fillId="27" borderId="3" xfId="0" applyFont="1" applyFill="1" applyBorder="1"/>
    <xf numFmtId="0" fontId="40" fillId="27" borderId="4" xfId="0" applyFont="1" applyFill="1" applyBorder="1"/>
    <xf numFmtId="0" fontId="40" fillId="25" borderId="5" xfId="0" applyFont="1" applyFill="1" applyBorder="1"/>
    <xf numFmtId="0" fontId="40" fillId="25" borderId="0" xfId="0" applyFont="1" applyFill="1" applyBorder="1"/>
    <xf numFmtId="0" fontId="40" fillId="25" borderId="6" xfId="0" applyFont="1" applyFill="1" applyBorder="1"/>
    <xf numFmtId="0" fontId="40" fillId="27" borderId="5" xfId="0" applyFont="1" applyFill="1" applyBorder="1"/>
    <xf numFmtId="0" fontId="40" fillId="27" borderId="0" xfId="0" applyFont="1" applyFill="1" applyBorder="1"/>
    <xf numFmtId="0" fontId="40" fillId="27" borderId="6" xfId="0" applyFont="1" applyFill="1" applyBorder="1"/>
    <xf numFmtId="14" fontId="22" fillId="25" borderId="1" xfId="0" applyNumberFormat="1" applyFont="1" applyFill="1" applyBorder="1" applyAlignment="1">
      <alignment horizontal="left"/>
    </xf>
    <xf numFmtId="0" fontId="40" fillId="25" borderId="1" xfId="0" applyFont="1" applyFill="1" applyBorder="1"/>
    <xf numFmtId="0" fontId="22" fillId="25" borderId="8" xfId="0" applyFont="1" applyFill="1" applyBorder="1" applyAlignment="1">
      <alignment horizontal="right"/>
    </xf>
    <xf numFmtId="177" fontId="22" fillId="27" borderId="1" xfId="0" applyNumberFormat="1" applyFont="1" applyFill="1" applyBorder="1" applyAlignment="1">
      <alignment horizontal="left"/>
    </xf>
    <xf numFmtId="14" fontId="22" fillId="27" borderId="1" xfId="0" applyNumberFormat="1" applyFont="1" applyFill="1" applyBorder="1" applyAlignment="1">
      <alignment horizontal="left"/>
    </xf>
    <xf numFmtId="0" fontId="40" fillId="27" borderId="1" xfId="0" applyFont="1" applyFill="1" applyBorder="1"/>
    <xf numFmtId="0" fontId="22" fillId="27" borderId="8" xfId="0" applyFont="1" applyFill="1" applyBorder="1" applyAlignment="1">
      <alignment horizontal="right"/>
    </xf>
    <xf numFmtId="0" fontId="22" fillId="20" borderId="45" xfId="0" applyFont="1" applyFill="1" applyBorder="1" applyAlignment="1">
      <alignment horizontal="center" vertical="center"/>
    </xf>
    <xf numFmtId="0" fontId="22" fillId="20" borderId="28" xfId="0" applyFont="1" applyFill="1" applyBorder="1" applyAlignment="1">
      <alignment horizontal="center" vertical="center"/>
    </xf>
    <xf numFmtId="0" fontId="22" fillId="20" borderId="51" xfId="0" applyFont="1" applyFill="1" applyBorder="1" applyAlignment="1">
      <alignment horizontal="center" vertical="center"/>
    </xf>
    <xf numFmtId="0" fontId="55" fillId="0" borderId="37" xfId="0" applyFont="1" applyBorder="1" applyAlignment="1">
      <alignment horizontal="center"/>
    </xf>
    <xf numFmtId="0" fontId="40" fillId="0" borderId="38" xfId="0" applyNumberFormat="1" applyFont="1" applyBorder="1" applyAlignment="1">
      <alignment horizontal="center"/>
    </xf>
    <xf numFmtId="0" fontId="40" fillId="0" borderId="38" xfId="0" applyFont="1" applyBorder="1" applyAlignment="1">
      <alignment horizontal="center"/>
    </xf>
    <xf numFmtId="177" fontId="40" fillId="0" borderId="9" xfId="0" applyNumberFormat="1" applyFont="1" applyBorder="1" applyAlignment="1">
      <alignment horizontal="center"/>
    </xf>
    <xf numFmtId="0" fontId="40" fillId="0" borderId="40" xfId="0" applyFont="1" applyBorder="1" applyAlignment="1">
      <alignment horizontal="center"/>
    </xf>
    <xf numFmtId="0" fontId="55" fillId="0" borderId="11" xfId="0" applyFont="1" applyBorder="1" applyAlignment="1">
      <alignment horizontal="center"/>
    </xf>
    <xf numFmtId="0" fontId="55" fillId="0" borderId="23" xfId="0" applyFont="1" applyBorder="1" applyAlignment="1">
      <alignment horizontal="center"/>
    </xf>
    <xf numFmtId="0" fontId="55" fillId="0" borderId="9" xfId="0" applyFont="1" applyBorder="1" applyAlignment="1">
      <alignment horizontal="center"/>
    </xf>
    <xf numFmtId="0" fontId="55" fillId="2" borderId="9" xfId="0" applyFont="1" applyFill="1" applyBorder="1"/>
    <xf numFmtId="176" fontId="55" fillId="0" borderId="9" xfId="0" applyNumberFormat="1" applyFont="1" applyBorder="1" applyAlignment="1">
      <alignment horizontal="center"/>
    </xf>
    <xf numFmtId="20" fontId="55" fillId="0" borderId="9" xfId="0" applyNumberFormat="1" applyFont="1" applyBorder="1" applyAlignment="1">
      <alignment horizontal="center"/>
    </xf>
    <xf numFmtId="20" fontId="40" fillId="0" borderId="9" xfId="0" applyNumberFormat="1" applyFont="1" applyBorder="1" applyAlignment="1">
      <alignment horizontal="center"/>
    </xf>
    <xf numFmtId="0" fontId="40" fillId="0" borderId="16" xfId="0" applyFont="1" applyBorder="1" applyAlignment="1">
      <alignment horizontal="center"/>
    </xf>
    <xf numFmtId="0" fontId="40" fillId="0" borderId="23" xfId="0" applyNumberFormat="1" applyFont="1" applyBorder="1" applyAlignment="1">
      <alignment horizontal="center"/>
    </xf>
    <xf numFmtId="0" fontId="40" fillId="0" borderId="9" xfId="0" applyFont="1" applyBorder="1"/>
    <xf numFmtId="176" fontId="40" fillId="0" borderId="9" xfId="0" applyNumberFormat="1" applyFont="1" applyBorder="1" applyAlignment="1">
      <alignment horizontal="center"/>
    </xf>
    <xf numFmtId="176" fontId="55" fillId="0" borderId="9" xfId="0" applyNumberFormat="1" applyFont="1" applyBorder="1" applyAlignment="1">
      <alignment horizontal="left"/>
    </xf>
    <xf numFmtId="0" fontId="55" fillId="0" borderId="9" xfId="0" applyNumberFormat="1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40" fillId="0" borderId="23" xfId="0" applyFont="1" applyBorder="1" applyAlignment="1">
      <alignment horizontal="center"/>
    </xf>
    <xf numFmtId="180" fontId="40" fillId="0" borderId="9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0" fontId="40" fillId="0" borderId="41" xfId="0" applyFont="1" applyBorder="1" applyAlignment="1">
      <alignment horizontal="center"/>
    </xf>
    <xf numFmtId="0" fontId="40" fillId="0" borderId="13" xfId="0" applyFont="1" applyBorder="1" applyAlignment="1">
      <alignment horizontal="center"/>
    </xf>
    <xf numFmtId="0" fontId="40" fillId="0" borderId="13" xfId="0" applyFont="1" applyBorder="1"/>
    <xf numFmtId="176" fontId="40" fillId="0" borderId="13" xfId="0" applyNumberFormat="1" applyFont="1" applyBorder="1" applyAlignment="1">
      <alignment horizontal="center"/>
    </xf>
    <xf numFmtId="20" fontId="40" fillId="0" borderId="13" xfId="0" applyNumberFormat="1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41" xfId="0" applyNumberFormat="1" applyFont="1" applyBorder="1" applyAlignment="1">
      <alignment horizontal="center"/>
    </xf>
    <xf numFmtId="180" fontId="40" fillId="0" borderId="13" xfId="0" applyNumberFormat="1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40" fillId="0" borderId="0" xfId="0" applyFont="1" applyBorder="1"/>
    <xf numFmtId="0" fontId="40" fillId="31" borderId="5" xfId="0" applyFont="1" applyFill="1" applyBorder="1" applyAlignment="1">
      <alignment horizontal="center"/>
    </xf>
    <xf numFmtId="0" fontId="40" fillId="31" borderId="0" xfId="0" applyFont="1" applyFill="1" applyBorder="1" applyAlignment="1">
      <alignment horizontal="center"/>
    </xf>
    <xf numFmtId="0" fontId="40" fillId="31" borderId="6" xfId="0" applyFont="1" applyFill="1" applyBorder="1" applyAlignment="1">
      <alignment horizontal="center" vertical="center"/>
    </xf>
    <xf numFmtId="0" fontId="40" fillId="0" borderId="0" xfId="0" applyFont="1" applyBorder="1" applyAlignment="1">
      <alignment horizontal="left"/>
    </xf>
    <xf numFmtId="0" fontId="40" fillId="0" borderId="6" xfId="0" applyFont="1" applyBorder="1" applyAlignment="1">
      <alignment horizontal="left"/>
    </xf>
    <xf numFmtId="0" fontId="22" fillId="0" borderId="0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40" fillId="0" borderId="0" xfId="0" quotePrefix="1" applyFont="1" applyBorder="1" applyAlignment="1">
      <alignment horizontal="left"/>
    </xf>
    <xf numFmtId="0" fontId="40" fillId="0" borderId="1" xfId="0" applyFont="1" applyBorder="1" applyAlignment="1">
      <alignment horizontal="center"/>
    </xf>
    <xf numFmtId="0" fontId="40" fillId="0" borderId="8" xfId="0" applyFont="1" applyBorder="1" applyAlignment="1">
      <alignment horizontal="center"/>
    </xf>
    <xf numFmtId="0" fontId="40" fillId="0" borderId="0" xfId="0" quotePrefix="1" applyFont="1" applyFill="1" applyBorder="1" applyAlignment="1">
      <alignment horizontal="left"/>
    </xf>
    <xf numFmtId="0" fontId="40" fillId="2" borderId="0" xfId="6" applyFont="1" applyFill="1" applyBorder="1" applyAlignment="1">
      <alignment horizontal="left" vertical="center"/>
    </xf>
    <xf numFmtId="0" fontId="40" fillId="2" borderId="0" xfId="6" quotePrefix="1" applyFont="1" applyFill="1" applyBorder="1" applyAlignment="1">
      <alignment horizontal="left" vertical="center"/>
    </xf>
    <xf numFmtId="0" fontId="40" fillId="0" borderId="0" xfId="0" quotePrefix="1" applyFont="1" applyBorder="1" applyAlignment="1">
      <alignment horizontal="center"/>
    </xf>
    <xf numFmtId="0" fontId="40" fillId="20" borderId="5" xfId="0" applyFont="1" applyFill="1" applyBorder="1" applyAlignment="1">
      <alignment horizontal="center"/>
    </xf>
    <xf numFmtId="0" fontId="40" fillId="0" borderId="5" xfId="0" applyFont="1" applyFill="1" applyBorder="1" applyAlignment="1">
      <alignment horizontal="center"/>
    </xf>
    <xf numFmtId="0" fontId="40" fillId="10" borderId="5" xfId="0" applyFont="1" applyFill="1" applyBorder="1" applyAlignment="1">
      <alignment horizontal="center"/>
    </xf>
    <xf numFmtId="0" fontId="40" fillId="2" borderId="5" xfId="0" applyFont="1" applyFill="1" applyBorder="1" applyAlignment="1">
      <alignment horizontal="center"/>
    </xf>
    <xf numFmtId="0" fontId="56" fillId="0" borderId="0" xfId="7" quotePrefix="1" applyFont="1" applyFill="1" applyBorder="1" applyAlignment="1">
      <alignment horizontal="left"/>
    </xf>
    <xf numFmtId="0" fontId="40" fillId="0" borderId="3" xfId="0" applyFont="1" applyBorder="1" applyAlignment="1">
      <alignment horizontal="center"/>
    </xf>
    <xf numFmtId="0" fontId="40" fillId="0" borderId="34" xfId="0" applyFont="1" applyBorder="1" applyAlignment="1">
      <alignment horizontal="center"/>
    </xf>
    <xf numFmtId="0" fontId="40" fillId="0" borderId="6" xfId="0" applyFont="1" applyBorder="1" applyAlignment="1"/>
    <xf numFmtId="0" fontId="40" fillId="0" borderId="0" xfId="0" applyFont="1" applyAlignment="1">
      <alignment horizontal="center"/>
    </xf>
    <xf numFmtId="0" fontId="5" fillId="0" borderId="12" xfId="6" applyFont="1" applyBorder="1" applyAlignment="1">
      <alignment horizontal="center" vertical="center"/>
    </xf>
    <xf numFmtId="0" fontId="5" fillId="14" borderId="13" xfId="6" applyFont="1" applyFill="1" applyBorder="1" applyAlignment="1">
      <alignment horizontal="center" vertical="center"/>
    </xf>
    <xf numFmtId="174" fontId="5" fillId="0" borderId="13" xfId="6" applyNumberFormat="1" applyFont="1" applyBorder="1" applyAlignment="1">
      <alignment horizontal="center" vertical="center"/>
    </xf>
    <xf numFmtId="20" fontId="25" fillId="0" borderId="13" xfId="6" applyNumberFormat="1" applyFont="1" applyBorder="1" applyAlignment="1">
      <alignment horizontal="center"/>
    </xf>
    <xf numFmtId="20" fontId="25" fillId="0" borderId="49" xfId="6" applyNumberFormat="1" applyFont="1" applyBorder="1" applyAlignment="1">
      <alignment horizontal="center"/>
    </xf>
    <xf numFmtId="0" fontId="3" fillId="2" borderId="17" xfId="6" applyFont="1" applyFill="1" applyBorder="1" applyAlignment="1">
      <alignment horizontal="center" vertical="center"/>
    </xf>
    <xf numFmtId="0" fontId="1" fillId="28" borderId="7" xfId="6" applyFont="1" applyFill="1" applyBorder="1"/>
    <xf numFmtId="0" fontId="7" fillId="12" borderId="9" xfId="0" applyFont="1" applyFill="1" applyBorder="1" applyAlignment="1">
      <alignment horizontal="center" vertical="center" wrapText="1"/>
    </xf>
    <xf numFmtId="0" fontId="7" fillId="25" borderId="11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3" fontId="0" fillId="0" borderId="9" xfId="0" applyNumberFormat="1" applyBorder="1" applyAlignment="1">
      <alignment vertical="center" wrapText="1"/>
    </xf>
    <xf numFmtId="0" fontId="7" fillId="28" borderId="11" xfId="0" applyFont="1" applyFill="1" applyBorder="1" applyAlignment="1">
      <alignment horizontal="center" vertical="center" wrapText="1"/>
    </xf>
    <xf numFmtId="0" fontId="7" fillId="26" borderId="11" xfId="0" applyFont="1" applyFill="1" applyBorder="1" applyAlignment="1">
      <alignment horizontal="center" vertical="center" wrapText="1"/>
    </xf>
    <xf numFmtId="0" fontId="7" fillId="33" borderId="11" xfId="0" applyFont="1" applyFill="1" applyBorder="1" applyAlignment="1">
      <alignment horizontal="center" vertical="center" wrapText="1"/>
    </xf>
    <xf numFmtId="0" fontId="7" fillId="18" borderId="11" xfId="0" applyFont="1" applyFill="1" applyBorder="1" applyAlignment="1">
      <alignment horizontal="center" vertical="center" wrapText="1"/>
    </xf>
    <xf numFmtId="0" fontId="7" fillId="15" borderId="11" xfId="0" applyFont="1" applyFill="1" applyBorder="1" applyAlignment="1">
      <alignment horizontal="center" vertical="center" wrapText="1"/>
    </xf>
    <xf numFmtId="0" fontId="7" fillId="31" borderId="11" xfId="0" applyFont="1" applyFill="1" applyBorder="1" applyAlignment="1">
      <alignment horizontal="center" vertical="center" wrapText="1"/>
    </xf>
    <xf numFmtId="0" fontId="7" fillId="20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58" fillId="0" borderId="50" xfId="0" applyFont="1" applyBorder="1" applyAlignment="1">
      <alignment horizontal="center" vertical="center" wrapText="1"/>
    </xf>
    <xf numFmtId="0" fontId="38" fillId="33" borderId="9" xfId="0" applyFont="1" applyFill="1" applyBorder="1" applyAlignment="1">
      <alignment horizontal="center"/>
    </xf>
    <xf numFmtId="0" fontId="44" fillId="38" borderId="9" xfId="0" applyFont="1" applyFill="1" applyBorder="1" applyAlignment="1">
      <alignment horizontal="center"/>
    </xf>
    <xf numFmtId="0" fontId="44" fillId="7" borderId="9" xfId="0" applyFont="1" applyFill="1" applyBorder="1" applyAlignment="1">
      <alignment horizontal="center"/>
    </xf>
    <xf numFmtId="0" fontId="38" fillId="36" borderId="9" xfId="0" applyFont="1" applyFill="1" applyBorder="1" applyAlignment="1">
      <alignment horizontal="center"/>
    </xf>
    <xf numFmtId="0" fontId="44" fillId="18" borderId="9" xfId="0" applyFont="1" applyFill="1" applyBorder="1" applyAlignment="1">
      <alignment horizontal="center"/>
    </xf>
    <xf numFmtId="0" fontId="44" fillId="39" borderId="9" xfId="0" applyFont="1" applyFill="1" applyBorder="1" applyAlignment="1">
      <alignment horizontal="center"/>
    </xf>
    <xf numFmtId="0" fontId="44" fillId="15" borderId="9" xfId="0" applyFont="1" applyFill="1" applyBorder="1" applyAlignment="1">
      <alignment horizontal="center"/>
    </xf>
    <xf numFmtId="0" fontId="38" fillId="26" borderId="9" xfId="0" applyFont="1" applyFill="1" applyBorder="1" applyAlignment="1">
      <alignment horizontal="center"/>
    </xf>
    <xf numFmtId="38" fontId="53" fillId="10" borderId="60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0" fontId="40" fillId="0" borderId="0" xfId="0" applyFont="1" applyAlignment="1"/>
    <xf numFmtId="0" fontId="40" fillId="0" borderId="6" xfId="6" applyFont="1" applyFill="1" applyBorder="1" applyAlignment="1">
      <alignment vertical="center"/>
    </xf>
    <xf numFmtId="0" fontId="40" fillId="0" borderId="6" xfId="0" applyFont="1" applyFill="1" applyBorder="1" applyAlignment="1"/>
    <xf numFmtId="38" fontId="53" fillId="10" borderId="53" xfId="0" applyNumberFormat="1" applyFont="1" applyFill="1" applyBorder="1" applyAlignment="1">
      <alignment horizontal="center"/>
    </xf>
    <xf numFmtId="172" fontId="40" fillId="22" borderId="11" xfId="0" applyNumberFormat="1" applyFont="1" applyFill="1" applyBorder="1" applyAlignment="1">
      <alignment horizontal="center"/>
    </xf>
    <xf numFmtId="172" fontId="40" fillId="22" borderId="12" xfId="0" applyNumberFormat="1" applyFont="1" applyFill="1" applyBorder="1" applyAlignment="1">
      <alignment horizontal="center"/>
    </xf>
    <xf numFmtId="172" fontId="40" fillId="22" borderId="13" xfId="0" applyNumberFormat="1" applyFont="1" applyFill="1" applyBorder="1" applyAlignment="1">
      <alignment horizontal="center"/>
    </xf>
    <xf numFmtId="0" fontId="52" fillId="5" borderId="7" xfId="0" applyFont="1" applyFill="1" applyBorder="1"/>
    <xf numFmtId="0" fontId="40" fillId="0" borderId="37" xfId="0" applyFont="1" applyBorder="1" applyAlignment="1">
      <alignment horizontal="center"/>
    </xf>
    <xf numFmtId="0" fontId="40" fillId="0" borderId="39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2" fillId="0" borderId="26" xfId="0" applyFont="1" applyBorder="1" applyAlignment="1"/>
    <xf numFmtId="0" fontId="22" fillId="0" borderId="26" xfId="0" applyFont="1" applyBorder="1" applyAlignment="1">
      <alignment horizontal="center"/>
    </xf>
    <xf numFmtId="0" fontId="22" fillId="0" borderId="26" xfId="0" applyFont="1" applyBorder="1"/>
    <xf numFmtId="0" fontId="22" fillId="0" borderId="27" xfId="0" applyFont="1" applyBorder="1" applyAlignment="1">
      <alignment horizontal="center"/>
    </xf>
    <xf numFmtId="0" fontId="40" fillId="2" borderId="6" xfId="6" applyFont="1" applyFill="1" applyBorder="1" applyAlignment="1">
      <alignment horizontal="left" vertical="center"/>
    </xf>
    <xf numFmtId="0" fontId="40" fillId="0" borderId="6" xfId="6" applyFont="1" applyFill="1" applyBorder="1" applyAlignment="1">
      <alignment horizontal="left" vertic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81" fontId="42" fillId="12" borderId="14" xfId="0" applyNumberFormat="1" applyFont="1" applyFill="1" applyBorder="1" applyAlignment="1">
      <alignment horizontal="center"/>
    </xf>
    <xf numFmtId="0" fontId="40" fillId="14" borderId="7" xfId="0" applyFont="1" applyFill="1" applyBorder="1" applyAlignment="1">
      <alignment horizontal="center"/>
    </xf>
    <xf numFmtId="0" fontId="40" fillId="14" borderId="1" xfId="0" applyFont="1" applyFill="1" applyBorder="1" applyAlignment="1">
      <alignment horizontal="center"/>
    </xf>
    <xf numFmtId="0" fontId="40" fillId="14" borderId="8" xfId="0" applyFont="1" applyFill="1" applyBorder="1" applyAlignment="1">
      <alignment horizontal="center"/>
    </xf>
    <xf numFmtId="0" fontId="40" fillId="0" borderId="5" xfId="0" applyFont="1" applyBorder="1" applyAlignment="1">
      <alignment horizontal="center"/>
    </xf>
    <xf numFmtId="0" fontId="40" fillId="0" borderId="6" xfId="0" applyFont="1" applyBorder="1" applyAlignment="1">
      <alignment horizontal="center"/>
    </xf>
    <xf numFmtId="0" fontId="40" fillId="7" borderId="5" xfId="0" applyFont="1" applyFill="1" applyBorder="1" applyAlignment="1">
      <alignment horizontal="center"/>
    </xf>
    <xf numFmtId="0" fontId="40" fillId="14" borderId="5" xfId="0" applyFont="1" applyFill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Fill="1" applyBorder="1" applyAlignment="1">
      <alignment horizontal="center"/>
    </xf>
    <xf numFmtId="0" fontId="40" fillId="0" borderId="6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22" fillId="33" borderId="72" xfId="0" applyFont="1" applyFill="1" applyBorder="1" applyAlignment="1">
      <alignment horizontal="center"/>
    </xf>
    <xf numFmtId="0" fontId="40" fillId="0" borderId="4" xfId="0" applyFont="1" applyBorder="1" applyAlignment="1">
      <alignment horizontal="center"/>
    </xf>
    <xf numFmtId="0" fontId="22" fillId="20" borderId="73" xfId="0" applyFont="1" applyFill="1" applyBorder="1" applyAlignment="1">
      <alignment horizontal="center"/>
    </xf>
    <xf numFmtId="0" fontId="22" fillId="7" borderId="73" xfId="0" applyFont="1" applyFill="1" applyBorder="1" applyAlignment="1">
      <alignment horizontal="center"/>
    </xf>
    <xf numFmtId="0" fontId="22" fillId="30" borderId="73" xfId="0" applyFont="1" applyFill="1" applyBorder="1" applyAlignment="1">
      <alignment horizontal="center"/>
    </xf>
    <xf numFmtId="0" fontId="22" fillId="10" borderId="73" xfId="0" applyFont="1" applyFill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6" xfId="0" applyFont="1" applyBorder="1" applyAlignment="1">
      <alignment horizontal="left"/>
    </xf>
    <xf numFmtId="0" fontId="22" fillId="0" borderId="36" xfId="0" applyFont="1" applyFill="1" applyBorder="1" applyAlignment="1">
      <alignment horizontal="left"/>
    </xf>
    <xf numFmtId="0" fontId="40" fillId="0" borderId="6" xfId="0" applyFont="1" applyFill="1" applyBorder="1" applyAlignment="1">
      <alignment horizontal="left"/>
    </xf>
    <xf numFmtId="0" fontId="56" fillId="0" borderId="6" xfId="7" applyFont="1" applyFill="1" applyBorder="1" applyAlignment="1">
      <alignment horizontal="left"/>
    </xf>
    <xf numFmtId="0" fontId="0" fillId="15" borderId="9" xfId="0" applyFill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164" fontId="21" fillId="0" borderId="0" xfId="3" applyFont="1" applyBorder="1"/>
    <xf numFmtId="0" fontId="7" fillId="2" borderId="15" xfId="0" applyFont="1" applyFill="1" applyBorder="1" applyAlignment="1">
      <alignment horizontal="center"/>
    </xf>
    <xf numFmtId="0" fontId="0" fillId="29" borderId="9" xfId="0" applyFill="1" applyBorder="1" applyAlignment="1">
      <alignment horizontal="center" vertical="center"/>
    </xf>
    <xf numFmtId="0" fontId="0" fillId="31" borderId="9" xfId="0" applyFill="1" applyBorder="1" applyAlignment="1">
      <alignment horizontal="center" vertical="center"/>
    </xf>
    <xf numFmtId="0" fontId="40" fillId="0" borderId="0" xfId="0" quotePrefix="1" applyFont="1" applyAlignment="1">
      <alignment horizontal="left"/>
    </xf>
    <xf numFmtId="0" fontId="61" fillId="0" borderId="0" xfId="0" applyFont="1"/>
    <xf numFmtId="0" fontId="0" fillId="0" borderId="0" xfId="0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45" borderId="9" xfId="0" applyFont="1" applyFill="1" applyBorder="1" applyAlignment="1">
      <alignment horizontal="center" vertical="center"/>
    </xf>
    <xf numFmtId="0" fontId="0" fillId="46" borderId="9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38" fillId="4" borderId="9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4" fontId="0" fillId="9" borderId="9" xfId="0" applyNumberFormat="1" applyFill="1" applyBorder="1" applyAlignment="1">
      <alignment horizontal="center" vertical="center"/>
    </xf>
    <xf numFmtId="3" fontId="0" fillId="9" borderId="9" xfId="0" applyNumberFormat="1" applyFill="1" applyBorder="1" applyAlignment="1">
      <alignment horizontal="center" vertical="center"/>
    </xf>
    <xf numFmtId="0" fontId="38" fillId="26" borderId="9" xfId="0" applyFont="1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30" borderId="9" xfId="0" applyFont="1" applyFill="1" applyBorder="1" applyAlignment="1">
      <alignment horizontal="center"/>
    </xf>
    <xf numFmtId="0" fontId="0" fillId="34" borderId="9" xfId="0" applyFont="1" applyFill="1" applyBorder="1" applyAlignment="1">
      <alignment horizontal="center"/>
    </xf>
    <xf numFmtId="0" fontId="0" fillId="35" borderId="9" xfId="0" applyFont="1" applyFill="1" applyBorder="1" applyAlignment="1">
      <alignment horizontal="center"/>
    </xf>
    <xf numFmtId="0" fontId="0" fillId="11" borderId="9" xfId="0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0" fillId="37" borderId="9" xfId="0" applyFont="1" applyFill="1" applyBorder="1" applyAlignment="1">
      <alignment horizontal="center"/>
    </xf>
    <xf numFmtId="0" fontId="0" fillId="29" borderId="9" xfId="0" applyFont="1" applyFill="1" applyBorder="1" applyAlignment="1">
      <alignment horizontal="center"/>
    </xf>
    <xf numFmtId="0" fontId="0" fillId="33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20" borderId="9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0" fillId="28" borderId="9" xfId="0" applyFont="1" applyFill="1" applyBorder="1" applyAlignment="1">
      <alignment horizontal="center"/>
    </xf>
    <xf numFmtId="4" fontId="0" fillId="0" borderId="9" xfId="0" applyNumberForma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/>
    </xf>
    <xf numFmtId="9" fontId="7" fillId="20" borderId="27" xfId="4" applyFont="1" applyFill="1" applyBorder="1" applyAlignment="1">
      <alignment horizontal="center"/>
    </xf>
    <xf numFmtId="0" fontId="7" fillId="0" borderId="0" xfId="0" applyFont="1"/>
    <xf numFmtId="0" fontId="64" fillId="14" borderId="46" xfId="0" applyFont="1" applyFill="1" applyBorder="1" applyAlignment="1">
      <alignment horizontal="center"/>
    </xf>
    <xf numFmtId="0" fontId="64" fillId="14" borderId="41" xfId="0" applyFont="1" applyFill="1" applyBorder="1" applyAlignment="1">
      <alignment horizontal="center"/>
    </xf>
    <xf numFmtId="171" fontId="64" fillId="14" borderId="41" xfId="0" applyNumberFormat="1" applyFont="1" applyFill="1" applyBorder="1" applyAlignment="1">
      <alignment horizontal="center"/>
    </xf>
    <xf numFmtId="171" fontId="64" fillId="14" borderId="53" xfId="0" applyNumberFormat="1" applyFont="1" applyFill="1" applyBorder="1" applyAlignment="1">
      <alignment horizontal="center"/>
    </xf>
    <xf numFmtId="0" fontId="7" fillId="11" borderId="9" xfId="0" applyFont="1" applyFill="1" applyBorder="1" applyAlignment="1">
      <alignment horizontal="center"/>
    </xf>
    <xf numFmtId="0" fontId="7" fillId="22" borderId="7" xfId="0" applyFont="1" applyFill="1" applyBorder="1"/>
    <xf numFmtId="0" fontId="7" fillId="22" borderId="1" xfId="0" applyFont="1" applyFill="1" applyBorder="1"/>
    <xf numFmtId="0" fontId="7" fillId="22" borderId="8" xfId="0" applyFont="1" applyFill="1" applyBorder="1"/>
    <xf numFmtId="0" fontId="65" fillId="11" borderId="14" xfId="0" applyFont="1" applyFill="1" applyBorder="1" applyAlignment="1">
      <alignment horizontal="center"/>
    </xf>
    <xf numFmtId="172" fontId="40" fillId="2" borderId="61" xfId="0" quotePrefix="1" applyNumberFormat="1" applyFont="1" applyFill="1" applyBorder="1" applyAlignment="1">
      <alignment horizontal="center" vertical="center"/>
    </xf>
    <xf numFmtId="172" fontId="40" fillId="2" borderId="54" xfId="0" applyNumberFormat="1" applyFont="1" applyFill="1" applyBorder="1" applyAlignment="1">
      <alignment horizontal="center" vertical="center"/>
    </xf>
    <xf numFmtId="172" fontId="40" fillId="2" borderId="55" xfId="0" quotePrefix="1" applyNumberFormat="1" applyFont="1" applyFill="1" applyBorder="1" applyAlignment="1">
      <alignment horizontal="center" vertical="center"/>
    </xf>
    <xf numFmtId="172" fontId="40" fillId="2" borderId="32" xfId="0" quotePrefix="1" applyNumberFormat="1" applyFont="1" applyFill="1" applyBorder="1" applyAlignment="1">
      <alignment horizontal="center" vertical="center"/>
    </xf>
    <xf numFmtId="172" fontId="40" fillId="2" borderId="21" xfId="0" applyNumberFormat="1" applyFont="1" applyFill="1" applyBorder="1" applyAlignment="1">
      <alignment horizontal="center" vertical="center"/>
    </xf>
    <xf numFmtId="172" fontId="40" fillId="2" borderId="77" xfId="0" quotePrefix="1" applyNumberFormat="1" applyFont="1" applyFill="1" applyBorder="1" applyAlignment="1">
      <alignment horizontal="center" vertical="center"/>
    </xf>
    <xf numFmtId="172" fontId="40" fillId="2" borderId="20" xfId="0" applyNumberFormat="1" applyFont="1" applyFill="1" applyBorder="1" applyAlignment="1">
      <alignment horizontal="center" vertical="center"/>
    </xf>
    <xf numFmtId="172" fontId="40" fillId="2" borderId="0" xfId="0" applyNumberFormat="1" applyFont="1" applyFill="1" applyBorder="1" applyAlignment="1">
      <alignment horizontal="center" vertical="center"/>
    </xf>
    <xf numFmtId="0" fontId="40" fillId="2" borderId="21" xfId="0" applyFont="1" applyFill="1" applyBorder="1" applyAlignment="1">
      <alignment horizontal="center" vertical="center"/>
    </xf>
    <xf numFmtId="172" fontId="40" fillId="2" borderId="46" xfId="0" quotePrefix="1" applyNumberFormat="1" applyFont="1" applyFill="1" applyBorder="1" applyAlignment="1">
      <alignment horizontal="center" vertical="center"/>
    </xf>
    <xf numFmtId="172" fontId="40" fillId="2" borderId="47" xfId="0" applyNumberFormat="1" applyFont="1" applyFill="1" applyBorder="1" applyAlignment="1">
      <alignment horizontal="center" vertical="center"/>
    </xf>
    <xf numFmtId="172" fontId="40" fillId="2" borderId="53" xfId="0" quotePrefix="1" applyNumberFormat="1" applyFont="1" applyFill="1" applyBorder="1" applyAlignment="1">
      <alignment horizontal="center" vertical="center"/>
    </xf>
    <xf numFmtId="172" fontId="40" fillId="22" borderId="11" xfId="0" applyNumberFormat="1" applyFont="1" applyFill="1" applyBorder="1" applyAlignment="1">
      <alignment horizontal="center" vertical="center"/>
    </xf>
    <xf numFmtId="172" fontId="40" fillId="22" borderId="9" xfId="0" applyNumberFormat="1" applyFont="1" applyFill="1" applyBorder="1" applyAlignment="1">
      <alignment horizontal="center" vertical="center"/>
    </xf>
    <xf numFmtId="0" fontId="40" fillId="22" borderId="16" xfId="0" applyFont="1" applyFill="1" applyBorder="1" applyAlignment="1">
      <alignment horizontal="center" vertical="center"/>
    </xf>
    <xf numFmtId="172" fontId="40" fillId="22" borderId="12" xfId="0" applyNumberFormat="1" applyFont="1" applyFill="1" applyBorder="1" applyAlignment="1">
      <alignment horizontal="center" vertical="center"/>
    </xf>
    <xf numFmtId="9" fontId="7" fillId="40" borderId="16" xfId="4" applyFont="1" applyFill="1" applyBorder="1" applyAlignment="1">
      <alignment horizontal="center" vertical="center"/>
    </xf>
    <xf numFmtId="0" fontId="66" fillId="12" borderId="37" xfId="0" applyFont="1" applyFill="1" applyBorder="1" applyAlignment="1">
      <alignment horizontal="center" vertical="center"/>
    </xf>
    <xf numFmtId="178" fontId="66" fillId="12" borderId="39" xfId="0" quotePrefix="1" applyNumberFormat="1" applyFont="1" applyFill="1" applyBorder="1" applyAlignment="1">
      <alignment horizontal="center" vertical="center"/>
    </xf>
    <xf numFmtId="178" fontId="66" fillId="12" borderId="39" xfId="0" applyNumberFormat="1" applyFont="1" applyFill="1" applyBorder="1" applyAlignment="1">
      <alignment horizontal="center" vertical="center"/>
    </xf>
    <xf numFmtId="174" fontId="66" fillId="12" borderId="39" xfId="0" applyNumberFormat="1" applyFont="1" applyFill="1" applyBorder="1" applyAlignment="1">
      <alignment horizontal="center" vertical="center"/>
    </xf>
    <xf numFmtId="174" fontId="66" fillId="12" borderId="39" xfId="0" quotePrefix="1" applyNumberFormat="1" applyFont="1" applyFill="1" applyBorder="1" applyAlignment="1">
      <alignment horizontal="center" vertical="center"/>
    </xf>
    <xf numFmtId="174" fontId="66" fillId="12" borderId="40" xfId="0" quotePrefix="1" applyNumberFormat="1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left" vertical="center" indent="1"/>
    </xf>
    <xf numFmtId="0" fontId="20" fillId="0" borderId="11" xfId="0" applyFont="1" applyBorder="1" applyAlignment="1">
      <alignment horizontal="left" indent="1"/>
    </xf>
    <xf numFmtId="0" fontId="20" fillId="0" borderId="12" xfId="0" applyFont="1" applyBorder="1" applyAlignment="1">
      <alignment horizontal="left" indent="1"/>
    </xf>
    <xf numFmtId="20" fontId="42" fillId="0" borderId="33" xfId="0" quotePrefix="1" applyNumberFormat="1" applyFont="1" applyFill="1" applyBorder="1" applyAlignment="1">
      <alignment horizontal="center" vertical="center"/>
    </xf>
    <xf numFmtId="0" fontId="51" fillId="20" borderId="25" xfId="0" applyFont="1" applyFill="1" applyBorder="1" applyAlignment="1">
      <alignment horizontal="center" vertical="center"/>
    </xf>
    <xf numFmtId="0" fontId="34" fillId="30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0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3" fontId="58" fillId="0" borderId="25" xfId="0" applyNumberFormat="1" applyFont="1" applyBorder="1" applyAlignment="1">
      <alignment horizontal="center" vertical="center" wrapText="1"/>
    </xf>
    <xf numFmtId="3" fontId="58" fillId="0" borderId="26" xfId="0" applyNumberFormat="1" applyFont="1" applyBorder="1" applyAlignment="1">
      <alignment horizontal="center" vertical="center" wrapText="1"/>
    </xf>
    <xf numFmtId="3" fontId="58" fillId="0" borderId="76" xfId="0" applyNumberFormat="1" applyFont="1" applyBorder="1" applyAlignment="1">
      <alignment horizontal="center" vertical="center" wrapText="1"/>
    </xf>
    <xf numFmtId="3" fontId="58" fillId="0" borderId="27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3" fontId="7" fillId="0" borderId="9" xfId="0" applyNumberFormat="1" applyFont="1" applyBorder="1" applyAlignment="1">
      <alignment horizontal="center" vertical="center" wrapText="1"/>
    </xf>
    <xf numFmtId="3" fontId="7" fillId="0" borderId="16" xfId="0" applyNumberFormat="1" applyFont="1" applyBorder="1" applyAlignment="1">
      <alignment horizontal="center" vertical="center" wrapText="1"/>
    </xf>
    <xf numFmtId="3" fontId="7" fillId="0" borderId="13" xfId="0" applyNumberFormat="1" applyFont="1" applyBorder="1" applyAlignment="1">
      <alignment horizontal="center" vertical="center" wrapText="1"/>
    </xf>
    <xf numFmtId="3" fontId="7" fillId="0" borderId="17" xfId="0" applyNumberFormat="1" applyFont="1" applyBorder="1" applyAlignment="1">
      <alignment horizontal="center" vertical="center" wrapText="1"/>
    </xf>
    <xf numFmtId="0" fontId="7" fillId="12" borderId="9" xfId="0" applyFont="1" applyFill="1" applyBorder="1" applyAlignment="1">
      <alignment vertical="center" wrapText="1"/>
    </xf>
    <xf numFmtId="0" fontId="7" fillId="12" borderId="13" xfId="0" applyFont="1" applyFill="1" applyBorder="1" applyAlignment="1">
      <alignment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7" fillId="28" borderId="2" xfId="0" applyFont="1" applyFill="1" applyBorder="1" applyAlignment="1">
      <alignment horizontal="left" vertical="center" indent="1"/>
    </xf>
    <xf numFmtId="0" fontId="7" fillId="28" borderId="7" xfId="0" applyFont="1" applyFill="1" applyBorder="1" applyAlignment="1">
      <alignment horizontal="left" vertical="center" indent="1"/>
    </xf>
    <xf numFmtId="0" fontId="7" fillId="28" borderId="3" xfId="0" applyFont="1" applyFill="1" applyBorder="1" applyAlignment="1">
      <alignment horizontal="left" vertical="center" indent="2"/>
    </xf>
    <xf numFmtId="177" fontId="7" fillId="28" borderId="1" xfId="0" applyNumberFormat="1" applyFont="1" applyFill="1" applyBorder="1" applyAlignment="1">
      <alignment horizontal="left" vertical="center" indent="2"/>
    </xf>
    <xf numFmtId="0" fontId="0" fillId="0" borderId="6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0" fontId="7" fillId="2" borderId="66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12" borderId="56" xfId="0" applyFont="1" applyFill="1" applyBorder="1" applyAlignment="1">
      <alignment horizontal="center"/>
    </xf>
    <xf numFmtId="0" fontId="7" fillId="12" borderId="38" xfId="0" applyFont="1" applyFill="1" applyBorder="1" applyAlignment="1">
      <alignment horizontal="center"/>
    </xf>
    <xf numFmtId="0" fontId="7" fillId="12" borderId="12" xfId="0" applyFont="1" applyFill="1" applyBorder="1"/>
    <xf numFmtId="1" fontId="7" fillId="12" borderId="13" xfId="0" applyNumberFormat="1" applyFont="1" applyFill="1" applyBorder="1" applyAlignment="1">
      <alignment horizontal="center"/>
    </xf>
    <xf numFmtId="1" fontId="7" fillId="12" borderId="49" xfId="0" applyNumberFormat="1" applyFont="1" applyFill="1" applyBorder="1" applyAlignment="1">
      <alignment horizontal="center"/>
    </xf>
    <xf numFmtId="1" fontId="7" fillId="12" borderId="17" xfId="0" applyNumberFormat="1" applyFont="1" applyFill="1" applyBorder="1" applyAlignment="1">
      <alignment horizontal="center"/>
    </xf>
    <xf numFmtId="0" fontId="7" fillId="12" borderId="25" xfId="0" applyFont="1" applyFill="1" applyBorder="1" applyAlignment="1">
      <alignment horizontal="center" vertical="center"/>
    </xf>
    <xf numFmtId="0" fontId="7" fillId="12" borderId="26" xfId="0" applyFont="1" applyFill="1" applyBorder="1" applyAlignment="1">
      <alignment horizontal="center"/>
    </xf>
    <xf numFmtId="0" fontId="7" fillId="12" borderId="27" xfId="0" applyFont="1" applyFill="1" applyBorder="1" applyAlignment="1">
      <alignment horizontal="center"/>
    </xf>
    <xf numFmtId="9" fontId="19" fillId="12" borderId="36" xfId="0" applyNumberFormat="1" applyFont="1" applyFill="1" applyBorder="1" applyAlignment="1">
      <alignment horizontal="center" vertical="center"/>
    </xf>
    <xf numFmtId="0" fontId="7" fillId="12" borderId="74" xfId="0" applyFont="1" applyFill="1" applyBorder="1" applyAlignment="1">
      <alignment horizontal="center" vertical="center"/>
    </xf>
    <xf numFmtId="0" fontId="7" fillId="12" borderId="60" xfId="0" applyFont="1" applyFill="1" applyBorder="1" applyAlignment="1">
      <alignment horizontal="center"/>
    </xf>
    <xf numFmtId="9" fontId="19" fillId="12" borderId="50" xfId="0" applyNumberFormat="1" applyFont="1" applyFill="1" applyBorder="1" applyAlignment="1">
      <alignment horizontal="center" vertical="center"/>
    </xf>
    <xf numFmtId="0" fontId="60" fillId="42" borderId="34" xfId="0" applyFont="1" applyFill="1" applyBorder="1" applyAlignment="1">
      <alignment horizontal="center" vertical="center" wrapText="1"/>
    </xf>
    <xf numFmtId="0" fontId="63" fillId="49" borderId="50" xfId="0" applyFont="1" applyFill="1" applyBorder="1" applyAlignment="1">
      <alignment horizontal="center" vertical="center"/>
    </xf>
    <xf numFmtId="0" fontId="60" fillId="42" borderId="76" xfId="0" applyFont="1" applyFill="1" applyBorder="1" applyAlignment="1">
      <alignment horizontal="center" vertical="center" wrapText="1"/>
    </xf>
    <xf numFmtId="0" fontId="60" fillId="42" borderId="26" xfId="0" applyFont="1" applyFill="1" applyBorder="1" applyAlignment="1">
      <alignment horizontal="center" vertical="center" wrapText="1"/>
    </xf>
    <xf numFmtId="0" fontId="60" fillId="42" borderId="68" xfId="0" applyFont="1" applyFill="1" applyBorder="1" applyAlignment="1">
      <alignment horizontal="center" vertical="center" wrapText="1"/>
    </xf>
    <xf numFmtId="0" fontId="22" fillId="11" borderId="50" xfId="0" applyFont="1" applyFill="1" applyBorder="1" applyAlignment="1">
      <alignment horizontal="center" vertical="center"/>
    </xf>
    <xf numFmtId="0" fontId="60" fillId="42" borderId="27" xfId="0" applyFont="1" applyFill="1" applyBorder="1" applyAlignment="1">
      <alignment horizontal="center" vertical="center" wrapText="1"/>
    </xf>
    <xf numFmtId="0" fontId="0" fillId="9" borderId="33" xfId="0" applyFill="1" applyBorder="1" applyAlignment="1">
      <alignment horizontal="center" vertical="center"/>
    </xf>
    <xf numFmtId="0" fontId="0" fillId="50" borderId="78" xfId="0" applyFill="1" applyBorder="1" applyAlignment="1">
      <alignment horizontal="center" vertical="center"/>
    </xf>
    <xf numFmtId="4" fontId="0" fillId="9" borderId="24" xfId="0" applyNumberFormat="1" applyFill="1" applyBorder="1" applyAlignment="1">
      <alignment horizontal="center" vertical="center"/>
    </xf>
    <xf numFmtId="4" fontId="0" fillId="9" borderId="14" xfId="0" applyNumberFormat="1" applyFill="1" applyBorder="1" applyAlignment="1">
      <alignment horizontal="center" vertical="center"/>
    </xf>
    <xf numFmtId="3" fontId="0" fillId="9" borderId="14" xfId="0" applyNumberFormat="1" applyFill="1" applyBorder="1" applyAlignment="1">
      <alignment horizontal="center" vertical="center"/>
    </xf>
    <xf numFmtId="3" fontId="0" fillId="9" borderId="19" xfId="0" applyNumberFormat="1" applyFill="1" applyBorder="1" applyAlignment="1">
      <alignment horizontal="center" vertical="center"/>
    </xf>
    <xf numFmtId="0" fontId="0" fillId="38" borderId="78" xfId="0" applyFill="1" applyBorder="1" applyAlignment="1">
      <alignment horizontal="center" vertical="center"/>
    </xf>
    <xf numFmtId="3" fontId="0" fillId="9" borderId="18" xfId="0" applyNumberFormat="1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4" fontId="0" fillId="9" borderId="23" xfId="0" applyNumberFormat="1" applyFill="1" applyBorder="1" applyAlignment="1">
      <alignment horizontal="center" vertical="center"/>
    </xf>
    <xf numFmtId="3" fontId="0" fillId="9" borderId="10" xfId="0" applyNumberFormat="1" applyFill="1" applyBorder="1" applyAlignment="1">
      <alignment horizontal="center" vertical="center"/>
    </xf>
    <xf numFmtId="3" fontId="0" fillId="9" borderId="16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4" fontId="0" fillId="0" borderId="23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50" borderId="79" xfId="0" applyFill="1" applyBorder="1" applyAlignment="1">
      <alignment horizontal="center" vertical="center"/>
    </xf>
    <xf numFmtId="4" fontId="0" fillId="0" borderId="41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0" borderId="49" xfId="0" applyNumberFormat="1" applyBorder="1" applyAlignment="1">
      <alignment horizontal="center" vertical="center"/>
    </xf>
    <xf numFmtId="0" fontId="0" fillId="38" borderId="79" xfId="0" applyFill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19" borderId="80" xfId="0" applyFont="1" applyFill="1" applyBorder="1" applyAlignment="1">
      <alignment horizontal="center" vertical="center"/>
    </xf>
    <xf numFmtId="0" fontId="7" fillId="38" borderId="80" xfId="0" applyFont="1" applyFill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19" borderId="79" xfId="0" applyFont="1" applyFill="1" applyBorder="1" applyAlignment="1">
      <alignment horizontal="center" vertical="center"/>
    </xf>
    <xf numFmtId="3" fontId="7" fillId="38" borderId="79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4" fontId="7" fillId="0" borderId="55" xfId="0" applyNumberFormat="1" applyFont="1" applyBorder="1" applyAlignment="1">
      <alignment horizontal="center" vertical="center"/>
    </xf>
    <xf numFmtId="4" fontId="7" fillId="0" borderId="41" xfId="0" applyNumberFormat="1" applyFont="1" applyBorder="1" applyAlignment="1">
      <alignment horizontal="center" vertical="center"/>
    </xf>
    <xf numFmtId="4" fontId="7" fillId="0" borderId="53" xfId="0" applyNumberFormat="1" applyFont="1" applyBorder="1" applyAlignment="1">
      <alignment horizontal="center" vertical="center"/>
    </xf>
    <xf numFmtId="0" fontId="67" fillId="0" borderId="0" xfId="0" applyFont="1" applyAlignment="1">
      <alignment horizontal="left" vertical="center"/>
    </xf>
    <xf numFmtId="0" fontId="67" fillId="0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38" fillId="0" borderId="9" xfId="0" applyFont="1" applyBorder="1" applyAlignment="1">
      <alignment horizontal="center"/>
    </xf>
    <xf numFmtId="0" fontId="45" fillId="0" borderId="0" xfId="0" applyFont="1" applyAlignment="1">
      <alignment horizontal="center" vertical="center"/>
    </xf>
    <xf numFmtId="0" fontId="44" fillId="0" borderId="9" xfId="0" applyFont="1" applyBorder="1" applyAlignment="1">
      <alignment horizontal="center"/>
    </xf>
    <xf numFmtId="0" fontId="22" fillId="22" borderId="0" xfId="0" applyFont="1" applyFill="1" applyAlignment="1">
      <alignment horizontal="center"/>
    </xf>
    <xf numFmtId="0" fontId="38" fillId="0" borderId="0" xfId="0" applyFont="1"/>
    <xf numFmtId="0" fontId="0" fillId="2" borderId="14" xfId="0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26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3" fontId="0" fillId="0" borderId="0" xfId="0" applyNumberFormat="1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15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171" fontId="41" fillId="2" borderId="26" xfId="0" applyNumberFormat="1" applyFont="1" applyFill="1" applyBorder="1" applyAlignment="1">
      <alignment horizontal="center" vertical="center"/>
    </xf>
    <xf numFmtId="9" fontId="7" fillId="40" borderId="27" xfId="4" applyFont="1" applyFill="1" applyBorder="1" applyAlignment="1">
      <alignment horizontal="center" vertical="center"/>
    </xf>
    <xf numFmtId="0" fontId="41" fillId="2" borderId="34" xfId="0" applyFont="1" applyFill="1" applyBorder="1" applyAlignment="1">
      <alignment horizontal="center" vertical="center"/>
    </xf>
    <xf numFmtId="0" fontId="41" fillId="2" borderId="76" xfId="0" applyFont="1" applyFill="1" applyBorder="1" applyAlignment="1">
      <alignment horizontal="center" vertical="center"/>
    </xf>
    <xf numFmtId="0" fontId="39" fillId="14" borderId="11" xfId="0" applyFont="1" applyFill="1" applyBorder="1" applyAlignment="1">
      <alignment horizontal="center"/>
    </xf>
    <xf numFmtId="0" fontId="39" fillId="14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38" fillId="33" borderId="11" xfId="0" applyFont="1" applyFill="1" applyBorder="1" applyAlignment="1">
      <alignment horizontal="center"/>
    </xf>
    <xf numFmtId="0" fontId="44" fillId="38" borderId="11" xfId="0" applyFont="1" applyFill="1" applyBorder="1" applyAlignment="1">
      <alignment horizontal="center"/>
    </xf>
    <xf numFmtId="0" fontId="38" fillId="26" borderId="11" xfId="0" applyFont="1" applyFill="1" applyBorder="1" applyAlignment="1">
      <alignment horizontal="center" vertical="center"/>
    </xf>
    <xf numFmtId="0" fontId="0" fillId="18" borderId="11" xfId="0" applyFont="1" applyFill="1" applyBorder="1" applyAlignment="1">
      <alignment horizontal="center"/>
    </xf>
    <xf numFmtId="0" fontId="44" fillId="7" borderId="11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30" borderId="11" xfId="0" applyFont="1" applyFill="1" applyBorder="1" applyAlignment="1">
      <alignment horizontal="center"/>
    </xf>
    <xf numFmtId="0" fontId="0" fillId="34" borderId="11" xfId="0" applyFont="1" applyFill="1" applyBorder="1" applyAlignment="1">
      <alignment horizontal="center"/>
    </xf>
    <xf numFmtId="0" fontId="0" fillId="35" borderId="11" xfId="0" applyFont="1" applyFill="1" applyBorder="1" applyAlignment="1">
      <alignment horizontal="center"/>
    </xf>
    <xf numFmtId="0" fontId="38" fillId="45" borderId="11" xfId="0" applyFont="1" applyFill="1" applyBorder="1" applyAlignment="1">
      <alignment horizontal="center" vertical="center"/>
    </xf>
    <xf numFmtId="0" fontId="0" fillId="46" borderId="11" xfId="0" applyFont="1" applyFill="1" applyBorder="1" applyAlignment="1">
      <alignment horizontal="center" vertical="center"/>
    </xf>
    <xf numFmtId="0" fontId="0" fillId="25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/>
    </xf>
    <xf numFmtId="0" fontId="38" fillId="36" borderId="11" xfId="0" applyFont="1" applyFill="1" applyBorder="1" applyAlignment="1">
      <alignment horizontal="center"/>
    </xf>
    <xf numFmtId="0" fontId="44" fillId="18" borderId="11" xfId="0" applyFont="1" applyFill="1" applyBorder="1" applyAlignment="1">
      <alignment horizontal="center"/>
    </xf>
    <xf numFmtId="0" fontId="44" fillId="39" borderId="11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37" borderId="11" xfId="0" applyFont="1" applyFill="1" applyBorder="1" applyAlignment="1">
      <alignment horizontal="center"/>
    </xf>
    <xf numFmtId="0" fontId="0" fillId="29" borderId="11" xfId="0" applyFont="1" applyFill="1" applyBorder="1" applyAlignment="1">
      <alignment horizontal="center"/>
    </xf>
    <xf numFmtId="0" fontId="0" fillId="33" borderId="11" xfId="0" applyFont="1" applyFill="1" applyBorder="1" applyAlignment="1">
      <alignment horizontal="center"/>
    </xf>
    <xf numFmtId="0" fontId="44" fillId="15" borderId="11" xfId="0" applyFont="1" applyFill="1" applyBorder="1" applyAlignment="1">
      <alignment horizontal="center"/>
    </xf>
    <xf numFmtId="0" fontId="38" fillId="26" borderId="11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/>
    </xf>
    <xf numFmtId="0" fontId="0" fillId="20" borderId="11" xfId="0" applyFont="1" applyFill="1" applyBorder="1" applyAlignment="1">
      <alignment horizontal="center"/>
    </xf>
    <xf numFmtId="0" fontId="0" fillId="28" borderId="11" xfId="0" applyFont="1" applyFill="1" applyBorder="1" applyAlignment="1">
      <alignment horizontal="center"/>
    </xf>
    <xf numFmtId="0" fontId="38" fillId="4" borderId="11" xfId="0" applyFont="1" applyFill="1" applyBorder="1" applyAlignment="1">
      <alignment horizontal="center"/>
    </xf>
    <xf numFmtId="0" fontId="40" fillId="22" borderId="22" xfId="0" applyFont="1" applyFill="1" applyBorder="1" applyAlignment="1">
      <alignment horizontal="center"/>
    </xf>
    <xf numFmtId="0" fontId="40" fillId="22" borderId="29" xfId="0" applyFont="1" applyFill="1" applyBorder="1" applyAlignment="1">
      <alignment horizontal="center"/>
    </xf>
    <xf numFmtId="0" fontId="40" fillId="22" borderId="10" xfId="0" applyFont="1" applyFill="1" applyBorder="1" applyAlignment="1">
      <alignment horizontal="center"/>
    </xf>
    <xf numFmtId="0" fontId="40" fillId="22" borderId="49" xfId="0" applyFont="1" applyFill="1" applyBorder="1" applyAlignment="1">
      <alignment horizontal="center"/>
    </xf>
    <xf numFmtId="38" fontId="53" fillId="10" borderId="22" xfId="0" applyNumberFormat="1" applyFont="1" applyFill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9" fontId="0" fillId="0" borderId="84" xfId="4" applyFont="1" applyBorder="1" applyAlignment="1">
      <alignment horizontal="center" vertical="center"/>
    </xf>
    <xf numFmtId="0" fontId="0" fillId="0" borderId="84" xfId="0" applyBorder="1" applyAlignment="1">
      <alignment horizontal="left" vertical="center" indent="1"/>
    </xf>
    <xf numFmtId="9" fontId="0" fillId="55" borderId="84" xfId="4" applyFont="1" applyFill="1" applyBorder="1" applyAlignment="1">
      <alignment horizontal="center" vertical="center"/>
    </xf>
    <xf numFmtId="9" fontId="0" fillId="0" borderId="85" xfId="4" applyFont="1" applyBorder="1" applyAlignment="1">
      <alignment horizontal="center" vertical="center"/>
    </xf>
    <xf numFmtId="0" fontId="0" fillId="0" borderId="85" xfId="0" applyBorder="1" applyAlignment="1">
      <alignment horizontal="left" vertical="center" indent="1"/>
    </xf>
    <xf numFmtId="9" fontId="0" fillId="55" borderId="86" xfId="4" applyFont="1" applyFill="1" applyBorder="1" applyAlignment="1">
      <alignment horizontal="center" vertical="center"/>
    </xf>
    <xf numFmtId="0" fontId="60" fillId="51" borderId="88" xfId="0" applyFont="1" applyFill="1" applyBorder="1" applyAlignment="1">
      <alignment horizontal="center" vertical="center" wrapText="1"/>
    </xf>
    <xf numFmtId="0" fontId="60" fillId="52" borderId="88" xfId="0" applyFont="1" applyFill="1" applyBorder="1" applyAlignment="1">
      <alignment horizontal="center" vertical="center" wrapText="1"/>
    </xf>
    <xf numFmtId="0" fontId="60" fillId="53" borderId="88" xfId="0" applyFont="1" applyFill="1" applyBorder="1" applyAlignment="1">
      <alignment horizontal="center" vertical="center" wrapText="1"/>
    </xf>
    <xf numFmtId="0" fontId="60" fillId="54" borderId="89" xfId="0" applyFont="1" applyFill="1" applyBorder="1" applyAlignment="1">
      <alignment horizontal="center" vertical="center" wrapText="1"/>
    </xf>
    <xf numFmtId="0" fontId="60" fillId="54" borderId="90" xfId="0" applyFont="1" applyFill="1" applyBorder="1" applyAlignment="1">
      <alignment horizontal="center" vertical="center" wrapText="1"/>
    </xf>
    <xf numFmtId="3" fontId="0" fillId="9" borderId="86" xfId="0" applyNumberFormat="1" applyFill="1" applyBorder="1" applyAlignment="1">
      <alignment horizontal="center" vertical="center"/>
    </xf>
    <xf numFmtId="3" fontId="0" fillId="0" borderId="84" xfId="0" applyNumberFormat="1" applyBorder="1" applyAlignment="1">
      <alignment horizontal="center" vertical="center"/>
    </xf>
    <xf numFmtId="3" fontId="0" fillId="9" borderId="84" xfId="0" applyNumberFormat="1" applyFill="1" applyBorder="1" applyAlignment="1">
      <alignment horizontal="center" vertical="center"/>
    </xf>
    <xf numFmtId="3" fontId="0" fillId="0" borderId="85" xfId="0" applyNumberFormat="1" applyBorder="1" applyAlignment="1">
      <alignment horizontal="center" vertical="center"/>
    </xf>
    <xf numFmtId="3" fontId="0" fillId="19" borderId="86" xfId="0" applyNumberFormat="1" applyFill="1" applyBorder="1" applyAlignment="1">
      <alignment horizontal="center" vertical="center"/>
    </xf>
    <xf numFmtId="3" fontId="0" fillId="19" borderId="84" xfId="0" applyNumberFormat="1" applyFill="1" applyBorder="1" applyAlignment="1">
      <alignment horizontal="center" vertical="center"/>
    </xf>
    <xf numFmtId="3" fontId="0" fillId="50" borderId="86" xfId="0" applyNumberFormat="1" applyFill="1" applyBorder="1" applyAlignment="1">
      <alignment horizontal="center" vertical="center"/>
    </xf>
    <xf numFmtId="3" fontId="0" fillId="50" borderId="84" xfId="0" applyNumberFormat="1" applyFill="1" applyBorder="1" applyAlignment="1">
      <alignment horizontal="center" vertical="center"/>
    </xf>
    <xf numFmtId="4" fontId="0" fillId="19" borderId="86" xfId="0" applyNumberFormat="1" applyFill="1" applyBorder="1" applyAlignment="1">
      <alignment horizontal="center" vertical="center"/>
    </xf>
    <xf numFmtId="4" fontId="0" fillId="0" borderId="84" xfId="0" applyNumberFormat="1" applyBorder="1" applyAlignment="1">
      <alignment horizontal="center" vertical="center"/>
    </xf>
    <xf numFmtId="4" fontId="0" fillId="19" borderId="84" xfId="0" applyNumberFormat="1" applyFill="1" applyBorder="1" applyAlignment="1">
      <alignment horizontal="center" vertical="center"/>
    </xf>
    <xf numFmtId="4" fontId="0" fillId="0" borderId="85" xfId="0" applyNumberFormat="1" applyBorder="1" applyAlignment="1">
      <alignment horizontal="center" vertical="center"/>
    </xf>
    <xf numFmtId="4" fontId="0" fillId="50" borderId="86" xfId="0" applyNumberFormat="1" applyFill="1" applyBorder="1" applyAlignment="1">
      <alignment horizontal="center" vertical="center"/>
    </xf>
    <xf numFmtId="4" fontId="0" fillId="50" borderId="84" xfId="0" applyNumberFormat="1" applyFill="1" applyBorder="1" applyAlignment="1">
      <alignment horizontal="center" vertical="center"/>
    </xf>
    <xf numFmtId="4" fontId="0" fillId="9" borderId="86" xfId="0" applyNumberFormat="1" applyFill="1" applyBorder="1" applyAlignment="1">
      <alignment horizontal="center" vertical="center"/>
    </xf>
    <xf numFmtId="4" fontId="0" fillId="9" borderId="84" xfId="0" applyNumberForma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3" fontId="0" fillId="0" borderId="0" xfId="0" applyNumberFormat="1"/>
    <xf numFmtId="0" fontId="37" fillId="41" borderId="0" xfId="0" applyFont="1" applyFill="1" applyAlignment="1">
      <alignment horizontal="center" vertical="center"/>
    </xf>
    <xf numFmtId="0" fontId="40" fillId="29" borderId="2" xfId="0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0" fontId="40" fillId="0" borderId="0" xfId="0" applyFont="1" applyBorder="1" applyAlignment="1"/>
    <xf numFmtId="0" fontId="0" fillId="0" borderId="0" xfId="0" applyBorder="1" applyAlignment="1"/>
    <xf numFmtId="0" fontId="40" fillId="0" borderId="0" xfId="6" applyFont="1" applyFill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40" fillId="6" borderId="72" xfId="0" applyFont="1" applyFill="1" applyBorder="1" applyAlignment="1">
      <alignment horizontal="center"/>
    </xf>
    <xf numFmtId="0" fontId="40" fillId="6" borderId="73" xfId="0" applyFont="1" applyFill="1" applyBorder="1" applyAlignment="1">
      <alignment horizontal="center"/>
    </xf>
    <xf numFmtId="0" fontId="40" fillId="6" borderId="73" xfId="0" applyFont="1" applyFill="1" applyBorder="1" applyAlignment="1"/>
    <xf numFmtId="0" fontId="40" fillId="6" borderId="73" xfId="0" applyFont="1" applyFill="1" applyBorder="1" applyAlignment="1">
      <alignment horizontal="center"/>
    </xf>
    <xf numFmtId="0" fontId="0" fillId="26" borderId="0" xfId="0" applyNumberFormat="1" applyFill="1"/>
    <xf numFmtId="0" fontId="0" fillId="0" borderId="0" xfId="0" applyNumberFormat="1"/>
    <xf numFmtId="0" fontId="0" fillId="0" borderId="0" xfId="0" applyNumberFormat="1" applyFill="1"/>
    <xf numFmtId="0" fontId="72" fillId="0" borderId="5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10" borderId="5" xfId="0" applyFont="1" applyFill="1" applyBorder="1" applyAlignment="1"/>
    <xf numFmtId="0" fontId="7" fillId="0" borderId="5" xfId="0" applyFont="1" applyBorder="1"/>
    <xf numFmtId="0" fontId="0" fillId="0" borderId="91" xfId="0" applyBorder="1" applyAlignment="1">
      <alignment horizontal="center" vertical="center"/>
    </xf>
    <xf numFmtId="3" fontId="0" fillId="0" borderId="91" xfId="0" applyNumberFormat="1" applyBorder="1" applyAlignment="1">
      <alignment horizontal="center" vertical="center"/>
    </xf>
    <xf numFmtId="4" fontId="0" fillId="0" borderId="91" xfId="0" applyNumberFormat="1" applyBorder="1" applyAlignment="1">
      <alignment horizontal="center" vertical="center"/>
    </xf>
    <xf numFmtId="0" fontId="74" fillId="0" borderId="0" xfId="0" applyFont="1" applyAlignment="1">
      <alignment horizontal="center"/>
    </xf>
    <xf numFmtId="0" fontId="0" fillId="38" borderId="91" xfId="0" applyFill="1" applyBorder="1" applyAlignment="1">
      <alignment horizontal="center" vertical="center"/>
    </xf>
    <xf numFmtId="0" fontId="0" fillId="19" borderId="91" xfId="0" applyFill="1" applyBorder="1" applyAlignment="1">
      <alignment horizontal="center" vertical="center"/>
    </xf>
    <xf numFmtId="3" fontId="0" fillId="19" borderId="91" xfId="0" applyNumberFormat="1" applyFill="1" applyBorder="1" applyAlignment="1">
      <alignment horizontal="center" vertical="center"/>
    </xf>
    <xf numFmtId="4" fontId="0" fillId="19" borderId="91" xfId="0" applyNumberFormat="1" applyFill="1" applyBorder="1" applyAlignment="1">
      <alignment horizontal="center" vertical="center"/>
    </xf>
    <xf numFmtId="0" fontId="7" fillId="43" borderId="91" xfId="0" applyFont="1" applyFill="1" applyBorder="1" applyAlignment="1">
      <alignment horizontal="center" vertical="center"/>
    </xf>
    <xf numFmtId="2" fontId="47" fillId="0" borderId="91" xfId="0" applyNumberFormat="1" applyFont="1" applyBorder="1" applyAlignment="1">
      <alignment horizontal="center" vertical="center"/>
    </xf>
    <xf numFmtId="2" fontId="21" fillId="0" borderId="91" xfId="0" applyNumberFormat="1" applyFont="1" applyBorder="1" applyAlignment="1">
      <alignment horizontal="center" vertical="center"/>
    </xf>
    <xf numFmtId="3" fontId="21" fillId="0" borderId="91" xfId="0" applyNumberFormat="1" applyFont="1" applyBorder="1" applyAlignment="1">
      <alignment horizontal="center" vertical="center"/>
    </xf>
    <xf numFmtId="0" fontId="60" fillId="45" borderId="91" xfId="0" applyFont="1" applyFill="1" applyBorder="1" applyAlignment="1">
      <alignment horizontal="center" vertical="center"/>
    </xf>
    <xf numFmtId="0" fontId="60" fillId="44" borderId="91" xfId="0" applyFont="1" applyFill="1" applyBorder="1" applyAlignment="1">
      <alignment horizontal="center" vertical="center"/>
    </xf>
    <xf numFmtId="0" fontId="60" fillId="48" borderId="91" xfId="0" applyFont="1" applyFill="1" applyBorder="1" applyAlignment="1">
      <alignment horizontal="center" vertical="center"/>
    </xf>
    <xf numFmtId="0" fontId="7" fillId="33" borderId="91" xfId="0" applyFont="1" applyFill="1" applyBorder="1" applyAlignment="1">
      <alignment horizontal="center" vertical="center"/>
    </xf>
    <xf numFmtId="0" fontId="7" fillId="11" borderId="91" xfId="0" applyFont="1" applyFill="1" applyBorder="1" applyAlignment="1">
      <alignment horizontal="center" vertical="center"/>
    </xf>
    <xf numFmtId="0" fontId="60" fillId="26" borderId="91" xfId="0" applyFont="1" applyFill="1" applyBorder="1" applyAlignment="1">
      <alignment horizontal="center" vertical="center"/>
    </xf>
    <xf numFmtId="0" fontId="7" fillId="2" borderId="91" xfId="0" applyFont="1" applyFill="1" applyBorder="1" applyAlignment="1">
      <alignment horizontal="center" vertical="center"/>
    </xf>
    <xf numFmtId="0" fontId="60" fillId="4" borderId="91" xfId="0" applyFont="1" applyFill="1" applyBorder="1" applyAlignment="1">
      <alignment horizontal="center" vertical="center"/>
    </xf>
    <xf numFmtId="0" fontId="7" fillId="46" borderId="91" xfId="0" applyFont="1" applyFill="1" applyBorder="1" applyAlignment="1">
      <alignment horizontal="center" vertical="center"/>
    </xf>
    <xf numFmtId="0" fontId="60" fillId="47" borderId="91" xfId="0" applyFont="1" applyFill="1" applyBorder="1" applyAlignment="1">
      <alignment horizontal="center" vertical="center"/>
    </xf>
    <xf numFmtId="0" fontId="0" fillId="0" borderId="91" xfId="0" applyFont="1" applyBorder="1" applyAlignment="1">
      <alignment horizontal="center"/>
    </xf>
    <xf numFmtId="0" fontId="44" fillId="7" borderId="91" xfId="0" applyFont="1" applyFill="1" applyBorder="1" applyAlignment="1">
      <alignment horizontal="center"/>
    </xf>
    <xf numFmtId="0" fontId="7" fillId="25" borderId="91" xfId="0" applyFont="1" applyFill="1" applyBorder="1" applyAlignment="1">
      <alignment horizontal="center" vertical="center"/>
    </xf>
    <xf numFmtId="2" fontId="47" fillId="38" borderId="91" xfId="0" applyNumberFormat="1" applyFont="1" applyFill="1" applyBorder="1" applyAlignment="1">
      <alignment horizontal="center" vertical="center"/>
    </xf>
    <xf numFmtId="2" fontId="21" fillId="38" borderId="91" xfId="0" applyNumberFormat="1" applyFont="1" applyFill="1" applyBorder="1" applyAlignment="1">
      <alignment horizontal="center" vertical="center"/>
    </xf>
    <xf numFmtId="3" fontId="21" fillId="38" borderId="91" xfId="0" applyNumberFormat="1" applyFont="1" applyFill="1" applyBorder="1" applyAlignment="1">
      <alignment horizontal="center" vertical="center"/>
    </xf>
    <xf numFmtId="0" fontId="62" fillId="33" borderId="91" xfId="0" applyFont="1" applyFill="1" applyBorder="1" applyAlignment="1">
      <alignment horizontal="center" vertical="center"/>
    </xf>
    <xf numFmtId="0" fontId="60" fillId="41" borderId="15" xfId="0" applyFont="1" applyFill="1" applyBorder="1" applyAlignment="1">
      <alignment horizontal="center" vertical="center" wrapText="1"/>
    </xf>
    <xf numFmtId="0" fontId="60" fillId="42" borderId="15" xfId="0" applyFont="1" applyFill="1" applyBorder="1" applyAlignment="1">
      <alignment horizontal="center" vertical="center" wrapText="1"/>
    </xf>
    <xf numFmtId="0" fontId="60" fillId="33" borderId="91" xfId="0" applyFont="1" applyFill="1" applyBorder="1" applyAlignment="1">
      <alignment horizontal="center" vertical="center"/>
    </xf>
    <xf numFmtId="176" fontId="37" fillId="41" borderId="0" xfId="0" applyNumberFormat="1" applyFont="1" applyFill="1" applyAlignment="1">
      <alignment horizontal="center" vertical="center"/>
    </xf>
    <xf numFmtId="0" fontId="0" fillId="24" borderId="84" xfId="0" applyFill="1" applyBorder="1" applyAlignment="1">
      <alignment horizontal="left" vertical="center" indent="1"/>
    </xf>
    <xf numFmtId="0" fontId="0" fillId="24" borderId="86" xfId="0" applyFill="1" applyBorder="1" applyAlignment="1">
      <alignment horizontal="left" vertical="center" indent="1"/>
    </xf>
    <xf numFmtId="0" fontId="49" fillId="2" borderId="86" xfId="0" quotePrefix="1" applyNumberFormat="1" applyFont="1" applyFill="1" applyBorder="1" applyAlignment="1">
      <alignment horizontal="center" vertical="center"/>
    </xf>
    <xf numFmtId="0" fontId="60" fillId="54" borderId="92" xfId="0" applyFont="1" applyFill="1" applyBorder="1" applyAlignment="1">
      <alignment horizontal="center" vertical="center" wrapText="1"/>
    </xf>
    <xf numFmtId="0" fontId="60" fillId="54" borderId="81" xfId="0" applyFont="1" applyFill="1" applyBorder="1" applyAlignment="1">
      <alignment horizontal="center" vertical="center" wrapText="1"/>
    </xf>
    <xf numFmtId="3" fontId="7" fillId="0" borderId="85" xfId="0" applyNumberFormat="1" applyFont="1" applyBorder="1" applyAlignment="1">
      <alignment horizontal="center" vertical="center"/>
    </xf>
    <xf numFmtId="3" fontId="22" fillId="5" borderId="85" xfId="0" applyNumberFormat="1" applyFont="1" applyFill="1" applyBorder="1" applyAlignment="1">
      <alignment horizontal="center" vertical="center"/>
    </xf>
    <xf numFmtId="4" fontId="22" fillId="5" borderId="85" xfId="0" applyNumberFormat="1" applyFont="1" applyFill="1" applyBorder="1" applyAlignment="1">
      <alignment horizontal="center" vertical="center"/>
    </xf>
    <xf numFmtId="9" fontId="22" fillId="5" borderId="85" xfId="4" applyFont="1" applyFill="1" applyBorder="1" applyAlignment="1">
      <alignment horizontal="center" vertical="center"/>
    </xf>
    <xf numFmtId="0" fontId="22" fillId="5" borderId="85" xfId="0" applyFont="1" applyFill="1" applyBorder="1" applyAlignment="1">
      <alignment horizontal="left" vertical="center" indent="1"/>
    </xf>
    <xf numFmtId="0" fontId="38" fillId="27" borderId="9" xfId="0" applyFont="1" applyFill="1" applyBorder="1" applyAlignment="1">
      <alignment horizontal="center"/>
    </xf>
    <xf numFmtId="0" fontId="38" fillId="27" borderId="11" xfId="0" applyFont="1" applyFill="1" applyBorder="1" applyAlignment="1">
      <alignment horizontal="center"/>
    </xf>
    <xf numFmtId="1" fontId="22" fillId="5" borderId="85" xfId="4" applyNumberFormat="1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/>
    </xf>
    <xf numFmtId="0" fontId="60" fillId="42" borderId="9" xfId="0" applyFont="1" applyFill="1" applyBorder="1" applyAlignment="1">
      <alignment horizontal="center" vertical="center" wrapText="1"/>
    </xf>
    <xf numFmtId="0" fontId="74" fillId="0" borderId="0" xfId="0" applyFont="1" applyAlignment="1">
      <alignment horizontal="center" vertical="center"/>
    </xf>
    <xf numFmtId="0" fontId="76" fillId="2" borderId="9" xfId="0" applyFont="1" applyFill="1" applyBorder="1" applyAlignment="1">
      <alignment horizontal="center" vertical="center" wrapText="1"/>
    </xf>
    <xf numFmtId="0" fontId="76" fillId="38" borderId="9" xfId="0" applyFont="1" applyFill="1" applyBorder="1" applyAlignment="1">
      <alignment horizontal="center" vertical="center" wrapText="1"/>
    </xf>
    <xf numFmtId="0" fontId="60" fillId="56" borderId="11" xfId="0" applyFont="1" applyFill="1" applyBorder="1" applyAlignment="1">
      <alignment horizontal="center" vertical="center"/>
    </xf>
    <xf numFmtId="172" fontId="40" fillId="0" borderId="11" xfId="0" applyNumberFormat="1" applyFont="1" applyFill="1" applyBorder="1" applyAlignment="1">
      <alignment horizontal="center" vertical="center"/>
    </xf>
    <xf numFmtId="172" fontId="40" fillId="0" borderId="9" xfId="0" applyNumberFormat="1" applyFont="1" applyFill="1" applyBorder="1" applyAlignment="1">
      <alignment horizontal="center" vertical="center"/>
    </xf>
    <xf numFmtId="0" fontId="40" fillId="0" borderId="16" xfId="0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horizontal="center" vertical="center"/>
    </xf>
    <xf numFmtId="0" fontId="38" fillId="0" borderId="9" xfId="0" applyFont="1" applyFill="1" applyBorder="1" applyAlignment="1">
      <alignment horizontal="center"/>
    </xf>
    <xf numFmtId="0" fontId="44" fillId="0" borderId="9" xfId="0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/>
    </xf>
    <xf numFmtId="20" fontId="7" fillId="0" borderId="26" xfId="0" applyNumberFormat="1" applyFont="1" applyFill="1" applyBorder="1" applyAlignment="1">
      <alignment horizontal="center"/>
    </xf>
    <xf numFmtId="177" fontId="7" fillId="7" borderId="68" xfId="0" applyNumberFormat="1" applyFont="1" applyFill="1" applyBorder="1" applyAlignment="1">
      <alignment horizontal="center"/>
    </xf>
    <xf numFmtId="20" fontId="7" fillId="7" borderId="68" xfId="0" applyNumberFormat="1" applyFont="1" applyFill="1" applyBorder="1" applyAlignment="1">
      <alignment horizontal="center"/>
    </xf>
    <xf numFmtId="177" fontId="7" fillId="31" borderId="35" xfId="0" applyNumberFormat="1" applyFont="1" applyFill="1" applyBorder="1" applyAlignment="1">
      <alignment horizontal="center"/>
    </xf>
    <xf numFmtId="177" fontId="7" fillId="20" borderId="59" xfId="0" applyNumberFormat="1" applyFont="1" applyFill="1" applyBorder="1" applyAlignment="1">
      <alignment horizontal="center" vertical="center"/>
    </xf>
    <xf numFmtId="177" fontId="7" fillId="20" borderId="8" xfId="0" applyNumberFormat="1" applyFont="1" applyFill="1" applyBorder="1" applyAlignment="1">
      <alignment vertical="center"/>
    </xf>
    <xf numFmtId="0" fontId="7" fillId="10" borderId="4" xfId="0" applyFont="1" applyFill="1" applyBorder="1" applyAlignment="1">
      <alignment horizontal="center"/>
    </xf>
    <xf numFmtId="9" fontId="7" fillId="10" borderId="6" xfId="4" applyFont="1" applyFill="1" applyBorder="1" applyAlignment="1">
      <alignment horizontal="center"/>
    </xf>
    <xf numFmtId="0" fontId="7" fillId="10" borderId="60" xfId="0" applyFont="1" applyFill="1" applyBorder="1" applyAlignment="1">
      <alignment horizontal="center"/>
    </xf>
    <xf numFmtId="1" fontId="7" fillId="10" borderId="22" xfId="0" applyNumberFormat="1" applyFont="1" applyFill="1" applyBorder="1" applyAlignment="1">
      <alignment horizontal="center"/>
    </xf>
    <xf numFmtId="1" fontId="43" fillId="2" borderId="22" xfId="3" applyNumberFormat="1" applyFont="1" applyFill="1" applyBorder="1" applyAlignment="1">
      <alignment horizontal="center"/>
    </xf>
    <xf numFmtId="1" fontId="7" fillId="20" borderId="22" xfId="3" applyNumberFormat="1" applyFont="1" applyFill="1" applyBorder="1" applyAlignment="1">
      <alignment horizontal="center"/>
    </xf>
    <xf numFmtId="9" fontId="7" fillId="20" borderId="6" xfId="4" applyFont="1" applyFill="1" applyBorder="1" applyAlignment="1">
      <alignment horizontal="center"/>
    </xf>
    <xf numFmtId="9" fontId="7" fillId="0" borderId="6" xfId="4" applyFont="1" applyBorder="1" applyAlignment="1">
      <alignment horizontal="center"/>
    </xf>
    <xf numFmtId="0" fontId="40" fillId="57" borderId="9" xfId="0" applyFont="1" applyFill="1" applyBorder="1"/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38" fillId="58" borderId="11" xfId="0" applyFont="1" applyFill="1" applyBorder="1" applyAlignment="1">
      <alignment horizontal="center"/>
    </xf>
    <xf numFmtId="0" fontId="60" fillId="56" borderId="91" xfId="0" applyFont="1" applyFill="1" applyBorder="1" applyAlignment="1">
      <alignment horizontal="center" vertical="center"/>
    </xf>
    <xf numFmtId="172" fontId="40" fillId="2" borderId="11" xfId="0" applyNumberFormat="1" applyFont="1" applyFill="1" applyBorder="1" applyAlignment="1">
      <alignment horizontal="center" vertical="center"/>
    </xf>
    <xf numFmtId="172" fontId="40" fillId="2" borderId="9" xfId="0" applyNumberFormat="1" applyFont="1" applyFill="1" applyBorder="1" applyAlignment="1">
      <alignment horizontal="center" vertical="center"/>
    </xf>
    <xf numFmtId="0" fontId="40" fillId="2" borderId="67" xfId="0" applyFont="1" applyFill="1" applyBorder="1" applyAlignment="1">
      <alignment horizontal="center" vertical="center"/>
    </xf>
    <xf numFmtId="0" fontId="60" fillId="56" borderId="9" xfId="0" applyFont="1" applyFill="1" applyBorder="1" applyAlignment="1">
      <alignment horizontal="center" vertical="center"/>
    </xf>
    <xf numFmtId="0" fontId="38" fillId="58" borderId="9" xfId="0" applyFont="1" applyFill="1" applyBorder="1" applyAlignment="1">
      <alignment horizontal="center"/>
    </xf>
    <xf numFmtId="0" fontId="38" fillId="7" borderId="11" xfId="0" applyFont="1" applyFill="1" applyBorder="1" applyAlignment="1">
      <alignment horizontal="center"/>
    </xf>
    <xf numFmtId="0" fontId="38" fillId="7" borderId="9" xfId="0" applyFont="1" applyFill="1" applyBorder="1" applyAlignment="1">
      <alignment horizontal="center"/>
    </xf>
    <xf numFmtId="0" fontId="90" fillId="0" borderId="0" xfId="0" applyFont="1"/>
    <xf numFmtId="0" fontId="90" fillId="0" borderId="0" xfId="0" applyFont="1" applyAlignment="1">
      <alignment horizontal="center" vertical="center"/>
    </xf>
    <xf numFmtId="0" fontId="42" fillId="0" borderId="0" xfId="0" applyFont="1"/>
    <xf numFmtId="20" fontId="7" fillId="20" borderId="91" xfId="0" applyNumberFormat="1" applyFont="1" applyFill="1" applyBorder="1" applyAlignment="1">
      <alignment horizontal="center" vertical="center"/>
    </xf>
    <xf numFmtId="0" fontId="0" fillId="0" borderId="91" xfId="0" applyNumberFormat="1" applyBorder="1" applyAlignment="1">
      <alignment horizontal="center" vertical="center"/>
    </xf>
    <xf numFmtId="20" fontId="7" fillId="90" borderId="91" xfId="0" applyNumberFormat="1" applyFont="1" applyFill="1" applyBorder="1" applyAlignment="1">
      <alignment horizontal="center" vertical="center"/>
    </xf>
    <xf numFmtId="0" fontId="0" fillId="0" borderId="91" xfId="0" quotePrefix="1" applyNumberFormat="1" applyBorder="1" applyAlignment="1">
      <alignment horizontal="center" vertical="center"/>
    </xf>
    <xf numFmtId="20" fontId="7" fillId="25" borderId="91" xfId="0" applyNumberFormat="1" applyFont="1" applyFill="1" applyBorder="1" applyAlignment="1">
      <alignment horizontal="center" vertical="center"/>
    </xf>
    <xf numFmtId="0" fontId="0" fillId="2" borderId="91" xfId="0" applyFill="1" applyBorder="1" applyAlignment="1">
      <alignment horizontal="center" vertical="center"/>
    </xf>
    <xf numFmtId="0" fontId="0" fillId="11" borderId="91" xfId="0" applyFill="1" applyBorder="1" applyAlignment="1">
      <alignment horizontal="center" vertical="center"/>
    </xf>
    <xf numFmtId="1" fontId="0" fillId="0" borderId="91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1" fontId="0" fillId="11" borderId="91" xfId="0" applyNumberFormat="1" applyFill="1" applyBorder="1" applyAlignment="1">
      <alignment horizontal="center" vertical="center"/>
    </xf>
    <xf numFmtId="0" fontId="31" fillId="0" borderId="0" xfId="0" applyFont="1"/>
    <xf numFmtId="0" fontId="0" fillId="0" borderId="0" xfId="0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20" fontId="7" fillId="0" borderId="0" xfId="0" applyNumberFormat="1" applyFont="1" applyFill="1" applyBorder="1" applyAlignment="1">
      <alignment horizontal="center" vertical="center"/>
    </xf>
    <xf numFmtId="0" fontId="34" fillId="55" borderId="102" xfId="0" applyFont="1" applyFill="1" applyBorder="1" applyAlignment="1">
      <alignment horizontal="center" vertical="center"/>
    </xf>
    <xf numFmtId="0" fontId="34" fillId="55" borderId="103" xfId="0" applyFont="1" applyFill="1" applyBorder="1" applyAlignment="1">
      <alignment vertical="center"/>
    </xf>
    <xf numFmtId="0" fontId="34" fillId="55" borderId="104" xfId="0" applyFont="1" applyFill="1" applyBorder="1" applyAlignment="1">
      <alignment horizontal="center" vertical="center"/>
    </xf>
    <xf numFmtId="0" fontId="34" fillId="55" borderId="105" xfId="0" applyFont="1" applyFill="1" applyBorder="1" applyAlignment="1">
      <alignment vertical="center"/>
    </xf>
    <xf numFmtId="0" fontId="0" fillId="41" borderId="35" xfId="0" applyFill="1" applyBorder="1" applyAlignment="1">
      <alignment horizontal="center" vertical="center"/>
    </xf>
    <xf numFmtId="0" fontId="0" fillId="41" borderId="36" xfId="0" applyFill="1" applyBorder="1" applyAlignment="1">
      <alignment horizontal="center" vertical="center"/>
    </xf>
    <xf numFmtId="0" fontId="34" fillId="55" borderId="105" xfId="0" applyFont="1" applyFill="1" applyBorder="1" applyAlignment="1">
      <alignment horizontal="center" vertical="center"/>
    </xf>
    <xf numFmtId="0" fontId="0" fillId="91" borderId="35" xfId="0" applyFill="1" applyBorder="1"/>
    <xf numFmtId="0" fontId="0" fillId="91" borderId="36" xfId="0" applyFill="1" applyBorder="1"/>
    <xf numFmtId="0" fontId="0" fillId="0" borderId="106" xfId="0" applyNumberFormat="1" applyBorder="1" applyAlignment="1">
      <alignment horizontal="center" vertical="center"/>
    </xf>
    <xf numFmtId="20" fontId="7" fillId="90" borderId="107" xfId="0" applyNumberFormat="1" applyFont="1" applyFill="1" applyBorder="1" applyAlignment="1">
      <alignment horizontal="center" vertical="center"/>
    </xf>
    <xf numFmtId="0" fontId="0" fillId="0" borderId="107" xfId="0" applyNumberFormat="1" applyBorder="1" applyAlignment="1">
      <alignment horizontal="center" vertical="center"/>
    </xf>
    <xf numFmtId="20" fontId="7" fillId="25" borderId="107" xfId="0" applyNumberFormat="1" applyFont="1" applyFill="1" applyBorder="1" applyAlignment="1">
      <alignment horizontal="center" vertical="center"/>
    </xf>
    <xf numFmtId="1" fontId="0" fillId="0" borderId="107" xfId="0" applyNumberFormat="1" applyBorder="1" applyAlignment="1">
      <alignment horizontal="center" vertical="center"/>
    </xf>
    <xf numFmtId="20" fontId="7" fillId="28" borderId="108" xfId="0" applyNumberFormat="1" applyFont="1" applyFill="1" applyBorder="1" applyAlignment="1">
      <alignment horizontal="center" vertical="center"/>
    </xf>
    <xf numFmtId="0" fontId="0" fillId="0" borderId="109" xfId="0" applyNumberFormat="1" applyBorder="1" applyAlignment="1">
      <alignment horizontal="center" vertical="center"/>
    </xf>
    <xf numFmtId="20" fontId="7" fillId="28" borderId="110" xfId="0" applyNumberFormat="1" applyFont="1" applyFill="1" applyBorder="1" applyAlignment="1">
      <alignment horizontal="center" vertical="center"/>
    </xf>
    <xf numFmtId="0" fontId="0" fillId="2" borderId="109" xfId="0" applyNumberFormat="1" applyFill="1" applyBorder="1" applyAlignment="1">
      <alignment horizontal="center" vertical="center"/>
    </xf>
    <xf numFmtId="20" fontId="22" fillId="11" borderId="110" xfId="0" applyNumberFormat="1" applyFont="1" applyFill="1" applyBorder="1" applyAlignment="1">
      <alignment horizontal="center" vertical="center"/>
    </xf>
    <xf numFmtId="20" fontId="7" fillId="0" borderId="6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111" xfId="0" applyNumberFormat="1" applyBorder="1" applyAlignment="1">
      <alignment horizontal="center" vertical="center"/>
    </xf>
    <xf numFmtId="20" fontId="7" fillId="90" borderId="112" xfId="0" applyNumberFormat="1" applyFont="1" applyFill="1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20" fontId="7" fillId="20" borderId="107" xfId="0" applyNumberFormat="1" applyFont="1" applyFill="1" applyBorder="1" applyAlignment="1">
      <alignment horizontal="center" vertical="center"/>
    </xf>
    <xf numFmtId="0" fontId="0" fillId="0" borderId="107" xfId="0" applyBorder="1" applyAlignment="1">
      <alignment horizontal="center" vertical="center"/>
    </xf>
    <xf numFmtId="20" fontId="7" fillId="30" borderId="108" xfId="0" applyNumberFormat="1" applyFont="1" applyFill="1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20" fontId="7" fillId="30" borderId="110" xfId="0" applyNumberFormat="1" applyFont="1" applyFill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20" fontId="7" fillId="20" borderId="112" xfId="0" applyNumberFormat="1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20" fontId="7" fillId="3" borderId="108" xfId="0" applyNumberFormat="1" applyFont="1" applyFill="1" applyBorder="1" applyAlignment="1">
      <alignment horizontal="center" vertical="center"/>
    </xf>
    <xf numFmtId="20" fontId="7" fillId="3" borderId="110" xfId="0" applyNumberFormat="1" applyFont="1" applyFill="1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174" fontId="0" fillId="18" borderId="9" xfId="0" applyNumberFormat="1" applyFill="1" applyBorder="1" applyAlignment="1">
      <alignment horizontal="center"/>
    </xf>
    <xf numFmtId="174" fontId="0" fillId="20" borderId="9" xfId="0" applyNumberFormat="1" applyFill="1" applyBorder="1" applyAlignment="1">
      <alignment horizontal="center"/>
    </xf>
    <xf numFmtId="174" fontId="0" fillId="25" borderId="9" xfId="0" applyNumberFormat="1" applyFill="1" applyBorder="1" applyAlignment="1">
      <alignment horizontal="center"/>
    </xf>
    <xf numFmtId="174" fontId="0" fillId="29" borderId="9" xfId="0" applyNumberFormat="1" applyFill="1" applyBorder="1" applyAlignment="1">
      <alignment horizontal="center"/>
    </xf>
    <xf numFmtId="174" fontId="0" fillId="34" borderId="9" xfId="0" applyNumberFormat="1" applyFill="1" applyBorder="1" applyAlignment="1">
      <alignment horizontal="center"/>
    </xf>
    <xf numFmtId="174" fontId="0" fillId="3" borderId="9" xfId="0" applyNumberFormat="1" applyFill="1" applyBorder="1" applyAlignment="1">
      <alignment horizontal="center"/>
    </xf>
    <xf numFmtId="174" fontId="0" fillId="0" borderId="9" xfId="0" applyNumberFormat="1" applyBorder="1" applyAlignment="1">
      <alignment horizontal="center"/>
    </xf>
    <xf numFmtId="0" fontId="23" fillId="2" borderId="0" xfId="0" applyFont="1" applyFill="1" applyAlignment="1">
      <alignment vertical="center"/>
    </xf>
    <xf numFmtId="174" fontId="0" fillId="0" borderId="9" xfId="0" applyNumberFormat="1" applyFill="1" applyBorder="1" applyAlignment="1">
      <alignment horizontal="center"/>
    </xf>
    <xf numFmtId="0" fontId="73" fillId="11" borderId="5" xfId="0" applyFont="1" applyFill="1" applyBorder="1" applyAlignment="1">
      <alignment horizontal="center"/>
    </xf>
    <xf numFmtId="0" fontId="60" fillId="42" borderId="9" xfId="0" applyFont="1" applyFill="1" applyBorder="1" applyAlignment="1">
      <alignment horizontal="center" vertical="center" wrapText="1"/>
    </xf>
    <xf numFmtId="38" fontId="53" fillId="10" borderId="47" xfId="0" applyNumberFormat="1" applyFont="1" applyFill="1" applyBorder="1" applyAlignment="1">
      <alignment horizontal="center"/>
    </xf>
    <xf numFmtId="0" fontId="40" fillId="6" borderId="73" xfId="0" applyFont="1" applyFill="1" applyBorder="1" applyAlignment="1">
      <alignment horizontal="center"/>
    </xf>
    <xf numFmtId="0" fontId="22" fillId="24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3" fillId="14" borderId="9" xfId="0" applyFont="1" applyFill="1" applyBorder="1" applyAlignment="1">
      <alignment horizontal="center"/>
    </xf>
    <xf numFmtId="170" fontId="33" fillId="14" borderId="9" xfId="0" quotePrefix="1" applyNumberFormat="1" applyFont="1" applyFill="1" applyBorder="1" applyAlignment="1">
      <alignment horizontal="center"/>
    </xf>
    <xf numFmtId="0" fontId="64" fillId="14" borderId="9" xfId="0" applyFont="1" applyFill="1" applyBorder="1" applyAlignment="1">
      <alignment horizontal="center"/>
    </xf>
    <xf numFmtId="171" fontId="64" fillId="14" borderId="9" xfId="0" applyNumberFormat="1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164" fontId="49" fillId="11" borderId="0" xfId="3" applyFont="1" applyFill="1" applyBorder="1" applyAlignment="1">
      <alignment horizontal="center"/>
    </xf>
    <xf numFmtId="164" fontId="7" fillId="11" borderId="0" xfId="3" applyFont="1" applyFill="1" applyBorder="1" applyAlignment="1">
      <alignment horizontal="center"/>
    </xf>
    <xf numFmtId="164" fontId="7" fillId="11" borderId="0" xfId="3" applyFont="1" applyFill="1" applyBorder="1"/>
    <xf numFmtId="0" fontId="7" fillId="34" borderId="9" xfId="0" applyNumberFormat="1" applyFont="1" applyFill="1" applyBorder="1" applyAlignment="1">
      <alignment horizontal="center"/>
    </xf>
    <xf numFmtId="0" fontId="7" fillId="13" borderId="9" xfId="0" applyNumberFormat="1" applyFont="1" applyFill="1" applyBorder="1" applyAlignment="1">
      <alignment horizontal="left"/>
    </xf>
    <xf numFmtId="0" fontId="7" fillId="22" borderId="9" xfId="0" applyNumberFormat="1" applyFont="1" applyFill="1" applyBorder="1" applyAlignment="1">
      <alignment horizontal="center"/>
    </xf>
    <xf numFmtId="172" fontId="40" fillId="22" borderId="14" xfId="0" applyNumberFormat="1" applyFont="1" applyFill="1" applyBorder="1" applyAlignment="1">
      <alignment horizontal="center" vertical="center"/>
    </xf>
    <xf numFmtId="172" fontId="40" fillId="2" borderId="14" xfId="0" applyNumberFormat="1" applyFont="1" applyFill="1" applyBorder="1" applyAlignment="1">
      <alignment horizontal="center" vertical="center"/>
    </xf>
    <xf numFmtId="0" fontId="40" fillId="22" borderId="14" xfId="0" applyFont="1" applyFill="1" applyBorder="1" applyAlignment="1">
      <alignment horizontal="center" vertical="center"/>
    </xf>
    <xf numFmtId="0" fontId="40" fillId="20" borderId="18" xfId="0" applyFont="1" applyFill="1" applyBorder="1" applyAlignment="1">
      <alignment horizontal="center" vertical="center"/>
    </xf>
    <xf numFmtId="172" fontId="55" fillId="22" borderId="9" xfId="0" applyNumberFormat="1" applyFont="1" applyFill="1" applyBorder="1" applyAlignment="1">
      <alignment horizontal="center" vertical="center"/>
    </xf>
    <xf numFmtId="172" fontId="40" fillId="0" borderId="14" xfId="0" applyNumberFormat="1" applyFont="1" applyFill="1" applyBorder="1" applyAlignment="1">
      <alignment horizontal="center" vertical="center"/>
    </xf>
    <xf numFmtId="0" fontId="40" fillId="22" borderId="19" xfId="0" applyFont="1" applyFill="1" applyBorder="1" applyAlignment="1">
      <alignment horizontal="center" vertical="center"/>
    </xf>
    <xf numFmtId="172" fontId="55" fillId="0" borderId="33" xfId="0" applyNumberFormat="1" applyFont="1" applyFill="1" applyBorder="1" applyAlignment="1">
      <alignment horizontal="center" vertical="center"/>
    </xf>
    <xf numFmtId="0" fontId="55" fillId="20" borderId="14" xfId="0" applyFont="1" applyFill="1" applyBorder="1" applyAlignment="1">
      <alignment horizontal="center" vertical="center"/>
    </xf>
    <xf numFmtId="0" fontId="55" fillId="20" borderId="113" xfId="0" applyFont="1" applyFill="1" applyBorder="1" applyAlignment="1">
      <alignment horizontal="center" vertical="center"/>
    </xf>
    <xf numFmtId="0" fontId="40" fillId="2" borderId="29" xfId="0" applyFont="1" applyFill="1" applyBorder="1" applyAlignment="1">
      <alignment horizontal="center" vertical="center"/>
    </xf>
    <xf numFmtId="172" fontId="55" fillId="22" borderId="10" xfId="0" applyNumberFormat="1" applyFont="1" applyFill="1" applyBorder="1" applyAlignment="1">
      <alignment horizontal="center" vertical="center"/>
    </xf>
    <xf numFmtId="0" fontId="55" fillId="20" borderId="9" xfId="0" applyFont="1" applyFill="1" applyBorder="1" applyAlignment="1">
      <alignment horizontal="center" vertical="center"/>
    </xf>
    <xf numFmtId="0" fontId="55" fillId="22" borderId="16" xfId="0" applyFont="1" applyFill="1" applyBorder="1" applyAlignment="1">
      <alignment horizontal="center" vertical="center"/>
    </xf>
    <xf numFmtId="172" fontId="40" fillId="8" borderId="23" xfId="0" applyNumberFormat="1" applyFont="1" applyFill="1" applyBorder="1" applyAlignment="1">
      <alignment horizontal="center" vertical="center"/>
    </xf>
    <xf numFmtId="172" fontId="40" fillId="22" borderId="23" xfId="0" applyNumberFormat="1" applyFont="1" applyFill="1" applyBorder="1" applyAlignment="1">
      <alignment horizontal="center" vertical="center"/>
    </xf>
    <xf numFmtId="0" fontId="40" fillId="0" borderId="9" xfId="0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60" fillId="26" borderId="9" xfId="0" applyNumberFormat="1" applyFont="1" applyFill="1" applyBorder="1" applyAlignment="1">
      <alignment horizontal="center"/>
    </xf>
    <xf numFmtId="1" fontId="7" fillId="12" borderId="59" xfId="0" applyNumberFormat="1" applyFont="1" applyFill="1" applyBorder="1" applyAlignment="1">
      <alignment horizontal="center"/>
    </xf>
    <xf numFmtId="1" fontId="7" fillId="12" borderId="63" xfId="0" applyNumberFormat="1" applyFont="1" applyFill="1" applyBorder="1" applyAlignment="1">
      <alignment horizontal="center"/>
    </xf>
    <xf numFmtId="0" fontId="0" fillId="26" borderId="9" xfId="0" applyFill="1" applyBorder="1" applyAlignment="1">
      <alignment horizontal="center"/>
    </xf>
    <xf numFmtId="0" fontId="0" fillId="28" borderId="9" xfId="0" applyFill="1" applyBorder="1" applyAlignment="1">
      <alignment horizontal="center"/>
    </xf>
    <xf numFmtId="164" fontId="60" fillId="26" borderId="0" xfId="3" applyFont="1" applyFill="1" applyBorder="1" applyAlignment="1">
      <alignment horizontal="center"/>
    </xf>
    <xf numFmtId="0" fontId="40" fillId="2" borderId="0" xfId="6" quotePrefix="1" applyFont="1" applyFill="1" applyBorder="1" applyAlignment="1">
      <alignment horizontal="center" vertical="center"/>
    </xf>
    <xf numFmtId="0" fontId="40" fillId="0" borderId="6" xfId="6" applyFont="1" applyFill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40" fillId="0" borderId="0" xfId="0" quotePrefix="1" applyFont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40" fillId="2" borderId="0" xfId="6" applyFont="1" applyFill="1" applyBorder="1" applyAlignment="1">
      <alignment horizontal="center" vertical="center"/>
    </xf>
    <xf numFmtId="0" fontId="56" fillId="0" borderId="0" xfId="7" quotePrefix="1" applyFont="1" applyFill="1" applyBorder="1" applyAlignment="1">
      <alignment horizontal="center" vertical="center"/>
    </xf>
    <xf numFmtId="0" fontId="56" fillId="0" borderId="6" xfId="7" applyFont="1" applyFill="1" applyBorder="1" applyAlignment="1">
      <alignment horizontal="center" vertical="center"/>
    </xf>
    <xf numFmtId="172" fontId="55" fillId="2" borderId="9" xfId="0" applyNumberFormat="1" applyFont="1" applyFill="1" applyBorder="1" applyAlignment="1">
      <alignment horizontal="center" vertical="center"/>
    </xf>
    <xf numFmtId="0" fontId="55" fillId="22" borderId="113" xfId="0" applyFont="1" applyFill="1" applyBorder="1" applyAlignment="1">
      <alignment horizontal="center" vertical="center"/>
    </xf>
    <xf numFmtId="164" fontId="0" fillId="7" borderId="0" xfId="3" applyFont="1" applyFill="1" applyBorder="1"/>
    <xf numFmtId="164" fontId="0" fillId="92" borderId="0" xfId="3" applyFont="1" applyFill="1" applyBorder="1"/>
    <xf numFmtId="0" fontId="40" fillId="0" borderId="0" xfId="0" quotePrefix="1" applyFont="1" applyFill="1" applyBorder="1" applyAlignment="1">
      <alignment horizontal="center"/>
    </xf>
    <xf numFmtId="0" fontId="72" fillId="11" borderId="5" xfId="0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164" fontId="0" fillId="11" borderId="0" xfId="3" applyFont="1" applyFill="1" applyBorder="1" applyAlignment="1">
      <alignment horizontal="center"/>
    </xf>
    <xf numFmtId="164" fontId="0" fillId="11" borderId="0" xfId="3" applyFont="1" applyFill="1" applyBorder="1"/>
    <xf numFmtId="0" fontId="72" fillId="28" borderId="5" xfId="0" applyFont="1" applyFill="1" applyBorder="1" applyAlignment="1">
      <alignment horizontal="center"/>
    </xf>
    <xf numFmtId="0" fontId="0" fillId="28" borderId="0" xfId="0" applyFill="1" applyBorder="1" applyAlignment="1">
      <alignment horizontal="center"/>
    </xf>
    <xf numFmtId="164" fontId="49" fillId="28" borderId="0" xfId="3" applyFont="1" applyFill="1" applyBorder="1" applyAlignment="1">
      <alignment horizontal="center"/>
    </xf>
    <xf numFmtId="164" fontId="0" fillId="28" borderId="0" xfId="3" applyFont="1" applyFill="1" applyBorder="1" applyAlignment="1">
      <alignment horizontal="center"/>
    </xf>
    <xf numFmtId="164" fontId="0" fillId="28" borderId="0" xfId="3" applyFont="1" applyFill="1" applyBorder="1"/>
    <xf numFmtId="0" fontId="72" fillId="7" borderId="5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4" fontId="49" fillId="7" borderId="0" xfId="3" applyFont="1" applyFill="1" applyBorder="1" applyAlignment="1">
      <alignment horizontal="center"/>
    </xf>
    <xf numFmtId="164" fontId="0" fillId="7" borderId="0" xfId="3" applyFont="1" applyFill="1" applyBorder="1" applyAlignment="1">
      <alignment horizontal="center"/>
    </xf>
    <xf numFmtId="20" fontId="0" fillId="0" borderId="9" xfId="0" applyNumberFormat="1" applyFont="1" applyBorder="1" applyAlignment="1">
      <alignment horizontal="center"/>
    </xf>
    <xf numFmtId="172" fontId="55" fillId="2" borderId="10" xfId="0" applyNumberFormat="1" applyFont="1" applyFill="1" applyBorder="1" applyAlignment="1">
      <alignment horizontal="center" vertical="center"/>
    </xf>
    <xf numFmtId="0" fontId="53" fillId="25" borderId="16" xfId="0" applyFont="1" applyFill="1" applyBorder="1" applyAlignment="1">
      <alignment horizontal="center"/>
    </xf>
    <xf numFmtId="172" fontId="40" fillId="27" borderId="11" xfId="0" applyNumberFormat="1" applyFont="1" applyFill="1" applyBorder="1" applyAlignment="1">
      <alignment horizontal="center" vertical="center"/>
    </xf>
    <xf numFmtId="172" fontId="55" fillId="27" borderId="10" xfId="0" applyNumberFormat="1" applyFont="1" applyFill="1" applyBorder="1" applyAlignment="1">
      <alignment horizontal="center" vertical="center"/>
    </xf>
    <xf numFmtId="0" fontId="55" fillId="20" borderId="16" xfId="0" applyFont="1" applyFill="1" applyBorder="1" applyAlignment="1">
      <alignment horizontal="center" vertical="center"/>
    </xf>
    <xf numFmtId="0" fontId="72" fillId="20" borderId="5" xfId="0" applyFont="1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164" fontId="49" fillId="20" borderId="0" xfId="3" applyFont="1" applyFill="1" applyBorder="1" applyAlignment="1">
      <alignment horizontal="center"/>
    </xf>
    <xf numFmtId="164" fontId="44" fillId="20" borderId="0" xfId="3" applyFont="1" applyFill="1" applyBorder="1" applyAlignment="1">
      <alignment horizontal="center"/>
    </xf>
    <xf numFmtId="179" fontId="12" fillId="11" borderId="9" xfId="0" applyNumberFormat="1" applyFont="1" applyFill="1" applyBorder="1" applyAlignment="1">
      <alignment horizontal="center"/>
    </xf>
    <xf numFmtId="0" fontId="12" fillId="11" borderId="9" xfId="0" applyFont="1" applyFill="1" applyBorder="1" applyAlignment="1">
      <alignment horizontal="center"/>
    </xf>
    <xf numFmtId="20" fontId="12" fillId="11" borderId="9" xfId="0" applyNumberFormat="1" applyFont="1" applyFill="1" applyBorder="1" applyAlignment="1">
      <alignment horizontal="center"/>
    </xf>
    <xf numFmtId="172" fontId="40" fillId="20" borderId="23" xfId="0" applyNumberFormat="1" applyFont="1" applyFill="1" applyBorder="1" applyAlignment="1">
      <alignment horizontal="center" vertical="center"/>
    </xf>
    <xf numFmtId="172" fontId="40" fillId="20" borderId="14" xfId="0" applyNumberFormat="1" applyFont="1" applyFill="1" applyBorder="1" applyAlignment="1">
      <alignment horizontal="center" vertical="center"/>
    </xf>
    <xf numFmtId="172" fontId="55" fillId="22" borderId="13" xfId="0" applyNumberFormat="1" applyFont="1" applyFill="1" applyBorder="1" applyAlignment="1">
      <alignment horizontal="center" vertical="center"/>
    </xf>
    <xf numFmtId="172" fontId="40" fillId="2" borderId="13" xfId="0" applyNumberFormat="1" applyFont="1" applyFill="1" applyBorder="1" applyAlignment="1">
      <alignment horizontal="center" vertical="center"/>
    </xf>
    <xf numFmtId="0" fontId="55" fillId="20" borderId="59" xfId="0" applyFont="1" applyFill="1" applyBorder="1" applyAlignment="1">
      <alignment horizontal="center" vertical="center"/>
    </xf>
    <xf numFmtId="0" fontId="55" fillId="22" borderId="8" xfId="0" applyFont="1" applyFill="1" applyBorder="1" applyAlignment="1">
      <alignment horizontal="center" vertical="center"/>
    </xf>
    <xf numFmtId="172" fontId="40" fillId="27" borderId="9" xfId="0" applyNumberFormat="1" applyFont="1" applyFill="1" applyBorder="1" applyAlignment="1">
      <alignment horizontal="center" vertical="center"/>
    </xf>
    <xf numFmtId="172" fontId="55" fillId="27" borderId="9" xfId="0" applyNumberFormat="1" applyFont="1" applyFill="1" applyBorder="1" applyAlignment="1">
      <alignment horizontal="center" vertical="center"/>
    </xf>
    <xf numFmtId="0" fontId="0" fillId="20" borderId="16" xfId="0" applyFont="1" applyFill="1" applyBorder="1" applyAlignment="1">
      <alignment horizontal="center"/>
    </xf>
    <xf numFmtId="0" fontId="0" fillId="0" borderId="0" xfId="0" applyFill="1" applyBorder="1"/>
    <xf numFmtId="0" fontId="0" fillId="6" borderId="0" xfId="0" applyFill="1"/>
    <xf numFmtId="14" fontId="0" fillId="0" borderId="0" xfId="0" applyNumberFormat="1"/>
    <xf numFmtId="0" fontId="22" fillId="25" borderId="16" xfId="0" applyFont="1" applyFill="1" applyBorder="1" applyAlignment="1">
      <alignment horizontal="center"/>
    </xf>
    <xf numFmtId="0" fontId="0" fillId="0" borderId="0" xfId="0" quotePrefix="1"/>
    <xf numFmtId="172" fontId="55" fillId="2" borderId="13" xfId="0" applyNumberFormat="1" applyFont="1" applyFill="1" applyBorder="1" applyAlignment="1">
      <alignment horizontal="center" vertical="center"/>
    </xf>
    <xf numFmtId="0" fontId="22" fillId="20" borderId="2" xfId="6" applyFont="1" applyFill="1" applyBorder="1" applyAlignment="1">
      <alignment horizontal="center" vertical="center"/>
    </xf>
    <xf numFmtId="0" fontId="22" fillId="20" borderId="3" xfId="6" applyFont="1" applyFill="1" applyBorder="1" applyAlignment="1">
      <alignment horizontal="center" vertical="center"/>
    </xf>
    <xf numFmtId="0" fontId="22" fillId="20" borderId="4" xfId="6" applyFont="1" applyFill="1" applyBorder="1" applyAlignment="1">
      <alignment horizontal="center" vertical="center"/>
    </xf>
    <xf numFmtId="0" fontId="22" fillId="20" borderId="7" xfId="6" applyFont="1" applyFill="1" applyBorder="1" applyAlignment="1">
      <alignment horizontal="center" vertical="center"/>
    </xf>
    <xf numFmtId="0" fontId="22" fillId="20" borderId="1" xfId="6" applyFont="1" applyFill="1" applyBorder="1" applyAlignment="1">
      <alignment horizontal="center" vertical="center"/>
    </xf>
    <xf numFmtId="0" fontId="22" fillId="20" borderId="8" xfId="6" applyFont="1" applyFill="1" applyBorder="1" applyAlignment="1">
      <alignment horizontal="center" vertical="center"/>
    </xf>
    <xf numFmtId="177" fontId="5" fillId="28" borderId="3" xfId="6" applyNumberFormat="1" applyFont="1" applyFill="1" applyBorder="1" applyAlignment="1">
      <alignment horizontal="left"/>
    </xf>
    <xf numFmtId="0" fontId="32" fillId="21" borderId="25" xfId="0" applyFont="1" applyFill="1" applyBorder="1" applyAlignment="1">
      <alignment horizontal="center" vertical="center"/>
    </xf>
    <xf numFmtId="0" fontId="32" fillId="21" borderId="26" xfId="0" applyFont="1" applyFill="1" applyBorder="1" applyAlignment="1">
      <alignment horizontal="center" vertical="center"/>
    </xf>
    <xf numFmtId="0" fontId="32" fillId="21" borderId="27" xfId="0" applyFont="1" applyFill="1" applyBorder="1" applyAlignment="1">
      <alignment horizontal="center" vertical="center"/>
    </xf>
    <xf numFmtId="0" fontId="37" fillId="41" borderId="83" xfId="0" applyFont="1" applyFill="1" applyBorder="1" applyAlignment="1">
      <alignment horizontal="center" vertical="center" wrapText="1"/>
    </xf>
    <xf numFmtId="0" fontId="37" fillId="41" borderId="88" xfId="0" applyFont="1" applyFill="1" applyBorder="1" applyAlignment="1">
      <alignment horizontal="center" vertical="center" wrapText="1"/>
    </xf>
    <xf numFmtId="0" fontId="60" fillId="52" borderId="81" xfId="0" applyFont="1" applyFill="1" applyBorder="1" applyAlignment="1">
      <alignment horizontal="center" vertical="center" wrapText="1"/>
    </xf>
    <xf numFmtId="0" fontId="60" fillId="51" borderId="81" xfId="0" applyFont="1" applyFill="1" applyBorder="1" applyAlignment="1">
      <alignment horizontal="center" vertical="center" wrapText="1"/>
    </xf>
    <xf numFmtId="0" fontId="63" fillId="42" borderId="82" xfId="0" applyFont="1" applyFill="1" applyBorder="1" applyAlignment="1">
      <alignment horizontal="center" vertical="center" wrapText="1"/>
    </xf>
    <xf numFmtId="0" fontId="63" fillId="42" borderId="87" xfId="0" applyFont="1" applyFill="1" applyBorder="1" applyAlignment="1">
      <alignment horizontal="center" vertical="center" wrapText="1"/>
    </xf>
    <xf numFmtId="0" fontId="60" fillId="53" borderId="81" xfId="0" applyFont="1" applyFill="1" applyBorder="1" applyAlignment="1">
      <alignment horizontal="center" vertical="center" wrapText="1"/>
    </xf>
    <xf numFmtId="0" fontId="60" fillId="54" borderId="82" xfId="0" applyFont="1" applyFill="1" applyBorder="1" applyAlignment="1">
      <alignment horizontal="center" vertical="center" wrapText="1"/>
    </xf>
    <xf numFmtId="0" fontId="60" fillId="54" borderId="83" xfId="0" applyFont="1" applyFill="1" applyBorder="1" applyAlignment="1">
      <alignment horizontal="center" vertical="center" wrapText="1"/>
    </xf>
    <xf numFmtId="0" fontId="92" fillId="33" borderId="34" xfId="0" applyFont="1" applyFill="1" applyBorder="1" applyAlignment="1">
      <alignment horizontal="center" vertical="center"/>
    </xf>
    <xf numFmtId="0" fontId="92" fillId="33" borderId="35" xfId="0" applyFont="1" applyFill="1" applyBorder="1" applyAlignment="1">
      <alignment horizontal="center" vertical="center"/>
    </xf>
    <xf numFmtId="0" fontId="92" fillId="33" borderId="36" xfId="0" applyFont="1" applyFill="1" applyBorder="1" applyAlignment="1">
      <alignment horizontal="center" vertical="center"/>
    </xf>
    <xf numFmtId="0" fontId="92" fillId="0" borderId="2" xfId="0" applyFont="1" applyBorder="1" applyAlignment="1">
      <alignment horizontal="center" vertical="center"/>
    </xf>
    <xf numFmtId="0" fontId="92" fillId="0" borderId="3" xfId="0" applyFont="1" applyBorder="1" applyAlignment="1">
      <alignment horizontal="center" vertical="center"/>
    </xf>
    <xf numFmtId="0" fontId="92" fillId="0" borderId="4" xfId="0" applyFont="1" applyBorder="1" applyAlignment="1">
      <alignment horizontal="center" vertical="center"/>
    </xf>
    <xf numFmtId="0" fontId="93" fillId="0" borderId="2" xfId="0" applyFont="1" applyBorder="1" applyAlignment="1">
      <alignment horizontal="center" vertical="center"/>
    </xf>
    <xf numFmtId="0" fontId="93" fillId="0" borderId="3" xfId="0" applyFont="1" applyBorder="1" applyAlignment="1">
      <alignment horizontal="center" vertical="center"/>
    </xf>
    <xf numFmtId="0" fontId="93" fillId="0" borderId="4" xfId="0" applyFont="1" applyBorder="1" applyAlignment="1">
      <alignment horizontal="center" vertical="center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4" xfId="0" applyFont="1" applyBorder="1" applyAlignment="1">
      <alignment horizontal="center" vertical="center"/>
    </xf>
    <xf numFmtId="0" fontId="0" fillId="41" borderId="34" xfId="0" applyFill="1" applyBorder="1" applyAlignment="1">
      <alignment horizontal="center" vertical="center"/>
    </xf>
    <xf numFmtId="0" fontId="0" fillId="41" borderId="35" xfId="0" applyFill="1" applyBorder="1" applyAlignment="1">
      <alignment horizontal="center" vertical="center"/>
    </xf>
    <xf numFmtId="0" fontId="0" fillId="91" borderId="34" xfId="0" applyFill="1" applyBorder="1" applyAlignment="1">
      <alignment horizontal="center" vertical="center"/>
    </xf>
    <xf numFmtId="0" fontId="0" fillId="91" borderId="35" xfId="0" applyFill="1" applyBorder="1" applyAlignment="1">
      <alignment horizontal="center" vertical="center"/>
    </xf>
    <xf numFmtId="0" fontId="7" fillId="29" borderId="9" xfId="0" applyFont="1" applyFill="1" applyBorder="1" applyAlignment="1">
      <alignment horizontal="center"/>
    </xf>
    <xf numFmtId="0" fontId="7" fillId="5" borderId="9" xfId="0" applyNumberFormat="1" applyFont="1" applyFill="1" applyBorder="1" applyAlignment="1">
      <alignment horizontal="center"/>
    </xf>
    <xf numFmtId="0" fontId="31" fillId="3" borderId="9" xfId="0" applyFont="1" applyFill="1" applyBorder="1" applyAlignment="1">
      <alignment horizontal="center"/>
    </xf>
    <xf numFmtId="0" fontId="31" fillId="3" borderId="10" xfId="0" applyFont="1" applyFill="1" applyBorder="1" applyAlignment="1">
      <alignment horizontal="center"/>
    </xf>
    <xf numFmtId="0" fontId="31" fillId="3" borderId="21" xfId="0" applyFont="1" applyFill="1" applyBorder="1" applyAlignment="1">
      <alignment horizontal="center"/>
    </xf>
    <xf numFmtId="0" fontId="31" fillId="3" borderId="23" xfId="0" applyFont="1" applyFill="1" applyBorder="1" applyAlignment="1">
      <alignment horizontal="center"/>
    </xf>
    <xf numFmtId="0" fontId="22" fillId="11" borderId="10" xfId="0" applyFont="1" applyFill="1" applyBorder="1" applyAlignment="1">
      <alignment horizontal="left"/>
    </xf>
    <xf numFmtId="0" fontId="22" fillId="11" borderId="23" xfId="0" applyFont="1" applyFill="1" applyBorder="1" applyAlignment="1">
      <alignment horizontal="left"/>
    </xf>
    <xf numFmtId="0" fontId="22" fillId="11" borderId="9" xfId="0" applyFont="1" applyFill="1" applyBorder="1"/>
    <xf numFmtId="0" fontId="32" fillId="21" borderId="9" xfId="0" applyFont="1" applyFill="1" applyBorder="1" applyAlignment="1">
      <alignment horizontal="center" vertical="center"/>
    </xf>
    <xf numFmtId="3" fontId="0" fillId="38" borderId="9" xfId="0" applyNumberFormat="1" applyFill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60" fillId="42" borderId="9" xfId="0" applyFont="1" applyFill="1" applyBorder="1" applyAlignment="1">
      <alignment horizontal="center" vertical="center" wrapText="1"/>
    </xf>
    <xf numFmtId="0" fontId="35" fillId="2" borderId="5" xfId="0" applyFont="1" applyFill="1" applyBorder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35" fillId="2" borderId="28" xfId="0" applyFont="1" applyFill="1" applyBorder="1" applyAlignment="1">
      <alignment horizontal="center" vertical="center"/>
    </xf>
    <xf numFmtId="182" fontId="36" fillId="2" borderId="7" xfId="0" applyNumberFormat="1" applyFont="1" applyFill="1" applyBorder="1" applyAlignment="1">
      <alignment horizontal="center"/>
    </xf>
    <xf numFmtId="182" fontId="36" fillId="2" borderId="1" xfId="0" applyNumberFormat="1" applyFont="1" applyFill="1" applyBorder="1" applyAlignment="1">
      <alignment horizontal="center"/>
    </xf>
    <xf numFmtId="182" fontId="36" fillId="2" borderId="51" xfId="0" applyNumberFormat="1" applyFont="1" applyFill="1" applyBorder="1" applyAlignment="1">
      <alignment horizontal="center"/>
    </xf>
    <xf numFmtId="166" fontId="37" fillId="16" borderId="34" xfId="0" applyNumberFormat="1" applyFont="1" applyFill="1" applyBorder="1" applyAlignment="1">
      <alignment horizontal="center" vertical="center"/>
    </xf>
    <xf numFmtId="166" fontId="37" fillId="16" borderId="35" xfId="0" applyNumberFormat="1" applyFont="1" applyFill="1" applyBorder="1" applyAlignment="1">
      <alignment horizontal="center" vertical="center"/>
    </xf>
    <xf numFmtId="0" fontId="23" fillId="2" borderId="34" xfId="0" applyFont="1" applyFill="1" applyBorder="1" applyAlignment="1">
      <alignment horizontal="center" vertical="center"/>
    </xf>
    <xf numFmtId="0" fontId="23" fillId="2" borderId="35" xfId="0" applyFont="1" applyFill="1" applyBorder="1" applyAlignment="1">
      <alignment horizontal="center" vertical="center"/>
    </xf>
    <xf numFmtId="0" fontId="22" fillId="11" borderId="10" xfId="0" applyFont="1" applyFill="1" applyBorder="1"/>
    <xf numFmtId="0" fontId="22" fillId="11" borderId="23" xfId="0" applyFont="1" applyFill="1" applyBorder="1"/>
    <xf numFmtId="0" fontId="23" fillId="2" borderId="2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7" fillId="5" borderId="19" xfId="0" applyNumberFormat="1" applyFont="1" applyFill="1" applyBorder="1" applyAlignment="1">
      <alignment horizontal="center"/>
    </xf>
    <xf numFmtId="0" fontId="7" fillId="5" borderId="24" xfId="0" applyNumberFormat="1" applyFont="1" applyFill="1" applyBorder="1" applyAlignment="1">
      <alignment horizontal="center"/>
    </xf>
    <xf numFmtId="0" fontId="32" fillId="21" borderId="10" xfId="0" applyFont="1" applyFill="1" applyBorder="1" applyAlignment="1">
      <alignment horizontal="center" vertical="center"/>
    </xf>
    <xf numFmtId="0" fontId="32" fillId="21" borderId="21" xfId="0" applyFont="1" applyFill="1" applyBorder="1" applyAlignment="1">
      <alignment horizontal="center" vertical="center"/>
    </xf>
    <xf numFmtId="0" fontId="32" fillId="21" borderId="23" xfId="0" applyFont="1" applyFill="1" applyBorder="1" applyAlignment="1">
      <alignment horizontal="center" vertical="center"/>
    </xf>
    <xf numFmtId="4" fontId="0" fillId="38" borderId="10" xfId="0" applyNumberFormat="1" applyFill="1" applyBorder="1" applyAlignment="1">
      <alignment horizontal="center" vertical="center"/>
    </xf>
    <xf numFmtId="4" fontId="0" fillId="38" borderId="23" xfId="0" applyNumberFormat="1" applyFill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23" xfId="0" applyNumberFormat="1" applyBorder="1" applyAlignment="1">
      <alignment horizontal="center" vertical="center"/>
    </xf>
    <xf numFmtId="0" fontId="60" fillId="42" borderId="10" xfId="0" applyFont="1" applyFill="1" applyBorder="1" applyAlignment="1">
      <alignment horizontal="center" vertical="center" wrapText="1"/>
    </xf>
    <xf numFmtId="0" fontId="60" fillId="42" borderId="23" xfId="0" applyFont="1" applyFill="1" applyBorder="1" applyAlignment="1">
      <alignment horizontal="center" vertical="center" wrapText="1"/>
    </xf>
    <xf numFmtId="3" fontId="0" fillId="38" borderId="10" xfId="0" applyNumberFormat="1" applyFill="1" applyBorder="1" applyAlignment="1">
      <alignment horizontal="center" vertical="center"/>
    </xf>
    <xf numFmtId="3" fontId="0" fillId="38" borderId="23" xfId="0" applyNumberFormat="1" applyFill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0" fontId="7" fillId="5" borderId="10" xfId="0" applyNumberFormat="1" applyFont="1" applyFill="1" applyBorder="1" applyAlignment="1">
      <alignment horizontal="center"/>
    </xf>
    <xf numFmtId="0" fontId="7" fillId="5" borderId="23" xfId="0" applyNumberFormat="1" applyFont="1" applyFill="1" applyBorder="1" applyAlignment="1">
      <alignment horizontal="center"/>
    </xf>
    <xf numFmtId="4" fontId="0" fillId="38" borderId="9" xfId="0" applyNumberFormat="1" applyFill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3" fontId="57" fillId="0" borderId="9" xfId="0" applyNumberFormat="1" applyFont="1" applyBorder="1" applyAlignment="1">
      <alignment horizontal="center" vertical="center"/>
    </xf>
    <xf numFmtId="3" fontId="57" fillId="0" borderId="29" xfId="0" applyNumberFormat="1" applyFont="1" applyBorder="1" applyAlignment="1">
      <alignment horizontal="center" vertical="center"/>
    </xf>
    <xf numFmtId="3" fontId="57" fillId="0" borderId="31" xfId="0" applyNumberFormat="1" applyFont="1" applyBorder="1" applyAlignment="1">
      <alignment horizontal="center" vertical="center"/>
    </xf>
    <xf numFmtId="3" fontId="57" fillId="0" borderId="19" xfId="0" applyNumberFormat="1" applyFont="1" applyBorder="1" applyAlignment="1">
      <alignment horizontal="center" vertical="center"/>
    </xf>
    <xf numFmtId="3" fontId="57" fillId="0" borderId="24" xfId="0" applyNumberFormat="1" applyFont="1" applyBorder="1" applyAlignment="1">
      <alignment horizontal="center" vertical="center"/>
    </xf>
    <xf numFmtId="0" fontId="60" fillId="42" borderId="19" xfId="0" applyFont="1" applyFill="1" applyBorder="1" applyAlignment="1">
      <alignment horizontal="center" vertical="center" wrapText="1"/>
    </xf>
    <xf numFmtId="0" fontId="60" fillId="42" borderId="20" xfId="0" applyFont="1" applyFill="1" applyBorder="1" applyAlignment="1">
      <alignment horizontal="center" vertical="center" wrapText="1"/>
    </xf>
    <xf numFmtId="0" fontId="60" fillId="42" borderId="22" xfId="0" applyFont="1" applyFill="1" applyBorder="1" applyAlignment="1">
      <alignment horizontal="center" vertical="center" wrapText="1"/>
    </xf>
    <xf numFmtId="0" fontId="60" fillId="42" borderId="0" xfId="0" applyFont="1" applyFill="1" applyBorder="1" applyAlignment="1">
      <alignment horizontal="center" vertical="center" wrapText="1"/>
    </xf>
    <xf numFmtId="0" fontId="7" fillId="11" borderId="9" xfId="0" applyNumberFormat="1" applyFont="1" applyFill="1" applyBorder="1" applyAlignment="1">
      <alignment horizontal="center"/>
    </xf>
    <xf numFmtId="0" fontId="7" fillId="11" borderId="10" xfId="0" applyNumberFormat="1" applyFont="1" applyFill="1" applyBorder="1" applyAlignment="1">
      <alignment horizontal="center"/>
    </xf>
    <xf numFmtId="0" fontId="7" fillId="11" borderId="23" xfId="0" applyNumberFormat="1" applyFont="1" applyFill="1" applyBorder="1" applyAlignment="1">
      <alignment horizontal="center"/>
    </xf>
    <xf numFmtId="0" fontId="7" fillId="11" borderId="21" xfId="0" applyNumberFormat="1" applyFont="1" applyFill="1" applyBorder="1" applyAlignment="1">
      <alignment horizontal="center"/>
    </xf>
    <xf numFmtId="0" fontId="22" fillId="2" borderId="9" xfId="0" applyFont="1" applyFill="1" applyBorder="1" applyAlignment="1">
      <alignment horizontal="center" vertical="center"/>
    </xf>
    <xf numFmtId="20" fontId="0" fillId="0" borderId="9" xfId="0" applyNumberFormat="1" applyFont="1" applyBorder="1" applyAlignment="1">
      <alignment horizontal="center" vertical="top"/>
    </xf>
    <xf numFmtId="0" fontId="7" fillId="0" borderId="1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13" borderId="9" xfId="0" applyFont="1" applyFill="1" applyBorder="1" applyAlignment="1">
      <alignment horizontal="center"/>
    </xf>
    <xf numFmtId="0" fontId="50" fillId="19" borderId="9" xfId="0" applyFont="1" applyFill="1" applyBorder="1" applyAlignment="1">
      <alignment horizontal="center" vertical="center"/>
    </xf>
    <xf numFmtId="168" fontId="50" fillId="19" borderId="9" xfId="3" applyNumberFormat="1" applyFont="1" applyFill="1" applyBorder="1" applyAlignment="1">
      <alignment horizontal="center"/>
    </xf>
    <xf numFmtId="174" fontId="0" fillId="0" borderId="9" xfId="0" applyNumberFormat="1" applyFont="1" applyBorder="1" applyAlignment="1">
      <alignment horizontal="center" vertical="top"/>
    </xf>
    <xf numFmtId="168" fontId="0" fillId="0" borderId="9" xfId="0" applyNumberFormat="1" applyFont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7" borderId="14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66" fontId="13" fillId="2" borderId="5" xfId="0" applyNumberFormat="1" applyFont="1" applyFill="1" applyBorder="1" applyAlignment="1">
      <alignment horizontal="left"/>
    </xf>
    <xf numFmtId="166" fontId="13" fillId="2" borderId="0" xfId="0" applyNumberFormat="1" applyFont="1" applyFill="1" applyBorder="1" applyAlignment="1">
      <alignment horizontal="left"/>
    </xf>
    <xf numFmtId="166" fontId="14" fillId="4" borderId="9" xfId="0" applyNumberFormat="1" applyFont="1" applyFill="1" applyBorder="1" applyAlignment="1">
      <alignment horizontal="center" vertical="center"/>
    </xf>
    <xf numFmtId="0" fontId="16" fillId="8" borderId="5" xfId="0" applyFont="1" applyFill="1" applyBorder="1" applyAlignment="1" applyProtection="1">
      <alignment horizontal="center"/>
      <protection locked="0"/>
    </xf>
    <xf numFmtId="0" fontId="16" fillId="8" borderId="0" xfId="0" applyFont="1" applyFill="1" applyBorder="1" applyAlignment="1" applyProtection="1">
      <alignment horizontal="center"/>
      <protection locked="0"/>
    </xf>
    <xf numFmtId="0" fontId="16" fillId="8" borderId="5" xfId="0" applyFont="1" applyFill="1" applyBorder="1" applyAlignment="1" applyProtection="1">
      <alignment horizontal="left"/>
      <protection locked="0"/>
    </xf>
    <xf numFmtId="0" fontId="16" fillId="8" borderId="0" xfId="0" applyFont="1" applyFill="1" applyBorder="1" applyAlignment="1" applyProtection="1">
      <alignment horizontal="left"/>
      <protection locked="0"/>
    </xf>
    <xf numFmtId="166" fontId="14" fillId="4" borderId="19" xfId="0" applyNumberFormat="1" applyFont="1" applyFill="1" applyBorder="1" applyAlignment="1">
      <alignment horizontal="left" vertical="center"/>
    </xf>
    <xf numFmtId="166" fontId="14" fillId="4" borderId="20" xfId="0" applyNumberFormat="1" applyFont="1" applyFill="1" applyBorder="1" applyAlignment="1">
      <alignment horizontal="left" vertical="center"/>
    </xf>
    <xf numFmtId="0" fontId="27" fillId="13" borderId="11" xfId="0" applyFont="1" applyFill="1" applyBorder="1" applyAlignment="1">
      <alignment horizontal="center" vertical="center"/>
    </xf>
    <xf numFmtId="0" fontId="27" fillId="12" borderId="9" xfId="0" applyFont="1" applyFill="1" applyBorder="1" applyAlignment="1">
      <alignment horizontal="center"/>
    </xf>
    <xf numFmtId="0" fontId="27" fillId="12" borderId="10" xfId="0" applyFont="1" applyFill="1" applyBorder="1" applyAlignment="1">
      <alignment horizontal="center"/>
    </xf>
    <xf numFmtId="0" fontId="27" fillId="12" borderId="23" xfId="0" applyFont="1" applyFill="1" applyBorder="1" applyAlignment="1">
      <alignment horizontal="center"/>
    </xf>
    <xf numFmtId="0" fontId="28" fillId="19" borderId="34" xfId="0" applyFont="1" applyFill="1" applyBorder="1" applyAlignment="1">
      <alignment horizontal="center"/>
    </xf>
    <xf numFmtId="0" fontId="28" fillId="19" borderId="35" xfId="0" applyFont="1" applyFill="1" applyBorder="1" applyAlignment="1">
      <alignment horizontal="center"/>
    </xf>
    <xf numFmtId="0" fontId="28" fillId="19" borderId="36" xfId="0" applyFont="1" applyFill="1" applyBorder="1" applyAlignment="1">
      <alignment horizontal="center"/>
    </xf>
    <xf numFmtId="0" fontId="27" fillId="13" borderId="9" xfId="0" applyFont="1" applyFill="1" applyBorder="1" applyAlignment="1">
      <alignment horizontal="center" vertical="center"/>
    </xf>
    <xf numFmtId="0" fontId="27" fillId="13" borderId="16" xfId="0" applyFont="1" applyFill="1" applyBorder="1" applyAlignment="1">
      <alignment horizontal="center" vertical="center"/>
    </xf>
    <xf numFmtId="0" fontId="27" fillId="12" borderId="61" xfId="0" applyFont="1" applyFill="1" applyBorder="1" applyAlignment="1">
      <alignment horizontal="center"/>
    </xf>
    <xf numFmtId="0" fontId="27" fillId="12" borderId="54" xfId="0" applyFont="1" applyFill="1" applyBorder="1" applyAlignment="1">
      <alignment horizontal="center"/>
    </xf>
    <xf numFmtId="0" fontId="27" fillId="12" borderId="55" xfId="0" applyFont="1" applyFill="1" applyBorder="1" applyAlignment="1">
      <alignment horizontal="center"/>
    </xf>
    <xf numFmtId="174" fontId="40" fillId="0" borderId="38" xfId="0" applyNumberFormat="1" applyFont="1" applyBorder="1" applyAlignment="1">
      <alignment horizontal="center" vertical="center"/>
    </xf>
    <xf numFmtId="174" fontId="40" fillId="0" borderId="14" xfId="0" applyNumberFormat="1" applyFont="1" applyBorder="1" applyAlignment="1">
      <alignment horizontal="center" vertical="center"/>
    </xf>
    <xf numFmtId="20" fontId="40" fillId="0" borderId="38" xfId="0" applyNumberFormat="1" applyFont="1" applyBorder="1" applyAlignment="1">
      <alignment horizontal="center" vertical="center"/>
    </xf>
    <xf numFmtId="20" fontId="40" fillId="0" borderId="14" xfId="0" applyNumberFormat="1" applyFont="1" applyBorder="1" applyAlignment="1">
      <alignment horizontal="center" vertical="center"/>
    </xf>
    <xf numFmtId="0" fontId="40" fillId="0" borderId="38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38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 wrapText="1"/>
    </xf>
    <xf numFmtId="0" fontId="55" fillId="0" borderId="38" xfId="0" applyFont="1" applyBorder="1" applyAlignment="1">
      <alignment horizontal="center" vertical="center" wrapText="1"/>
    </xf>
    <xf numFmtId="0" fontId="55" fillId="0" borderId="14" xfId="0" applyFont="1" applyBorder="1" applyAlignment="1">
      <alignment horizontal="center" vertical="center" wrapText="1"/>
    </xf>
    <xf numFmtId="177" fontId="40" fillId="0" borderId="38" xfId="0" applyNumberFormat="1" applyFont="1" applyBorder="1" applyAlignment="1">
      <alignment horizontal="center" vertical="center"/>
    </xf>
    <xf numFmtId="177" fontId="40" fillId="0" borderId="14" xfId="0" applyNumberFormat="1" applyFont="1" applyBorder="1" applyAlignment="1">
      <alignment horizontal="center" vertical="center"/>
    </xf>
    <xf numFmtId="38" fontId="53" fillId="10" borderId="49" xfId="0" applyNumberFormat="1" applyFont="1" applyFill="1" applyBorder="1" applyAlignment="1">
      <alignment horizontal="center"/>
    </xf>
    <xf numFmtId="38" fontId="53" fillId="10" borderId="47" xfId="0" applyNumberFormat="1" applyFont="1" applyFill="1" applyBorder="1" applyAlignment="1">
      <alignment horizontal="center"/>
    </xf>
    <xf numFmtId="38" fontId="53" fillId="10" borderId="53" xfId="0" applyNumberFormat="1" applyFont="1" applyFill="1" applyBorder="1" applyAlignment="1">
      <alignment horizontal="center"/>
    </xf>
    <xf numFmtId="0" fontId="22" fillId="5" borderId="35" xfId="0" quotePrefix="1" applyFont="1" applyFill="1" applyBorder="1" applyAlignment="1">
      <alignment horizontal="left"/>
    </xf>
    <xf numFmtId="0" fontId="22" fillId="5" borderId="1" xfId="0" quotePrefix="1" applyFont="1" applyFill="1" applyBorder="1" applyAlignment="1">
      <alignment horizontal="left"/>
    </xf>
    <xf numFmtId="0" fontId="22" fillId="5" borderId="8" xfId="0" quotePrefix="1" applyFont="1" applyFill="1" applyBorder="1" applyAlignment="1">
      <alignment horizontal="left"/>
    </xf>
    <xf numFmtId="0" fontId="52" fillId="22" borderId="2" xfId="0" applyFont="1" applyFill="1" applyBorder="1" applyAlignment="1">
      <alignment horizontal="center"/>
    </xf>
    <xf numFmtId="0" fontId="52" fillId="22" borderId="3" xfId="0" applyFont="1" applyFill="1" applyBorder="1" applyAlignment="1">
      <alignment horizontal="center"/>
    </xf>
    <xf numFmtId="0" fontId="52" fillId="22" borderId="4" xfId="0" applyFont="1" applyFill="1" applyBorder="1" applyAlignment="1">
      <alignment horizontal="center"/>
    </xf>
    <xf numFmtId="177" fontId="22" fillId="22" borderId="5" xfId="0" applyNumberFormat="1" applyFont="1" applyFill="1" applyBorder="1" applyAlignment="1">
      <alignment horizontal="center"/>
    </xf>
    <xf numFmtId="177" fontId="22" fillId="22" borderId="0" xfId="0" applyNumberFormat="1" applyFont="1" applyFill="1" applyBorder="1" applyAlignment="1">
      <alignment horizontal="center"/>
    </xf>
    <xf numFmtId="177" fontId="22" fillId="22" borderId="6" xfId="0" applyNumberFormat="1" applyFont="1" applyFill="1" applyBorder="1" applyAlignment="1">
      <alignment horizontal="center"/>
    </xf>
    <xf numFmtId="38" fontId="53" fillId="10" borderId="2" xfId="0" applyNumberFormat="1" applyFont="1" applyFill="1" applyBorder="1" applyAlignment="1">
      <alignment horizontal="center" vertical="center"/>
    </xf>
    <xf numFmtId="38" fontId="53" fillId="10" borderId="3" xfId="0" applyNumberFormat="1" applyFont="1" applyFill="1" applyBorder="1" applyAlignment="1">
      <alignment horizontal="center" vertical="center"/>
    </xf>
    <xf numFmtId="38" fontId="53" fillId="10" borderId="7" xfId="0" applyNumberFormat="1" applyFont="1" applyFill="1" applyBorder="1" applyAlignment="1">
      <alignment horizontal="center" vertical="center"/>
    </xf>
    <xf numFmtId="38" fontId="53" fillId="10" borderId="1" xfId="0" applyNumberFormat="1" applyFont="1" applyFill="1" applyBorder="1" applyAlignment="1">
      <alignment horizontal="center" vertical="center"/>
    </xf>
    <xf numFmtId="38" fontId="53" fillId="10" borderId="61" xfId="0" applyNumberFormat="1" applyFont="1" applyFill="1" applyBorder="1" applyAlignment="1">
      <alignment horizontal="center"/>
    </xf>
    <xf numFmtId="38" fontId="53" fillId="10" borderId="54" xfId="0" applyNumberFormat="1" applyFont="1" applyFill="1" applyBorder="1" applyAlignment="1">
      <alignment horizontal="center"/>
    </xf>
    <xf numFmtId="38" fontId="53" fillId="10" borderId="55" xfId="0" applyNumberFormat="1" applyFont="1" applyFill="1" applyBorder="1" applyAlignment="1">
      <alignment horizontal="center"/>
    </xf>
    <xf numFmtId="38" fontId="53" fillId="10" borderId="2" xfId="0" applyNumberFormat="1" applyFont="1" applyFill="1" applyBorder="1" applyAlignment="1">
      <alignment horizontal="center" vertical="center" wrapText="1"/>
    </xf>
    <xf numFmtId="38" fontId="53" fillId="10" borderId="5" xfId="0" applyNumberFormat="1" applyFont="1" applyFill="1" applyBorder="1" applyAlignment="1">
      <alignment horizontal="center" vertical="center" wrapText="1"/>
    </xf>
    <xf numFmtId="38" fontId="53" fillId="10" borderId="52" xfId="0" applyNumberFormat="1" applyFont="1" applyFill="1" applyBorder="1" applyAlignment="1">
      <alignment horizontal="center" vertical="center" wrapText="1"/>
    </xf>
    <xf numFmtId="38" fontId="53" fillId="10" borderId="69" xfId="0" applyNumberFormat="1" applyFont="1" applyFill="1" applyBorder="1" applyAlignment="1">
      <alignment horizontal="center" vertical="center" wrapText="1"/>
    </xf>
    <xf numFmtId="38" fontId="53" fillId="10" borderId="46" xfId="0" applyNumberFormat="1" applyFont="1" applyFill="1" applyBorder="1" applyAlignment="1">
      <alignment horizontal="center"/>
    </xf>
    <xf numFmtId="38" fontId="53" fillId="10" borderId="41" xfId="0" applyNumberFormat="1" applyFont="1" applyFill="1" applyBorder="1" applyAlignment="1">
      <alignment horizontal="center"/>
    </xf>
    <xf numFmtId="0" fontId="54" fillId="25" borderId="5" xfId="0" applyFont="1" applyFill="1" applyBorder="1" applyAlignment="1">
      <alignment horizontal="center"/>
    </xf>
    <xf numFmtId="0" fontId="54" fillId="25" borderId="0" xfId="0" applyFont="1" applyFill="1" applyBorder="1" applyAlignment="1">
      <alignment horizontal="center"/>
    </xf>
    <xf numFmtId="0" fontId="54" fillId="25" borderId="6" xfId="0" applyFont="1" applyFill="1" applyBorder="1" applyAlignment="1">
      <alignment horizontal="center"/>
    </xf>
    <xf numFmtId="177" fontId="22" fillId="25" borderId="7" xfId="0" applyNumberFormat="1" applyFont="1" applyFill="1" applyBorder="1" applyAlignment="1">
      <alignment horizontal="left"/>
    </xf>
    <xf numFmtId="177" fontId="22" fillId="25" borderId="1" xfId="0" applyNumberFormat="1" applyFont="1" applyFill="1" applyBorder="1" applyAlignment="1">
      <alignment horizontal="left"/>
    </xf>
    <xf numFmtId="0" fontId="22" fillId="20" borderId="39" xfId="0" applyFont="1" applyFill="1" applyBorder="1" applyAlignment="1">
      <alignment horizontal="center" vertical="center" wrapText="1"/>
    </xf>
    <xf numFmtId="0" fontId="22" fillId="20" borderId="9" xfId="0" applyFont="1" applyFill="1" applyBorder="1" applyAlignment="1">
      <alignment horizontal="center" vertical="center" wrapText="1"/>
    </xf>
    <xf numFmtId="0" fontId="22" fillId="20" borderId="13" xfId="0" applyFont="1" applyFill="1" applyBorder="1" applyAlignment="1">
      <alignment horizontal="center" vertical="center" wrapText="1"/>
    </xf>
    <xf numFmtId="0" fontId="22" fillId="20" borderId="40" xfId="0" applyFont="1" applyFill="1" applyBorder="1" applyAlignment="1">
      <alignment horizontal="center" vertical="center"/>
    </xf>
    <xf numFmtId="0" fontId="22" fillId="20" borderId="16" xfId="0" applyFont="1" applyFill="1" applyBorder="1" applyAlignment="1">
      <alignment horizontal="center" vertical="center"/>
    </xf>
    <xf numFmtId="0" fontId="22" fillId="20" borderId="17" xfId="0" applyFont="1" applyFill="1" applyBorder="1" applyAlignment="1">
      <alignment horizontal="center" vertical="center"/>
    </xf>
    <xf numFmtId="0" fontId="22" fillId="20" borderId="9" xfId="0" applyFont="1" applyFill="1" applyBorder="1" applyAlignment="1">
      <alignment horizontal="center" vertical="center"/>
    </xf>
    <xf numFmtId="0" fontId="22" fillId="20" borderId="13" xfId="0" applyFont="1" applyFill="1" applyBorder="1" applyAlignment="1">
      <alignment horizontal="center" vertical="center"/>
    </xf>
    <xf numFmtId="0" fontId="22" fillId="20" borderId="37" xfId="0" applyFont="1" applyFill="1" applyBorder="1" applyAlignment="1">
      <alignment horizontal="center" vertical="center"/>
    </xf>
    <xf numFmtId="0" fontId="22" fillId="20" borderId="11" xfId="0" applyFont="1" applyFill="1" applyBorder="1" applyAlignment="1">
      <alignment horizontal="center" vertical="center"/>
    </xf>
    <xf numFmtId="0" fontId="22" fillId="20" borderId="12" xfId="0" applyFont="1" applyFill="1" applyBorder="1" applyAlignment="1">
      <alignment horizontal="center" vertical="center"/>
    </xf>
    <xf numFmtId="0" fontId="22" fillId="20" borderId="38" xfId="0" applyFont="1" applyFill="1" applyBorder="1" applyAlignment="1">
      <alignment horizontal="center" vertical="center" wrapText="1"/>
    </xf>
    <xf numFmtId="0" fontId="22" fillId="20" borderId="42" xfId="0" applyFont="1" applyFill="1" applyBorder="1" applyAlignment="1">
      <alignment horizontal="center" vertical="center" wrapText="1"/>
    </xf>
    <xf numFmtId="0" fontId="22" fillId="20" borderId="59" xfId="0" applyFont="1" applyFill="1" applyBorder="1" applyAlignment="1">
      <alignment horizontal="center" vertical="center" wrapText="1"/>
    </xf>
    <xf numFmtId="0" fontId="22" fillId="20" borderId="39" xfId="0" applyFont="1" applyFill="1" applyBorder="1" applyAlignment="1">
      <alignment horizontal="center" vertical="center"/>
    </xf>
    <xf numFmtId="0" fontId="54" fillId="27" borderId="5" xfId="0" applyFont="1" applyFill="1" applyBorder="1" applyAlignment="1">
      <alignment horizontal="center"/>
    </xf>
    <xf numFmtId="0" fontId="54" fillId="27" borderId="0" xfId="0" applyFont="1" applyFill="1" applyBorder="1" applyAlignment="1">
      <alignment horizontal="center"/>
    </xf>
    <xf numFmtId="0" fontId="54" fillId="27" borderId="6" xfId="0" applyFont="1" applyFill="1" applyBorder="1" applyAlignment="1">
      <alignment horizontal="center"/>
    </xf>
    <xf numFmtId="177" fontId="22" fillId="27" borderId="7" xfId="0" applyNumberFormat="1" applyFont="1" applyFill="1" applyBorder="1" applyAlignment="1">
      <alignment horizontal="left"/>
    </xf>
    <xf numFmtId="177" fontId="22" fillId="27" borderId="1" xfId="0" applyNumberFormat="1" applyFont="1" applyFill="1" applyBorder="1" applyAlignment="1">
      <alignment horizontal="left"/>
    </xf>
    <xf numFmtId="0" fontId="22" fillId="34" borderId="37" xfId="0" applyFont="1" applyFill="1" applyBorder="1" applyAlignment="1">
      <alignment horizontal="center" vertical="center"/>
    </xf>
    <xf numFmtId="0" fontId="22" fillId="34" borderId="11" xfId="0" applyFont="1" applyFill="1" applyBorder="1" applyAlignment="1">
      <alignment horizontal="center" vertical="center"/>
    </xf>
    <xf numFmtId="0" fontId="22" fillId="34" borderId="12" xfId="0" applyFont="1" applyFill="1" applyBorder="1" applyAlignment="1">
      <alignment horizontal="center" vertical="center"/>
    </xf>
    <xf numFmtId="0" fontId="53" fillId="2" borderId="60" xfId="0" applyFont="1" applyFill="1" applyBorder="1" applyAlignment="1">
      <alignment horizontal="center" vertical="center" wrapText="1"/>
    </xf>
    <xf numFmtId="0" fontId="53" fillId="2" borderId="22" xfId="0" applyFont="1" applyFill="1" applyBorder="1" applyAlignment="1">
      <alignment horizontal="center" vertical="center" wrapText="1"/>
    </xf>
    <xf numFmtId="0" fontId="53" fillId="2" borderId="62" xfId="0" applyFont="1" applyFill="1" applyBorder="1" applyAlignment="1">
      <alignment horizontal="center" vertical="center" wrapText="1"/>
    </xf>
    <xf numFmtId="0" fontId="22" fillId="8" borderId="56" xfId="0" applyFont="1" applyFill="1" applyBorder="1" applyAlignment="1">
      <alignment horizontal="center" vertical="center" wrapText="1"/>
    </xf>
    <xf numFmtId="0" fontId="22" fillId="8" borderId="48" xfId="0" applyFont="1" applyFill="1" applyBorder="1" applyAlignment="1">
      <alignment horizontal="center" vertical="center" wrapText="1"/>
    </xf>
    <xf numFmtId="0" fontId="22" fillId="8" borderId="74" xfId="0" applyFont="1" applyFill="1" applyBorder="1" applyAlignment="1">
      <alignment horizontal="center" vertical="center" wrapText="1"/>
    </xf>
    <xf numFmtId="0" fontId="22" fillId="8" borderId="52" xfId="0" applyFont="1" applyFill="1" applyBorder="1" applyAlignment="1">
      <alignment horizontal="center" vertical="center" wrapText="1"/>
    </xf>
    <xf numFmtId="0" fontId="22" fillId="8" borderId="69" xfId="0" applyFont="1" applyFill="1" applyBorder="1" applyAlignment="1">
      <alignment horizontal="center" vertical="center" wrapText="1"/>
    </xf>
    <xf numFmtId="0" fontId="22" fillId="8" borderId="63" xfId="0" applyFont="1" applyFill="1" applyBorder="1" applyAlignment="1">
      <alignment horizontal="center" vertical="center" wrapText="1"/>
    </xf>
    <xf numFmtId="0" fontId="22" fillId="18" borderId="56" xfId="0" applyFont="1" applyFill="1" applyBorder="1" applyAlignment="1">
      <alignment horizontal="center" vertical="center" wrapText="1"/>
    </xf>
    <xf numFmtId="0" fontId="22" fillId="18" borderId="48" xfId="0" applyFont="1" applyFill="1" applyBorder="1" applyAlignment="1">
      <alignment horizontal="center" vertical="center" wrapText="1"/>
    </xf>
    <xf numFmtId="0" fontId="22" fillId="18" borderId="74" xfId="0" applyFont="1" applyFill="1" applyBorder="1" applyAlignment="1">
      <alignment horizontal="center" vertical="center" wrapText="1"/>
    </xf>
    <xf numFmtId="0" fontId="22" fillId="18" borderId="52" xfId="0" applyFont="1" applyFill="1" applyBorder="1" applyAlignment="1">
      <alignment horizontal="center" vertical="center" wrapText="1"/>
    </xf>
    <xf numFmtId="0" fontId="22" fillId="18" borderId="69" xfId="0" applyFont="1" applyFill="1" applyBorder="1" applyAlignment="1">
      <alignment horizontal="center" vertical="center" wrapText="1"/>
    </xf>
    <xf numFmtId="0" fontId="22" fillId="18" borderId="63" xfId="0" applyFont="1" applyFill="1" applyBorder="1" applyAlignment="1">
      <alignment horizontal="center" vertical="center" wrapText="1"/>
    </xf>
    <xf numFmtId="0" fontId="22" fillId="3" borderId="56" xfId="0" applyFont="1" applyFill="1" applyBorder="1" applyAlignment="1">
      <alignment horizontal="center" vertical="center" wrapText="1"/>
    </xf>
    <xf numFmtId="0" fontId="22" fillId="3" borderId="48" xfId="0" applyFont="1" applyFill="1" applyBorder="1" applyAlignment="1">
      <alignment horizontal="center" vertical="center" wrapText="1"/>
    </xf>
    <xf numFmtId="0" fontId="22" fillId="3" borderId="74" xfId="0" applyFont="1" applyFill="1" applyBorder="1" applyAlignment="1">
      <alignment horizontal="center" vertical="center" wrapText="1"/>
    </xf>
    <xf numFmtId="0" fontId="22" fillId="3" borderId="52" xfId="0" applyFont="1" applyFill="1" applyBorder="1" applyAlignment="1">
      <alignment horizontal="center" vertical="center" wrapText="1"/>
    </xf>
    <xf numFmtId="0" fontId="22" fillId="3" borderId="69" xfId="0" applyFont="1" applyFill="1" applyBorder="1" applyAlignment="1">
      <alignment horizontal="center" vertical="center" wrapText="1"/>
    </xf>
    <xf numFmtId="0" fontId="22" fillId="3" borderId="63" xfId="0" applyFont="1" applyFill="1" applyBorder="1" applyAlignment="1">
      <alignment horizontal="center" vertical="center" wrapText="1"/>
    </xf>
    <xf numFmtId="0" fontId="22" fillId="10" borderId="72" xfId="0" applyFont="1" applyFill="1" applyBorder="1" applyAlignment="1">
      <alignment horizontal="center" vertical="center" wrapText="1"/>
    </xf>
    <xf numFmtId="0" fontId="22" fillId="10" borderId="73" xfId="0" applyFont="1" applyFill="1" applyBorder="1" applyAlignment="1">
      <alignment horizontal="center" vertical="center" wrapText="1"/>
    </xf>
    <xf numFmtId="0" fontId="22" fillId="10" borderId="75" xfId="0" applyFont="1" applyFill="1" applyBorder="1" applyAlignment="1">
      <alignment horizontal="center" vertical="center" wrapText="1"/>
    </xf>
    <xf numFmtId="0" fontId="22" fillId="29" borderId="37" xfId="0" applyFont="1" applyFill="1" applyBorder="1" applyAlignment="1">
      <alignment horizontal="center" vertical="center"/>
    </xf>
    <xf numFmtId="0" fontId="22" fillId="29" borderId="39" xfId="0" applyFont="1" applyFill="1" applyBorder="1" applyAlignment="1">
      <alignment horizontal="center" vertical="center"/>
    </xf>
    <xf numFmtId="0" fontId="22" fillId="29" borderId="39" xfId="0" applyFont="1" applyFill="1" applyBorder="1" applyAlignment="1">
      <alignment horizontal="center" vertical="center" wrapText="1"/>
    </xf>
    <xf numFmtId="0" fontId="22" fillId="29" borderId="9" xfId="0" applyFont="1" applyFill="1" applyBorder="1" applyAlignment="1">
      <alignment horizontal="center" vertical="center" wrapText="1"/>
    </xf>
    <xf numFmtId="0" fontId="22" fillId="29" borderId="13" xfId="0" applyFont="1" applyFill="1" applyBorder="1" applyAlignment="1">
      <alignment horizontal="center" vertical="center" wrapText="1"/>
    </xf>
    <xf numFmtId="0" fontId="22" fillId="29" borderId="40" xfId="0" applyFont="1" applyFill="1" applyBorder="1" applyAlignment="1">
      <alignment horizontal="center" vertical="center"/>
    </xf>
    <xf numFmtId="0" fontId="22" fillId="29" borderId="16" xfId="0" applyFont="1" applyFill="1" applyBorder="1" applyAlignment="1">
      <alignment horizontal="center" vertical="center"/>
    </xf>
    <xf numFmtId="0" fontId="22" fillId="29" borderId="17" xfId="0" applyFont="1" applyFill="1" applyBorder="1" applyAlignment="1">
      <alignment horizontal="center" vertical="center"/>
    </xf>
    <xf numFmtId="0" fontId="22" fillId="29" borderId="11" xfId="0" applyFont="1" applyFill="1" applyBorder="1" applyAlignment="1">
      <alignment horizontal="center" vertical="center"/>
    </xf>
    <xf numFmtId="0" fontId="22" fillId="29" borderId="12" xfId="0" applyFont="1" applyFill="1" applyBorder="1" applyAlignment="1">
      <alignment horizontal="center" vertical="center"/>
    </xf>
    <xf numFmtId="0" fontId="22" fillId="29" borderId="9" xfId="0" applyFont="1" applyFill="1" applyBorder="1" applyAlignment="1">
      <alignment horizontal="center" vertical="center"/>
    </xf>
    <xf numFmtId="0" fontId="22" fillId="29" borderId="13" xfId="0" applyFont="1" applyFill="1" applyBorder="1" applyAlignment="1">
      <alignment horizontal="center" vertical="center"/>
    </xf>
    <xf numFmtId="0" fontId="22" fillId="29" borderId="38" xfId="0" applyFont="1" applyFill="1" applyBorder="1" applyAlignment="1">
      <alignment horizontal="center" vertical="center"/>
    </xf>
    <xf numFmtId="0" fontId="22" fillId="29" borderId="42" xfId="0" applyFont="1" applyFill="1" applyBorder="1" applyAlignment="1">
      <alignment horizontal="center" vertical="center"/>
    </xf>
    <xf numFmtId="0" fontId="22" fillId="29" borderId="59" xfId="0" applyFont="1" applyFill="1" applyBorder="1" applyAlignment="1">
      <alignment horizontal="center" vertical="center"/>
    </xf>
    <xf numFmtId="0" fontId="22" fillId="20" borderId="38" xfId="0" applyFont="1" applyFill="1" applyBorder="1" applyAlignment="1">
      <alignment horizontal="center" vertical="center"/>
    </xf>
    <xf numFmtId="0" fontId="22" fillId="20" borderId="42" xfId="0" applyFont="1" applyFill="1" applyBorder="1" applyAlignment="1">
      <alignment horizontal="center" vertical="center"/>
    </xf>
    <xf numFmtId="0" fontId="22" fillId="20" borderId="59" xfId="0" applyFont="1" applyFill="1" applyBorder="1" applyAlignment="1">
      <alignment horizontal="center" vertical="center"/>
    </xf>
    <xf numFmtId="0" fontId="29" fillId="22" borderId="2" xfId="0" applyFont="1" applyFill="1" applyBorder="1" applyAlignment="1">
      <alignment horizontal="center"/>
    </xf>
    <xf numFmtId="0" fontId="29" fillId="22" borderId="3" xfId="0" applyFont="1" applyFill="1" applyBorder="1" applyAlignment="1">
      <alignment horizontal="center"/>
    </xf>
    <xf numFmtId="0" fontId="29" fillId="22" borderId="4" xfId="0" applyFont="1" applyFill="1" applyBorder="1" applyAlignment="1">
      <alignment horizontal="center"/>
    </xf>
    <xf numFmtId="177" fontId="27" fillId="22" borderId="5" xfId="0" applyNumberFormat="1" applyFont="1" applyFill="1" applyBorder="1" applyAlignment="1">
      <alignment horizontal="center"/>
    </xf>
    <xf numFmtId="177" fontId="27" fillId="22" borderId="0" xfId="0" applyNumberFormat="1" applyFont="1" applyFill="1" applyBorder="1" applyAlignment="1">
      <alignment horizontal="center"/>
    </xf>
    <xf numFmtId="177" fontId="27" fillId="22" borderId="6" xfId="0" applyNumberFormat="1" applyFont="1" applyFill="1" applyBorder="1" applyAlignment="1">
      <alignment horizontal="center"/>
    </xf>
    <xf numFmtId="174" fontId="0" fillId="0" borderId="34" xfId="0" applyNumberFormat="1" applyBorder="1" applyAlignment="1">
      <alignment horizontal="center"/>
    </xf>
    <xf numFmtId="174" fontId="0" fillId="0" borderId="36" xfId="0" applyNumberFormat="1" applyBorder="1" applyAlignment="1">
      <alignment horizontal="center"/>
    </xf>
    <xf numFmtId="0" fontId="7" fillId="11" borderId="34" xfId="0" applyFont="1" applyFill="1" applyBorder="1" applyAlignment="1">
      <alignment horizontal="center"/>
    </xf>
    <xf numFmtId="0" fontId="7" fillId="11" borderId="35" xfId="0" applyFont="1" applyFill="1" applyBorder="1" applyAlignment="1">
      <alignment horizontal="center"/>
    </xf>
    <xf numFmtId="0" fontId="7" fillId="11" borderId="36" xfId="0" applyFont="1" applyFill="1" applyBorder="1" applyAlignment="1">
      <alignment horizontal="center"/>
    </xf>
    <xf numFmtId="0" fontId="28" fillId="0" borderId="2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52" fillId="22" borderId="2" xfId="0" applyFont="1" applyFill="1" applyBorder="1" applyAlignment="1">
      <alignment horizontal="center" vertical="center"/>
    </xf>
    <xf numFmtId="0" fontId="52" fillId="22" borderId="3" xfId="0" applyFont="1" applyFill="1" applyBorder="1" applyAlignment="1">
      <alignment horizontal="center" vertical="center"/>
    </xf>
    <xf numFmtId="0" fontId="52" fillId="22" borderId="4" xfId="0" applyFont="1" applyFill="1" applyBorder="1" applyAlignment="1">
      <alignment horizontal="center" vertical="center"/>
    </xf>
    <xf numFmtId="177" fontId="28" fillId="22" borderId="5" xfId="0" applyNumberFormat="1" applyFont="1" applyFill="1" applyBorder="1" applyAlignment="1">
      <alignment horizontal="center"/>
    </xf>
    <xf numFmtId="177" fontId="28" fillId="22" borderId="0" xfId="0" applyNumberFormat="1" applyFont="1" applyFill="1" applyBorder="1" applyAlignment="1">
      <alignment horizontal="center"/>
    </xf>
    <xf numFmtId="177" fontId="28" fillId="22" borderId="6" xfId="0" applyNumberFormat="1" applyFont="1" applyFill="1" applyBorder="1" applyAlignment="1">
      <alignment horizontal="center"/>
    </xf>
    <xf numFmtId="0" fontId="65" fillId="10" borderId="57" xfId="0" applyFont="1" applyFill="1" applyBorder="1" applyAlignment="1">
      <alignment horizontal="center"/>
    </xf>
    <xf numFmtId="0" fontId="65" fillId="10" borderId="54" xfId="0" applyFont="1" applyFill="1" applyBorder="1" applyAlignment="1">
      <alignment horizontal="center"/>
    </xf>
    <xf numFmtId="0" fontId="65" fillId="10" borderId="58" xfId="0" applyFont="1" applyFill="1" applyBorder="1" applyAlignment="1">
      <alignment horizontal="center"/>
    </xf>
    <xf numFmtId="38" fontId="65" fillId="10" borderId="2" xfId="0" applyNumberFormat="1" applyFont="1" applyFill="1" applyBorder="1" applyAlignment="1">
      <alignment horizontal="center" vertical="center"/>
    </xf>
    <xf numFmtId="38" fontId="65" fillId="10" borderId="3" xfId="0" applyNumberFormat="1" applyFont="1" applyFill="1" applyBorder="1" applyAlignment="1">
      <alignment horizontal="center" vertical="center"/>
    </xf>
    <xf numFmtId="38" fontId="65" fillId="10" borderId="45" xfId="0" applyNumberFormat="1" applyFont="1" applyFill="1" applyBorder="1" applyAlignment="1">
      <alignment horizontal="center" vertical="center"/>
    </xf>
    <xf numFmtId="38" fontId="65" fillId="10" borderId="33" xfId="0" applyNumberFormat="1" applyFont="1" applyFill="1" applyBorder="1" applyAlignment="1">
      <alignment horizontal="center" vertical="center"/>
    </xf>
    <xf numFmtId="38" fontId="65" fillId="10" borderId="20" xfId="0" applyNumberFormat="1" applyFont="1" applyFill="1" applyBorder="1" applyAlignment="1">
      <alignment horizontal="center" vertical="center"/>
    </xf>
    <xf numFmtId="38" fontId="65" fillId="10" borderId="24" xfId="0" applyNumberFormat="1" applyFont="1" applyFill="1" applyBorder="1" applyAlignment="1">
      <alignment horizontal="center" vertical="center"/>
    </xf>
    <xf numFmtId="0" fontId="65" fillId="10" borderId="38" xfId="0" applyFont="1" applyFill="1" applyBorder="1" applyAlignment="1">
      <alignment horizontal="center" vertical="center"/>
    </xf>
    <xf numFmtId="0" fontId="65" fillId="10" borderId="14" xfId="0" applyFont="1" applyFill="1" applyBorder="1" applyAlignment="1">
      <alignment horizontal="center" vertical="center"/>
    </xf>
    <xf numFmtId="0" fontId="65" fillId="10" borderId="52" xfId="0" applyFont="1" applyFill="1" applyBorder="1" applyAlignment="1">
      <alignment horizontal="center" vertical="center"/>
    </xf>
    <xf numFmtId="0" fontId="65" fillId="10" borderId="18" xfId="0" applyFont="1" applyFill="1" applyBorder="1" applyAlignment="1">
      <alignment horizontal="center" vertical="center"/>
    </xf>
    <xf numFmtId="0" fontId="0" fillId="20" borderId="61" xfId="0" applyFill="1" applyBorder="1" applyAlignment="1">
      <alignment horizontal="center"/>
    </xf>
    <xf numFmtId="0" fontId="0" fillId="20" borderId="54" xfId="0" applyFill="1" applyBorder="1" applyAlignment="1">
      <alignment horizontal="center"/>
    </xf>
    <xf numFmtId="0" fontId="0" fillId="20" borderId="55" xfId="0" applyFill="1" applyBorder="1" applyAlignment="1">
      <alignment horizontal="center"/>
    </xf>
    <xf numFmtId="0" fontId="7" fillId="5" borderId="57" xfId="0" applyFont="1" applyFill="1" applyBorder="1" applyAlignment="1">
      <alignment horizontal="center"/>
    </xf>
    <xf numFmtId="0" fontId="7" fillId="5" borderId="58" xfId="0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7" fillId="5" borderId="52" xfId="0" applyFont="1" applyFill="1" applyBorder="1" applyAlignment="1">
      <alignment horizontal="center" vertical="center"/>
    </xf>
    <xf numFmtId="0" fontId="7" fillId="5" borderId="70" xfId="0" applyFont="1" applyFill="1" applyBorder="1" applyAlignment="1">
      <alignment horizontal="center" vertical="center"/>
    </xf>
    <xf numFmtId="0" fontId="30" fillId="22" borderId="2" xfId="0" applyFont="1" applyFill="1" applyBorder="1" applyAlignment="1">
      <alignment horizontal="center"/>
    </xf>
    <xf numFmtId="0" fontId="30" fillId="22" borderId="3" xfId="0" applyFont="1" applyFill="1" applyBorder="1" applyAlignment="1">
      <alignment horizontal="center"/>
    </xf>
    <xf numFmtId="0" fontId="30" fillId="22" borderId="4" xfId="0" applyFont="1" applyFill="1" applyBorder="1" applyAlignment="1">
      <alignment horizontal="center"/>
    </xf>
    <xf numFmtId="0" fontId="7" fillId="5" borderId="37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7" fillId="5" borderId="60" xfId="0" applyFont="1" applyFill="1" applyBorder="1" applyAlignment="1">
      <alignment horizontal="center" vertical="center"/>
    </xf>
    <xf numFmtId="0" fontId="7" fillId="5" borderId="71" xfId="0" applyFont="1" applyFill="1" applyBorder="1" applyAlignment="1">
      <alignment horizontal="center" vertical="center"/>
    </xf>
    <xf numFmtId="177" fontId="49" fillId="22" borderId="7" xfId="0" applyNumberFormat="1" applyFont="1" applyFill="1" applyBorder="1" applyAlignment="1">
      <alignment horizontal="center"/>
    </xf>
    <xf numFmtId="177" fontId="49" fillId="22" borderId="1" xfId="0" applyNumberFormat="1" applyFont="1" applyFill="1" applyBorder="1" applyAlignment="1">
      <alignment horizontal="center"/>
    </xf>
    <xf numFmtId="177" fontId="49" fillId="22" borderId="8" xfId="0" applyNumberFormat="1" applyFont="1" applyFill="1" applyBorder="1" applyAlignment="1">
      <alignment horizontal="center"/>
    </xf>
    <xf numFmtId="175" fontId="22" fillId="0" borderId="54" xfId="0" applyNumberFormat="1" applyFont="1" applyBorder="1" applyAlignment="1">
      <alignment horizontal="center" vertical="center"/>
    </xf>
    <xf numFmtId="175" fontId="22" fillId="0" borderId="55" xfId="0" applyNumberFormat="1" applyFont="1" applyBorder="1" applyAlignment="1">
      <alignment horizontal="center" vertical="center"/>
    </xf>
    <xf numFmtId="0" fontId="7" fillId="20" borderId="16" xfId="0" applyFont="1" applyFill="1" applyBorder="1" applyAlignment="1">
      <alignment horizontal="center" vertical="center"/>
    </xf>
    <xf numFmtId="0" fontId="31" fillId="18" borderId="2" xfId="0" applyFont="1" applyFill="1" applyBorder="1" applyAlignment="1">
      <alignment horizontal="center" vertical="center"/>
    </xf>
    <xf numFmtId="0" fontId="31" fillId="18" borderId="3" xfId="0" applyFont="1" applyFill="1" applyBorder="1" applyAlignment="1">
      <alignment horizontal="center" vertical="center"/>
    </xf>
    <xf numFmtId="0" fontId="31" fillId="18" borderId="4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31" fillId="18" borderId="1" xfId="0" applyFont="1" applyFill="1" applyBorder="1" applyAlignment="1">
      <alignment horizontal="center" vertical="center"/>
    </xf>
    <xf numFmtId="0" fontId="31" fillId="18" borderId="8" xfId="0" applyFont="1" applyFill="1" applyBorder="1" applyAlignment="1">
      <alignment horizontal="center" vertical="center"/>
    </xf>
    <xf numFmtId="20" fontId="7" fillId="0" borderId="10" xfId="0" applyNumberFormat="1" applyFont="1" applyBorder="1" applyAlignment="1">
      <alignment horizontal="center"/>
    </xf>
    <xf numFmtId="20" fontId="7" fillId="0" borderId="23" xfId="0" applyNumberFormat="1" applyFont="1" applyBorder="1" applyAlignment="1">
      <alignment horizontal="center"/>
    </xf>
    <xf numFmtId="0" fontId="38" fillId="4" borderId="10" xfId="0" applyFont="1" applyFill="1" applyBorder="1" applyAlignment="1">
      <alignment horizontal="center"/>
    </xf>
    <xf numFmtId="0" fontId="38" fillId="4" borderId="23" xfId="0" applyFont="1" applyFill="1" applyBorder="1" applyAlignment="1">
      <alignment horizontal="center"/>
    </xf>
    <xf numFmtId="0" fontId="43" fillId="0" borderId="5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73" fillId="10" borderId="5" xfId="0" applyFont="1" applyFill="1" applyBorder="1" applyAlignment="1">
      <alignment horizontal="center"/>
    </xf>
    <xf numFmtId="0" fontId="73" fillId="10" borderId="0" xfId="0" applyFont="1" applyFill="1" applyBorder="1" applyAlignment="1">
      <alignment horizontal="center"/>
    </xf>
    <xf numFmtId="0" fontId="7" fillId="6" borderId="34" xfId="0" applyFont="1" applyFill="1" applyBorder="1" applyAlignment="1">
      <alignment horizontal="center"/>
    </xf>
    <xf numFmtId="0" fontId="7" fillId="6" borderId="35" xfId="0" applyFont="1" applyFill="1" applyBorder="1" applyAlignment="1">
      <alignment horizontal="center"/>
    </xf>
    <xf numFmtId="0" fontId="7" fillId="6" borderId="36" xfId="0" applyFont="1" applyFill="1" applyBorder="1" applyAlignment="1">
      <alignment horizontal="center"/>
    </xf>
    <xf numFmtId="0" fontId="73" fillId="11" borderId="5" xfId="0" applyFont="1" applyFill="1" applyBorder="1" applyAlignment="1">
      <alignment horizontal="center"/>
    </xf>
    <xf numFmtId="0" fontId="73" fillId="11" borderId="0" xfId="0" applyFont="1" applyFill="1" applyBorder="1" applyAlignment="1">
      <alignment horizontal="center"/>
    </xf>
    <xf numFmtId="177" fontId="7" fillId="20" borderId="68" xfId="0" applyNumberFormat="1" applyFont="1" applyFill="1" applyBorder="1" applyAlignment="1">
      <alignment horizontal="center" vertical="center"/>
    </xf>
    <xf numFmtId="177" fontId="7" fillId="20" borderId="36" xfId="0" applyNumberFormat="1" applyFont="1" applyFill="1" applyBorder="1" applyAlignment="1">
      <alignment horizontal="center" vertical="center"/>
    </xf>
    <xf numFmtId="177" fontId="7" fillId="31" borderId="35" xfId="0" applyNumberFormat="1" applyFont="1" applyFill="1" applyBorder="1" applyAlignment="1">
      <alignment horizontal="center"/>
    </xf>
    <xf numFmtId="0" fontId="7" fillId="31" borderId="2" xfId="0" applyFont="1" applyFill="1" applyBorder="1" applyAlignment="1">
      <alignment horizontal="center" vertical="center" wrapText="1"/>
    </xf>
    <xf numFmtId="0" fontId="7" fillId="31" borderId="7" xfId="0" applyFont="1" applyFill="1" applyBorder="1" applyAlignment="1">
      <alignment horizontal="center" vertical="center" wrapText="1"/>
    </xf>
    <xf numFmtId="0" fontId="7" fillId="31" borderId="45" xfId="0" applyFont="1" applyFill="1" applyBorder="1" applyAlignment="1">
      <alignment horizontal="center" vertical="center" wrapText="1"/>
    </xf>
    <xf numFmtId="0" fontId="7" fillId="31" borderId="51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21" fillId="12" borderId="37" xfId="0" applyFont="1" applyFill="1" applyBorder="1" applyAlignment="1">
      <alignment horizontal="center"/>
    </xf>
    <xf numFmtId="0" fontId="21" fillId="12" borderId="39" xfId="0" applyFont="1" applyFill="1" applyBorder="1" applyAlignment="1">
      <alignment horizontal="center"/>
    </xf>
    <xf numFmtId="0" fontId="21" fillId="12" borderId="40" xfId="0" applyFont="1" applyFill="1" applyBorder="1" applyAlignment="1">
      <alignment horizontal="center"/>
    </xf>
    <xf numFmtId="0" fontId="46" fillId="22" borderId="2" xfId="0" applyFont="1" applyFill="1" applyBorder="1" applyAlignment="1">
      <alignment horizontal="center"/>
    </xf>
    <xf numFmtId="0" fontId="46" fillId="22" borderId="3" xfId="0" applyFont="1" applyFill="1" applyBorder="1" applyAlignment="1">
      <alignment horizontal="center"/>
    </xf>
    <xf numFmtId="0" fontId="46" fillId="22" borderId="4" xfId="0" applyFont="1" applyFill="1" applyBorder="1" applyAlignment="1">
      <alignment horizontal="center"/>
    </xf>
    <xf numFmtId="177" fontId="7" fillId="22" borderId="5" xfId="0" applyNumberFormat="1" applyFont="1" applyFill="1" applyBorder="1" applyAlignment="1">
      <alignment horizontal="center"/>
    </xf>
    <xf numFmtId="177" fontId="7" fillId="22" borderId="0" xfId="0" applyNumberFormat="1" applyFont="1" applyFill="1" applyBorder="1" applyAlignment="1">
      <alignment horizontal="center"/>
    </xf>
    <xf numFmtId="177" fontId="7" fillId="22" borderId="6" xfId="0" applyNumberFormat="1" applyFont="1" applyFill="1" applyBorder="1" applyAlignment="1">
      <alignment horizontal="center"/>
    </xf>
    <xf numFmtId="0" fontId="7" fillId="20" borderId="39" xfId="0" applyFont="1" applyFill="1" applyBorder="1" applyAlignment="1">
      <alignment horizontal="center" vertical="center" wrapText="1"/>
    </xf>
    <xf numFmtId="0" fontId="7" fillId="20" borderId="13" xfId="0" applyFont="1" applyFill="1" applyBorder="1" applyAlignment="1">
      <alignment horizontal="center" vertical="center" wrapText="1"/>
    </xf>
    <xf numFmtId="38" fontId="49" fillId="29" borderId="37" xfId="0" applyNumberFormat="1" applyFont="1" applyFill="1" applyBorder="1" applyAlignment="1">
      <alignment horizontal="center" vertical="center"/>
    </xf>
    <xf numFmtId="38" fontId="49" fillId="29" borderId="12" xfId="0" applyNumberFormat="1" applyFont="1" applyFill="1" applyBorder="1" applyAlignment="1">
      <alignment horizontal="center" vertical="center"/>
    </xf>
    <xf numFmtId="38" fontId="49" fillId="10" borderId="39" xfId="0" applyNumberFormat="1" applyFont="1" applyFill="1" applyBorder="1" applyAlignment="1">
      <alignment horizontal="center" vertical="center" wrapText="1"/>
    </xf>
    <xf numFmtId="38" fontId="49" fillId="10" borderId="13" xfId="0" applyNumberFormat="1" applyFont="1" applyFill="1" applyBorder="1" applyAlignment="1">
      <alignment horizontal="center" vertical="center" wrapText="1"/>
    </xf>
    <xf numFmtId="0" fontId="7" fillId="11" borderId="39" xfId="0" applyFont="1" applyFill="1" applyBorder="1" applyAlignment="1">
      <alignment horizontal="center" vertical="center" wrapText="1"/>
    </xf>
    <xf numFmtId="0" fontId="7" fillId="11" borderId="13" xfId="0" applyFont="1" applyFill="1" applyBorder="1" applyAlignment="1">
      <alignment horizontal="center" vertical="center" wrapText="1"/>
    </xf>
    <xf numFmtId="0" fontId="49" fillId="32" borderId="39" xfId="0" applyFont="1" applyFill="1" applyBorder="1" applyAlignment="1">
      <alignment horizontal="center" vertical="center" wrapText="1"/>
    </xf>
    <xf numFmtId="0" fontId="49" fillId="32" borderId="13" xfId="0" applyFont="1" applyFill="1" applyBorder="1" applyAlignment="1">
      <alignment horizontal="center" vertical="center" wrapText="1"/>
    </xf>
    <xf numFmtId="0" fontId="49" fillId="7" borderId="39" xfId="0" applyFont="1" applyFill="1" applyBorder="1" applyAlignment="1">
      <alignment horizontal="center" vertical="center" wrapText="1"/>
    </xf>
    <xf numFmtId="0" fontId="49" fillId="7" borderId="13" xfId="0" applyFont="1" applyFill="1" applyBorder="1" applyAlignment="1">
      <alignment horizontal="center" vertical="center" wrapText="1"/>
    </xf>
    <xf numFmtId="0" fontId="7" fillId="31" borderId="38" xfId="0" applyFont="1" applyFill="1" applyBorder="1" applyAlignment="1">
      <alignment horizontal="center" vertical="center" wrapText="1"/>
    </xf>
    <xf numFmtId="0" fontId="7" fillId="31" borderId="59" xfId="0" applyFont="1" applyFill="1" applyBorder="1" applyAlignment="1">
      <alignment horizontal="center" vertical="center" wrapText="1"/>
    </xf>
    <xf numFmtId="0" fontId="34" fillId="30" borderId="38" xfId="0" applyFont="1" applyFill="1" applyBorder="1" applyAlignment="1">
      <alignment horizontal="center" vertical="center"/>
    </xf>
    <xf numFmtId="0" fontId="34" fillId="30" borderId="59" xfId="0" applyFont="1" applyFill="1" applyBorder="1" applyAlignment="1">
      <alignment horizontal="center" vertical="center"/>
    </xf>
    <xf numFmtId="0" fontId="34" fillId="30" borderId="38" xfId="0" applyNumberFormat="1" applyFont="1" applyFill="1" applyBorder="1" applyAlignment="1">
      <alignment horizontal="center" vertical="center"/>
    </xf>
    <xf numFmtId="183" fontId="34" fillId="30" borderId="59" xfId="0" applyNumberFormat="1" applyFont="1" applyFill="1" applyBorder="1" applyAlignment="1">
      <alignment horizontal="center" vertical="center"/>
    </xf>
    <xf numFmtId="164" fontId="34" fillId="30" borderId="38" xfId="3" applyFont="1" applyFill="1" applyBorder="1" applyAlignment="1">
      <alignment horizontal="center" vertical="center"/>
    </xf>
    <xf numFmtId="164" fontId="34" fillId="30" borderId="59" xfId="3" applyFont="1" applyFill="1" applyBorder="1" applyAlignment="1">
      <alignment horizontal="center" vertical="center"/>
    </xf>
    <xf numFmtId="0" fontId="7" fillId="31" borderId="39" xfId="0" applyFont="1" applyFill="1" applyBorder="1" applyAlignment="1">
      <alignment horizontal="center" vertical="center" wrapText="1"/>
    </xf>
    <xf numFmtId="0" fontId="7" fillId="8" borderId="40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9" fontId="34" fillId="20" borderId="52" xfId="4" applyFont="1" applyFill="1" applyBorder="1" applyAlignment="1">
      <alignment horizontal="center" vertical="center"/>
    </xf>
    <xf numFmtId="9" fontId="34" fillId="20" borderId="63" xfId="4" applyFont="1" applyFill="1" applyBorder="1" applyAlignment="1">
      <alignment horizontal="center" vertical="center"/>
    </xf>
    <xf numFmtId="0" fontId="40" fillId="25" borderId="2" xfId="0" applyFont="1" applyFill="1" applyBorder="1" applyAlignment="1">
      <alignment horizontal="center"/>
    </xf>
    <xf numFmtId="0" fontId="40" fillId="25" borderId="3" xfId="0" applyFont="1" applyFill="1" applyBorder="1" applyAlignment="1">
      <alignment horizontal="center"/>
    </xf>
    <xf numFmtId="0" fontId="40" fillId="25" borderId="4" xfId="0" applyFont="1" applyFill="1" applyBorder="1" applyAlignment="1">
      <alignment horizontal="center"/>
    </xf>
    <xf numFmtId="0" fontId="52" fillId="14" borderId="2" xfId="0" applyFont="1" applyFill="1" applyBorder="1" applyAlignment="1">
      <alignment horizontal="center"/>
    </xf>
    <xf numFmtId="0" fontId="52" fillId="14" borderId="3" xfId="0" applyFont="1" applyFill="1" applyBorder="1" applyAlignment="1">
      <alignment horizontal="center"/>
    </xf>
    <xf numFmtId="0" fontId="52" fillId="14" borderId="4" xfId="0" applyFont="1" applyFill="1" applyBorder="1" applyAlignment="1">
      <alignment horizontal="center"/>
    </xf>
    <xf numFmtId="182" fontId="26" fillId="14" borderId="5" xfId="0" applyNumberFormat="1" applyFont="1" applyFill="1" applyBorder="1" applyAlignment="1">
      <alignment horizontal="center"/>
    </xf>
    <xf numFmtId="182" fontId="26" fillId="14" borderId="0" xfId="0" applyNumberFormat="1" applyFont="1" applyFill="1" applyBorder="1" applyAlignment="1">
      <alignment horizontal="center"/>
    </xf>
    <xf numFmtId="182" fontId="26" fillId="14" borderId="6" xfId="0" applyNumberFormat="1" applyFont="1" applyFill="1" applyBorder="1" applyAlignment="1">
      <alignment horizontal="center"/>
    </xf>
    <xf numFmtId="0" fontId="40" fillId="6" borderId="73" xfId="0" applyFont="1" applyFill="1" applyBorder="1" applyAlignment="1">
      <alignment horizontal="center"/>
    </xf>
    <xf numFmtId="0" fontId="40" fillId="6" borderId="75" xfId="0" applyFont="1" applyFill="1" applyBorder="1" applyAlignment="1">
      <alignment horizontal="center"/>
    </xf>
    <xf numFmtId="0" fontId="7" fillId="12" borderId="57" xfId="0" applyFont="1" applyFill="1" applyBorder="1" applyAlignment="1">
      <alignment horizontal="center" vertical="center" wrapText="1"/>
    </xf>
    <xf numFmtId="0" fontId="7" fillId="12" borderId="54" xfId="0" applyFont="1" applyFill="1" applyBorder="1" applyAlignment="1">
      <alignment horizontal="center" vertical="center" wrapText="1"/>
    </xf>
    <xf numFmtId="0" fontId="7" fillId="12" borderId="58" xfId="0" applyFont="1" applyFill="1" applyBorder="1" applyAlignment="1">
      <alignment horizontal="center" vertical="center" wrapText="1"/>
    </xf>
    <xf numFmtId="0" fontId="7" fillId="12" borderId="39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177" fontId="57" fillId="13" borderId="2" xfId="0" applyNumberFormat="1" applyFont="1" applyFill="1" applyBorder="1" applyAlignment="1">
      <alignment horizontal="center" vertical="center"/>
    </xf>
    <xf numFmtId="177" fontId="57" fillId="13" borderId="3" xfId="0" applyNumberFormat="1" applyFont="1" applyFill="1" applyBorder="1" applyAlignment="1">
      <alignment horizontal="center" vertical="center"/>
    </xf>
    <xf numFmtId="177" fontId="57" fillId="13" borderId="4" xfId="0" applyNumberFormat="1" applyFont="1" applyFill="1" applyBorder="1" applyAlignment="1">
      <alignment horizontal="center" vertical="center"/>
    </xf>
    <xf numFmtId="177" fontId="57" fillId="13" borderId="7" xfId="0" applyNumberFormat="1" applyFont="1" applyFill="1" applyBorder="1" applyAlignment="1">
      <alignment horizontal="center" vertical="center"/>
    </xf>
    <xf numFmtId="177" fontId="57" fillId="13" borderId="1" xfId="0" applyNumberFormat="1" applyFont="1" applyFill="1" applyBorder="1" applyAlignment="1">
      <alignment horizontal="center" vertical="center"/>
    </xf>
    <xf numFmtId="177" fontId="57" fillId="13" borderId="8" xfId="0" applyNumberFormat="1" applyFont="1" applyFill="1" applyBorder="1" applyAlignment="1">
      <alignment horizontal="center" vertical="center"/>
    </xf>
    <xf numFmtId="0" fontId="57" fillId="29" borderId="2" xfId="0" applyFont="1" applyFill="1" applyBorder="1" applyAlignment="1">
      <alignment horizontal="center" vertical="center"/>
    </xf>
    <xf numFmtId="0" fontId="57" fillId="29" borderId="4" xfId="0" applyFont="1" applyFill="1" applyBorder="1" applyAlignment="1">
      <alignment horizontal="center" vertical="center"/>
    </xf>
    <xf numFmtId="0" fontId="57" fillId="29" borderId="7" xfId="0" applyFont="1" applyFill="1" applyBorder="1" applyAlignment="1">
      <alignment horizontal="center" vertical="center"/>
    </xf>
    <xf numFmtId="0" fontId="57" fillId="29" borderId="8" xfId="0" applyFont="1" applyFill="1" applyBorder="1" applyAlignment="1">
      <alignment horizontal="center" vertical="center"/>
    </xf>
    <xf numFmtId="0" fontId="31" fillId="22" borderId="37" xfId="0" applyFont="1" applyFill="1" applyBorder="1" applyAlignment="1">
      <alignment horizontal="center" vertical="center" wrapText="1"/>
    </xf>
    <xf numFmtId="0" fontId="31" fillId="22" borderId="11" xfId="0" applyFont="1" applyFill="1" applyBorder="1" applyAlignment="1">
      <alignment horizontal="center" vertical="center" wrapText="1"/>
    </xf>
    <xf numFmtId="0" fontId="7" fillId="12" borderId="40" xfId="0" applyFont="1" applyFill="1" applyBorder="1" applyAlignment="1">
      <alignment horizontal="center" vertical="center" wrapText="1"/>
    </xf>
    <xf numFmtId="0" fontId="7" fillId="12" borderId="16" xfId="0" applyFont="1" applyFill="1" applyBorder="1" applyAlignment="1">
      <alignment horizontal="center" vertical="center" wrapText="1"/>
    </xf>
    <xf numFmtId="0" fontId="7" fillId="20" borderId="34" xfId="0" applyFont="1" applyFill="1" applyBorder="1" applyAlignment="1">
      <alignment horizontal="center" vertical="center"/>
    </xf>
    <xf numFmtId="0" fontId="7" fillId="20" borderId="35" xfId="0" applyFont="1" applyFill="1" applyBorder="1" applyAlignment="1">
      <alignment horizontal="center" vertical="center"/>
    </xf>
    <xf numFmtId="0" fontId="7" fillId="20" borderId="36" xfId="0" applyFont="1" applyFill="1" applyBorder="1" applyAlignment="1">
      <alignment horizontal="center" vertical="center"/>
    </xf>
  </cellXfs>
  <cellStyles count="54">
    <cellStyle name="20% - Accent1" xfId="31" builtinId="30" customBuiltin="1"/>
    <cellStyle name="20% - Accent2" xfId="35" builtinId="34" customBuiltin="1"/>
    <cellStyle name="20% - Accent3" xfId="39" builtinId="38" customBuiltin="1"/>
    <cellStyle name="20% - Accent4" xfId="43" builtinId="42" customBuiltin="1"/>
    <cellStyle name="20% - Accent5" xfId="47" builtinId="46" customBuiltin="1"/>
    <cellStyle name="20% - Accent6" xfId="51" builtinId="50" customBuiltin="1"/>
    <cellStyle name="40% - Accent1" xfId="32" builtinId="31" customBuiltin="1"/>
    <cellStyle name="40% - Accent2" xfId="36" builtinId="35" customBuiltin="1"/>
    <cellStyle name="40% - Accent3" xfId="40" builtinId="39" customBuiltin="1"/>
    <cellStyle name="40% - Accent4" xfId="44" builtinId="43" customBuiltin="1"/>
    <cellStyle name="40% - Accent5" xfId="48" builtinId="47" customBuiltin="1"/>
    <cellStyle name="40% - Accent6" xfId="52" builtinId="51" customBuiltin="1"/>
    <cellStyle name="60% - Accent1" xfId="33" builtinId="32" customBuiltin="1"/>
    <cellStyle name="60% - Accent2" xfId="37" builtinId="36" customBuiltin="1"/>
    <cellStyle name="60% - Accent3" xfId="41" builtinId="40" customBuiltin="1"/>
    <cellStyle name="60% - Accent4" xfId="45" builtinId="44" customBuiltin="1"/>
    <cellStyle name="60% - Accent5" xfId="49" builtinId="48" customBuiltin="1"/>
    <cellStyle name="60% - Accent6" xfId="53" builtinId="52" customBuiltin="1"/>
    <cellStyle name="Accent1" xfId="30" builtinId="29" customBuiltin="1"/>
    <cellStyle name="Accent2" xfId="34" builtinId="33" customBuiltin="1"/>
    <cellStyle name="Accent3" xfId="38" builtinId="37" customBuiltin="1"/>
    <cellStyle name="Accent4" xfId="42" builtinId="41" customBuiltin="1"/>
    <cellStyle name="Accent5" xfId="46" builtinId="45" customBuiltin="1"/>
    <cellStyle name="Accent6" xfId="50" builtinId="49" customBuiltin="1"/>
    <cellStyle name="Bad" xfId="19" builtinId="27" customBuiltin="1"/>
    <cellStyle name="Calculation" xfId="23" builtinId="22" customBuiltin="1"/>
    <cellStyle name="Check Cell" xfId="25" builtinId="23" customBuiltin="1"/>
    <cellStyle name="Comma" xfId="2" builtinId="3"/>
    <cellStyle name="Comma [0]" xfId="3" builtinId="6"/>
    <cellStyle name="Comma 10" xfId="11"/>
    <cellStyle name="Explanatory Text" xfId="28" builtinId="53" customBuiltin="1"/>
    <cellStyle name="Good" xfId="18" builtinId="26" customBuiltin="1"/>
    <cellStyle name="Heading 1" xfId="14" builtinId="16" customBuiltin="1"/>
    <cellStyle name="Heading 2" xfId="15" builtinId="17" customBuiltin="1"/>
    <cellStyle name="Heading 3" xfId="16" builtinId="18" customBuiltin="1"/>
    <cellStyle name="Heading 4" xfId="17" builtinId="19" customBuiltin="1"/>
    <cellStyle name="Input" xfId="21" builtinId="20" customBuiltin="1"/>
    <cellStyle name="Linked Cell" xfId="24" builtinId="24" customBuiltin="1"/>
    <cellStyle name="Neutral" xfId="20" builtinId="28" customBuiltin="1"/>
    <cellStyle name="Normal" xfId="0" builtinId="0"/>
    <cellStyle name="Normal 114" xfId="10"/>
    <cellStyle name="Normal 2" xfId="5"/>
    <cellStyle name="Normal 3" xfId="6"/>
    <cellStyle name="Normal 3 2" xfId="8"/>
    <cellStyle name="Normal 3 3" xfId="9"/>
    <cellStyle name="Normal 4" xfId="12"/>
    <cellStyle name="Normal 8 2" xfId="1"/>
    <cellStyle name="Normal_Sheet1" xfId="7"/>
    <cellStyle name="Note" xfId="27" builtinId="10" customBuiltin="1"/>
    <cellStyle name="Output" xfId="22" builtinId="21" customBuiltin="1"/>
    <cellStyle name="Percent" xfId="4" builtinId="5"/>
    <cellStyle name="Title" xfId="13" builtinId="15" customBuiltin="1"/>
    <cellStyle name="Total" xfId="29" builtinId="25" customBuiltin="1"/>
    <cellStyle name="Warning Text" xfId="26" builtinId="11" customBuiltin="1"/>
  </cellStyles>
  <dxfs count="260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rgb="FF00B0F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rgb="FF00B0F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B0F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B0F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B0F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rgb="FF00B0F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rgb="FF00B0F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rgb="FF00B0F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rgb="FF00B0F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B0F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B0F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B0F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 left="1" right="1" top="1" bottom="1">
          <stop position="0">
            <color theme="0"/>
          </stop>
          <stop position="1">
            <color rgb="FF0099FF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C000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rgb="FF00B0F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FF00"/>
          </stop>
        </gradient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b/>
        <i val="0"/>
        <color theme="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999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999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  <colors>
    <mruColors>
      <color rgb="FFFF9999"/>
      <color rgb="FF003300"/>
      <color rgb="FFFFFFCC"/>
      <color rgb="FF070BB9"/>
      <color rgb="FF006699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2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image" Target="../media/image4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rgbClr val="002060"/>
                </a:solidFill>
                <a:latin typeface="+mj-lt"/>
                <a:ea typeface="+mj-ea"/>
                <a:cs typeface="+mj-cs"/>
              </a:defRPr>
            </a:pPr>
            <a:r>
              <a:rPr lang="id-ID" sz="1800">
                <a:solidFill>
                  <a:srgbClr val="002060"/>
                </a:solidFill>
              </a:rPr>
              <a:t>SUPPLY DISPATCH 67 based on CV Kumulatif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rgbClr val="00206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2943582343459"/>
          <c:y val="0.11506004931201781"/>
          <c:w val="0.80707510475755873"/>
          <c:h val="0.68871152469577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Quality'!$C$2:$C$3</c:f>
              <c:strCache>
                <c:ptCount val="2"/>
                <c:pt idx="0">
                  <c:v>PLAN</c:v>
                </c:pt>
                <c:pt idx="1">
                  <c:v>N Unit</c:v>
                </c:pt>
              </c:strCache>
            </c:strRef>
          </c:tx>
          <c:spPr>
            <a:solidFill>
              <a:schemeClr val="accent1">
                <a:tint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Quality'!$C$4:$C$15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36-4451-8A10-ECAAE578CFC9}"/>
            </c:ext>
          </c:extLst>
        </c:ser>
        <c:ser>
          <c:idx val="1"/>
          <c:order val="1"/>
          <c:tx>
            <c:strRef>
              <c:f>'Summary Quality'!$D$2:$D$3</c:f>
              <c:strCache>
                <c:ptCount val="2"/>
                <c:pt idx="0">
                  <c:v>PLAN</c:v>
                </c:pt>
                <c:pt idx="1">
                  <c:v>TM</c:v>
                </c:pt>
              </c:strCache>
            </c:strRef>
          </c:tx>
          <c:spPr>
            <a:solidFill>
              <a:schemeClr val="accent1">
                <a:tint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Quality'!$D$4:$D$15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36-4451-8A10-ECAAE578CFC9}"/>
            </c:ext>
          </c:extLst>
        </c:ser>
        <c:ser>
          <c:idx val="2"/>
          <c:order val="2"/>
          <c:tx>
            <c:strRef>
              <c:f>'Summary Quality'!$E$2:$E$3</c:f>
              <c:strCache>
                <c:ptCount val="2"/>
                <c:pt idx="0">
                  <c:v>PLAN</c:v>
                </c:pt>
                <c:pt idx="1">
                  <c:v>TS</c:v>
                </c:pt>
              </c:strCache>
            </c:strRef>
          </c:tx>
          <c:spPr>
            <a:solidFill>
              <a:schemeClr val="accent1">
                <a:tint val="45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Quality'!$E$4:$E$15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36-4451-8A10-ECAAE578CFC9}"/>
            </c:ext>
          </c:extLst>
        </c:ser>
        <c:ser>
          <c:idx val="3"/>
          <c:order val="3"/>
          <c:tx>
            <c:strRef>
              <c:f>'Summary Quality'!$F$2:$F$3</c:f>
              <c:strCache>
                <c:ptCount val="2"/>
                <c:pt idx="0">
                  <c:v>PLAN</c:v>
                </c:pt>
                <c:pt idx="1">
                  <c:v>ASH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Quality'!$F$4:$F$15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236-4451-8A10-ECAAE578CFC9}"/>
            </c:ext>
          </c:extLst>
        </c:ser>
        <c:ser>
          <c:idx val="4"/>
          <c:order val="4"/>
          <c:tx>
            <c:strRef>
              <c:f>'Summary Quality'!$G$2:$G$3</c:f>
              <c:strCache>
                <c:ptCount val="2"/>
                <c:pt idx="0">
                  <c:v>PLAN</c:v>
                </c:pt>
                <c:pt idx="1">
                  <c:v>Cal (Daf)</c:v>
                </c:pt>
              </c:strCache>
            </c:strRef>
          </c:tx>
          <c:spPr>
            <a:solidFill>
              <a:schemeClr val="accent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Quality'!$G$4:$G$15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236-4451-8A10-ECAAE578CFC9}"/>
            </c:ext>
          </c:extLst>
        </c:ser>
        <c:ser>
          <c:idx val="5"/>
          <c:order val="5"/>
          <c:tx>
            <c:strRef>
              <c:f>'Summary Quality'!$H$2:$H$3</c:f>
              <c:strCache>
                <c:ptCount val="2"/>
                <c:pt idx="0">
                  <c:v>PLAN</c:v>
                </c:pt>
                <c:pt idx="1">
                  <c:v>Cal (adb)</c:v>
                </c:pt>
              </c:strCache>
            </c:strRef>
          </c:tx>
          <c:spPr>
            <a:solidFill>
              <a:schemeClr val="accent1">
                <a:tint val="59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Quality'!$H$4:$H$15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236-4451-8A10-ECAAE578CFC9}"/>
            </c:ext>
          </c:extLst>
        </c:ser>
        <c:ser>
          <c:idx val="7"/>
          <c:order val="7"/>
          <c:tx>
            <c:strRef>
              <c:f>'Summary Quality'!$J$2:$J$3</c:f>
              <c:strCache>
                <c:ptCount val="2"/>
                <c:pt idx="0">
                  <c:v>ACTUAL</c:v>
                </c:pt>
                <c:pt idx="1">
                  <c:v>N Unit</c:v>
                </c:pt>
              </c:strCache>
            </c:strRef>
          </c:tx>
          <c:spPr>
            <a:solidFill>
              <a:schemeClr val="accent1">
                <a:tint val="69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Quality'!$J$4:$J$15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236-4451-8A10-ECAAE578CFC9}"/>
            </c:ext>
          </c:extLst>
        </c:ser>
        <c:ser>
          <c:idx val="8"/>
          <c:order val="8"/>
          <c:tx>
            <c:strRef>
              <c:f>'Summary Quality'!$K$2:$K$3</c:f>
              <c:strCache>
                <c:ptCount val="2"/>
                <c:pt idx="0">
                  <c:v>ACTUAL</c:v>
                </c:pt>
                <c:pt idx="1">
                  <c:v>TM</c:v>
                </c:pt>
              </c:strCache>
            </c:strRef>
          </c:tx>
          <c:spPr>
            <a:solidFill>
              <a:schemeClr val="accent1">
                <a:tint val="74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Quality'!$K$4:$K$15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236-4451-8A10-ECAAE578CFC9}"/>
            </c:ext>
          </c:extLst>
        </c:ser>
        <c:ser>
          <c:idx val="9"/>
          <c:order val="9"/>
          <c:tx>
            <c:strRef>
              <c:f>'Summary Quality'!$L$2:$L$3</c:f>
              <c:strCache>
                <c:ptCount val="2"/>
                <c:pt idx="0">
                  <c:v>ACTUAL</c:v>
                </c:pt>
                <c:pt idx="1">
                  <c:v>TS</c:v>
                </c:pt>
              </c:strCache>
            </c:strRef>
          </c:tx>
          <c:spPr>
            <a:solidFill>
              <a:schemeClr val="accent1">
                <a:tint val="79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Quality'!$L$4:$L$15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236-4451-8A10-ECAAE578CFC9}"/>
            </c:ext>
          </c:extLst>
        </c:ser>
        <c:ser>
          <c:idx val="10"/>
          <c:order val="10"/>
          <c:tx>
            <c:strRef>
              <c:f>'Summary Quality'!$M$2:$M$3</c:f>
              <c:strCache>
                <c:ptCount val="2"/>
                <c:pt idx="0">
                  <c:v>ACTUAL</c:v>
                </c:pt>
                <c:pt idx="1">
                  <c:v>ASH</c:v>
                </c:pt>
              </c:strCache>
            </c:strRef>
          </c:tx>
          <c:spPr>
            <a:solidFill>
              <a:schemeClr val="accent1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Quality'!$M$4:$M$15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236-4451-8A10-ECAAE578CFC9}"/>
            </c:ext>
          </c:extLst>
        </c:ser>
        <c:ser>
          <c:idx val="11"/>
          <c:order val="11"/>
          <c:tx>
            <c:strRef>
              <c:f>'Summary Quality'!$N$2:$N$3</c:f>
              <c:strCache>
                <c:ptCount val="2"/>
                <c:pt idx="0">
                  <c:v>ACTUAL</c:v>
                </c:pt>
                <c:pt idx="1">
                  <c:v>Cal (Daf)</c:v>
                </c:pt>
              </c:strCache>
            </c:strRef>
          </c:tx>
          <c:spPr>
            <a:solidFill>
              <a:schemeClr val="accent1">
                <a:tint val="88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Quality'!$N$4:$N$15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236-4451-8A10-ECAAE578CFC9}"/>
            </c:ext>
          </c:extLst>
        </c:ser>
        <c:ser>
          <c:idx val="12"/>
          <c:order val="12"/>
          <c:tx>
            <c:strRef>
              <c:f>'Summary Quality'!$O$2:$O$3</c:f>
              <c:strCache>
                <c:ptCount val="2"/>
                <c:pt idx="0">
                  <c:v>ACTUAL</c:v>
                </c:pt>
                <c:pt idx="1">
                  <c:v>Cal (adb)</c:v>
                </c:pt>
              </c:strCache>
            </c:strRef>
          </c:tx>
          <c:spPr>
            <a:solidFill>
              <a:schemeClr val="accent1">
                <a:tint val="93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Quality'!$O$4:$O$15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236-4451-8A10-ECAAE578CFC9}"/>
            </c:ext>
          </c:extLst>
        </c:ser>
        <c:ser>
          <c:idx val="13"/>
          <c:order val="13"/>
          <c:tx>
            <c:strRef>
              <c:f>'Summary Quality'!$P$2:$P$3</c:f>
              <c:strCache>
                <c:ptCount val="2"/>
                <c:pt idx="0">
                  <c:v>ACTUAL</c:v>
                </c:pt>
                <c:pt idx="1">
                  <c:v>Cal (ar)</c:v>
                </c:pt>
              </c:strCache>
            </c:strRef>
          </c:tx>
          <c:spPr>
            <a:solidFill>
              <a:schemeClr val="accent1">
                <a:tint val="98000"/>
              </a:schemeClr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5236-4451-8A10-ECAAE578CF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Quality'!$P$4:$P$16</c:f>
              <c:numCache>
                <c:formatCode>#,##0</c:formatCode>
                <c:ptCount val="13"/>
                <c:pt idx="0">
                  <c:v>4775.6153846153848</c:v>
                </c:pt>
                <c:pt idx="1">
                  <c:v>4793.5714285714284</c:v>
                </c:pt>
                <c:pt idx="2">
                  <c:v>4778.909090909091</c:v>
                </c:pt>
                <c:pt idx="3">
                  <c:v>4773.3529411764703</c:v>
                </c:pt>
                <c:pt idx="4">
                  <c:v>4763</c:v>
                </c:pt>
                <c:pt idx="5">
                  <c:v>4774.894736842105</c:v>
                </c:pt>
                <c:pt idx="6">
                  <c:v>4770.0344827586205</c:v>
                </c:pt>
                <c:pt idx="7">
                  <c:v>4776.5333333333338</c:v>
                </c:pt>
                <c:pt idx="8">
                  <c:v>4790.090909090909</c:v>
                </c:pt>
                <c:pt idx="9">
                  <c:v>4804.2380952380954</c:v>
                </c:pt>
                <c:pt idx="10">
                  <c:v>4915</c:v>
                </c:pt>
                <c:pt idx="11">
                  <c:v>4854.2</c:v>
                </c:pt>
                <c:pt idx="12">
                  <c:v>4790.8141263940524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236-4451-8A10-ECAAE578CFC9}"/>
            </c:ext>
          </c:extLst>
        </c:ser>
        <c:ser>
          <c:idx val="14"/>
          <c:order val="14"/>
          <c:tx>
            <c:strRef>
              <c:f>'Summary Quality'!$Q$2:$Q$3</c:f>
              <c:strCache>
                <c:ptCount val="2"/>
                <c:pt idx="0">
                  <c:v>DEVIASI</c:v>
                </c:pt>
                <c:pt idx="1">
                  <c:v>N Unit</c:v>
                </c:pt>
              </c:strCache>
            </c:strRef>
          </c:tx>
          <c:spPr>
            <a:solidFill>
              <a:schemeClr val="accent1">
                <a:shade val="97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Quality'!$Q$4:$Q$15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236-4451-8A10-ECAAE578CFC9}"/>
            </c:ext>
          </c:extLst>
        </c:ser>
        <c:ser>
          <c:idx val="15"/>
          <c:order val="15"/>
          <c:tx>
            <c:strRef>
              <c:f>'Summary Quality'!$R$2:$R$3</c:f>
              <c:strCache>
                <c:ptCount val="2"/>
                <c:pt idx="0">
                  <c:v>DEVIASI</c:v>
                </c:pt>
                <c:pt idx="1">
                  <c:v>TM</c:v>
                </c:pt>
              </c:strCache>
            </c:strRef>
          </c:tx>
          <c:spPr>
            <a:solidFill>
              <a:schemeClr val="accent1">
                <a:shade val="92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Quality'!$R$4:$R$15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236-4451-8A10-ECAAE578CFC9}"/>
            </c:ext>
          </c:extLst>
        </c:ser>
        <c:ser>
          <c:idx val="16"/>
          <c:order val="16"/>
          <c:tx>
            <c:strRef>
              <c:f>'Summary Quality'!$S$2:$S$3</c:f>
              <c:strCache>
                <c:ptCount val="2"/>
                <c:pt idx="0">
                  <c:v>DEVIASI</c:v>
                </c:pt>
                <c:pt idx="1">
                  <c:v>TS</c:v>
                </c:pt>
              </c:strCache>
            </c:strRef>
          </c:tx>
          <c:spPr>
            <a:solidFill>
              <a:schemeClr val="accent1">
                <a:shade val="87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Quality'!$S$4:$S$15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236-4451-8A10-ECAAE578CFC9}"/>
            </c:ext>
          </c:extLst>
        </c:ser>
        <c:ser>
          <c:idx val="17"/>
          <c:order val="17"/>
          <c:tx>
            <c:strRef>
              <c:f>'Summary Quality'!$T$2:$T$3</c:f>
              <c:strCache>
                <c:ptCount val="2"/>
                <c:pt idx="0">
                  <c:v>DEVIASI</c:v>
                </c:pt>
                <c:pt idx="1">
                  <c:v>ASH</c:v>
                </c:pt>
              </c:strCache>
            </c:strRef>
          </c:tx>
          <c:spPr>
            <a:solidFill>
              <a:schemeClr val="accent1">
                <a:shade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Quality'!$T$4:$T$15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236-4451-8A10-ECAAE578CFC9}"/>
            </c:ext>
          </c:extLst>
        </c:ser>
        <c:ser>
          <c:idx val="18"/>
          <c:order val="18"/>
          <c:tx>
            <c:strRef>
              <c:f>'Summary Quality'!$U$2:$U$3</c:f>
              <c:strCache>
                <c:ptCount val="2"/>
                <c:pt idx="0">
                  <c:v>DEVIASI</c:v>
                </c:pt>
                <c:pt idx="1">
                  <c:v>Cal (Daf)</c:v>
                </c:pt>
              </c:strCache>
            </c:strRef>
          </c:tx>
          <c:spPr>
            <a:solidFill>
              <a:schemeClr val="accent1">
                <a:shade val="78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Quality'!$U$4:$U$15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236-4451-8A10-ECAAE578CFC9}"/>
            </c:ext>
          </c:extLst>
        </c:ser>
        <c:ser>
          <c:idx val="19"/>
          <c:order val="19"/>
          <c:tx>
            <c:strRef>
              <c:f>'Summary Quality'!$V$2:$V$3</c:f>
              <c:strCache>
                <c:ptCount val="2"/>
                <c:pt idx="0">
                  <c:v>DEVIASI</c:v>
                </c:pt>
                <c:pt idx="1">
                  <c:v>Cal (adb)</c:v>
                </c:pt>
              </c:strCache>
            </c:strRef>
          </c:tx>
          <c:spPr>
            <a:solidFill>
              <a:schemeClr val="accent1">
                <a:shade val="73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Quality'!$V$4:$V$15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236-4451-8A10-ECAAE578CFC9}"/>
            </c:ext>
          </c:extLst>
        </c:ser>
        <c:ser>
          <c:idx val="20"/>
          <c:order val="20"/>
          <c:tx>
            <c:strRef>
              <c:f>'Summary Quality'!$W$2:$W$3</c:f>
              <c:strCache>
                <c:ptCount val="2"/>
                <c:pt idx="0">
                  <c:v>DEVIASI</c:v>
                </c:pt>
                <c:pt idx="1">
                  <c:v>Cal (ar)</c:v>
                </c:pt>
              </c:strCache>
            </c:strRef>
          </c:tx>
          <c:spPr>
            <a:solidFill>
              <a:schemeClr val="accent1">
                <a:shade val="68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Quality'!$W$4:$W$16</c:f>
              <c:numCache>
                <c:formatCode>#,##0</c:formatCode>
                <c:ptCount val="13"/>
                <c:pt idx="0">
                  <c:v>0</c:v>
                </c:pt>
                <c:pt idx="1">
                  <c:v>17.956043956043686</c:v>
                </c:pt>
                <c:pt idx="2">
                  <c:v>7.8350168350170861</c:v>
                </c:pt>
                <c:pt idx="3">
                  <c:v>2.2788671023963616</c:v>
                </c:pt>
                <c:pt idx="4">
                  <c:v>-0.96296296296259243</c:v>
                </c:pt>
                <c:pt idx="5">
                  <c:v>10.931773879142384</c:v>
                </c:pt>
                <c:pt idx="6">
                  <c:v>6.0715197956578777</c:v>
                </c:pt>
                <c:pt idx="7">
                  <c:v>12.570370370371165</c:v>
                </c:pt>
                <c:pt idx="8">
                  <c:v>26.127946127946416</c:v>
                </c:pt>
                <c:pt idx="9">
                  <c:v>40.275132275132819</c:v>
                </c:pt>
                <c:pt idx="10">
                  <c:v>73.111111111111313</c:v>
                </c:pt>
                <c:pt idx="11">
                  <c:v>12.311111111111131</c:v>
                </c:pt>
                <c:pt idx="12" formatCode="0">
                  <c:v>-10.314126394052437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236-4451-8A10-ECAAE578CFC9}"/>
            </c:ext>
          </c:extLst>
        </c:ser>
        <c:ser>
          <c:idx val="21"/>
          <c:order val="21"/>
          <c:tx>
            <c:strRef>
              <c:f>'Summary Quality'!$X$2:$X$3</c:f>
              <c:strCache>
                <c:ptCount val="2"/>
                <c:pt idx="0">
                  <c:v>% CV </c:v>
                </c:pt>
                <c:pt idx="1">
                  <c:v>N Unit</c:v>
                </c:pt>
              </c:strCache>
            </c:strRef>
          </c:tx>
          <c:spPr>
            <a:solidFill>
              <a:schemeClr val="accent1">
                <a:shade val="63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Quality'!$X$4:$X$15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5236-4451-8A10-ECAAE578CFC9}"/>
            </c:ext>
          </c:extLst>
        </c:ser>
        <c:ser>
          <c:idx val="22"/>
          <c:order val="22"/>
          <c:tx>
            <c:strRef>
              <c:f>'Summary Quality'!$Y$2:$Y$3</c:f>
              <c:strCache>
                <c:ptCount val="2"/>
                <c:pt idx="0">
                  <c:v>% CV </c:v>
                </c:pt>
                <c:pt idx="1">
                  <c:v>TM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Quality'!$Y$4:$Y$15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5236-4451-8A10-ECAAE578CFC9}"/>
            </c:ext>
          </c:extLst>
        </c:ser>
        <c:ser>
          <c:idx val="23"/>
          <c:order val="23"/>
          <c:tx>
            <c:strRef>
              <c:f>'Summary Quality'!$Z$2:$Z$3</c:f>
              <c:strCache>
                <c:ptCount val="2"/>
                <c:pt idx="0">
                  <c:v>% CV </c:v>
                </c:pt>
                <c:pt idx="1">
                  <c:v>TS</c:v>
                </c:pt>
              </c:strCache>
            </c:strRef>
          </c:tx>
          <c:spPr>
            <a:solidFill>
              <a:schemeClr val="accent1">
                <a:shade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Quality'!$Z$4:$Z$15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5236-4451-8A10-ECAAE578CFC9}"/>
            </c:ext>
          </c:extLst>
        </c:ser>
        <c:ser>
          <c:idx val="24"/>
          <c:order val="24"/>
          <c:tx>
            <c:strRef>
              <c:f>'Summary Quality'!$AA$2:$AA$3</c:f>
              <c:strCache>
                <c:ptCount val="2"/>
                <c:pt idx="0">
                  <c:v>% CV </c:v>
                </c:pt>
                <c:pt idx="1">
                  <c:v>ASH</c:v>
                </c:pt>
              </c:strCache>
            </c:strRef>
          </c:tx>
          <c:spPr>
            <a:solidFill>
              <a:schemeClr val="accent1">
                <a:shade val="49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Quality'!$AA$4:$AA$15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5236-4451-8A10-ECAAE578CFC9}"/>
            </c:ext>
          </c:extLst>
        </c:ser>
        <c:ser>
          <c:idx val="25"/>
          <c:order val="25"/>
          <c:tx>
            <c:strRef>
              <c:f>'Summary Quality'!$AB$2:$AB$3</c:f>
              <c:strCache>
                <c:ptCount val="2"/>
                <c:pt idx="0">
                  <c:v>% CV </c:v>
                </c:pt>
                <c:pt idx="1">
                  <c:v>Cal (Daf)</c:v>
                </c:pt>
              </c:strCache>
            </c:strRef>
          </c:tx>
          <c:spPr>
            <a:solidFill>
              <a:schemeClr val="accent1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Quality'!$AB$4:$AB$15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5236-4451-8A10-ECAAE578CFC9}"/>
            </c:ext>
          </c:extLst>
        </c:ser>
        <c:ser>
          <c:idx val="26"/>
          <c:order val="26"/>
          <c:tx>
            <c:strRef>
              <c:f>'Summary Quality'!$AC$2:$AC$3</c:f>
              <c:strCache>
                <c:ptCount val="2"/>
                <c:pt idx="0">
                  <c:v>% CV </c:v>
                </c:pt>
                <c:pt idx="1">
                  <c:v>Cal (adb)</c:v>
                </c:pt>
              </c:strCache>
            </c:strRef>
          </c:tx>
          <c:spPr>
            <a:solidFill>
              <a:schemeClr val="accent1">
                <a:shade val="39000"/>
              </a:schemeClr>
            </a:solidFill>
            <a:ln>
              <a:noFill/>
            </a:ln>
            <a:effectLst/>
          </c:spPr>
          <c:invertIfNegative val="0"/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Quality'!$AC$4:$AC$15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5236-4451-8A10-ECAAE578C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3863384"/>
        <c:axId val="333870048"/>
      </c:barChart>
      <c:lineChart>
        <c:grouping val="standard"/>
        <c:varyColors val="0"/>
        <c:ser>
          <c:idx val="6"/>
          <c:order val="6"/>
          <c:tx>
            <c:strRef>
              <c:f>'Summary Quality'!$I$2:$I$3</c:f>
              <c:strCache>
                <c:ptCount val="2"/>
                <c:pt idx="0">
                  <c:v>PLAN</c:v>
                </c:pt>
                <c:pt idx="1">
                  <c:v>Cal (ar)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tint val="64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Quality'!$I$4:$I$16</c:f>
              <c:numCache>
                <c:formatCode>#,##0</c:formatCode>
                <c:ptCount val="13"/>
                <c:pt idx="0">
                  <c:v>4775.6153846153848</c:v>
                </c:pt>
                <c:pt idx="1">
                  <c:v>4775.6153846153848</c:v>
                </c:pt>
                <c:pt idx="2">
                  <c:v>4771.0740740740739</c:v>
                </c:pt>
                <c:pt idx="3">
                  <c:v>4771.0740740740739</c:v>
                </c:pt>
                <c:pt idx="4">
                  <c:v>4763.9629629629626</c:v>
                </c:pt>
                <c:pt idx="5">
                  <c:v>4763.9629629629626</c:v>
                </c:pt>
                <c:pt idx="6">
                  <c:v>4763.9629629629626</c:v>
                </c:pt>
                <c:pt idx="7">
                  <c:v>4763.9629629629626</c:v>
                </c:pt>
                <c:pt idx="8">
                  <c:v>4763.9629629629626</c:v>
                </c:pt>
                <c:pt idx="9">
                  <c:v>4763.9629629629626</c:v>
                </c:pt>
                <c:pt idx="10">
                  <c:v>4841.8888888888887</c:v>
                </c:pt>
                <c:pt idx="11">
                  <c:v>4841.8888888888887</c:v>
                </c:pt>
                <c:pt idx="12">
                  <c:v>4780.5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5236-4451-8A10-ECAAE578C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863384"/>
        <c:axId val="333870048"/>
      </c:lineChart>
      <c:lineChart>
        <c:grouping val="standard"/>
        <c:varyColors val="0"/>
        <c:ser>
          <c:idx val="27"/>
          <c:order val="27"/>
          <c:tx>
            <c:strRef>
              <c:f>'Summary Quality'!$AD$2:$AD$3</c:f>
              <c:strCache>
                <c:ptCount val="2"/>
                <c:pt idx="0">
                  <c:v>% CV </c:v>
                </c:pt>
                <c:pt idx="1">
                  <c:v>Cal (ar)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shade val="34000"/>
                  </a:schemeClr>
                </a:solidFill>
                <a:round/>
              </a:ln>
              <a:effectLst/>
            </c:spPr>
          </c:marker>
          <c:dLbls>
            <c:dLbl>
              <c:idx val="12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FFFFCC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Quality'!$B$4:$B$16</c:f>
              <c:strCache>
                <c:ptCount val="13"/>
                <c:pt idx="0">
                  <c:v>04 - 05</c:v>
                </c:pt>
                <c:pt idx="1">
                  <c:v>05 - 06</c:v>
                </c:pt>
                <c:pt idx="2">
                  <c:v>06 - 07</c:v>
                </c:pt>
                <c:pt idx="3">
                  <c:v>07 - 08</c:v>
                </c:pt>
                <c:pt idx="4">
                  <c:v>08 - 09</c:v>
                </c:pt>
                <c:pt idx="5">
                  <c:v>09 - 10</c:v>
                </c:pt>
                <c:pt idx="6">
                  <c:v>10 - 11</c:v>
                </c:pt>
                <c:pt idx="7">
                  <c:v>11 - 12</c:v>
                </c:pt>
                <c:pt idx="8">
                  <c:v>12 - 13</c:v>
                </c:pt>
                <c:pt idx="9">
                  <c:v>13 - 14</c:v>
                </c:pt>
                <c:pt idx="10">
                  <c:v>14 - 15</c:v>
                </c:pt>
                <c:pt idx="11">
                  <c:v>15 - 16</c:v>
                </c:pt>
                <c:pt idx="12">
                  <c:v>SHIFT 01</c:v>
                </c:pt>
              </c:strCache>
            </c:strRef>
          </c:cat>
          <c:val>
            <c:numRef>
              <c:f>'Summary Quality'!$AD$4:$AD$16</c:f>
              <c:numCache>
                <c:formatCode>0%</c:formatCode>
                <c:ptCount val="13"/>
                <c:pt idx="0">
                  <c:v>1</c:v>
                </c:pt>
                <c:pt idx="1">
                  <c:v>1.0037599434857942</c:v>
                </c:pt>
                <c:pt idx="2">
                  <c:v>1.0016421914045712</c:v>
                </c:pt>
                <c:pt idx="3">
                  <c:v>1.0004776423645945</c:v>
                </c:pt>
                <c:pt idx="4">
                  <c:v>0.99979786514495406</c:v>
                </c:pt>
                <c:pt idx="5">
                  <c:v>1.0022946807026274</c:v>
                </c:pt>
                <c:pt idx="6">
                  <c:v>1.0012744683035659</c:v>
                </c:pt>
                <c:pt idx="7">
                  <c:v>1.0026386373001004</c:v>
                </c:pt>
                <c:pt idx="8">
                  <c:v>1.0054844981648841</c:v>
                </c:pt>
                <c:pt idx="9">
                  <c:v>1.0084541237176377</c:v>
                </c:pt>
                <c:pt idx="10">
                  <c:v>1.0150997085618561</c:v>
                </c:pt>
                <c:pt idx="11">
                  <c:v>1.002542625697042</c:v>
                </c:pt>
                <c:pt idx="12">
                  <c:v>1.0021575413438035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5236-4451-8A10-ECAAE578C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864168"/>
        <c:axId val="333863776"/>
      </c:lineChart>
      <c:catAx>
        <c:axId val="33386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70048"/>
        <c:crosses val="autoZero"/>
        <c:auto val="1"/>
        <c:lblAlgn val="ctr"/>
        <c:lblOffset val="100"/>
        <c:noMultiLvlLbl val="0"/>
      </c:catAx>
      <c:valAx>
        <c:axId val="333870048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sz="1400"/>
                  <a:t>CALORIVIC</a:t>
                </a:r>
                <a:r>
                  <a:rPr lang="id-ID" sz="1400" baseline="0"/>
                  <a:t> VALUE (CV)</a:t>
                </a:r>
                <a:endParaRPr lang="en-ID" sz="1400"/>
              </a:p>
            </c:rich>
          </c:tx>
          <c:layout>
            <c:manualLayout>
              <c:xMode val="edge"/>
              <c:yMode val="edge"/>
              <c:x val="5.5661762129288229E-2"/>
              <c:y val="0.2830084806167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63384"/>
        <c:crosses val="autoZero"/>
        <c:crossBetween val="between"/>
      </c:valAx>
      <c:valAx>
        <c:axId val="333863776"/>
        <c:scaling>
          <c:orientation val="minMax"/>
          <c:max val="1.1500000000000001"/>
          <c:min val="0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64168"/>
        <c:crosses val="max"/>
        <c:crossBetween val="between"/>
      </c:valAx>
      <c:catAx>
        <c:axId val="333864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86377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65691234068632"/>
          <c:y val="0.94532208549714836"/>
          <c:w val="0.38246772781012545"/>
          <c:h val="4.2585474870548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34859280958596E-2"/>
          <c:y val="0.10388501892952971"/>
          <c:w val="0.81008036186147847"/>
          <c:h val="0.83038721107263658"/>
        </c:manualLayout>
      </c:layout>
      <c:lineChart>
        <c:grouping val="standard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WA RFU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TREND!$D$4:$AA$4</c:f>
              <c:strCache>
                <c:ptCount val="12"/>
                <c:pt idx="0">
                  <c:v>4:00</c:v>
                </c:pt>
                <c:pt idx="1">
                  <c:v>5:00</c:v>
                </c:pt>
                <c:pt idx="2">
                  <c:v>6:00</c:v>
                </c:pt>
                <c:pt idx="3">
                  <c:v>7:00</c:v>
                </c:pt>
                <c:pt idx="4">
                  <c:v>8:00</c:v>
                </c:pt>
                <c:pt idx="5">
                  <c:v>9:00</c:v>
                </c:pt>
                <c:pt idx="6">
                  <c:v>10:00</c:v>
                </c:pt>
                <c:pt idx="7">
                  <c:v>11:00</c:v>
                </c:pt>
                <c:pt idx="8">
                  <c:v>12:00</c:v>
                </c:pt>
                <c:pt idx="9">
                  <c:v>13:00</c:v>
                </c:pt>
                <c:pt idx="10">
                  <c:v>14:00</c:v>
                </c:pt>
                <c:pt idx="11">
                  <c:v>15:00</c:v>
                </c:pt>
              </c:strCache>
            </c:strRef>
          </c:cat>
          <c:val>
            <c:numRef>
              <c:f>TREND!$D$5:$AA$5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31-4CA7-A39B-68AA382048EC}"/>
            </c:ext>
          </c:extLst>
        </c:ser>
        <c:ser>
          <c:idx val="1"/>
          <c:order val="1"/>
          <c:tx>
            <c:strRef>
              <c:f>TREND!$C$6</c:f>
              <c:strCache>
                <c:ptCount val="1"/>
                <c:pt idx="0">
                  <c:v>ROM AKTIF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TREND!$D$4:$AA$4</c:f>
              <c:strCache>
                <c:ptCount val="12"/>
                <c:pt idx="0">
                  <c:v>4:00</c:v>
                </c:pt>
                <c:pt idx="1">
                  <c:v>5:00</c:v>
                </c:pt>
                <c:pt idx="2">
                  <c:v>6:00</c:v>
                </c:pt>
                <c:pt idx="3">
                  <c:v>7:00</c:v>
                </c:pt>
                <c:pt idx="4">
                  <c:v>8:00</c:v>
                </c:pt>
                <c:pt idx="5">
                  <c:v>9:00</c:v>
                </c:pt>
                <c:pt idx="6">
                  <c:v>10:00</c:v>
                </c:pt>
                <c:pt idx="7">
                  <c:v>11:00</c:v>
                </c:pt>
                <c:pt idx="8">
                  <c:v>12:00</c:v>
                </c:pt>
                <c:pt idx="9">
                  <c:v>13:00</c:v>
                </c:pt>
                <c:pt idx="10">
                  <c:v>14:00</c:v>
                </c:pt>
                <c:pt idx="11">
                  <c:v>15:00</c:v>
                </c:pt>
              </c:strCache>
            </c:strRef>
          </c:cat>
          <c:val>
            <c:numRef>
              <c:f>TREND!$D$6:$AA$6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31-4CA7-A39B-68AA382048EC}"/>
            </c:ext>
          </c:extLst>
        </c:ser>
        <c:ser>
          <c:idx val="3"/>
          <c:order val="2"/>
          <c:tx>
            <c:strRef>
              <c:f>TREND!$C$7</c:f>
              <c:strCache>
                <c:ptCount val="1"/>
                <c:pt idx="0">
                  <c:v>KOSONGAN TO ROM</c:v>
                </c:pt>
              </c:strCache>
            </c:strRef>
          </c:tx>
          <c:cat>
            <c:strRef>
              <c:f>TREND!$D$4:$AA$4</c:f>
              <c:strCache>
                <c:ptCount val="12"/>
                <c:pt idx="0">
                  <c:v>4:00</c:v>
                </c:pt>
                <c:pt idx="1">
                  <c:v>5:00</c:v>
                </c:pt>
                <c:pt idx="2">
                  <c:v>6:00</c:v>
                </c:pt>
                <c:pt idx="3">
                  <c:v>7:00</c:v>
                </c:pt>
                <c:pt idx="4">
                  <c:v>8:00</c:v>
                </c:pt>
                <c:pt idx="5">
                  <c:v>9:00</c:v>
                </c:pt>
                <c:pt idx="6">
                  <c:v>10:00</c:v>
                </c:pt>
                <c:pt idx="7">
                  <c:v>11:00</c:v>
                </c:pt>
                <c:pt idx="8">
                  <c:v>12:00</c:v>
                </c:pt>
                <c:pt idx="9">
                  <c:v>13:00</c:v>
                </c:pt>
                <c:pt idx="10">
                  <c:v>14:00</c:v>
                </c:pt>
                <c:pt idx="11">
                  <c:v>15:00</c:v>
                </c:pt>
              </c:strCache>
            </c:strRef>
          </c:cat>
          <c:val>
            <c:numRef>
              <c:f>TREND!$D$7:$AA$7</c:f>
              <c:numCache>
                <c:formatCode>General</c:formatCode>
                <c:ptCount val="12"/>
                <c:pt idx="0">
                  <c:v>33</c:v>
                </c:pt>
                <c:pt idx="1">
                  <c:v>28</c:v>
                </c:pt>
                <c:pt idx="2">
                  <c:v>26</c:v>
                </c:pt>
                <c:pt idx="3">
                  <c:v>38</c:v>
                </c:pt>
                <c:pt idx="4">
                  <c:v>39</c:v>
                </c:pt>
                <c:pt idx="5">
                  <c:v>22</c:v>
                </c:pt>
                <c:pt idx="6">
                  <c:v>32</c:v>
                </c:pt>
                <c:pt idx="7">
                  <c:v>34</c:v>
                </c:pt>
                <c:pt idx="8">
                  <c:v>26</c:v>
                </c:pt>
                <c:pt idx="9">
                  <c:v>27</c:v>
                </c:pt>
                <c:pt idx="10">
                  <c:v>16</c:v>
                </c:pt>
                <c:pt idx="11">
                  <c:v>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31-4CA7-A39B-68AA382048EC}"/>
            </c:ext>
          </c:extLst>
        </c:ser>
        <c:ser>
          <c:idx val="4"/>
          <c:order val="3"/>
          <c:tx>
            <c:strRef>
              <c:f>TREND!$C$8</c:f>
              <c:strCache>
                <c:ptCount val="1"/>
                <c:pt idx="0">
                  <c:v>RTK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TREND!$D$4:$AA$4</c:f>
              <c:strCache>
                <c:ptCount val="12"/>
                <c:pt idx="0">
                  <c:v>4:00</c:v>
                </c:pt>
                <c:pt idx="1">
                  <c:v>5:00</c:v>
                </c:pt>
                <c:pt idx="2">
                  <c:v>6:00</c:v>
                </c:pt>
                <c:pt idx="3">
                  <c:v>7:00</c:v>
                </c:pt>
                <c:pt idx="4">
                  <c:v>8:00</c:v>
                </c:pt>
                <c:pt idx="5">
                  <c:v>9:00</c:v>
                </c:pt>
                <c:pt idx="6">
                  <c:v>10:00</c:v>
                </c:pt>
                <c:pt idx="7">
                  <c:v>11:00</c:v>
                </c:pt>
                <c:pt idx="8">
                  <c:v>12:00</c:v>
                </c:pt>
                <c:pt idx="9">
                  <c:v>13:00</c:v>
                </c:pt>
                <c:pt idx="10">
                  <c:v>14:00</c:v>
                </c:pt>
                <c:pt idx="11">
                  <c:v>15:00</c:v>
                </c:pt>
              </c:strCache>
            </c:strRef>
          </c:cat>
          <c:val>
            <c:numRef>
              <c:f>TREND!$D$8:$AA$8</c:f>
              <c:numCache>
                <c:formatCode>General</c:formatCode>
                <c:ptCount val="12"/>
                <c:pt idx="0">
                  <c:v>28</c:v>
                </c:pt>
                <c:pt idx="1">
                  <c:v>21</c:v>
                </c:pt>
                <c:pt idx="2">
                  <c:v>18</c:v>
                </c:pt>
                <c:pt idx="3">
                  <c:v>34</c:v>
                </c:pt>
                <c:pt idx="4">
                  <c:v>46</c:v>
                </c:pt>
                <c:pt idx="5">
                  <c:v>35</c:v>
                </c:pt>
                <c:pt idx="6">
                  <c:v>23</c:v>
                </c:pt>
                <c:pt idx="7">
                  <c:v>40</c:v>
                </c:pt>
                <c:pt idx="8">
                  <c:v>28</c:v>
                </c:pt>
                <c:pt idx="9">
                  <c:v>28</c:v>
                </c:pt>
                <c:pt idx="10">
                  <c:v>24</c:v>
                </c:pt>
                <c:pt idx="11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F31-4CA7-A39B-68AA382048EC}"/>
            </c:ext>
          </c:extLst>
        </c:ser>
        <c:ser>
          <c:idx val="5"/>
          <c:order val="4"/>
          <c:tx>
            <c:strRef>
              <c:f>TREND!$C$9</c:f>
              <c:strCache>
                <c:ptCount val="1"/>
                <c:pt idx="0">
                  <c:v>QUOTA ADARO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TREND!$D$4:$AA$4</c:f>
              <c:strCache>
                <c:ptCount val="12"/>
                <c:pt idx="0">
                  <c:v>4:00</c:v>
                </c:pt>
                <c:pt idx="1">
                  <c:v>5:00</c:v>
                </c:pt>
                <c:pt idx="2">
                  <c:v>6:00</c:v>
                </c:pt>
                <c:pt idx="3">
                  <c:v>7:00</c:v>
                </c:pt>
                <c:pt idx="4">
                  <c:v>8:00</c:v>
                </c:pt>
                <c:pt idx="5">
                  <c:v>9:00</c:v>
                </c:pt>
                <c:pt idx="6">
                  <c:v>10:00</c:v>
                </c:pt>
                <c:pt idx="7">
                  <c:v>11:00</c:v>
                </c:pt>
                <c:pt idx="8">
                  <c:v>12:00</c:v>
                </c:pt>
                <c:pt idx="9">
                  <c:v>13:00</c:v>
                </c:pt>
                <c:pt idx="10">
                  <c:v>14:00</c:v>
                </c:pt>
                <c:pt idx="11">
                  <c:v>15:00</c:v>
                </c:pt>
              </c:strCache>
            </c:strRef>
          </c:cat>
          <c:val>
            <c:numRef>
              <c:f>TREND!$D$9:$AA$9</c:f>
              <c:numCache>
                <c:formatCode>General</c:formatCode>
                <c:ptCount val="12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F31-4CA7-A39B-68AA38204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901704"/>
        <c:axId val="440898568"/>
      </c:lineChart>
      <c:catAx>
        <c:axId val="44090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40898568"/>
        <c:crosses val="autoZero"/>
        <c:auto val="1"/>
        <c:lblAlgn val="ctr"/>
        <c:lblOffset val="100"/>
        <c:noMultiLvlLbl val="0"/>
      </c:catAx>
      <c:valAx>
        <c:axId val="440898568"/>
        <c:scaling>
          <c:orientation val="minMax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440901704"/>
        <c:crosses val="autoZero"/>
        <c:crossBetween val="between"/>
      </c:valAx>
      <c:spPr>
        <a:gradFill>
          <a:gsLst>
            <a:gs pos="0">
              <a:sysClr val="window" lastClr="FFFFFF">
                <a:lumMod val="95000"/>
              </a:sys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85242950561945963"/>
          <c:y val="0.31821230727375921"/>
          <c:w val="0.14238224987717468"/>
          <c:h val="0.36781624722512457"/>
        </c:manualLayout>
      </c:layout>
      <c:overlay val="0"/>
      <c:txPr>
        <a:bodyPr/>
        <a:lstStyle/>
        <a:p>
          <a:pPr>
            <a:defRPr lang="en-US" sz="11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scene3d>
      <a:camera prst="orthographicFront"/>
      <a:lightRig rig="threePt" dir="t"/>
    </a:scene3d>
    <a:sp3d prstMaterial="dkEdge">
      <a:bevelT/>
    </a:sp3d>
  </c:spPr>
  <c:printSettings>
    <c:headerFooter/>
    <c:pageMargins b="0.75000000000001465" l="0.70000000000000062" r="0.70000000000000062" t="0.75000000000001465" header="0.30000000000000032" footer="0.30000000000000032"/>
    <c:pageSetup paperSize="9" orientation="landscape" horizontalDpi="-4" verticalDpi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MONITORING</a:t>
            </a:r>
            <a:r>
              <a:rPr lang="en-US" baseline="0"/>
              <a:t> PASSING UNIT TRAILLER SHIFT 1 </a:t>
            </a:r>
            <a:endParaRPr lang="en-US"/>
          </a:p>
        </c:rich>
      </c:tx>
      <c:layout>
        <c:manualLayout>
          <c:xMode val="edge"/>
          <c:yMode val="edge"/>
          <c:x val="0.2571152488634007"/>
          <c:y val="2.48640309488662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7353048355774509E-2"/>
          <c:y val="0.13514528331017658"/>
          <c:w val="0.79568732730904268"/>
          <c:h val="0.7660912150687225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'Monitoring Passing'!$M$5</c:f>
              <c:strCache>
                <c:ptCount val="1"/>
                <c:pt idx="0">
                  <c:v>KOSONGAN KM67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'Monitoring Passing'!$K$7:$K$18</c:f>
              <c:numCache>
                <c:formatCode>h:mm</c:formatCode>
                <c:ptCount val="12"/>
                <c:pt idx="0">
                  <c:v>0.25</c:v>
                </c:pt>
                <c:pt idx="1">
                  <c:v>0.29166666666666669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0.70833333333333404</c:v>
                </c:pt>
              </c:numCache>
            </c:numRef>
          </c:cat>
          <c:val>
            <c:numRef>
              <c:f>'Monitoring Passing'!$M$7:$M$18</c:f>
              <c:numCache>
                <c:formatCode>General</c:formatCode>
                <c:ptCount val="12"/>
                <c:pt idx="0">
                  <c:v>26</c:v>
                </c:pt>
                <c:pt idx="1">
                  <c:v>38</c:v>
                </c:pt>
                <c:pt idx="2">
                  <c:v>39</c:v>
                </c:pt>
                <c:pt idx="3">
                  <c:v>22</c:v>
                </c:pt>
                <c:pt idx="4">
                  <c:v>32</c:v>
                </c:pt>
                <c:pt idx="5">
                  <c:v>34</c:v>
                </c:pt>
                <c:pt idx="6">
                  <c:v>26</c:v>
                </c:pt>
                <c:pt idx="7">
                  <c:v>27</c:v>
                </c:pt>
                <c:pt idx="8">
                  <c:v>16</c:v>
                </c:pt>
                <c:pt idx="9">
                  <c:v>30</c:v>
                </c:pt>
                <c:pt idx="10">
                  <c:v>32</c:v>
                </c:pt>
                <c:pt idx="11">
                  <c:v>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A-44CD-8CBB-BA5344E57F3E}"/>
            </c:ext>
          </c:extLst>
        </c:ser>
        <c:ser>
          <c:idx val="2"/>
          <c:order val="2"/>
          <c:tx>
            <c:strRef>
              <c:f>'Monitoring Passing'!$N$5</c:f>
              <c:strCache>
                <c:ptCount val="1"/>
                <c:pt idx="0">
                  <c:v>MUATAN KELUAR ROM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'Monitoring Passing'!$K$7:$K$18</c:f>
              <c:numCache>
                <c:formatCode>h:mm</c:formatCode>
                <c:ptCount val="12"/>
                <c:pt idx="0">
                  <c:v>0.25</c:v>
                </c:pt>
                <c:pt idx="1">
                  <c:v>0.29166666666666669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0.70833333333333404</c:v>
                </c:pt>
              </c:numCache>
            </c:numRef>
          </c:cat>
          <c:val>
            <c:numRef>
              <c:f>'Monitoring Passing'!$N$7:$N$18</c:f>
              <c:numCache>
                <c:formatCode>General</c:formatCode>
                <c:ptCount val="12"/>
                <c:pt idx="0">
                  <c:v>18</c:v>
                </c:pt>
                <c:pt idx="1">
                  <c:v>34</c:v>
                </c:pt>
                <c:pt idx="2">
                  <c:v>46</c:v>
                </c:pt>
                <c:pt idx="3">
                  <c:v>35</c:v>
                </c:pt>
                <c:pt idx="4">
                  <c:v>23</c:v>
                </c:pt>
                <c:pt idx="5">
                  <c:v>40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32</c:v>
                </c:pt>
                <c:pt idx="11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A-44CD-8CBB-BA5344E57F3E}"/>
            </c:ext>
          </c:extLst>
        </c:ser>
        <c:ser>
          <c:idx val="3"/>
          <c:order val="3"/>
          <c:tx>
            <c:strRef>
              <c:f>'Monitoring Passing'!$O$5</c:f>
              <c:strCache>
                <c:ptCount val="1"/>
                <c:pt idx="0">
                  <c:v>MUATAN KM.67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'Monitoring Passing'!$K$7:$K$18</c:f>
              <c:numCache>
                <c:formatCode>h:mm</c:formatCode>
                <c:ptCount val="12"/>
                <c:pt idx="0">
                  <c:v>0.25</c:v>
                </c:pt>
                <c:pt idx="1">
                  <c:v>0.29166666666666669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0.70833333333333404</c:v>
                </c:pt>
              </c:numCache>
            </c:numRef>
          </c:cat>
          <c:val>
            <c:numRef>
              <c:f>'Monitoring Passing'!$O$7:$O$18</c:f>
              <c:numCache>
                <c:formatCode>General</c:formatCode>
                <c:ptCount val="12"/>
                <c:pt idx="0">
                  <c:v>18</c:v>
                </c:pt>
                <c:pt idx="1">
                  <c:v>27</c:v>
                </c:pt>
                <c:pt idx="2">
                  <c:v>38</c:v>
                </c:pt>
                <c:pt idx="3">
                  <c:v>33</c:v>
                </c:pt>
                <c:pt idx="4">
                  <c:v>25</c:v>
                </c:pt>
                <c:pt idx="5">
                  <c:v>26</c:v>
                </c:pt>
                <c:pt idx="6">
                  <c:v>35</c:v>
                </c:pt>
                <c:pt idx="7">
                  <c:v>25</c:v>
                </c:pt>
                <c:pt idx="8">
                  <c:v>21</c:v>
                </c:pt>
                <c:pt idx="9">
                  <c:v>19</c:v>
                </c:pt>
                <c:pt idx="10">
                  <c:v>19</c:v>
                </c:pt>
                <c:pt idx="11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06A-44CD-8CBB-BA5344E57F3E}"/>
            </c:ext>
          </c:extLst>
        </c:ser>
        <c:ser>
          <c:idx val="4"/>
          <c:order val="4"/>
          <c:tx>
            <c:strRef>
              <c:f>'Monitoring Passing'!$P$5</c:f>
              <c:strCache>
                <c:ptCount val="1"/>
                <c:pt idx="0">
                  <c:v>PASSING KM. 29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'Monitoring Passing'!$K$7:$K$18</c:f>
              <c:numCache>
                <c:formatCode>h:mm</c:formatCode>
                <c:ptCount val="12"/>
                <c:pt idx="0">
                  <c:v>0.25</c:v>
                </c:pt>
                <c:pt idx="1">
                  <c:v>0.29166666666666669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0.70833333333333404</c:v>
                </c:pt>
              </c:numCache>
            </c:numRef>
          </c:cat>
          <c:val>
            <c:numRef>
              <c:f>'Monitoring Passing'!$P$7:$P$18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37</c:v>
                </c:pt>
                <c:pt idx="6">
                  <c:v>36</c:v>
                </c:pt>
                <c:pt idx="7">
                  <c:v>17</c:v>
                </c:pt>
                <c:pt idx="8">
                  <c:v>26</c:v>
                </c:pt>
                <c:pt idx="9">
                  <c:v>21</c:v>
                </c:pt>
                <c:pt idx="10">
                  <c:v>21</c:v>
                </c:pt>
                <c:pt idx="11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06A-44CD-8CBB-BA5344E57F3E}"/>
            </c:ext>
          </c:extLst>
        </c:ser>
        <c:ser>
          <c:idx val="5"/>
          <c:order val="5"/>
          <c:tx>
            <c:strRef>
              <c:f>'Monitoring Passing'!$U$5</c:f>
              <c:strCache>
                <c:ptCount val="1"/>
                <c:pt idx="0">
                  <c:v>REMARKS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'Monitoring Passing'!$K$7:$K$18</c:f>
              <c:numCache>
                <c:formatCode>h:mm</c:formatCode>
                <c:ptCount val="12"/>
                <c:pt idx="0">
                  <c:v>0.25</c:v>
                </c:pt>
                <c:pt idx="1">
                  <c:v>0.29166666666666669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0.70833333333333404</c:v>
                </c:pt>
              </c:numCache>
            </c:numRef>
          </c:cat>
          <c:val>
            <c:numRef>
              <c:f>'Monitoring Passing'!$U$7:$U$18</c:f>
              <c:numCache>
                <c:formatCode>0%</c:formatCode>
                <c:ptCount val="12"/>
                <c:pt idx="0">
                  <c:v>1.096774193548387</c:v>
                </c:pt>
                <c:pt idx="1">
                  <c:v>0.93548387096774188</c:v>
                </c:pt>
                <c:pt idx="2">
                  <c:v>1.096774193548387</c:v>
                </c:pt>
                <c:pt idx="3">
                  <c:v>1.2903225806451613</c:v>
                </c:pt>
                <c:pt idx="4">
                  <c:v>1.032258064516129</c:v>
                </c:pt>
                <c:pt idx="5">
                  <c:v>1.3225806451612903</c:v>
                </c:pt>
                <c:pt idx="6">
                  <c:v>1.1290322580645162</c:v>
                </c:pt>
                <c:pt idx="7">
                  <c:v>1.2903225806451613</c:v>
                </c:pt>
                <c:pt idx="8">
                  <c:v>0.38709677419354838</c:v>
                </c:pt>
                <c:pt idx="9">
                  <c:v>0.80645161290322576</c:v>
                </c:pt>
                <c:pt idx="10">
                  <c:v>0.67741935483870963</c:v>
                </c:pt>
                <c:pt idx="11">
                  <c:v>0.80645161290322576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06A-44CD-8CBB-BA5344E5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898960"/>
        <c:axId val="440904056"/>
      </c:barChart>
      <c:lineChart>
        <c:grouping val="standard"/>
        <c:varyColors val="0"/>
        <c:ser>
          <c:idx val="0"/>
          <c:order val="0"/>
          <c:tx>
            <c:strRef>
              <c:f>'Monitoring Passing'!$L$5</c:f>
              <c:strCache>
                <c:ptCount val="1"/>
                <c:pt idx="0">
                  <c:v>SPP</c:v>
                </c:pt>
              </c:strCache>
            </c:strRef>
          </c:tx>
          <c:spPr>
            <a:ln w="25400">
              <a:solidFill>
                <a:srgbClr val="92D050"/>
              </a:solidFill>
              <a:prstDash val="sysDash"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'Monitoring Passing'!$K$7:$K$18</c:f>
              <c:numCache>
                <c:formatCode>h:mm</c:formatCode>
                <c:ptCount val="12"/>
                <c:pt idx="0">
                  <c:v>0.25</c:v>
                </c:pt>
                <c:pt idx="1">
                  <c:v>0.29166666666666669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0.70833333333333404</c:v>
                </c:pt>
              </c:numCache>
            </c:numRef>
          </c:cat>
          <c:val>
            <c:numRef>
              <c:f>'Monitoring Passing'!$L$7:$L$18</c:f>
              <c:numCache>
                <c:formatCode>00</c:formatCode>
                <c:ptCount val="12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06A-44CD-8CBB-BA5344E5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900528"/>
        <c:axId val="440894648"/>
      </c:lineChart>
      <c:catAx>
        <c:axId val="4408989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40904056"/>
        <c:crosses val="autoZero"/>
        <c:auto val="1"/>
        <c:lblAlgn val="ctr"/>
        <c:lblOffset val="100"/>
        <c:noMultiLvlLbl val="0"/>
      </c:catAx>
      <c:valAx>
        <c:axId val="440904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40898960"/>
        <c:crosses val="autoZero"/>
        <c:crossBetween val="between"/>
      </c:valAx>
      <c:valAx>
        <c:axId val="440894648"/>
        <c:scaling>
          <c:orientation val="minMax"/>
        </c:scaling>
        <c:delete val="1"/>
        <c:axPos val="r"/>
        <c:numFmt formatCode="00" sourceLinked="1"/>
        <c:majorTickMark val="out"/>
        <c:minorTickMark val="none"/>
        <c:tickLblPos val="nextTo"/>
        <c:crossAx val="440900528"/>
        <c:crosses val="max"/>
        <c:crossBetween val="between"/>
      </c:valAx>
      <c:catAx>
        <c:axId val="440900528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44089464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635125962536797"/>
          <c:y val="0.24588568810716202"/>
          <c:w val="0.10965671805994312"/>
          <c:h val="0.55787886322434366"/>
        </c:manualLayout>
      </c:layout>
      <c:overlay val="0"/>
      <c:txPr>
        <a:bodyPr/>
        <a:lstStyle/>
        <a:p>
          <a:pPr>
            <a:defRPr lang="en-US"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26211522064014E-2"/>
          <c:y val="0.16024335683015944"/>
          <c:w val="0.7858263103219757"/>
          <c:h val="0.736354356404418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Aktual!$AI$4</c:f>
              <c:strCache>
                <c:ptCount val="1"/>
                <c:pt idx="0">
                  <c:v>Plan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Aktual!$AH$5:$AH$16</c:f>
              <c:numCache>
                <c:formatCode>h:mm</c:formatCode>
                <c:ptCount val="12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0.29166666666666702</c:v>
                </c:pt>
                <c:pt idx="4">
                  <c:v>0.33333333333333398</c:v>
                </c:pt>
                <c:pt idx="5">
                  <c:v>0.375</c:v>
                </c:pt>
                <c:pt idx="6">
                  <c:v>0.41666666666666702</c:v>
                </c:pt>
                <c:pt idx="7">
                  <c:v>0.45833333333333398</c:v>
                </c:pt>
                <c:pt idx="8">
                  <c:v>0.5</c:v>
                </c:pt>
                <c:pt idx="9">
                  <c:v>0.54166666666666696</c:v>
                </c:pt>
                <c:pt idx="10">
                  <c:v>0.58333333333333404</c:v>
                </c:pt>
                <c:pt idx="11">
                  <c:v>0.625000000000001</c:v>
                </c:pt>
              </c:numCache>
            </c:numRef>
          </c:cat>
          <c:val>
            <c:numRef>
              <c:f>Aktual!$AI$5:$AI$16</c:f>
              <c:numCache>
                <c:formatCode>General</c:formatCode>
                <c:ptCount val="12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5A-48FC-BD41-D8BAFB3FC6C0}"/>
            </c:ext>
          </c:extLst>
        </c:ser>
        <c:ser>
          <c:idx val="1"/>
          <c:order val="1"/>
          <c:tx>
            <c:strRef>
              <c:f>Aktual!$AJ$4</c:f>
              <c:strCache>
                <c:ptCount val="1"/>
                <c:pt idx="0">
                  <c:v>Aktual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Aktual!$AH$5:$AH$16</c:f>
              <c:numCache>
                <c:formatCode>h:mm</c:formatCode>
                <c:ptCount val="12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0.29166666666666702</c:v>
                </c:pt>
                <c:pt idx="4">
                  <c:v>0.33333333333333398</c:v>
                </c:pt>
                <c:pt idx="5">
                  <c:v>0.375</c:v>
                </c:pt>
                <c:pt idx="6">
                  <c:v>0.41666666666666702</c:v>
                </c:pt>
                <c:pt idx="7">
                  <c:v>0.45833333333333398</c:v>
                </c:pt>
                <c:pt idx="8">
                  <c:v>0.5</c:v>
                </c:pt>
                <c:pt idx="9">
                  <c:v>0.54166666666666696</c:v>
                </c:pt>
                <c:pt idx="10">
                  <c:v>0.58333333333333404</c:v>
                </c:pt>
                <c:pt idx="11">
                  <c:v>0.625000000000001</c:v>
                </c:pt>
              </c:numCache>
            </c:numRef>
          </c:cat>
          <c:val>
            <c:numRef>
              <c:f>Aktual!$AJ$5:$AJ$16</c:f>
              <c:numCache>
                <c:formatCode>General</c:formatCode>
                <c:ptCount val="12"/>
                <c:pt idx="0">
                  <c:v>28</c:v>
                </c:pt>
                <c:pt idx="1">
                  <c:v>21</c:v>
                </c:pt>
                <c:pt idx="2">
                  <c:v>18</c:v>
                </c:pt>
                <c:pt idx="3">
                  <c:v>34</c:v>
                </c:pt>
                <c:pt idx="4">
                  <c:v>46</c:v>
                </c:pt>
                <c:pt idx="5">
                  <c:v>35</c:v>
                </c:pt>
                <c:pt idx="6">
                  <c:v>23</c:v>
                </c:pt>
                <c:pt idx="7">
                  <c:v>40</c:v>
                </c:pt>
                <c:pt idx="8">
                  <c:v>28</c:v>
                </c:pt>
                <c:pt idx="9">
                  <c:v>28</c:v>
                </c:pt>
                <c:pt idx="10">
                  <c:v>24</c:v>
                </c:pt>
                <c:pt idx="11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5A-48FC-BD41-D8BAFB3FC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4"/>
        <c:axId val="440897000"/>
        <c:axId val="440905232"/>
      </c:barChart>
      <c:lineChart>
        <c:grouping val="stacked"/>
        <c:varyColors val="0"/>
        <c:ser>
          <c:idx val="2"/>
          <c:order val="2"/>
          <c:tx>
            <c:strRef>
              <c:f>Aktual!$AK$4</c:f>
              <c:strCache>
                <c:ptCount val="1"/>
                <c:pt idx="0">
                  <c:v>Prosentase</c:v>
                </c:pt>
              </c:strCache>
            </c:strRef>
          </c:tx>
          <c:marker>
            <c:symbol val="diamond"/>
            <c:size val="8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Aktual!$AH$5:$AH$16</c:f>
              <c:numCache>
                <c:formatCode>h:mm</c:formatCode>
                <c:ptCount val="12"/>
                <c:pt idx="0">
                  <c:v>0.16666666666666666</c:v>
                </c:pt>
                <c:pt idx="1">
                  <c:v>0.20833333333333334</c:v>
                </c:pt>
                <c:pt idx="2">
                  <c:v>0.25</c:v>
                </c:pt>
                <c:pt idx="3">
                  <c:v>0.29166666666666702</c:v>
                </c:pt>
                <c:pt idx="4">
                  <c:v>0.33333333333333398</c:v>
                </c:pt>
                <c:pt idx="5">
                  <c:v>0.375</c:v>
                </c:pt>
                <c:pt idx="6">
                  <c:v>0.41666666666666702</c:v>
                </c:pt>
                <c:pt idx="7">
                  <c:v>0.45833333333333398</c:v>
                </c:pt>
                <c:pt idx="8">
                  <c:v>0.5</c:v>
                </c:pt>
                <c:pt idx="9">
                  <c:v>0.54166666666666696</c:v>
                </c:pt>
                <c:pt idx="10">
                  <c:v>0.58333333333333404</c:v>
                </c:pt>
                <c:pt idx="11">
                  <c:v>0.625000000000001</c:v>
                </c:pt>
              </c:numCache>
            </c:numRef>
          </c:cat>
          <c:val>
            <c:numRef>
              <c:f>Aktual!$AK$5:$AK$16</c:f>
              <c:numCache>
                <c:formatCode>0%</c:formatCode>
                <c:ptCount val="12"/>
                <c:pt idx="0">
                  <c:v>0.90322580645161288</c:v>
                </c:pt>
                <c:pt idx="1">
                  <c:v>0.67741935483870963</c:v>
                </c:pt>
                <c:pt idx="2">
                  <c:v>0.58064516129032262</c:v>
                </c:pt>
                <c:pt idx="3">
                  <c:v>1.096774193548387</c:v>
                </c:pt>
                <c:pt idx="4">
                  <c:v>1.4838709677419355</c:v>
                </c:pt>
                <c:pt idx="5">
                  <c:v>1.1290322580645162</c:v>
                </c:pt>
                <c:pt idx="6">
                  <c:v>0.74193548387096775</c:v>
                </c:pt>
                <c:pt idx="7">
                  <c:v>1.2903225806451613</c:v>
                </c:pt>
                <c:pt idx="8">
                  <c:v>0.90322580645161288</c:v>
                </c:pt>
                <c:pt idx="9">
                  <c:v>0.90322580645161288</c:v>
                </c:pt>
                <c:pt idx="10">
                  <c:v>0.77419354838709675</c:v>
                </c:pt>
                <c:pt idx="11">
                  <c:v>0.64516129032258063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5A-48FC-BD41-D8BAFB3FC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903272"/>
        <c:axId val="440903664"/>
      </c:lineChart>
      <c:catAx>
        <c:axId val="44089700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40905232"/>
        <c:crosses val="autoZero"/>
        <c:auto val="1"/>
        <c:lblAlgn val="ctr"/>
        <c:lblOffset val="100"/>
        <c:noMultiLvlLbl val="0"/>
      </c:catAx>
      <c:valAx>
        <c:axId val="440905232"/>
        <c:scaling>
          <c:orientation val="minMax"/>
          <c:max val="7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40897000"/>
        <c:crosses val="autoZero"/>
        <c:crossBetween val="between"/>
      </c:valAx>
      <c:valAx>
        <c:axId val="440903664"/>
        <c:scaling>
          <c:orientation val="minMax"/>
          <c:max val="2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40903272"/>
        <c:crosses val="max"/>
        <c:crossBetween val="between"/>
        <c:majorUnit val="1"/>
        <c:minorUnit val="1"/>
      </c:valAx>
      <c:catAx>
        <c:axId val="440903272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one"/>
        <c:crossAx val="440903664"/>
        <c:crosses val="autoZero"/>
        <c:auto val="1"/>
        <c:lblAlgn val="ctr"/>
        <c:lblOffset val="100"/>
        <c:noMultiLvlLbl val="0"/>
      </c:cat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87076827395121503"/>
          <c:y val="0.36200439580072524"/>
          <c:w val="0.11896245988315222"/>
          <c:h val="0.24560643228777437"/>
        </c:manualLayout>
      </c:layout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cid:image002.jpg@01CF384F.40ADFD70" TargetMode="External"/><Relationship Id="rId1" Type="http://schemas.openxmlformats.org/officeDocument/2006/relationships/image" Target="../media/image1.jpe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123263</xdr:colOff>
      <xdr:row>16</xdr:row>
      <xdr:rowOff>225235</xdr:rowOff>
    </xdr:from>
    <xdr:to>
      <xdr:col>31</xdr:col>
      <xdr:colOff>12101</xdr:colOff>
      <xdr:row>42</xdr:row>
      <xdr:rowOff>19046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326573</xdr:colOff>
      <xdr:row>0</xdr:row>
      <xdr:rowOff>40621</xdr:rowOff>
    </xdr:from>
    <xdr:to>
      <xdr:col>23</xdr:col>
      <xdr:colOff>339443</xdr:colOff>
      <xdr:row>1</xdr:row>
      <xdr:rowOff>129646</xdr:rowOff>
    </xdr:to>
    <xdr:pic>
      <xdr:nvPicPr>
        <xdr:cNvPr id="4" name="Picture 15" descr="cid:image001.jpg@01CEEC55.BBD07820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9394" y="40621"/>
          <a:ext cx="1155870" cy="3339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703793</xdr:colOff>
      <xdr:row>0</xdr:row>
      <xdr:rowOff>0</xdr:rowOff>
    </xdr:from>
    <xdr:to>
      <xdr:col>2</xdr:col>
      <xdr:colOff>372719</xdr:colOff>
      <xdr:row>1</xdr:row>
      <xdr:rowOff>169665</xdr:rowOff>
    </xdr:to>
    <xdr:pic>
      <xdr:nvPicPr>
        <xdr:cNvPr id="8" name="Picture 1" descr="IMOREsmall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03793" y="0"/>
          <a:ext cx="977578" cy="4098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54590</xdr:colOff>
      <xdr:row>0</xdr:row>
      <xdr:rowOff>0</xdr:rowOff>
    </xdr:from>
    <xdr:to>
      <xdr:col>1</xdr:col>
      <xdr:colOff>65846</xdr:colOff>
      <xdr:row>1</xdr:row>
      <xdr:rowOff>136878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90" y="0"/>
          <a:ext cx="649431" cy="3770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649163</xdr:colOff>
      <xdr:row>3</xdr:row>
      <xdr:rowOff>31506</xdr:rowOff>
    </xdr:from>
    <xdr:to>
      <xdr:col>2</xdr:col>
      <xdr:colOff>366929</xdr:colOff>
      <xdr:row>5</xdr:row>
      <xdr:rowOff>732</xdr:rowOff>
    </xdr:to>
    <xdr:pic>
      <xdr:nvPicPr>
        <xdr:cNvPr id="3" name="Picture 1" descr="IMOREsmall">
          <a:extLst>
            <a:ext uri="{FF2B5EF4-FFF2-40B4-BE49-F238E27FC236}">
              <a16:creationId xmlns=""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6394" y="617660"/>
          <a:ext cx="604323" cy="342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19051</xdr:colOff>
      <xdr:row>3</xdr:row>
      <xdr:rowOff>26586</xdr:rowOff>
    </xdr:from>
    <xdr:to>
      <xdr:col>1</xdr:col>
      <xdr:colOff>571500</xdr:colOff>
      <xdr:row>4</xdr:row>
      <xdr:rowOff>167787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82" y="612740"/>
          <a:ext cx="552449" cy="3243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152402</xdr:colOff>
      <xdr:row>9</xdr:row>
      <xdr:rowOff>85725</xdr:rowOff>
    </xdr:from>
    <xdr:to>
      <xdr:col>27</xdr:col>
      <xdr:colOff>1</xdr:colOff>
      <xdr:row>30</xdr:row>
      <xdr:rowOff>82683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0.88214</cdr:x>
      <cdr:y>0.14381</cdr:y>
    </cdr:from>
    <cdr:to>
      <cdr:x>0.98744</cdr:x>
      <cdr:y>0.24066</cdr:y>
    </cdr:to>
    <cdr:pic>
      <cdr:nvPicPr>
        <cdr:cNvPr id="4" name="Picture 3" descr="IMOREsmall">
          <a:extLst xmlns:a="http://schemas.openxmlformats.org/drawingml/2006/main">
            <a:ext uri="{FF2B5EF4-FFF2-40B4-BE49-F238E27FC236}">
              <a16:creationId xmlns="" xmlns:a16="http://schemas.microsoft.com/office/drawing/2014/main" id="{6F3AE2D4-ED16-457C-B348-E46E472E3EC1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352323" y="574873"/>
          <a:ext cx="638920" cy="3871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  <a:scene3d xmlns:a="http://schemas.openxmlformats.org/drawingml/2006/main">
          <a:camera prst="orthographicFront"/>
          <a:lightRig rig="threePt" dir="t"/>
        </a:scene3d>
        <a:sp3d xmlns:a="http://schemas.openxmlformats.org/drawingml/2006/main">
          <a:bevelT/>
        </a:sp3d>
      </cdr:spPr>
    </cdr:pic>
  </cdr:relSizeAnchor>
  <cdr:relSizeAnchor xmlns:cdr="http://schemas.openxmlformats.org/drawingml/2006/chartDrawing">
    <cdr:from>
      <cdr:x>0.87914</cdr:x>
      <cdr:y>0.03336</cdr:y>
    </cdr:from>
    <cdr:to>
      <cdr:x>0.98744</cdr:x>
      <cdr:y>0.12987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="" xmlns:a16="http://schemas.microsoft.com/office/drawing/2014/main" id="{4C6E561A-20AF-4968-9E70-550A09B4F5B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334130" y="133350"/>
          <a:ext cx="657094" cy="38581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251978</xdr:colOff>
      <xdr:row>27</xdr:row>
      <xdr:rowOff>154998</xdr:rowOff>
    </xdr:from>
    <xdr:to>
      <xdr:col>23</xdr:col>
      <xdr:colOff>394853</xdr:colOff>
      <xdr:row>49</xdr:row>
      <xdr:rowOff>50222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312594</xdr:colOff>
      <xdr:row>27</xdr:row>
      <xdr:rowOff>188768</xdr:rowOff>
    </xdr:from>
    <xdr:to>
      <xdr:col>23</xdr:col>
      <xdr:colOff>375806</xdr:colOff>
      <xdr:row>29</xdr:row>
      <xdr:rowOff>141143</xdr:rowOff>
    </xdr:to>
    <xdr:pic>
      <xdr:nvPicPr>
        <xdr:cNvPr id="4" name="Picture 3" descr="IMOREsmall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447935" y="6215495"/>
          <a:ext cx="669348" cy="333375"/>
        </a:xfrm>
        <a:prstGeom prst="rect">
          <a:avLst/>
        </a:prstGeom>
        <a:noFill/>
        <a:ln w="9525">
          <a:noFill/>
          <a:miter lim="800000"/>
          <a:headEnd/>
          <a:tailEnd/>
        </a:ln>
        <a:scene3d>
          <a:camera prst="orthographicFront"/>
          <a:lightRig rig="threePt" dir="t"/>
        </a:scene3d>
        <a:sp3d>
          <a:bevelT/>
        </a:sp3d>
      </xdr:spPr>
    </xdr:pic>
    <xdr:clientData/>
  </xdr:twoCellAnchor>
  <xdr:twoCellAnchor editAs="oneCell">
    <xdr:from>
      <xdr:col>10</xdr:col>
      <xdr:colOff>311728</xdr:colOff>
      <xdr:row>27</xdr:row>
      <xdr:rowOff>181842</xdr:rowOff>
    </xdr:from>
    <xdr:to>
      <xdr:col>11</xdr:col>
      <xdr:colOff>175369</xdr:colOff>
      <xdr:row>30</xdr:row>
      <xdr:rowOff>34636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864" y="6208569"/>
          <a:ext cx="722623" cy="42429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0.14825</cdr:x>
      <cdr:y>0.05192</cdr:y>
    </cdr:from>
    <cdr:to>
      <cdr:x>0.86478</cdr:x>
      <cdr:y>0.13015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282977" y="325689"/>
          <a:ext cx="6200952" cy="4907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800" b="1"/>
            <a:t>Dailly Record Unit Distribution RTK  &amp; Plan Passing Shift   1</a:t>
          </a:r>
        </a:p>
      </cdr:txBody>
    </cdr:sp>
  </cdr:relSizeAnchor>
  <cdr:relSizeAnchor xmlns:cdr="http://schemas.openxmlformats.org/drawingml/2006/chartDrawing">
    <cdr:from>
      <cdr:x>0.00786</cdr:x>
      <cdr:y>0.02169</cdr:y>
    </cdr:from>
    <cdr:to>
      <cdr:x>0.12782</cdr:x>
      <cdr:y>0.11886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="" xmlns:a16="http://schemas.microsoft.com/office/drawing/2014/main" id="{68F3B5A8-241A-4435-A5E5-2D92E35CAE5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8036" y="136072"/>
          <a:ext cx="1038095" cy="609524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50.63\data%20user2\5.RECORD%20KOSONGAN\2016\12%20DESEMBAR\Shift%201\Daily%20kosongan%20Tgl%2021.12.2016%20Shift%201%20%20-%20Copy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RU\hardisk%202\DATA%20USER\5.RECORD%20KOSONGAN\2020\10.%20OKTOBER\SHIFT%202\Daily%20kosongan%20Tgl%2001%2010%202020%20Shift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bution To ROM"/>
      <sheetName val="RA"/>
      <sheetName val="SIS"/>
      <sheetName val="Loading RTK"/>
      <sheetName val="Aktual"/>
      <sheetName val="SKEMA"/>
      <sheetName val="Antrian dan alat loading"/>
      <sheetName val="PTR"/>
      <sheetName val="PENCAPAIAN SEAM"/>
      <sheetName val="TREND"/>
      <sheetName val="STOCK"/>
      <sheetName val="Absen Rom"/>
      <sheetName val="MONITORING PASSING"/>
      <sheetName val="Chart2"/>
      <sheetName val="UNIT CHANGE SHIFT 67"/>
      <sheetName val="Unit menimbang tbg67"/>
      <sheetName val="29"/>
      <sheetName val="KELANIS"/>
      <sheetName val="produksi"/>
      <sheetName val="Chart1"/>
      <sheetName val="Chart3"/>
      <sheetName val="PASSING ROM"/>
      <sheetName val="Deviasi"/>
      <sheetName val="Chart4"/>
      <sheetName val="Chart5"/>
      <sheetName val="Chart6"/>
    </sheetNames>
    <sheetDataSet>
      <sheetData sheetId="0"/>
      <sheetData sheetId="1"/>
      <sheetData sheetId="2"/>
      <sheetData sheetId="3"/>
      <sheetData sheetId="4">
        <row r="5">
          <cell r="AK5">
            <v>13</v>
          </cell>
        </row>
        <row r="7">
          <cell r="AK7">
            <v>10</v>
          </cell>
        </row>
        <row r="8">
          <cell r="AK8">
            <v>26</v>
          </cell>
        </row>
        <row r="9">
          <cell r="AK9">
            <v>29</v>
          </cell>
        </row>
        <row r="10">
          <cell r="AK10">
            <v>27</v>
          </cell>
        </row>
        <row r="11">
          <cell r="AK11">
            <v>25</v>
          </cell>
        </row>
        <row r="12">
          <cell r="AK12">
            <v>22</v>
          </cell>
        </row>
        <row r="13">
          <cell r="AK13">
            <v>18</v>
          </cell>
        </row>
        <row r="14">
          <cell r="AK14">
            <v>31</v>
          </cell>
        </row>
        <row r="15">
          <cell r="AK15">
            <v>26</v>
          </cell>
        </row>
        <row r="16">
          <cell r="AK16">
            <v>18</v>
          </cell>
        </row>
      </sheetData>
      <sheetData sheetId="5"/>
      <sheetData sheetId="6">
        <row r="6">
          <cell r="CE6">
            <v>10</v>
          </cell>
          <cell r="CG6">
            <v>0</v>
          </cell>
        </row>
        <row r="8">
          <cell r="CE8">
            <v>10</v>
          </cell>
          <cell r="CG8">
            <v>0</v>
          </cell>
        </row>
        <row r="9">
          <cell r="CE9">
            <v>10</v>
          </cell>
          <cell r="CG9">
            <v>0</v>
          </cell>
        </row>
        <row r="10">
          <cell r="CE10">
            <v>10</v>
          </cell>
          <cell r="CG10">
            <v>0</v>
          </cell>
        </row>
        <row r="11">
          <cell r="CE11">
            <v>10</v>
          </cell>
          <cell r="CG11">
            <v>2</v>
          </cell>
        </row>
        <row r="12">
          <cell r="CE12">
            <v>10</v>
          </cell>
          <cell r="CG12">
            <v>0</v>
          </cell>
        </row>
        <row r="13">
          <cell r="CE13">
            <v>9</v>
          </cell>
          <cell r="CG13">
            <v>2</v>
          </cell>
        </row>
        <row r="14">
          <cell r="CE14">
            <v>10</v>
          </cell>
          <cell r="CG14">
            <v>2</v>
          </cell>
        </row>
        <row r="15">
          <cell r="CE15">
            <v>10</v>
          </cell>
          <cell r="CG15">
            <v>3</v>
          </cell>
        </row>
        <row r="16">
          <cell r="CE16">
            <v>10</v>
          </cell>
          <cell r="CG16">
            <v>0</v>
          </cell>
        </row>
        <row r="17">
          <cell r="CE17">
            <v>10</v>
          </cell>
          <cell r="CG1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RI QUOTA"/>
      <sheetName val="Database Quality"/>
      <sheetName val="Qty"/>
      <sheetName val="Summary Quality"/>
      <sheetName val="UNIT JAM CS"/>
      <sheetName val="UNIT UNREG"/>
      <sheetName val="Distribution To ROM"/>
      <sheetName val="RA"/>
      <sheetName val="SIS"/>
      <sheetName val="Loading RTK"/>
      <sheetName val="Aktual"/>
      <sheetName val="SKEMA"/>
      <sheetName val="Antrian dan alat loading"/>
      <sheetName val="PTR"/>
      <sheetName val="PENCAPAIAN SEAM"/>
      <sheetName val="TREND"/>
      <sheetName val="STOCK Visual jam 13"/>
      <sheetName val="STOCK"/>
      <sheetName val="Monitoring Passing"/>
      <sheetName val="Absen Rom"/>
      <sheetName val="Chart1"/>
      <sheetName val="SUMMARY RATA-RATA"/>
      <sheetName val="unit menimbang tbg67"/>
      <sheetName val="SETT AREA UNIT"/>
      <sheetName val="CHANGE SHIF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AI5">
            <v>31</v>
          </cell>
          <cell r="AJ5">
            <v>32</v>
          </cell>
        </row>
        <row r="6">
          <cell r="AE6">
            <v>32</v>
          </cell>
          <cell r="AI6">
            <v>31</v>
          </cell>
          <cell r="AJ6">
            <v>28</v>
          </cell>
        </row>
        <row r="7">
          <cell r="AE7">
            <v>33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R52"/>
  <sheetViews>
    <sheetView showGridLines="0" workbookViewId="0">
      <selection activeCell="N22" sqref="N22"/>
    </sheetView>
  </sheetViews>
  <sheetFormatPr defaultColWidth="9.140625" defaultRowHeight="15"/>
  <cols>
    <col min="1" max="1" width="10.85546875" style="115" customWidth="1"/>
    <col min="2" max="2" width="8.140625" style="115" customWidth="1"/>
    <col min="3" max="3" width="9.5703125" style="115" customWidth="1"/>
    <col min="4" max="5" width="9.140625" style="115"/>
    <col min="6" max="6" width="10" style="115" bestFit="1" customWidth="1"/>
    <col min="7" max="8" width="10" style="115" customWidth="1"/>
    <col min="9" max="9" width="16.140625" style="115" customWidth="1"/>
    <col min="10" max="10" width="9.140625" style="115"/>
    <col min="11" max="11" width="8.7109375" style="115" customWidth="1"/>
    <col min="12" max="17" width="9.140625" style="115"/>
    <col min="18" max="18" width="14.5703125" style="115" customWidth="1"/>
    <col min="19" max="16384" width="9.140625" style="115"/>
  </cols>
  <sheetData>
    <row r="1" spans="2:18" ht="15.75" thickBot="1"/>
    <row r="2" spans="2:18" ht="15" customHeight="1">
      <c r="B2" s="927" t="s">
        <v>463</v>
      </c>
      <c r="C2" s="928"/>
      <c r="D2" s="928"/>
      <c r="E2" s="928"/>
      <c r="F2" s="928"/>
      <c r="G2" s="928"/>
      <c r="H2" s="928"/>
      <c r="I2" s="929"/>
      <c r="K2" s="927" t="s">
        <v>464</v>
      </c>
      <c r="L2" s="928"/>
      <c r="M2" s="928"/>
      <c r="N2" s="928"/>
      <c r="O2" s="928"/>
      <c r="P2" s="928"/>
      <c r="Q2" s="928"/>
      <c r="R2" s="929"/>
    </row>
    <row r="3" spans="2:18" ht="15.75" customHeight="1" thickBot="1">
      <c r="B3" s="930"/>
      <c r="C3" s="931"/>
      <c r="D3" s="931"/>
      <c r="E3" s="931"/>
      <c r="F3" s="931"/>
      <c r="G3" s="931"/>
      <c r="H3" s="931"/>
      <c r="I3" s="932"/>
      <c r="K3" s="930"/>
      <c r="L3" s="931"/>
      <c r="M3" s="931"/>
      <c r="N3" s="931"/>
      <c r="O3" s="931"/>
      <c r="P3" s="931"/>
      <c r="Q3" s="931"/>
      <c r="R3" s="932"/>
    </row>
    <row r="4" spans="2:18">
      <c r="B4" s="119" t="s">
        <v>180</v>
      </c>
      <c r="C4" s="933">
        <f>+SKEMA!B4</f>
        <v>44105</v>
      </c>
      <c r="D4" s="933"/>
      <c r="E4" s="933"/>
      <c r="F4" s="120"/>
      <c r="G4" s="120"/>
      <c r="H4" s="120"/>
      <c r="I4" s="121"/>
      <c r="K4" s="119" t="s">
        <v>180</v>
      </c>
      <c r="L4" s="933">
        <f>C4</f>
        <v>44105</v>
      </c>
      <c r="M4" s="933"/>
      <c r="N4" s="933"/>
      <c r="O4" s="120"/>
      <c r="P4" s="120"/>
      <c r="Q4" s="120"/>
      <c r="R4" s="121"/>
    </row>
    <row r="5" spans="2:18" ht="15.75" thickBot="1">
      <c r="B5" s="339" t="s">
        <v>467</v>
      </c>
      <c r="C5" s="122"/>
      <c r="D5" s="122"/>
      <c r="E5" s="122"/>
      <c r="F5" s="122"/>
      <c r="G5" s="122"/>
      <c r="H5" s="122"/>
      <c r="I5" s="123"/>
      <c r="K5" s="339" t="s">
        <v>590</v>
      </c>
      <c r="L5" s="122"/>
      <c r="M5" s="122"/>
      <c r="N5" s="122"/>
      <c r="O5" s="122"/>
      <c r="P5" s="122"/>
      <c r="Q5" s="122"/>
      <c r="R5" s="123"/>
    </row>
    <row r="6" spans="2:18" ht="22.5" customHeight="1" thickBot="1">
      <c r="B6" s="124" t="s">
        <v>120</v>
      </c>
      <c r="C6" s="125" t="s">
        <v>176</v>
      </c>
      <c r="D6" s="125" t="s">
        <v>173</v>
      </c>
      <c r="E6" s="125" t="s">
        <v>174</v>
      </c>
      <c r="F6" s="125" t="s">
        <v>177</v>
      </c>
      <c r="G6" s="144" t="s">
        <v>153</v>
      </c>
      <c r="H6" s="144" t="s">
        <v>28</v>
      </c>
      <c r="I6" s="126" t="s">
        <v>178</v>
      </c>
      <c r="K6" s="124" t="s">
        <v>120</v>
      </c>
      <c r="L6" s="125" t="s">
        <v>176</v>
      </c>
      <c r="M6" s="125" t="s">
        <v>173</v>
      </c>
      <c r="N6" s="125" t="s">
        <v>174</v>
      </c>
      <c r="O6" s="125" t="s">
        <v>177</v>
      </c>
      <c r="P6" s="144" t="s">
        <v>153</v>
      </c>
      <c r="Q6" s="144" t="s">
        <v>28</v>
      </c>
      <c r="R6" s="126" t="s">
        <v>178</v>
      </c>
    </row>
    <row r="7" spans="2:18" ht="18.75" customHeight="1">
      <c r="B7" s="127">
        <v>1</v>
      </c>
      <c r="C7" s="128"/>
      <c r="D7" s="242"/>
      <c r="E7" s="242"/>
      <c r="F7" s="116">
        <f t="shared" ref="F7:F25" si="0">+E7-D7</f>
        <v>0</v>
      </c>
      <c r="G7" s="141"/>
      <c r="H7" s="141"/>
      <c r="I7" s="239"/>
      <c r="K7" s="127">
        <v>1</v>
      </c>
      <c r="L7" s="128"/>
      <c r="M7" s="242"/>
      <c r="N7" s="242"/>
      <c r="O7" s="116">
        <f t="shared" ref="O7:O16" si="1">+N7-M7</f>
        <v>0</v>
      </c>
      <c r="P7" s="141"/>
      <c r="Q7" s="141"/>
      <c r="R7" s="239"/>
    </row>
    <row r="8" spans="2:18">
      <c r="B8" s="129">
        <v>2</v>
      </c>
      <c r="C8" s="130"/>
      <c r="D8" s="243"/>
      <c r="E8" s="243"/>
      <c r="F8" s="117">
        <f t="shared" si="0"/>
        <v>0</v>
      </c>
      <c r="G8" s="142"/>
      <c r="H8" s="142"/>
      <c r="I8" s="240"/>
      <c r="K8" s="129">
        <v>2</v>
      </c>
      <c r="L8" s="130"/>
      <c r="M8" s="243"/>
      <c r="N8" s="243"/>
      <c r="O8" s="117">
        <f t="shared" si="1"/>
        <v>0</v>
      </c>
      <c r="P8" s="142"/>
      <c r="Q8" s="142"/>
      <c r="R8" s="240"/>
    </row>
    <row r="9" spans="2:18">
      <c r="B9" s="129">
        <v>3</v>
      </c>
      <c r="C9" s="130"/>
      <c r="D9" s="243"/>
      <c r="E9" s="243"/>
      <c r="F9" s="117">
        <f t="shared" si="0"/>
        <v>0</v>
      </c>
      <c r="G9" s="142"/>
      <c r="H9" s="142"/>
      <c r="I9" s="240"/>
      <c r="K9" s="129">
        <v>3</v>
      </c>
      <c r="L9" s="130"/>
      <c r="M9" s="243"/>
      <c r="N9" s="243"/>
      <c r="O9" s="117">
        <f t="shared" si="1"/>
        <v>0</v>
      </c>
      <c r="P9" s="142"/>
      <c r="Q9" s="142"/>
      <c r="R9" s="240"/>
    </row>
    <row r="10" spans="2:18" ht="15" customHeight="1">
      <c r="B10" s="129">
        <v>4</v>
      </c>
      <c r="C10" s="130"/>
      <c r="D10" s="243"/>
      <c r="E10" s="243"/>
      <c r="F10" s="117">
        <f t="shared" si="0"/>
        <v>0</v>
      </c>
      <c r="G10" s="142"/>
      <c r="H10" s="142"/>
      <c r="I10" s="240"/>
      <c r="K10" s="129">
        <v>4</v>
      </c>
      <c r="L10" s="130"/>
      <c r="M10" s="243"/>
      <c r="N10" s="243"/>
      <c r="O10" s="117">
        <f t="shared" si="1"/>
        <v>0</v>
      </c>
      <c r="P10" s="142"/>
      <c r="Q10" s="142"/>
      <c r="R10" s="240"/>
    </row>
    <row r="11" spans="2:18">
      <c r="B11" s="129">
        <v>5</v>
      </c>
      <c r="C11" s="130"/>
      <c r="D11" s="243"/>
      <c r="E11" s="243"/>
      <c r="F11" s="117">
        <f t="shared" si="0"/>
        <v>0</v>
      </c>
      <c r="G11" s="142"/>
      <c r="H11" s="142"/>
      <c r="I11" s="240"/>
      <c r="K11" s="129">
        <v>5</v>
      </c>
      <c r="L11" s="130"/>
      <c r="M11" s="243"/>
      <c r="N11" s="243"/>
      <c r="O11" s="117">
        <f t="shared" si="1"/>
        <v>0</v>
      </c>
      <c r="P11" s="142"/>
      <c r="Q11" s="142"/>
      <c r="R11" s="240"/>
    </row>
    <row r="12" spans="2:18">
      <c r="B12" s="129">
        <v>6</v>
      </c>
      <c r="C12" s="130"/>
      <c r="D12" s="243"/>
      <c r="E12" s="243"/>
      <c r="F12" s="117">
        <f t="shared" si="0"/>
        <v>0</v>
      </c>
      <c r="G12" s="142"/>
      <c r="H12" s="142"/>
      <c r="I12" s="240"/>
      <c r="K12" s="129">
        <v>6</v>
      </c>
      <c r="L12" s="130"/>
      <c r="M12" s="243"/>
      <c r="N12" s="243"/>
      <c r="O12" s="117">
        <f t="shared" si="1"/>
        <v>0</v>
      </c>
      <c r="P12" s="142"/>
      <c r="Q12" s="142"/>
      <c r="R12" s="240"/>
    </row>
    <row r="13" spans="2:18">
      <c r="B13" s="129">
        <v>7</v>
      </c>
      <c r="C13" s="130"/>
      <c r="D13" s="243"/>
      <c r="E13" s="243"/>
      <c r="F13" s="117">
        <f t="shared" si="0"/>
        <v>0</v>
      </c>
      <c r="G13" s="142"/>
      <c r="H13" s="142"/>
      <c r="I13" s="240"/>
      <c r="K13" s="129">
        <v>7</v>
      </c>
      <c r="L13" s="130"/>
      <c r="M13" s="243"/>
      <c r="N13" s="243"/>
      <c r="O13" s="117">
        <f t="shared" si="1"/>
        <v>0</v>
      </c>
      <c r="P13" s="142"/>
      <c r="Q13" s="142"/>
      <c r="R13" s="240"/>
    </row>
    <row r="14" spans="2:18">
      <c r="B14" s="129">
        <v>8</v>
      </c>
      <c r="C14" s="130"/>
      <c r="D14" s="243"/>
      <c r="E14" s="243"/>
      <c r="F14" s="117">
        <f t="shared" si="0"/>
        <v>0</v>
      </c>
      <c r="G14" s="142"/>
      <c r="H14" s="142"/>
      <c r="I14" s="240"/>
      <c r="K14" s="129">
        <v>8</v>
      </c>
      <c r="L14" s="130"/>
      <c r="M14" s="243"/>
      <c r="N14" s="243"/>
      <c r="O14" s="117">
        <f t="shared" si="1"/>
        <v>0</v>
      </c>
      <c r="P14" s="142"/>
      <c r="Q14" s="142"/>
      <c r="R14" s="240"/>
    </row>
    <row r="15" spans="2:18">
      <c r="B15" s="129">
        <v>9</v>
      </c>
      <c r="C15" s="130"/>
      <c r="D15" s="243"/>
      <c r="E15" s="243"/>
      <c r="F15" s="117">
        <f t="shared" si="0"/>
        <v>0</v>
      </c>
      <c r="G15" s="142"/>
      <c r="H15" s="142"/>
      <c r="I15" s="240"/>
      <c r="K15" s="129">
        <v>9</v>
      </c>
      <c r="L15" s="130"/>
      <c r="M15" s="243"/>
      <c r="N15" s="243"/>
      <c r="O15" s="117">
        <f t="shared" si="1"/>
        <v>0</v>
      </c>
      <c r="P15" s="142"/>
      <c r="Q15" s="142"/>
      <c r="R15" s="240"/>
    </row>
    <row r="16" spans="2:18" ht="15.75" thickBot="1">
      <c r="B16" s="129">
        <v>10</v>
      </c>
      <c r="C16" s="130"/>
      <c r="D16" s="243"/>
      <c r="E16" s="243"/>
      <c r="F16" s="117">
        <f t="shared" si="0"/>
        <v>0</v>
      </c>
      <c r="G16" s="142"/>
      <c r="H16" s="142"/>
      <c r="I16" s="240"/>
      <c r="K16" s="333">
        <v>10</v>
      </c>
      <c r="L16" s="334"/>
      <c r="M16" s="335"/>
      <c r="N16" s="335"/>
      <c r="O16" s="336">
        <f t="shared" si="1"/>
        <v>0</v>
      </c>
      <c r="P16" s="337"/>
      <c r="Q16" s="337"/>
      <c r="R16" s="338"/>
    </row>
    <row r="17" spans="2:9">
      <c r="B17" s="129">
        <v>11</v>
      </c>
      <c r="C17" s="130"/>
      <c r="D17" s="243"/>
      <c r="E17" s="243"/>
      <c r="F17" s="117">
        <f t="shared" si="0"/>
        <v>0</v>
      </c>
      <c r="G17" s="142"/>
      <c r="H17" s="142"/>
      <c r="I17" s="240"/>
    </row>
    <row r="18" spans="2:9">
      <c r="B18" s="129">
        <v>12</v>
      </c>
      <c r="C18" s="130"/>
      <c r="D18" s="243"/>
      <c r="E18" s="243"/>
      <c r="F18" s="117">
        <f t="shared" si="0"/>
        <v>0</v>
      </c>
      <c r="G18" s="142"/>
      <c r="H18" s="142"/>
      <c r="I18" s="240"/>
    </row>
    <row r="19" spans="2:9">
      <c r="B19" s="129">
        <v>13</v>
      </c>
      <c r="C19" s="130"/>
      <c r="D19" s="243"/>
      <c r="E19" s="243"/>
      <c r="F19" s="117">
        <f t="shared" si="0"/>
        <v>0</v>
      </c>
      <c r="G19" s="142"/>
      <c r="H19" s="142"/>
      <c r="I19" s="240"/>
    </row>
    <row r="20" spans="2:9">
      <c r="B20" s="131">
        <v>14</v>
      </c>
      <c r="C20" s="132"/>
      <c r="D20" s="244"/>
      <c r="E20" s="244"/>
      <c r="F20" s="133">
        <f t="shared" si="0"/>
        <v>0</v>
      </c>
      <c r="G20" s="143"/>
      <c r="H20" s="143"/>
      <c r="I20" s="240"/>
    </row>
    <row r="21" spans="2:9">
      <c r="B21" s="129">
        <v>15</v>
      </c>
      <c r="C21" s="130"/>
      <c r="D21" s="243"/>
      <c r="E21" s="243"/>
      <c r="F21" s="117">
        <f t="shared" si="0"/>
        <v>0</v>
      </c>
      <c r="G21" s="142"/>
      <c r="H21" s="142"/>
      <c r="I21" s="240"/>
    </row>
    <row r="22" spans="2:9">
      <c r="B22" s="129">
        <v>16</v>
      </c>
      <c r="C22" s="130"/>
      <c r="D22" s="243"/>
      <c r="E22" s="243"/>
      <c r="F22" s="117">
        <f t="shared" si="0"/>
        <v>0</v>
      </c>
      <c r="G22" s="142"/>
      <c r="H22" s="142"/>
      <c r="I22" s="240"/>
    </row>
    <row r="23" spans="2:9">
      <c r="B23" s="129">
        <v>17</v>
      </c>
      <c r="C23" s="130"/>
      <c r="D23" s="243"/>
      <c r="E23" s="243"/>
      <c r="F23" s="117">
        <f t="shared" si="0"/>
        <v>0</v>
      </c>
      <c r="G23" s="142"/>
      <c r="H23" s="142"/>
      <c r="I23" s="240"/>
    </row>
    <row r="24" spans="2:9">
      <c r="B24" s="129">
        <v>18</v>
      </c>
      <c r="C24" s="130"/>
      <c r="D24" s="243"/>
      <c r="E24" s="243"/>
      <c r="F24" s="117">
        <f t="shared" si="0"/>
        <v>0</v>
      </c>
      <c r="G24" s="142"/>
      <c r="H24" s="142"/>
      <c r="I24" s="240"/>
    </row>
    <row r="25" spans="2:9">
      <c r="B25" s="129">
        <v>19</v>
      </c>
      <c r="C25" s="130"/>
      <c r="D25" s="243"/>
      <c r="E25" s="243"/>
      <c r="F25" s="117">
        <f t="shared" si="0"/>
        <v>0</v>
      </c>
      <c r="G25" s="142"/>
      <c r="H25" s="142"/>
      <c r="I25" s="240"/>
    </row>
    <row r="26" spans="2:9">
      <c r="B26" s="129">
        <v>20</v>
      </c>
      <c r="C26" s="130"/>
      <c r="D26" s="243"/>
      <c r="E26" s="243"/>
      <c r="F26" s="117">
        <f t="shared" ref="F26:F31" si="2">+E26-D26</f>
        <v>0</v>
      </c>
      <c r="G26" s="142"/>
      <c r="H26" s="142"/>
      <c r="I26" s="240"/>
    </row>
    <row r="27" spans="2:9">
      <c r="B27" s="129">
        <v>21</v>
      </c>
      <c r="C27" s="130"/>
      <c r="D27" s="243"/>
      <c r="E27" s="243"/>
      <c r="F27" s="117">
        <f t="shared" si="2"/>
        <v>0</v>
      </c>
      <c r="G27" s="142"/>
      <c r="H27" s="142"/>
      <c r="I27" s="240"/>
    </row>
    <row r="28" spans="2:9">
      <c r="B28" s="129">
        <v>22</v>
      </c>
      <c r="C28" s="130"/>
      <c r="D28" s="243"/>
      <c r="E28" s="243"/>
      <c r="F28" s="117">
        <f t="shared" si="2"/>
        <v>0</v>
      </c>
      <c r="G28" s="142"/>
      <c r="H28" s="142"/>
      <c r="I28" s="240"/>
    </row>
    <row r="29" spans="2:9">
      <c r="B29" s="129">
        <v>23</v>
      </c>
      <c r="C29" s="130"/>
      <c r="D29" s="243"/>
      <c r="E29" s="243"/>
      <c r="F29" s="117">
        <f t="shared" si="2"/>
        <v>0</v>
      </c>
      <c r="G29" s="142"/>
      <c r="H29" s="142"/>
      <c r="I29" s="240"/>
    </row>
    <row r="30" spans="2:9">
      <c r="B30" s="129">
        <v>24</v>
      </c>
      <c r="C30" s="130"/>
      <c r="D30" s="243"/>
      <c r="E30" s="243"/>
      <c r="F30" s="117">
        <f t="shared" si="2"/>
        <v>0</v>
      </c>
      <c r="G30" s="142"/>
      <c r="H30" s="142"/>
      <c r="I30" s="240"/>
    </row>
    <row r="31" spans="2:9">
      <c r="B31" s="131">
        <v>25</v>
      </c>
      <c r="C31" s="132"/>
      <c r="D31" s="244"/>
      <c r="E31" s="244"/>
      <c r="F31" s="133">
        <f t="shared" si="2"/>
        <v>0</v>
      </c>
      <c r="G31" s="143"/>
      <c r="H31" s="143"/>
      <c r="I31" s="241"/>
    </row>
    <row r="32" spans="2:9">
      <c r="B32" s="131">
        <v>26</v>
      </c>
      <c r="C32" s="130"/>
      <c r="D32" s="243"/>
      <c r="E32" s="243"/>
      <c r="F32" s="117">
        <f t="shared" ref="F32:F52" si="3">+E32-D32</f>
        <v>0</v>
      </c>
      <c r="G32" s="117"/>
      <c r="H32" s="117"/>
      <c r="I32" s="240"/>
    </row>
    <row r="33" spans="2:9">
      <c r="B33" s="131">
        <v>27</v>
      </c>
      <c r="C33" s="130"/>
      <c r="D33" s="243"/>
      <c r="E33" s="243"/>
      <c r="F33" s="117">
        <f t="shared" si="3"/>
        <v>0</v>
      </c>
      <c r="G33" s="117"/>
      <c r="H33" s="117"/>
      <c r="I33" s="240"/>
    </row>
    <row r="34" spans="2:9">
      <c r="B34" s="131">
        <v>28</v>
      </c>
      <c r="C34" s="130"/>
      <c r="D34" s="243"/>
      <c r="E34" s="243"/>
      <c r="F34" s="117">
        <f t="shared" si="3"/>
        <v>0</v>
      </c>
      <c r="G34" s="117"/>
      <c r="H34" s="117"/>
      <c r="I34" s="240"/>
    </row>
    <row r="35" spans="2:9">
      <c r="B35" s="131">
        <v>29</v>
      </c>
      <c r="C35" s="130"/>
      <c r="D35" s="243"/>
      <c r="E35" s="243"/>
      <c r="F35" s="117">
        <f t="shared" si="3"/>
        <v>0</v>
      </c>
      <c r="G35" s="117"/>
      <c r="H35" s="117"/>
      <c r="I35" s="240"/>
    </row>
    <row r="36" spans="2:9">
      <c r="B36" s="131">
        <v>30</v>
      </c>
      <c r="C36" s="130"/>
      <c r="D36" s="243"/>
      <c r="E36" s="243"/>
      <c r="F36" s="117">
        <f t="shared" si="3"/>
        <v>0</v>
      </c>
      <c r="G36" s="117"/>
      <c r="H36" s="117"/>
      <c r="I36" s="240"/>
    </row>
    <row r="37" spans="2:9">
      <c r="B37" s="131">
        <v>31</v>
      </c>
      <c r="C37" s="130"/>
      <c r="D37" s="243"/>
      <c r="E37" s="243"/>
      <c r="F37" s="117">
        <f t="shared" si="3"/>
        <v>0</v>
      </c>
      <c r="G37" s="117"/>
      <c r="H37" s="117"/>
      <c r="I37" s="240"/>
    </row>
    <row r="38" spans="2:9">
      <c r="B38" s="131">
        <v>32</v>
      </c>
      <c r="C38" s="130"/>
      <c r="D38" s="243"/>
      <c r="E38" s="243"/>
      <c r="F38" s="117">
        <f t="shared" si="3"/>
        <v>0</v>
      </c>
      <c r="G38" s="117"/>
      <c r="H38" s="117"/>
      <c r="I38" s="240"/>
    </row>
    <row r="39" spans="2:9">
      <c r="B39" s="131">
        <v>33</v>
      </c>
      <c r="C39" s="130"/>
      <c r="D39" s="243"/>
      <c r="E39" s="243"/>
      <c r="F39" s="117">
        <f t="shared" si="3"/>
        <v>0</v>
      </c>
      <c r="G39" s="117"/>
      <c r="H39" s="117"/>
      <c r="I39" s="240"/>
    </row>
    <row r="40" spans="2:9">
      <c r="B40" s="131">
        <v>34</v>
      </c>
      <c r="C40" s="130"/>
      <c r="D40" s="243"/>
      <c r="E40" s="243"/>
      <c r="F40" s="117">
        <f t="shared" si="3"/>
        <v>0</v>
      </c>
      <c r="G40" s="117"/>
      <c r="H40" s="117"/>
      <c r="I40" s="240"/>
    </row>
    <row r="41" spans="2:9">
      <c r="B41" s="131">
        <v>35</v>
      </c>
      <c r="C41" s="130"/>
      <c r="D41" s="243"/>
      <c r="E41" s="243"/>
      <c r="F41" s="117">
        <f t="shared" si="3"/>
        <v>0</v>
      </c>
      <c r="G41" s="117"/>
      <c r="H41" s="117"/>
      <c r="I41" s="240"/>
    </row>
    <row r="42" spans="2:9">
      <c r="B42" s="131">
        <v>36</v>
      </c>
      <c r="C42" s="130"/>
      <c r="D42" s="243"/>
      <c r="E42" s="243"/>
      <c r="F42" s="117">
        <f t="shared" si="3"/>
        <v>0</v>
      </c>
      <c r="G42" s="117"/>
      <c r="H42" s="117"/>
      <c r="I42" s="240"/>
    </row>
    <row r="43" spans="2:9">
      <c r="B43" s="131">
        <v>37</v>
      </c>
      <c r="C43" s="130"/>
      <c r="D43" s="243"/>
      <c r="E43" s="243"/>
      <c r="F43" s="117">
        <f t="shared" si="3"/>
        <v>0</v>
      </c>
      <c r="G43" s="117"/>
      <c r="H43" s="117"/>
      <c r="I43" s="240"/>
    </row>
    <row r="44" spans="2:9">
      <c r="B44" s="131">
        <v>38</v>
      </c>
      <c r="C44" s="130"/>
      <c r="D44" s="243"/>
      <c r="E44" s="243"/>
      <c r="F44" s="117">
        <f t="shared" si="3"/>
        <v>0</v>
      </c>
      <c r="G44" s="117"/>
      <c r="H44" s="117"/>
      <c r="I44" s="240"/>
    </row>
    <row r="45" spans="2:9">
      <c r="B45" s="131">
        <v>39</v>
      </c>
      <c r="C45" s="130"/>
      <c r="D45" s="243"/>
      <c r="E45" s="243"/>
      <c r="F45" s="117">
        <f t="shared" si="3"/>
        <v>0</v>
      </c>
      <c r="G45" s="117"/>
      <c r="H45" s="117"/>
      <c r="I45" s="240"/>
    </row>
    <row r="46" spans="2:9">
      <c r="B46" s="131">
        <v>40</v>
      </c>
      <c r="C46" s="130"/>
      <c r="D46" s="243"/>
      <c r="E46" s="243"/>
      <c r="F46" s="117">
        <f t="shared" si="3"/>
        <v>0</v>
      </c>
      <c r="G46" s="117"/>
      <c r="H46" s="117"/>
      <c r="I46" s="240"/>
    </row>
    <row r="47" spans="2:9">
      <c r="B47" s="131">
        <v>41</v>
      </c>
      <c r="C47" s="130"/>
      <c r="D47" s="243"/>
      <c r="E47" s="243"/>
      <c r="F47" s="117">
        <f t="shared" si="3"/>
        <v>0</v>
      </c>
      <c r="G47" s="117"/>
      <c r="H47" s="117"/>
      <c r="I47" s="240"/>
    </row>
    <row r="48" spans="2:9">
      <c r="B48" s="131">
        <v>42</v>
      </c>
      <c r="C48" s="130"/>
      <c r="D48" s="243"/>
      <c r="E48" s="243"/>
      <c r="F48" s="117">
        <f t="shared" si="3"/>
        <v>0</v>
      </c>
      <c r="G48" s="117"/>
      <c r="H48" s="117"/>
      <c r="I48" s="240"/>
    </row>
    <row r="49" spans="2:9">
      <c r="B49" s="131">
        <v>43</v>
      </c>
      <c r="C49" s="130"/>
      <c r="D49" s="243"/>
      <c r="E49" s="243"/>
      <c r="F49" s="117">
        <f t="shared" si="3"/>
        <v>0</v>
      </c>
      <c r="G49" s="117"/>
      <c r="H49" s="117"/>
      <c r="I49" s="240"/>
    </row>
    <row r="50" spans="2:9">
      <c r="B50" s="131">
        <v>44</v>
      </c>
      <c r="C50" s="130"/>
      <c r="D50" s="243"/>
      <c r="E50" s="243"/>
      <c r="F50" s="117">
        <f t="shared" si="3"/>
        <v>0</v>
      </c>
      <c r="G50" s="117"/>
      <c r="H50" s="117"/>
      <c r="I50" s="240"/>
    </row>
    <row r="51" spans="2:9">
      <c r="B51" s="131">
        <v>45</v>
      </c>
      <c r="C51" s="130"/>
      <c r="D51" s="243"/>
      <c r="E51" s="243"/>
      <c r="F51" s="117">
        <f t="shared" si="3"/>
        <v>0</v>
      </c>
      <c r="G51" s="117"/>
      <c r="H51" s="117"/>
      <c r="I51" s="240"/>
    </row>
    <row r="52" spans="2:9" ht="15.75" thickBot="1">
      <c r="B52" s="333">
        <v>46</v>
      </c>
      <c r="C52" s="334"/>
      <c r="D52" s="335"/>
      <c r="E52" s="335"/>
      <c r="F52" s="336">
        <f t="shared" si="3"/>
        <v>0</v>
      </c>
      <c r="G52" s="336"/>
      <c r="H52" s="336"/>
      <c r="I52" s="338"/>
    </row>
  </sheetData>
  <mergeCells count="4">
    <mergeCell ref="B2:I3"/>
    <mergeCell ref="K2:R3"/>
    <mergeCell ref="C4:E4"/>
    <mergeCell ref="L4:N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5"/>
  <sheetViews>
    <sheetView workbookViewId="0">
      <selection sqref="A1:BB3"/>
    </sheetView>
  </sheetViews>
  <sheetFormatPr defaultRowHeight="15"/>
  <cols>
    <col min="1" max="1" width="13.140625" customWidth="1"/>
    <col min="2" max="3" width="7" customWidth="1"/>
    <col min="4" max="4" width="4.85546875" customWidth="1"/>
    <col min="5" max="6" width="7" customWidth="1"/>
    <col min="7" max="7" width="5.28515625" customWidth="1"/>
    <col min="8" max="9" width="7" customWidth="1"/>
    <col min="10" max="10" width="5.28515625" customWidth="1"/>
    <col min="11" max="11" width="5.7109375" customWidth="1"/>
    <col min="12" max="12" width="6.5703125" customWidth="1"/>
    <col min="13" max="13" width="5.28515625" customWidth="1"/>
    <col min="14" max="15" width="7" customWidth="1"/>
    <col min="16" max="16" width="5.28515625" customWidth="1"/>
    <col min="17" max="17" width="6" customWidth="1"/>
    <col min="18" max="18" width="6.42578125" customWidth="1"/>
    <col min="19" max="22" width="5.28515625" customWidth="1"/>
    <col min="23" max="24" width="7.85546875" customWidth="1"/>
    <col min="25" max="28" width="5.28515625" customWidth="1"/>
    <col min="29" max="29" width="9.42578125" customWidth="1"/>
    <col min="31" max="32" width="5.28515625" customWidth="1"/>
    <col min="33" max="33" width="6.5703125" customWidth="1"/>
    <col min="34" max="34" width="5.28515625" customWidth="1"/>
    <col min="35" max="35" width="6.5703125" customWidth="1"/>
    <col min="36" max="36" width="5.28515625" customWidth="1"/>
    <col min="37" max="37" width="9.42578125" customWidth="1"/>
    <col min="39" max="39" width="5.28515625" customWidth="1"/>
    <col min="40" max="41" width="6.5703125" customWidth="1"/>
    <col min="42" max="42" width="5.28515625" customWidth="1"/>
    <col min="44" max="44" width="15.85546875" customWidth="1"/>
    <col min="45" max="45" width="5.28515625" customWidth="1"/>
    <col min="48" max="48" width="5.28515625" customWidth="1"/>
    <col min="51" max="51" width="5.28515625" customWidth="1"/>
  </cols>
  <sheetData>
    <row r="1" spans="1:54" ht="20.25">
      <c r="A1" s="1043" t="s">
        <v>47</v>
      </c>
      <c r="B1" s="1044"/>
      <c r="C1" s="1044"/>
      <c r="D1" s="1044"/>
      <c r="E1" s="1044"/>
      <c r="F1" s="1044"/>
      <c r="G1" s="1044"/>
      <c r="H1" s="1044"/>
      <c r="I1" s="1044"/>
      <c r="J1" s="1044"/>
      <c r="K1" s="1044"/>
      <c r="L1" s="1044"/>
      <c r="M1" s="1044"/>
      <c r="N1" s="1044"/>
      <c r="O1" s="1044"/>
      <c r="P1" s="1044"/>
      <c r="Q1" s="1044"/>
      <c r="R1" s="1044"/>
      <c r="S1" s="1044"/>
      <c r="T1" s="1044"/>
      <c r="U1" s="1044"/>
      <c r="V1" s="1044"/>
      <c r="W1" s="1044"/>
      <c r="X1" s="1044"/>
      <c r="Y1" s="1044"/>
      <c r="Z1" s="1044"/>
      <c r="AA1" s="1044"/>
      <c r="AB1" s="1044"/>
      <c r="AC1" s="1044"/>
      <c r="AD1" s="1044"/>
      <c r="AE1" s="1044"/>
      <c r="AF1" s="1044"/>
      <c r="AG1" s="1044"/>
      <c r="AH1" s="1044"/>
      <c r="AI1" s="1044"/>
      <c r="AJ1" s="1044"/>
      <c r="AK1" s="1044"/>
      <c r="AL1" s="1044"/>
      <c r="AM1" s="1044"/>
      <c r="AN1" s="1044"/>
      <c r="AO1" s="1044"/>
      <c r="AP1" s="1044"/>
      <c r="AQ1" s="1044"/>
      <c r="AR1" s="1044"/>
      <c r="AS1" s="1044"/>
      <c r="AT1" s="1044"/>
      <c r="AU1" s="1044"/>
      <c r="AV1" s="1044"/>
      <c r="AW1" s="1044"/>
      <c r="AX1" s="1044"/>
      <c r="AY1" s="1044"/>
      <c r="AZ1" s="1044"/>
      <c r="BA1" s="1044"/>
      <c r="BB1" s="1044"/>
    </row>
    <row r="2" spans="1:54" ht="15" customHeight="1">
      <c r="A2" s="1038" t="e">
        <f>+'Distribution To ROM'!#REF!</f>
        <v>#REF!</v>
      </c>
      <c r="B2" s="1039"/>
      <c r="C2" s="1039"/>
      <c r="D2" s="1039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</row>
    <row r="3" spans="1:54" ht="21" customHeight="1">
      <c r="A3" s="1045" t="s">
        <v>48</v>
      </c>
      <c r="B3" s="1046"/>
      <c r="C3" s="1046"/>
      <c r="D3" s="1046"/>
      <c r="E3" s="1046"/>
      <c r="F3" s="1046"/>
      <c r="G3" s="1046"/>
      <c r="H3" s="1046"/>
      <c r="I3" s="1046"/>
      <c r="J3" s="1046"/>
      <c r="K3" s="1046"/>
      <c r="L3" s="1046"/>
      <c r="M3" s="1046"/>
      <c r="N3" s="1046"/>
      <c r="O3" s="1046"/>
      <c r="P3" s="1046"/>
      <c r="Q3" s="1046"/>
      <c r="R3" s="1046"/>
      <c r="S3" s="1046"/>
      <c r="T3" s="1046"/>
      <c r="U3" s="1046"/>
      <c r="V3" s="1046"/>
      <c r="W3" s="1046"/>
      <c r="X3" s="1046"/>
      <c r="Y3" s="1046"/>
      <c r="Z3" s="1046"/>
      <c r="AA3" s="1046"/>
      <c r="AB3" s="1046"/>
      <c r="AC3" s="1046"/>
      <c r="AD3" s="1046"/>
      <c r="AE3" s="1046"/>
      <c r="AF3" s="1046"/>
      <c r="AG3" s="1046"/>
      <c r="AH3" s="1046"/>
      <c r="AI3" s="1046"/>
      <c r="AJ3" s="1046"/>
      <c r="AK3" s="1046"/>
      <c r="AL3" s="1046"/>
      <c r="AM3" s="1046"/>
      <c r="AN3" s="1046"/>
      <c r="AO3" s="1046"/>
      <c r="AP3" s="1046"/>
      <c r="AQ3" s="1046"/>
      <c r="AR3" s="1046"/>
      <c r="AS3" s="1046"/>
      <c r="AT3" s="1046"/>
      <c r="AU3" s="1046"/>
      <c r="AV3" s="1046"/>
      <c r="AW3" s="1046"/>
      <c r="AX3" s="1046"/>
      <c r="AY3" s="1046"/>
      <c r="AZ3" s="1046"/>
      <c r="BA3" s="1046"/>
      <c r="BB3" s="1046"/>
    </row>
    <row r="4" spans="1:54" ht="15.75" customHeight="1">
      <c r="A4" s="32" t="s">
        <v>18</v>
      </c>
      <c r="B4" s="19" t="s">
        <v>24</v>
      </c>
      <c r="C4" s="18" t="s">
        <v>25</v>
      </c>
      <c r="D4" s="1036" t="s">
        <v>28</v>
      </c>
      <c r="E4" s="17" t="s">
        <v>24</v>
      </c>
      <c r="F4" s="18" t="s">
        <v>25</v>
      </c>
      <c r="G4" s="1036" t="s">
        <v>28</v>
      </c>
      <c r="H4" s="17" t="s">
        <v>24</v>
      </c>
      <c r="I4" s="18" t="s">
        <v>25</v>
      </c>
      <c r="J4" s="1036" t="s">
        <v>28</v>
      </c>
      <c r="K4" s="17" t="s">
        <v>24</v>
      </c>
      <c r="L4" s="18" t="s">
        <v>25</v>
      </c>
      <c r="M4" s="1036" t="s">
        <v>28</v>
      </c>
      <c r="N4" s="17" t="s">
        <v>24</v>
      </c>
      <c r="O4" s="18" t="s">
        <v>25</v>
      </c>
      <c r="P4" s="1036" t="s">
        <v>28</v>
      </c>
      <c r="Q4" s="17" t="s">
        <v>24</v>
      </c>
      <c r="R4" s="18" t="s">
        <v>25</v>
      </c>
      <c r="S4" s="1036" t="s">
        <v>28</v>
      </c>
      <c r="T4" s="17" t="s">
        <v>24</v>
      </c>
      <c r="U4" s="18" t="s">
        <v>25</v>
      </c>
      <c r="V4" s="1036" t="s">
        <v>28</v>
      </c>
      <c r="W4" s="17" t="s">
        <v>24</v>
      </c>
      <c r="X4" s="18" t="s">
        <v>25</v>
      </c>
      <c r="Y4" s="1036" t="s">
        <v>28</v>
      </c>
      <c r="Z4" s="17" t="s">
        <v>24</v>
      </c>
      <c r="AA4" s="18" t="s">
        <v>25</v>
      </c>
      <c r="AB4" s="1036" t="s">
        <v>28</v>
      </c>
      <c r="AC4" s="17" t="s">
        <v>24</v>
      </c>
      <c r="AD4" s="18" t="s">
        <v>25</v>
      </c>
      <c r="AE4" s="17" t="s">
        <v>24</v>
      </c>
      <c r="AF4" s="18" t="s">
        <v>25</v>
      </c>
      <c r="AG4" s="1037" t="s">
        <v>28</v>
      </c>
      <c r="AH4" s="7" t="s">
        <v>24</v>
      </c>
      <c r="AI4" s="8" t="s">
        <v>25</v>
      </c>
      <c r="AJ4" s="1037" t="s">
        <v>28</v>
      </c>
      <c r="AK4" s="7" t="s">
        <v>24</v>
      </c>
      <c r="AL4" s="8" t="s">
        <v>25</v>
      </c>
      <c r="AM4" s="1037" t="s">
        <v>28</v>
      </c>
      <c r="AN4" s="7" t="s">
        <v>24</v>
      </c>
      <c r="AO4" s="8" t="s">
        <v>25</v>
      </c>
      <c r="AP4" s="1037" t="s">
        <v>28</v>
      </c>
      <c r="AQ4" s="7" t="s">
        <v>24</v>
      </c>
      <c r="AR4" s="8" t="s">
        <v>25</v>
      </c>
      <c r="AS4" s="1037" t="s">
        <v>28</v>
      </c>
      <c r="AT4" s="7" t="s">
        <v>24</v>
      </c>
      <c r="AU4" s="8" t="s">
        <v>25</v>
      </c>
      <c r="AV4" s="1037" t="s">
        <v>28</v>
      </c>
      <c r="AW4" s="7" t="s">
        <v>24</v>
      </c>
      <c r="AX4" s="8" t="s">
        <v>25</v>
      </c>
      <c r="AY4" s="1037" t="s">
        <v>28</v>
      </c>
      <c r="AZ4" s="7" t="s">
        <v>24</v>
      </c>
      <c r="BA4" s="8" t="s">
        <v>25</v>
      </c>
      <c r="BB4" s="1037" t="s">
        <v>28</v>
      </c>
    </row>
    <row r="5" spans="1:54">
      <c r="A5" s="21" t="s">
        <v>16</v>
      </c>
      <c r="B5" s="35" t="s">
        <v>14</v>
      </c>
      <c r="C5" s="36" t="s">
        <v>14</v>
      </c>
      <c r="D5" s="1037"/>
      <c r="E5" s="9" t="s">
        <v>15</v>
      </c>
      <c r="F5" s="10" t="s">
        <v>15</v>
      </c>
      <c r="G5" s="1037"/>
      <c r="H5" s="9" t="s">
        <v>23</v>
      </c>
      <c r="I5" s="10" t="s">
        <v>23</v>
      </c>
      <c r="J5" s="1037"/>
      <c r="K5" s="7" t="s">
        <v>49</v>
      </c>
      <c r="L5" s="8" t="s">
        <v>49</v>
      </c>
      <c r="M5" s="1037"/>
      <c r="N5" s="15" t="s">
        <v>50</v>
      </c>
      <c r="O5" s="16" t="s">
        <v>50</v>
      </c>
      <c r="P5" s="1037"/>
      <c r="Q5" s="15" t="s">
        <v>51</v>
      </c>
      <c r="R5" s="16" t="s">
        <v>51</v>
      </c>
      <c r="S5" s="1037"/>
      <c r="T5" s="7" t="s">
        <v>52</v>
      </c>
      <c r="U5" s="8" t="s">
        <v>52</v>
      </c>
      <c r="V5" s="1037"/>
      <c r="W5" s="15" t="s">
        <v>53</v>
      </c>
      <c r="X5" s="16" t="s">
        <v>53</v>
      </c>
      <c r="Y5" s="1037"/>
      <c r="Z5" s="15" t="s">
        <v>54</v>
      </c>
      <c r="AA5" s="16" t="s">
        <v>54</v>
      </c>
      <c r="AB5" s="1037"/>
      <c r="AC5" s="13" t="s">
        <v>19</v>
      </c>
      <c r="AD5" s="14" t="s">
        <v>19</v>
      </c>
      <c r="AE5" s="13" t="s">
        <v>55</v>
      </c>
      <c r="AF5" s="14" t="s">
        <v>55</v>
      </c>
      <c r="AG5" s="1037"/>
      <c r="AH5" s="7" t="s">
        <v>56</v>
      </c>
      <c r="AI5" s="8" t="s">
        <v>56</v>
      </c>
      <c r="AJ5" s="1037"/>
      <c r="AK5" s="7" t="s">
        <v>57</v>
      </c>
      <c r="AL5" s="8" t="s">
        <v>57</v>
      </c>
      <c r="AM5" s="1037"/>
      <c r="AN5" s="7" t="s">
        <v>26</v>
      </c>
      <c r="AO5" s="8" t="s">
        <v>26</v>
      </c>
      <c r="AP5" s="1037"/>
      <c r="AQ5" s="7" t="s">
        <v>17</v>
      </c>
      <c r="AR5" s="8" t="s">
        <v>17</v>
      </c>
      <c r="AS5" s="1037"/>
      <c r="AT5" s="13" t="s">
        <v>58</v>
      </c>
      <c r="AU5" s="8" t="s">
        <v>58</v>
      </c>
      <c r="AV5" s="1037"/>
      <c r="AW5" s="7" t="s">
        <v>59</v>
      </c>
      <c r="AX5" s="8" t="s">
        <v>59</v>
      </c>
      <c r="AY5" s="1037"/>
      <c r="AZ5" s="7" t="s">
        <v>60</v>
      </c>
      <c r="BA5" s="8" t="s">
        <v>60</v>
      </c>
      <c r="BB5" s="1037"/>
    </row>
    <row r="6" spans="1:54">
      <c r="A6" s="12" t="s">
        <v>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>
      <c r="A7" s="12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>
      <c r="A8" s="12" t="s">
        <v>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>
      <c r="A9" s="12" t="s">
        <v>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4">
      <c r="A10" s="12" t="s">
        <v>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</row>
    <row r="11" spans="1:54">
      <c r="A11" s="12" t="s">
        <v>6</v>
      </c>
      <c r="B11" s="5"/>
      <c r="C11" s="5"/>
      <c r="D11" s="5"/>
      <c r="E11" s="5"/>
      <c r="F11" s="5"/>
      <c r="G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4">
      <c r="A12" s="12" t="s">
        <v>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4">
      <c r="A13" s="12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4">
      <c r="A14" s="12" t="s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4">
      <c r="A15" s="12" t="s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4">
      <c r="A16" s="12" t="s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>
      <c r="A17" s="12" t="s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>
      <c r="A18" s="22" t="s">
        <v>29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</row>
    <row r="19" spans="1:54">
      <c r="A19" s="23" t="s">
        <v>27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9"/>
    </row>
    <row r="20" spans="1:54">
      <c r="A20" s="25" t="s">
        <v>62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30"/>
    </row>
    <row r="21" spans="1:54" ht="15.75" thickBot="1">
      <c r="A21" s="2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30"/>
    </row>
    <row r="22" spans="1:54">
      <c r="A22" s="1030" t="s">
        <v>42</v>
      </c>
      <c r="B22" s="1031"/>
      <c r="C22" s="1031"/>
      <c r="D22" s="1032"/>
      <c r="E22" s="1030" t="s">
        <v>61</v>
      </c>
      <c r="F22" s="1031"/>
      <c r="G22" s="1031"/>
      <c r="H22" s="1031"/>
      <c r="I22" s="1031"/>
      <c r="J22" s="1032"/>
      <c r="K22" s="1030" t="s">
        <v>44</v>
      </c>
      <c r="L22" s="1031"/>
      <c r="M22" s="1031"/>
      <c r="N22" s="1031"/>
      <c r="O22" s="1031"/>
      <c r="P22" s="1032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30"/>
    </row>
    <row r="23" spans="1:54">
      <c r="A23" s="2"/>
      <c r="B23" s="4"/>
      <c r="C23" s="4"/>
      <c r="D23" s="4"/>
      <c r="E23" s="2"/>
      <c r="F23" s="4"/>
      <c r="G23" s="4"/>
      <c r="H23" s="4"/>
      <c r="I23" s="4"/>
      <c r="J23" s="3"/>
      <c r="K23" s="2"/>
      <c r="L23" s="4"/>
      <c r="M23" s="4"/>
      <c r="N23" s="4"/>
      <c r="O23" s="4"/>
      <c r="P23" s="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30"/>
    </row>
    <row r="24" spans="1:54">
      <c r="A24" s="2"/>
      <c r="B24" s="4"/>
      <c r="C24" s="4"/>
      <c r="D24" s="4"/>
      <c r="E24" s="2"/>
      <c r="F24" s="4"/>
      <c r="G24" s="4"/>
      <c r="H24" s="4"/>
      <c r="I24" s="4"/>
      <c r="J24" s="3"/>
      <c r="K24" s="2"/>
      <c r="L24" s="4"/>
      <c r="M24" s="4"/>
      <c r="N24" s="4"/>
      <c r="O24" s="4"/>
      <c r="P24" s="3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30"/>
    </row>
    <row r="25" spans="1:54" ht="15.75" thickBot="1">
      <c r="A25" s="1033" t="s">
        <v>43</v>
      </c>
      <c r="B25" s="1034"/>
      <c r="C25" s="1034"/>
      <c r="D25" s="1"/>
      <c r="E25" s="1033" t="s">
        <v>43</v>
      </c>
      <c r="F25" s="1034"/>
      <c r="G25" s="1034"/>
      <c r="H25" s="1034"/>
      <c r="I25" s="1034"/>
      <c r="J25" s="1035"/>
      <c r="K25" s="1033" t="s">
        <v>43</v>
      </c>
      <c r="L25" s="1034"/>
      <c r="M25" s="1034"/>
      <c r="N25" s="1034"/>
      <c r="O25" s="1034"/>
      <c r="P25" s="1035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30"/>
    </row>
    <row r="26" spans="1:54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31"/>
    </row>
    <row r="27" spans="1:54" ht="25.5">
      <c r="A27" s="33" t="s">
        <v>30</v>
      </c>
      <c r="B27" s="19" t="s">
        <v>24</v>
      </c>
      <c r="C27" s="18" t="s">
        <v>25</v>
      </c>
      <c r="D27" s="1036" t="s">
        <v>28</v>
      </c>
      <c r="E27" s="17" t="s">
        <v>24</v>
      </c>
      <c r="F27" s="18" t="s">
        <v>25</v>
      </c>
      <c r="G27" s="1036" t="s">
        <v>28</v>
      </c>
      <c r="H27" s="17" t="s">
        <v>24</v>
      </c>
      <c r="I27" s="18" t="s">
        <v>25</v>
      </c>
      <c r="J27" s="1036" t="s">
        <v>28</v>
      </c>
      <c r="K27" s="17" t="s">
        <v>24</v>
      </c>
      <c r="L27" s="18" t="s">
        <v>25</v>
      </c>
      <c r="M27" s="1036" t="s">
        <v>28</v>
      </c>
      <c r="N27" s="17" t="s">
        <v>24</v>
      </c>
      <c r="O27" s="18" t="s">
        <v>25</v>
      </c>
      <c r="P27" s="1036" t="s">
        <v>28</v>
      </c>
      <c r="Q27" s="17" t="s">
        <v>24</v>
      </c>
      <c r="R27" s="18" t="s">
        <v>25</v>
      </c>
      <c r="S27" s="1036" t="s">
        <v>28</v>
      </c>
      <c r="T27" s="17" t="s">
        <v>24</v>
      </c>
      <c r="U27" s="18" t="s">
        <v>25</v>
      </c>
      <c r="V27" s="1036" t="s">
        <v>28</v>
      </c>
      <c r="W27" s="17" t="s">
        <v>24</v>
      </c>
      <c r="X27" s="18" t="s">
        <v>25</v>
      </c>
      <c r="Y27" s="1036" t="s">
        <v>28</v>
      </c>
      <c r="Z27" s="17" t="s">
        <v>24</v>
      </c>
      <c r="AA27" s="18" t="s">
        <v>25</v>
      </c>
      <c r="AB27" s="1036" t="s">
        <v>28</v>
      </c>
      <c r="AC27" s="17" t="s">
        <v>24</v>
      </c>
      <c r="AD27" s="18" t="s">
        <v>25</v>
      </c>
      <c r="AE27" s="17" t="s">
        <v>24</v>
      </c>
      <c r="AF27" s="18" t="s">
        <v>25</v>
      </c>
      <c r="AG27" s="1037" t="s">
        <v>28</v>
      </c>
      <c r="AH27" s="7" t="s">
        <v>24</v>
      </c>
      <c r="AI27" s="8" t="s">
        <v>25</v>
      </c>
      <c r="AJ27" s="1037" t="s">
        <v>28</v>
      </c>
      <c r="AK27" s="7" t="s">
        <v>24</v>
      </c>
      <c r="AL27" s="8" t="s">
        <v>25</v>
      </c>
      <c r="AM27" s="1037" t="s">
        <v>28</v>
      </c>
      <c r="AN27" s="7" t="s">
        <v>24</v>
      </c>
      <c r="AO27" s="8" t="s">
        <v>25</v>
      </c>
      <c r="AP27" s="1037" t="s">
        <v>28</v>
      </c>
      <c r="AQ27" s="7" t="s">
        <v>24</v>
      </c>
      <c r="AR27" s="8" t="s">
        <v>25</v>
      </c>
      <c r="AS27" s="1037" t="s">
        <v>28</v>
      </c>
      <c r="AT27" s="7" t="s">
        <v>24</v>
      </c>
      <c r="AU27" s="8" t="s">
        <v>25</v>
      </c>
      <c r="AV27" s="1037" t="s">
        <v>28</v>
      </c>
      <c r="AW27" s="7" t="s">
        <v>24</v>
      </c>
      <c r="AX27" s="8" t="s">
        <v>25</v>
      </c>
      <c r="AY27" s="1037" t="s">
        <v>28</v>
      </c>
      <c r="AZ27" s="7" t="s">
        <v>24</v>
      </c>
      <c r="BA27" s="8" t="s">
        <v>25</v>
      </c>
      <c r="BB27" s="1037" t="s">
        <v>28</v>
      </c>
    </row>
    <row r="28" spans="1:54">
      <c r="A28" s="34" t="s">
        <v>16</v>
      </c>
      <c r="B28" s="20" t="s">
        <v>14</v>
      </c>
      <c r="C28" s="10" t="s">
        <v>14</v>
      </c>
      <c r="D28" s="1037"/>
      <c r="E28" s="9" t="s">
        <v>15</v>
      </c>
      <c r="F28" s="10" t="s">
        <v>15</v>
      </c>
      <c r="G28" s="1037"/>
      <c r="H28" s="9" t="s">
        <v>23</v>
      </c>
      <c r="I28" s="10" t="s">
        <v>23</v>
      </c>
      <c r="J28" s="1037"/>
      <c r="K28" s="7" t="s">
        <v>49</v>
      </c>
      <c r="L28" s="8" t="s">
        <v>49</v>
      </c>
      <c r="M28" s="1037"/>
      <c r="N28" s="15" t="s">
        <v>50</v>
      </c>
      <c r="O28" s="16" t="s">
        <v>50</v>
      </c>
      <c r="P28" s="1037"/>
      <c r="Q28" s="15" t="s">
        <v>51</v>
      </c>
      <c r="R28" s="16" t="s">
        <v>51</v>
      </c>
      <c r="S28" s="1037"/>
      <c r="T28" s="7" t="s">
        <v>52</v>
      </c>
      <c r="U28" s="8" t="s">
        <v>52</v>
      </c>
      <c r="V28" s="1037"/>
      <c r="W28" s="15" t="s">
        <v>53</v>
      </c>
      <c r="X28" s="16" t="s">
        <v>53</v>
      </c>
      <c r="Y28" s="1037"/>
      <c r="Z28" s="15" t="s">
        <v>54</v>
      </c>
      <c r="AA28" s="16" t="s">
        <v>54</v>
      </c>
      <c r="AB28" s="1037"/>
      <c r="AC28" s="13" t="s">
        <v>19</v>
      </c>
      <c r="AD28" s="14" t="s">
        <v>19</v>
      </c>
      <c r="AE28" s="13" t="s">
        <v>55</v>
      </c>
      <c r="AF28" s="14" t="s">
        <v>55</v>
      </c>
      <c r="AG28" s="1037"/>
      <c r="AH28" s="7" t="s">
        <v>56</v>
      </c>
      <c r="AI28" s="8" t="s">
        <v>56</v>
      </c>
      <c r="AJ28" s="1037"/>
      <c r="AK28" s="7" t="s">
        <v>57</v>
      </c>
      <c r="AL28" s="8" t="s">
        <v>57</v>
      </c>
      <c r="AM28" s="1037"/>
      <c r="AN28" s="7" t="s">
        <v>26</v>
      </c>
      <c r="AO28" s="8" t="s">
        <v>26</v>
      </c>
      <c r="AP28" s="1037"/>
      <c r="AQ28" s="7" t="s">
        <v>17</v>
      </c>
      <c r="AR28" s="8" t="s">
        <v>17</v>
      </c>
      <c r="AS28" s="1037"/>
      <c r="AT28" s="13" t="s">
        <v>58</v>
      </c>
      <c r="AU28" s="8" t="s">
        <v>58</v>
      </c>
      <c r="AV28" s="1037"/>
      <c r="AW28" s="7" t="s">
        <v>59</v>
      </c>
      <c r="AX28" s="8" t="s">
        <v>59</v>
      </c>
      <c r="AY28" s="1037"/>
      <c r="AZ28" s="7" t="s">
        <v>60</v>
      </c>
      <c r="BA28" s="8" t="s">
        <v>60</v>
      </c>
      <c r="BB28" s="1037"/>
    </row>
    <row r="29" spans="1:54">
      <c r="A29" s="12" t="s">
        <v>13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</row>
    <row r="30" spans="1:54">
      <c r="A30" s="12" t="s">
        <v>31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1:54">
      <c r="A31" s="12" t="s">
        <v>32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</row>
    <row r="32" spans="1:54">
      <c r="A32" s="12" t="s">
        <v>33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1:51">
      <c r="A33" s="12" t="s">
        <v>34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</row>
    <row r="34" spans="1:51">
      <c r="A34" s="12" t="s">
        <v>35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1:51">
      <c r="A35" s="12" t="s">
        <v>36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1:51">
      <c r="A36" s="12" t="s">
        <v>37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1:51">
      <c r="A37" s="12" t="s">
        <v>38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1:51">
      <c r="A38" s="12" t="s">
        <v>39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1:51">
      <c r="A39" s="12" t="s">
        <v>40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1:51">
      <c r="A40" s="12" t="s">
        <v>41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1:51">
      <c r="A41" s="23" t="s">
        <v>27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9"/>
    </row>
    <row r="42" spans="1:51">
      <c r="A42" s="25" t="s">
        <v>62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30"/>
    </row>
    <row r="43" spans="1:51" ht="15.75" thickBot="1">
      <c r="A43" s="26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30"/>
    </row>
    <row r="44" spans="1:51">
      <c r="A44" s="1030" t="s">
        <v>42</v>
      </c>
      <c r="B44" s="1031"/>
      <c r="C44" s="1031"/>
      <c r="D44" s="1032"/>
      <c r="E44" s="1030" t="s">
        <v>61</v>
      </c>
      <c r="F44" s="1031"/>
      <c r="G44" s="1031"/>
      <c r="H44" s="1031"/>
      <c r="I44" s="1031"/>
      <c r="J44" s="1032"/>
      <c r="K44" s="1030" t="s">
        <v>44</v>
      </c>
      <c r="L44" s="1031"/>
      <c r="M44" s="1031"/>
      <c r="N44" s="1031"/>
      <c r="O44" s="1031"/>
      <c r="P44" s="1032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30"/>
    </row>
    <row r="45" spans="1:51">
      <c r="A45" s="2"/>
      <c r="B45" s="4"/>
      <c r="C45" s="4"/>
      <c r="D45" s="4"/>
      <c r="E45" s="2"/>
      <c r="F45" s="4"/>
      <c r="G45" s="4"/>
      <c r="H45" s="4"/>
      <c r="I45" s="4"/>
      <c r="J45" s="3"/>
      <c r="K45" s="2"/>
      <c r="L45" s="4"/>
      <c r="M45" s="4"/>
      <c r="N45" s="4"/>
      <c r="O45" s="4"/>
      <c r="P45" s="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30"/>
    </row>
    <row r="46" spans="1:51">
      <c r="A46" s="2"/>
      <c r="B46" s="4"/>
      <c r="C46" s="4"/>
      <c r="D46" s="4"/>
      <c r="E46" s="2"/>
      <c r="F46" s="4"/>
      <c r="G46" s="4"/>
      <c r="H46" s="4"/>
      <c r="I46" s="4"/>
      <c r="J46" s="3"/>
      <c r="K46" s="2"/>
      <c r="L46" s="4"/>
      <c r="M46" s="4"/>
      <c r="N46" s="4"/>
      <c r="O46" s="4"/>
      <c r="P46" s="3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30"/>
    </row>
    <row r="47" spans="1:51" ht="15.75" thickBot="1">
      <c r="A47" s="1033" t="s">
        <v>43</v>
      </c>
      <c r="B47" s="1034"/>
      <c r="C47" s="1034"/>
      <c r="D47" s="1"/>
      <c r="E47" s="1033" t="s">
        <v>43</v>
      </c>
      <c r="F47" s="1034"/>
      <c r="G47" s="1034"/>
      <c r="H47" s="1034"/>
      <c r="I47" s="1034"/>
      <c r="J47" s="1035"/>
      <c r="K47" s="1033" t="s">
        <v>43</v>
      </c>
      <c r="L47" s="1034"/>
      <c r="M47" s="1034"/>
      <c r="N47" s="1034"/>
      <c r="O47" s="1034"/>
      <c r="P47" s="1035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30"/>
    </row>
    <row r="48" spans="1:5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</row>
    <row r="49" spans="1:5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</row>
    <row r="50" spans="1:5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</row>
    <row r="51" spans="1: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</row>
    <row r="52" spans="1:5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</row>
    <row r="53" spans="1:5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</row>
    <row r="54" spans="1:5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</row>
    <row r="55" spans="1:5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</row>
  </sheetData>
  <mergeCells count="49">
    <mergeCell ref="A2:D2"/>
    <mergeCell ref="D4:D5"/>
    <mergeCell ref="G4:G5"/>
    <mergeCell ref="J4:J5"/>
    <mergeCell ref="M4:M5"/>
    <mergeCell ref="AY4:AY5"/>
    <mergeCell ref="P4:P5"/>
    <mergeCell ref="S4:S5"/>
    <mergeCell ref="V4:V5"/>
    <mergeCell ref="Y4:Y5"/>
    <mergeCell ref="AB4:AB5"/>
    <mergeCell ref="AG4:AG5"/>
    <mergeCell ref="AJ4:AJ5"/>
    <mergeCell ref="AM4:AM5"/>
    <mergeCell ref="AP4:AP5"/>
    <mergeCell ref="AS4:AS5"/>
    <mergeCell ref="AV4:AV5"/>
    <mergeCell ref="A22:D22"/>
    <mergeCell ref="E22:J22"/>
    <mergeCell ref="K22:P22"/>
    <mergeCell ref="A25:C25"/>
    <mergeCell ref="E25:J25"/>
    <mergeCell ref="K25:P25"/>
    <mergeCell ref="AJ27:AJ28"/>
    <mergeCell ref="AM27:AM28"/>
    <mergeCell ref="AP27:AP28"/>
    <mergeCell ref="D27:D28"/>
    <mergeCell ref="G27:G28"/>
    <mergeCell ref="J27:J28"/>
    <mergeCell ref="M27:M28"/>
    <mergeCell ref="P27:P28"/>
    <mergeCell ref="S27:S28"/>
    <mergeCell ref="V27:V28"/>
    <mergeCell ref="A1:BB1"/>
    <mergeCell ref="A47:C47"/>
    <mergeCell ref="E47:J47"/>
    <mergeCell ref="K47:P47"/>
    <mergeCell ref="BB4:BB5"/>
    <mergeCell ref="BB27:BB28"/>
    <mergeCell ref="A3:BB3"/>
    <mergeCell ref="AS27:AS28"/>
    <mergeCell ref="AV27:AV28"/>
    <mergeCell ref="AY27:AY28"/>
    <mergeCell ref="A44:D44"/>
    <mergeCell ref="E44:J44"/>
    <mergeCell ref="K44:P44"/>
    <mergeCell ref="Y27:Y28"/>
    <mergeCell ref="AB27:AB28"/>
    <mergeCell ref="AG27:AG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AM20"/>
  <sheetViews>
    <sheetView showGridLines="0" zoomScale="140" zoomScaleNormal="140" workbookViewId="0">
      <selection activeCell="W24" sqref="W24"/>
    </sheetView>
  </sheetViews>
  <sheetFormatPr defaultRowHeight="15"/>
  <cols>
    <col min="1" max="1" width="3.140625" customWidth="1"/>
    <col min="2" max="2" width="6.140625" hidden="1" customWidth="1"/>
    <col min="3" max="3" width="9.28515625" bestFit="1" customWidth="1"/>
    <col min="4" max="5" width="6.7109375" customWidth="1"/>
    <col min="6" max="7" width="6.7109375" style="169" customWidth="1"/>
    <col min="8" max="11" width="6.7109375" customWidth="1"/>
    <col min="12" max="17" width="6.7109375" hidden="1" customWidth="1"/>
    <col min="18" max="23" width="6.7109375" customWidth="1"/>
    <col min="24" max="24" width="8.7109375" hidden="1" customWidth="1"/>
    <col min="25" max="25" width="7" hidden="1" customWidth="1"/>
    <col min="26" max="26" width="8.7109375" hidden="1" customWidth="1"/>
    <col min="27" max="27" width="7" hidden="1" customWidth="1"/>
    <col min="28" max="28" width="8.7109375" hidden="1" customWidth="1"/>
    <col min="29" max="29" width="7" hidden="1" customWidth="1"/>
    <col min="30" max="31" width="6.7109375" customWidth="1"/>
    <col min="32" max="32" width="9.7109375" customWidth="1"/>
    <col min="33" max="33" width="1.7109375" customWidth="1"/>
    <col min="34" max="34" width="9.7109375" customWidth="1"/>
    <col min="35" max="35" width="6.140625" customWidth="1"/>
    <col min="36" max="36" width="6.42578125" customWidth="1"/>
    <col min="37" max="37" width="10.42578125" customWidth="1"/>
  </cols>
  <sheetData>
    <row r="1" spans="3:39" ht="15.75" thickBot="1"/>
    <row r="2" spans="3:39" ht="15.75" hidden="1" thickBot="1"/>
    <row r="3" spans="3:39" ht="15.75" thickBot="1">
      <c r="C3" s="1056" t="s">
        <v>131</v>
      </c>
      <c r="D3" s="1057"/>
      <c r="E3" s="1057"/>
      <c r="F3" s="1057"/>
      <c r="G3" s="1057"/>
      <c r="H3" s="1057"/>
      <c r="I3" s="1057"/>
      <c r="J3" s="1057"/>
      <c r="K3" s="1057"/>
      <c r="L3" s="1057"/>
      <c r="M3" s="1057"/>
      <c r="N3" s="1057"/>
      <c r="O3" s="1057"/>
      <c r="P3" s="1057"/>
      <c r="Q3" s="1057"/>
      <c r="R3" s="1057"/>
      <c r="S3" s="1057"/>
      <c r="T3" s="1057"/>
      <c r="U3" s="1057"/>
      <c r="V3" s="1057"/>
      <c r="W3" s="1057"/>
      <c r="X3" s="1057"/>
      <c r="Y3" s="1057"/>
      <c r="Z3" s="1057"/>
      <c r="AA3" s="1057"/>
      <c r="AB3" s="1057"/>
      <c r="AC3" s="1057"/>
      <c r="AD3" s="1057"/>
      <c r="AE3" s="1057"/>
      <c r="AF3" s="1058"/>
      <c r="AH3" s="1051" t="s">
        <v>89</v>
      </c>
      <c r="AI3" s="1052"/>
      <c r="AJ3" s="1052"/>
      <c r="AK3" s="1053"/>
    </row>
    <row r="4" spans="3:39">
      <c r="C4" s="1047" t="s">
        <v>84</v>
      </c>
      <c r="D4" s="1048" t="s">
        <v>572</v>
      </c>
      <c r="E4" s="1048"/>
      <c r="F4" s="1048" t="s">
        <v>573</v>
      </c>
      <c r="G4" s="1048"/>
      <c r="H4" s="1049" t="s">
        <v>171</v>
      </c>
      <c r="I4" s="1050"/>
      <c r="J4" s="1049" t="s">
        <v>198</v>
      </c>
      <c r="K4" s="1050"/>
      <c r="L4" s="1049" t="s">
        <v>172</v>
      </c>
      <c r="M4" s="1050"/>
      <c r="N4" s="1049" t="s">
        <v>188</v>
      </c>
      <c r="O4" s="1050"/>
      <c r="P4" s="1049" t="s">
        <v>199</v>
      </c>
      <c r="Q4" s="1050"/>
      <c r="R4" s="1049" t="s">
        <v>536</v>
      </c>
      <c r="S4" s="1050"/>
      <c r="T4" s="1049" t="s">
        <v>197</v>
      </c>
      <c r="U4" s="1050"/>
      <c r="V4" s="1049" t="s">
        <v>168</v>
      </c>
      <c r="W4" s="1050"/>
      <c r="X4" s="1048" t="s">
        <v>189</v>
      </c>
      <c r="Y4" s="1048"/>
      <c r="Z4" s="1048" t="s">
        <v>190</v>
      </c>
      <c r="AA4" s="1048"/>
      <c r="AB4" s="1048" t="s">
        <v>191</v>
      </c>
      <c r="AC4" s="1048"/>
      <c r="AD4" s="1054" t="s">
        <v>80</v>
      </c>
      <c r="AE4" s="1054" t="s">
        <v>83</v>
      </c>
      <c r="AF4" s="1055" t="s">
        <v>64</v>
      </c>
      <c r="AH4" s="48" t="s">
        <v>84</v>
      </c>
      <c r="AI4" s="49" t="s">
        <v>80</v>
      </c>
      <c r="AJ4" s="49" t="s">
        <v>83</v>
      </c>
      <c r="AK4" s="50" t="s">
        <v>64</v>
      </c>
    </row>
    <row r="5" spans="3:39">
      <c r="C5" s="1047"/>
      <c r="D5" s="87" t="s">
        <v>80</v>
      </c>
      <c r="E5" s="87" t="s">
        <v>129</v>
      </c>
      <c r="F5" s="87" t="s">
        <v>80</v>
      </c>
      <c r="G5" s="87" t="s">
        <v>129</v>
      </c>
      <c r="H5" s="87" t="s">
        <v>80</v>
      </c>
      <c r="I5" s="87" t="s">
        <v>129</v>
      </c>
      <c r="J5" s="87" t="s">
        <v>80</v>
      </c>
      <c r="K5" s="87" t="s">
        <v>129</v>
      </c>
      <c r="L5" s="87" t="s">
        <v>80</v>
      </c>
      <c r="M5" s="87" t="s">
        <v>129</v>
      </c>
      <c r="N5" s="87" t="s">
        <v>80</v>
      </c>
      <c r="O5" s="87" t="s">
        <v>129</v>
      </c>
      <c r="P5" s="87" t="s">
        <v>80</v>
      </c>
      <c r="Q5" s="87" t="s">
        <v>129</v>
      </c>
      <c r="R5" s="87" t="s">
        <v>80</v>
      </c>
      <c r="S5" s="87" t="s">
        <v>129</v>
      </c>
      <c r="T5" s="87" t="s">
        <v>80</v>
      </c>
      <c r="U5" s="87" t="s">
        <v>129</v>
      </c>
      <c r="V5" s="87" t="s">
        <v>80</v>
      </c>
      <c r="W5" s="87" t="s">
        <v>129</v>
      </c>
      <c r="X5" s="87" t="s">
        <v>80</v>
      </c>
      <c r="Y5" s="87" t="s">
        <v>129</v>
      </c>
      <c r="Z5" s="87" t="s">
        <v>80</v>
      </c>
      <c r="AA5" s="87" t="s">
        <v>129</v>
      </c>
      <c r="AB5" s="87" t="s">
        <v>80</v>
      </c>
      <c r="AC5" s="87" t="s">
        <v>129</v>
      </c>
      <c r="AD5" s="1054"/>
      <c r="AE5" s="1054"/>
      <c r="AF5" s="1055"/>
      <c r="AH5" s="45">
        <v>0.16666666666666666</v>
      </c>
      <c r="AI5" s="38">
        <f>+AD6</f>
        <v>31</v>
      </c>
      <c r="AJ5" s="38">
        <f>'Loading RTK'!H31</f>
        <v>28</v>
      </c>
      <c r="AK5" s="43">
        <f>IFERROR(AJ5/AI5,"")</f>
        <v>0.90322580645161288</v>
      </c>
    </row>
    <row r="6" spans="3:39">
      <c r="C6" s="45">
        <v>0.16666666666666666</v>
      </c>
      <c r="D6" s="38">
        <f>+'Distribution To ROM'!B33</f>
        <v>4</v>
      </c>
      <c r="E6" s="38">
        <f>+'Distribution To ROM'!C33</f>
        <v>5</v>
      </c>
      <c r="F6" s="38">
        <f>+'Distribution To ROM'!H33</f>
        <v>3</v>
      </c>
      <c r="G6" s="38">
        <f>+'Distribution To ROM'!I33</f>
        <v>2</v>
      </c>
      <c r="H6" s="38">
        <f>+'Distribution To ROM'!N33</f>
        <v>3</v>
      </c>
      <c r="I6" s="38">
        <f>+'Distribution To ROM'!O33</f>
        <v>3</v>
      </c>
      <c r="J6" s="38">
        <f>+'Distribution To ROM'!T33</f>
        <v>0</v>
      </c>
      <c r="K6" s="38">
        <f>+'Distribution To ROM'!U33</f>
        <v>0</v>
      </c>
      <c r="L6" s="38">
        <f>+'Distribution To ROM'!Z33</f>
        <v>0</v>
      </c>
      <c r="M6" s="38">
        <f>+'Distribution To ROM'!AA33</f>
        <v>0</v>
      </c>
      <c r="N6" s="38">
        <f>+'Distribution To ROM'!AF33</f>
        <v>0</v>
      </c>
      <c r="O6" s="38">
        <f>+'Distribution To ROM'!AG33</f>
        <v>0</v>
      </c>
      <c r="P6" s="38">
        <f>+'Distribution To ROM'!AL33</f>
        <v>0</v>
      </c>
      <c r="Q6" s="38">
        <f>+'Distribution To ROM'!AM33</f>
        <v>0</v>
      </c>
      <c r="R6" s="38">
        <f>'Distribution To ROM'!AR33</f>
        <v>9</v>
      </c>
      <c r="S6" s="38">
        <f>'Distribution To ROM'!AS33</f>
        <v>9</v>
      </c>
      <c r="T6" s="38">
        <f>'Distribution To ROM'!AX33</f>
        <v>3</v>
      </c>
      <c r="U6" s="38">
        <f>'Distribution To ROM'!AY33</f>
        <v>3</v>
      </c>
      <c r="V6" s="38">
        <f>+'Distribution To ROM'!BD33</f>
        <v>9</v>
      </c>
      <c r="W6" s="38">
        <f>+'Distribution To ROM'!BE33</f>
        <v>11</v>
      </c>
      <c r="X6" s="38">
        <f>'Distribution To ROM'!BJ33</f>
        <v>0</v>
      </c>
      <c r="Y6" s="38">
        <f>+'Distribution To ROM'!BK33</f>
        <v>0</v>
      </c>
      <c r="Z6" s="38"/>
      <c r="AA6" s="38">
        <f>+'Distribution To ROM'!BQ33</f>
        <v>0</v>
      </c>
      <c r="AB6" s="38"/>
      <c r="AC6" s="38"/>
      <c r="AD6" s="38">
        <f>SUM(D6,F6,H6,J6,L6,N6,P6,R6,T6,V6,X6)</f>
        <v>31</v>
      </c>
      <c r="AE6" s="38">
        <f>SUM(E6,G6,I6,K6,M6,O6,Q6,S6,U6,W6,Y6)</f>
        <v>33</v>
      </c>
      <c r="AF6" s="43">
        <f>IFERROR(AE6/AD6,"")</f>
        <v>1.064516129032258</v>
      </c>
      <c r="AH6" s="45">
        <v>0.20833333333333334</v>
      </c>
      <c r="AI6" s="38">
        <f t="shared" ref="AI6:AI16" si="0">+AD7</f>
        <v>31</v>
      </c>
      <c r="AJ6" s="38">
        <f>'Loading RTK'!H86</f>
        <v>21</v>
      </c>
      <c r="AK6" s="43">
        <f t="shared" ref="AK6:AK16" si="1">IFERROR(AJ6/AI6,"")</f>
        <v>0.67741935483870963</v>
      </c>
      <c r="AM6" s="91"/>
    </row>
    <row r="7" spans="3:39">
      <c r="C7" s="45">
        <v>0.20833333333333334</v>
      </c>
      <c r="D7" s="38">
        <f>+'Distribution To ROM'!B68</f>
        <v>4</v>
      </c>
      <c r="E7" s="38">
        <f>+'Distribution To ROM'!C68</f>
        <v>1</v>
      </c>
      <c r="F7" s="38">
        <f>+'Distribution To ROM'!H68</f>
        <v>3</v>
      </c>
      <c r="G7" s="38">
        <f>+'Distribution To ROM'!I68</f>
        <v>1</v>
      </c>
      <c r="H7" s="38">
        <f>+'Distribution To ROM'!N68</f>
        <v>3</v>
      </c>
      <c r="I7" s="38">
        <f>+'Distribution To ROM'!O68</f>
        <v>2</v>
      </c>
      <c r="J7" s="38">
        <f>+'Distribution To ROM'!T68</f>
        <v>0</v>
      </c>
      <c r="K7" s="38">
        <f>+'Distribution To ROM'!U68</f>
        <v>0</v>
      </c>
      <c r="L7" s="38">
        <f>+'Distribution To ROM'!Z68</f>
        <v>0</v>
      </c>
      <c r="M7" s="38">
        <f>+'Distribution To ROM'!AA68</f>
        <v>0</v>
      </c>
      <c r="N7" s="38">
        <f>+'Distribution To ROM'!AF68</f>
        <v>0</v>
      </c>
      <c r="O7" s="38">
        <f>+'Distribution To ROM'!AG68</f>
        <v>0</v>
      </c>
      <c r="P7" s="38">
        <f>+'Distribution To ROM'!AL68</f>
        <v>0</v>
      </c>
      <c r="Q7" s="38">
        <f>+'Distribution To ROM'!AM68</f>
        <v>0</v>
      </c>
      <c r="R7" s="38">
        <f>'Distribution To ROM'!AR68</f>
        <v>9</v>
      </c>
      <c r="S7" s="38">
        <f>'Distribution To ROM'!AS68</f>
        <v>10</v>
      </c>
      <c r="T7" s="38">
        <f>'Distribution To ROM'!AX68</f>
        <v>3</v>
      </c>
      <c r="U7" s="38">
        <f>'Distribution To ROM'!AY68</f>
        <v>3</v>
      </c>
      <c r="V7" s="38">
        <f>+'Distribution To ROM'!BD68</f>
        <v>9</v>
      </c>
      <c r="W7" s="38">
        <f>+'Distribution To ROM'!BE68</f>
        <v>11</v>
      </c>
      <c r="X7" s="38">
        <f>'Distribution To ROM'!BJ68</f>
        <v>0</v>
      </c>
      <c r="Y7" s="38">
        <f>+'Distribution To ROM'!BK68</f>
        <v>0</v>
      </c>
      <c r="Z7" s="38"/>
      <c r="AA7" s="38">
        <f>+'Distribution To ROM'!BQ68</f>
        <v>0</v>
      </c>
      <c r="AB7" s="38"/>
      <c r="AC7" s="38"/>
      <c r="AD7" s="38">
        <f t="shared" ref="AD7:AD17" si="2">SUM(D7,F7,H7,J7,L7,N7,P7,R7,T7,V7,X7)</f>
        <v>31</v>
      </c>
      <c r="AE7" s="38">
        <f t="shared" ref="AE7:AE17" si="3">SUM(E7,G7,I7,K7,M7,O7,Q7,S7,U7,W7,Y7)</f>
        <v>28</v>
      </c>
      <c r="AF7" s="43">
        <f t="shared" ref="AF7:AF17" si="4">IFERROR(AE7/AD7,"")</f>
        <v>0.90322580645161288</v>
      </c>
      <c r="AH7" s="45">
        <v>0.25</v>
      </c>
      <c r="AI7" s="38">
        <f t="shared" si="0"/>
        <v>31</v>
      </c>
      <c r="AJ7" s="38">
        <f>'Loading RTK'!H141</f>
        <v>18</v>
      </c>
      <c r="AK7" s="43">
        <f t="shared" si="1"/>
        <v>0.58064516129032262</v>
      </c>
    </row>
    <row r="8" spans="3:39">
      <c r="C8" s="45">
        <v>0.25</v>
      </c>
      <c r="D8" s="38">
        <f>+'Distribution To ROM'!B103</f>
        <v>8</v>
      </c>
      <c r="E8" s="38">
        <f>+'Distribution To ROM'!C103</f>
        <v>8</v>
      </c>
      <c r="F8" s="38">
        <f>+'Distribution To ROM'!H103</f>
        <v>7</v>
      </c>
      <c r="G8" s="38">
        <f>+'Distribution To ROM'!I103</f>
        <v>5</v>
      </c>
      <c r="H8" s="38">
        <f>+'Distribution To ROM'!N103</f>
        <v>4</v>
      </c>
      <c r="I8" s="38">
        <f>+'Distribution To ROM'!O103</f>
        <v>5</v>
      </c>
      <c r="J8" s="38">
        <f>+'Distribution To ROM'!T103</f>
        <v>4</v>
      </c>
      <c r="K8" s="38">
        <f>+'Distribution To ROM'!U103</f>
        <v>4</v>
      </c>
      <c r="L8" s="38">
        <f>+'Distribution To ROM'!Z103</f>
        <v>0</v>
      </c>
      <c r="M8" s="38">
        <f>+'Distribution To ROM'!AA103</f>
        <v>0</v>
      </c>
      <c r="N8" s="38">
        <f>+'Distribution To ROM'!AF103</f>
        <v>0</v>
      </c>
      <c r="O8" s="38">
        <f>+'Distribution To ROM'!AG103</f>
        <v>0</v>
      </c>
      <c r="P8" s="38">
        <f>+'Distribution To ROM'!AL103</f>
        <v>0</v>
      </c>
      <c r="Q8" s="38">
        <f>+'Distribution To ROM'!AM103</f>
        <v>0</v>
      </c>
      <c r="R8" s="38">
        <f>'Distribution To ROM'!AR103</f>
        <v>0</v>
      </c>
      <c r="S8" s="38">
        <f>'Distribution To ROM'!AS103</f>
        <v>0</v>
      </c>
      <c r="T8" s="38">
        <f>'Distribution To ROM'!AX103</f>
        <v>4</v>
      </c>
      <c r="U8" s="38">
        <f>'Distribution To ROM'!AY103</f>
        <v>0</v>
      </c>
      <c r="V8" s="38">
        <f>+'Distribution To ROM'!BD103</f>
        <v>4</v>
      </c>
      <c r="W8" s="38">
        <f>+'Distribution To ROM'!BE103</f>
        <v>4</v>
      </c>
      <c r="X8" s="38">
        <f>'Distribution To ROM'!BJ103</f>
        <v>0</v>
      </c>
      <c r="Y8" s="38">
        <f>+'Distribution To ROM'!BK103</f>
        <v>0</v>
      </c>
      <c r="Z8" s="38"/>
      <c r="AA8" s="38">
        <f>+'Distribution To ROM'!BQ103</f>
        <v>0</v>
      </c>
      <c r="AB8" s="38"/>
      <c r="AC8" s="38"/>
      <c r="AD8" s="38">
        <f t="shared" si="2"/>
        <v>31</v>
      </c>
      <c r="AE8" s="38">
        <f t="shared" si="3"/>
        <v>26</v>
      </c>
      <c r="AF8" s="43">
        <f t="shared" si="4"/>
        <v>0.83870967741935487</v>
      </c>
      <c r="AH8" s="45">
        <v>0.29166666666666702</v>
      </c>
      <c r="AI8" s="38">
        <f t="shared" si="0"/>
        <v>31</v>
      </c>
      <c r="AJ8" s="38">
        <f>'Loading RTK'!H196</f>
        <v>34</v>
      </c>
      <c r="AK8" s="43">
        <f t="shared" si="1"/>
        <v>1.096774193548387</v>
      </c>
    </row>
    <row r="9" spans="3:39">
      <c r="C9" s="45">
        <v>0.29166666666666702</v>
      </c>
      <c r="D9" s="38">
        <f>+'Distribution To ROM'!B138</f>
        <v>8</v>
      </c>
      <c r="E9" s="38">
        <f>+'Distribution To ROM'!C138</f>
        <v>10</v>
      </c>
      <c r="F9" s="38">
        <f>+'Distribution To ROM'!H138</f>
        <v>7</v>
      </c>
      <c r="G9" s="38">
        <f>+'Distribution To ROM'!I138</f>
        <v>10</v>
      </c>
      <c r="H9" s="38">
        <f>+'Distribution To ROM'!N138</f>
        <v>4</v>
      </c>
      <c r="I9" s="38">
        <f>+'Distribution To ROM'!O138</f>
        <v>5</v>
      </c>
      <c r="J9" s="38">
        <f>+'Distribution To ROM'!T138</f>
        <v>4</v>
      </c>
      <c r="K9" s="38">
        <f>+'Distribution To ROM'!U138</f>
        <v>9</v>
      </c>
      <c r="L9" s="38">
        <f>+'Distribution To ROM'!Z138</f>
        <v>0</v>
      </c>
      <c r="M9" s="38">
        <f>+'Distribution To ROM'!AA138</f>
        <v>0</v>
      </c>
      <c r="N9" s="38">
        <f>+'Distribution To ROM'!AF138</f>
        <v>0</v>
      </c>
      <c r="O9" s="38">
        <f>+'Distribution To ROM'!AG138</f>
        <v>0</v>
      </c>
      <c r="P9" s="38">
        <f>+'Distribution To ROM'!AL138</f>
        <v>0</v>
      </c>
      <c r="Q9" s="38">
        <f>+'Distribution To ROM'!AM138</f>
        <v>0</v>
      </c>
      <c r="R9" s="38">
        <f>'Distribution To ROM'!AR138</f>
        <v>0</v>
      </c>
      <c r="S9" s="38">
        <f>'Distribution To ROM'!AS138</f>
        <v>0</v>
      </c>
      <c r="T9" s="38">
        <f>'Distribution To ROM'!AX138</f>
        <v>4</v>
      </c>
      <c r="U9" s="38">
        <f>'Distribution To ROM'!AY138</f>
        <v>0</v>
      </c>
      <c r="V9" s="38">
        <f>+'Distribution To ROM'!BD138</f>
        <v>4</v>
      </c>
      <c r="W9" s="38">
        <f>+'Distribution To ROM'!BE138</f>
        <v>4</v>
      </c>
      <c r="X9" s="38">
        <f>'Distribution To ROM'!BJ138</f>
        <v>0</v>
      </c>
      <c r="Y9" s="38">
        <f>+'Distribution To ROM'!BK138</f>
        <v>0</v>
      </c>
      <c r="Z9" s="38"/>
      <c r="AA9" s="38">
        <f>+'Distribution To ROM'!BQ138</f>
        <v>0</v>
      </c>
      <c r="AB9" s="38"/>
      <c r="AC9" s="38"/>
      <c r="AD9" s="38">
        <f t="shared" si="2"/>
        <v>31</v>
      </c>
      <c r="AE9" s="38">
        <f t="shared" si="3"/>
        <v>38</v>
      </c>
      <c r="AF9" s="43">
        <f t="shared" si="4"/>
        <v>1.2258064516129032</v>
      </c>
      <c r="AH9" s="45">
        <v>0.33333333333333398</v>
      </c>
      <c r="AI9" s="38">
        <f t="shared" si="0"/>
        <v>31</v>
      </c>
      <c r="AJ9" s="38">
        <f>'Loading RTK'!H251</f>
        <v>46</v>
      </c>
      <c r="AK9" s="43">
        <f t="shared" si="1"/>
        <v>1.4838709677419355</v>
      </c>
    </row>
    <row r="10" spans="3:39">
      <c r="C10" s="45">
        <v>0.33333333333333398</v>
      </c>
      <c r="D10" s="38">
        <f>+'Distribution To ROM'!B173</f>
        <v>10</v>
      </c>
      <c r="E10" s="38">
        <f>+'Distribution To ROM'!C173</f>
        <v>13</v>
      </c>
      <c r="F10" s="38">
        <f>+'Distribution To ROM'!H173</f>
        <v>9</v>
      </c>
      <c r="G10" s="38">
        <f>+'Distribution To ROM'!I173</f>
        <v>11</v>
      </c>
      <c r="H10" s="38">
        <f>+'Distribution To ROM'!N173</f>
        <v>4</v>
      </c>
      <c r="I10" s="38">
        <f>+'Distribution To ROM'!O173</f>
        <v>4</v>
      </c>
      <c r="J10" s="38">
        <f>+'Distribution To ROM'!T173</f>
        <v>4</v>
      </c>
      <c r="K10" s="38">
        <f>+'Distribution To ROM'!U173</f>
        <v>7</v>
      </c>
      <c r="L10" s="38">
        <f>+'Distribution To ROM'!Z173</f>
        <v>0</v>
      </c>
      <c r="M10" s="38">
        <f>+'Distribution To ROM'!AA173</f>
        <v>0</v>
      </c>
      <c r="N10" s="38">
        <f>+'Distribution To ROM'!AF173</f>
        <v>0</v>
      </c>
      <c r="O10" s="38">
        <f>+'Distribution To ROM'!AG173</f>
        <v>0</v>
      </c>
      <c r="P10" s="38">
        <f>+'Distribution To ROM'!AL173</f>
        <v>0</v>
      </c>
      <c r="Q10" s="38">
        <f>+'Distribution To ROM'!AM173</f>
        <v>0</v>
      </c>
      <c r="R10" s="38">
        <f>'Distribution To ROM'!AR173</f>
        <v>0</v>
      </c>
      <c r="S10" s="38">
        <f>'Distribution To ROM'!AS173</f>
        <v>0</v>
      </c>
      <c r="T10" s="38">
        <f>'Distribution To ROM'!AX173</f>
        <v>0</v>
      </c>
      <c r="U10" s="38">
        <f>'Distribution To ROM'!AY173</f>
        <v>0</v>
      </c>
      <c r="V10" s="38">
        <f>+'Distribution To ROM'!BD173</f>
        <v>4</v>
      </c>
      <c r="W10" s="38">
        <f>+'Distribution To ROM'!BE173</f>
        <v>4</v>
      </c>
      <c r="X10" s="38">
        <f>'Distribution To ROM'!BJ173</f>
        <v>0</v>
      </c>
      <c r="Y10" s="38">
        <f>+'Distribution To ROM'!BK173</f>
        <v>0</v>
      </c>
      <c r="Z10" s="38"/>
      <c r="AA10" s="38">
        <f>+'Distribution To ROM'!BQ173</f>
        <v>0</v>
      </c>
      <c r="AB10" s="38"/>
      <c r="AC10" s="38"/>
      <c r="AD10" s="38">
        <f t="shared" si="2"/>
        <v>31</v>
      </c>
      <c r="AE10" s="38">
        <f t="shared" si="3"/>
        <v>39</v>
      </c>
      <c r="AF10" s="43">
        <f t="shared" si="4"/>
        <v>1.2580645161290323</v>
      </c>
      <c r="AH10" s="45">
        <v>0.375</v>
      </c>
      <c r="AI10" s="38">
        <f t="shared" si="0"/>
        <v>31</v>
      </c>
      <c r="AJ10" s="38">
        <f>'Loading RTK'!H306</f>
        <v>35</v>
      </c>
      <c r="AK10" s="43">
        <f t="shared" si="1"/>
        <v>1.1290322580645162</v>
      </c>
    </row>
    <row r="11" spans="3:39">
      <c r="C11" s="45">
        <v>0.375</v>
      </c>
      <c r="D11" s="38">
        <f>+'Distribution To ROM'!B208</f>
        <v>10</v>
      </c>
      <c r="E11" s="38">
        <f>+'Distribution To ROM'!C208</f>
        <v>7</v>
      </c>
      <c r="F11" s="38">
        <f>+'Distribution To ROM'!H208</f>
        <v>9</v>
      </c>
      <c r="G11" s="38">
        <f>+'Distribution To ROM'!I208</f>
        <v>4</v>
      </c>
      <c r="H11" s="38">
        <f>+'Distribution To ROM'!N208</f>
        <v>4</v>
      </c>
      <c r="I11" s="38">
        <f>+'Distribution To ROM'!O208</f>
        <v>3</v>
      </c>
      <c r="J11" s="38">
        <f>+'Distribution To ROM'!T208</f>
        <v>4</v>
      </c>
      <c r="K11" s="38">
        <f>+'Distribution To ROM'!U208</f>
        <v>5</v>
      </c>
      <c r="L11" s="38">
        <f>+'Distribution To ROM'!Z208</f>
        <v>0</v>
      </c>
      <c r="M11" s="38">
        <f>+'Distribution To ROM'!AA208</f>
        <v>0</v>
      </c>
      <c r="N11" s="38">
        <f>+'Distribution To ROM'!AF208</f>
        <v>0</v>
      </c>
      <c r="O11" s="38">
        <f>+'Distribution To ROM'!AG208</f>
        <v>0</v>
      </c>
      <c r="P11" s="38">
        <f>+'Distribution To ROM'!AL208</f>
        <v>0</v>
      </c>
      <c r="Q11" s="38">
        <f>+'Distribution To ROM'!AM208</f>
        <v>0</v>
      </c>
      <c r="R11" s="38">
        <f>'Distribution To ROM'!AR208</f>
        <v>0</v>
      </c>
      <c r="S11" s="38">
        <f>'Distribution To ROM'!AS208</f>
        <v>0</v>
      </c>
      <c r="T11" s="38">
        <f>'Distribution To ROM'!AX208</f>
        <v>0</v>
      </c>
      <c r="U11" s="38">
        <f>'Distribution To ROM'!AY208</f>
        <v>0</v>
      </c>
      <c r="V11" s="38">
        <f>+'Distribution To ROM'!BD208</f>
        <v>4</v>
      </c>
      <c r="W11" s="38">
        <f>+'Distribution To ROM'!BE208</f>
        <v>3</v>
      </c>
      <c r="X11" s="38">
        <f>'Distribution To ROM'!BJ208</f>
        <v>0</v>
      </c>
      <c r="Y11" s="38">
        <f>+'Distribution To ROM'!BK208</f>
        <v>0</v>
      </c>
      <c r="Z11" s="38"/>
      <c r="AA11" s="38">
        <f>+'Distribution To ROM'!BQ208</f>
        <v>0</v>
      </c>
      <c r="AB11" s="38"/>
      <c r="AC11" s="38"/>
      <c r="AD11" s="38">
        <f t="shared" si="2"/>
        <v>31</v>
      </c>
      <c r="AE11" s="38">
        <f t="shared" si="3"/>
        <v>22</v>
      </c>
      <c r="AF11" s="43">
        <f t="shared" si="4"/>
        <v>0.70967741935483875</v>
      </c>
      <c r="AH11" s="45">
        <v>0.41666666666666702</v>
      </c>
      <c r="AI11" s="38">
        <f t="shared" si="0"/>
        <v>31</v>
      </c>
      <c r="AJ11" s="38">
        <f>'Loading RTK'!H361</f>
        <v>23</v>
      </c>
      <c r="AK11" s="43">
        <f t="shared" si="1"/>
        <v>0.74193548387096775</v>
      </c>
    </row>
    <row r="12" spans="3:39">
      <c r="C12" s="45">
        <v>0.41666666666666702</v>
      </c>
      <c r="D12" s="38">
        <f>+'Distribution To ROM'!B243</f>
        <v>10</v>
      </c>
      <c r="E12" s="38">
        <f>+'Distribution To ROM'!C243</f>
        <v>8</v>
      </c>
      <c r="F12" s="38">
        <f>+'Distribution To ROM'!H243</f>
        <v>9</v>
      </c>
      <c r="G12" s="38">
        <f>+'Distribution To ROM'!I243</f>
        <v>10</v>
      </c>
      <c r="H12" s="38">
        <f>+'Distribution To ROM'!N243</f>
        <v>4</v>
      </c>
      <c r="I12" s="38">
        <f>+'Distribution To ROM'!O243</f>
        <v>4</v>
      </c>
      <c r="J12" s="38">
        <f>+'Distribution To ROM'!T243</f>
        <v>4</v>
      </c>
      <c r="K12" s="38">
        <f>+'Distribution To ROM'!U243</f>
        <v>7</v>
      </c>
      <c r="L12" s="38">
        <f>+'Distribution To ROM'!Z243</f>
        <v>0</v>
      </c>
      <c r="M12" s="38">
        <f>+'Distribution To ROM'!AA243</f>
        <v>0</v>
      </c>
      <c r="N12" s="38">
        <f>+'Distribution To ROM'!AF243</f>
        <v>0</v>
      </c>
      <c r="O12" s="38">
        <f>+'Distribution To ROM'!AG243</f>
        <v>0</v>
      </c>
      <c r="P12" s="38">
        <f>+'Distribution To ROM'!AL243</f>
        <v>0</v>
      </c>
      <c r="Q12" s="38">
        <f>+'Distribution To ROM'!AM243</f>
        <v>0</v>
      </c>
      <c r="R12" s="38">
        <f>'Distribution To ROM'!AR243</f>
        <v>0</v>
      </c>
      <c r="S12" s="38">
        <f>'Distribution To ROM'!AS243</f>
        <v>0</v>
      </c>
      <c r="T12" s="38">
        <f>'Distribution To ROM'!AX243</f>
        <v>0</v>
      </c>
      <c r="U12" s="38">
        <f>'Distribution To ROM'!AY243</f>
        <v>0</v>
      </c>
      <c r="V12" s="38">
        <f>+'Distribution To ROM'!BD243</f>
        <v>4</v>
      </c>
      <c r="W12" s="38">
        <f>+'Distribution To ROM'!BE243</f>
        <v>3</v>
      </c>
      <c r="X12" s="38">
        <f>'Distribution To ROM'!BJ243</f>
        <v>0</v>
      </c>
      <c r="Y12" s="38">
        <f>+'Distribution To ROM'!BK243</f>
        <v>0</v>
      </c>
      <c r="Z12" s="38"/>
      <c r="AA12" s="38">
        <f>+'Distribution To ROM'!BQ243</f>
        <v>0</v>
      </c>
      <c r="AB12" s="38"/>
      <c r="AC12" s="38"/>
      <c r="AD12" s="38">
        <f t="shared" si="2"/>
        <v>31</v>
      </c>
      <c r="AE12" s="38">
        <f t="shared" si="3"/>
        <v>32</v>
      </c>
      <c r="AF12" s="43">
        <f t="shared" si="4"/>
        <v>1.032258064516129</v>
      </c>
      <c r="AH12" s="45">
        <v>0.45833333333333398</v>
      </c>
      <c r="AI12" s="38">
        <f t="shared" si="0"/>
        <v>31</v>
      </c>
      <c r="AJ12" s="38">
        <f>'Loading RTK'!H416</f>
        <v>40</v>
      </c>
      <c r="AK12" s="43">
        <f t="shared" si="1"/>
        <v>1.2903225806451613</v>
      </c>
    </row>
    <row r="13" spans="3:39">
      <c r="C13" s="45">
        <v>0.45833333333333398</v>
      </c>
      <c r="D13" s="38">
        <f>+'Distribution To ROM'!B278</f>
        <v>10</v>
      </c>
      <c r="E13" s="38">
        <f>+'Distribution To ROM'!C278</f>
        <v>8</v>
      </c>
      <c r="F13" s="38">
        <f>+'Distribution To ROM'!H278</f>
        <v>9</v>
      </c>
      <c r="G13" s="38">
        <f>+'Distribution To ROM'!I278</f>
        <v>9</v>
      </c>
      <c r="H13" s="38">
        <f>+'Distribution To ROM'!N278</f>
        <v>4</v>
      </c>
      <c r="I13" s="38">
        <f>+'Distribution To ROM'!O278</f>
        <v>5</v>
      </c>
      <c r="J13" s="38">
        <f>+'Distribution To ROM'!T278</f>
        <v>4</v>
      </c>
      <c r="K13" s="38">
        <f>+'Distribution To ROM'!U278</f>
        <v>8</v>
      </c>
      <c r="L13" s="38">
        <f>+'Distribution To ROM'!Z278</f>
        <v>0</v>
      </c>
      <c r="M13" s="38">
        <f>+'Distribution To ROM'!AA278</f>
        <v>0</v>
      </c>
      <c r="N13" s="38">
        <f>+'Distribution To ROM'!AF278</f>
        <v>0</v>
      </c>
      <c r="O13" s="38">
        <f>+'Distribution To ROM'!AG278</f>
        <v>0</v>
      </c>
      <c r="P13" s="38">
        <f>+'Distribution To ROM'!AL278</f>
        <v>0</v>
      </c>
      <c r="Q13" s="38">
        <f>+'Distribution To ROM'!AM278</f>
        <v>0</v>
      </c>
      <c r="R13" s="38">
        <f>'Distribution To ROM'!AR278</f>
        <v>0</v>
      </c>
      <c r="S13" s="38">
        <f>'Distribution To ROM'!AS278</f>
        <v>0</v>
      </c>
      <c r="T13" s="38">
        <f>'Distribution To ROM'!AX278</f>
        <v>0</v>
      </c>
      <c r="U13" s="38">
        <f>'Distribution To ROM'!AY278</f>
        <v>0</v>
      </c>
      <c r="V13" s="38">
        <f>+'Distribution To ROM'!BD278</f>
        <v>4</v>
      </c>
      <c r="W13" s="38">
        <f>+'Distribution To ROM'!BE278</f>
        <v>4</v>
      </c>
      <c r="X13" s="38">
        <f>'Distribution To ROM'!BJ278</f>
        <v>0</v>
      </c>
      <c r="Y13" s="38">
        <f>+'Distribution To ROM'!BK278</f>
        <v>0</v>
      </c>
      <c r="Z13" s="38"/>
      <c r="AA13" s="38">
        <f>+'Distribution To ROM'!BQ278</f>
        <v>0</v>
      </c>
      <c r="AB13" s="38"/>
      <c r="AC13" s="38"/>
      <c r="AD13" s="38">
        <f t="shared" si="2"/>
        <v>31</v>
      </c>
      <c r="AE13" s="38">
        <f t="shared" si="3"/>
        <v>34</v>
      </c>
      <c r="AF13" s="43">
        <f t="shared" si="4"/>
        <v>1.096774193548387</v>
      </c>
      <c r="AH13" s="45">
        <v>0.5</v>
      </c>
      <c r="AI13" s="38">
        <f t="shared" si="0"/>
        <v>31</v>
      </c>
      <c r="AJ13" s="38">
        <f>'Loading RTK'!H471</f>
        <v>28</v>
      </c>
      <c r="AK13" s="43">
        <f t="shared" si="1"/>
        <v>0.90322580645161288</v>
      </c>
    </row>
    <row r="14" spans="3:39">
      <c r="C14" s="45">
        <v>0.5</v>
      </c>
      <c r="D14" s="38">
        <f>+'Distribution To ROM'!B313</f>
        <v>10</v>
      </c>
      <c r="E14" s="38">
        <f>+'Distribution To ROM'!C313</f>
        <v>5</v>
      </c>
      <c r="F14" s="38">
        <f>+'Distribution To ROM'!H313</f>
        <v>9</v>
      </c>
      <c r="G14" s="38">
        <f>+'Distribution To ROM'!I313</f>
        <v>5</v>
      </c>
      <c r="H14" s="38">
        <f>+'Distribution To ROM'!N313</f>
        <v>4</v>
      </c>
      <c r="I14" s="38">
        <f>+'Distribution To ROM'!O313</f>
        <v>5</v>
      </c>
      <c r="J14" s="38">
        <f>+'Distribution To ROM'!T313</f>
        <v>4</v>
      </c>
      <c r="K14" s="38">
        <f>+'Distribution To ROM'!U313</f>
        <v>7</v>
      </c>
      <c r="L14" s="38">
        <f>+'Distribution To ROM'!Z313</f>
        <v>0</v>
      </c>
      <c r="M14" s="38">
        <f>+'Distribution To ROM'!AA313</f>
        <v>0</v>
      </c>
      <c r="N14" s="38">
        <f>+'Distribution To ROM'!AF313</f>
        <v>0</v>
      </c>
      <c r="O14" s="38">
        <f>+'Distribution To ROM'!AG313</f>
        <v>0</v>
      </c>
      <c r="P14" s="38">
        <f>+'Distribution To ROM'!AL313</f>
        <v>0</v>
      </c>
      <c r="Q14" s="38">
        <f>+'Distribution To ROM'!AM313</f>
        <v>0</v>
      </c>
      <c r="R14" s="38">
        <f>'Distribution To ROM'!AR313</f>
        <v>0</v>
      </c>
      <c r="S14" s="38">
        <f>'Distribution To ROM'!AS313</f>
        <v>0</v>
      </c>
      <c r="T14" s="38">
        <f>'Distribution To ROM'!AX313</f>
        <v>0</v>
      </c>
      <c r="U14" s="38">
        <f>'Distribution To ROM'!AY313</f>
        <v>0</v>
      </c>
      <c r="V14" s="38">
        <f>+'Distribution To ROM'!BD313</f>
        <v>4</v>
      </c>
      <c r="W14" s="38">
        <f>+'Distribution To ROM'!BE313</f>
        <v>4</v>
      </c>
      <c r="X14" s="38">
        <f>'Distribution To ROM'!BJ313</f>
        <v>0</v>
      </c>
      <c r="Y14" s="38">
        <f>+'Distribution To ROM'!BK313</f>
        <v>0</v>
      </c>
      <c r="Z14" s="38"/>
      <c r="AA14" s="38">
        <f>+'Distribution To ROM'!BQ313</f>
        <v>0</v>
      </c>
      <c r="AB14" s="38"/>
      <c r="AC14" s="38"/>
      <c r="AD14" s="38">
        <f t="shared" si="2"/>
        <v>31</v>
      </c>
      <c r="AE14" s="38">
        <f t="shared" si="3"/>
        <v>26</v>
      </c>
      <c r="AF14" s="43">
        <f t="shared" si="4"/>
        <v>0.83870967741935487</v>
      </c>
      <c r="AH14" s="45">
        <v>0.54166666666666696</v>
      </c>
      <c r="AI14" s="38">
        <f t="shared" si="0"/>
        <v>31</v>
      </c>
      <c r="AJ14" s="38">
        <f>'Loading RTK'!H526</f>
        <v>28</v>
      </c>
      <c r="AK14" s="43">
        <f t="shared" si="1"/>
        <v>0.90322580645161288</v>
      </c>
    </row>
    <row r="15" spans="3:39">
      <c r="C15" s="45">
        <v>0.54166666666666696</v>
      </c>
      <c r="D15" s="38">
        <f>+'Distribution To ROM'!B348</f>
        <v>10</v>
      </c>
      <c r="E15" s="38">
        <f>+'Distribution To ROM'!C348</f>
        <v>3</v>
      </c>
      <c r="F15" s="38">
        <f>+'Distribution To ROM'!H348</f>
        <v>9</v>
      </c>
      <c r="G15" s="38">
        <f>+'Distribution To ROM'!I348</f>
        <v>4</v>
      </c>
      <c r="H15" s="38">
        <f>+'Distribution To ROM'!N348</f>
        <v>4</v>
      </c>
      <c r="I15" s="38">
        <f>+'Distribution To ROM'!O348</f>
        <v>6</v>
      </c>
      <c r="J15" s="38">
        <f>+'Distribution To ROM'!T348</f>
        <v>4</v>
      </c>
      <c r="K15" s="38">
        <f>+'Distribution To ROM'!U348</f>
        <v>8</v>
      </c>
      <c r="L15" s="38">
        <f>+'Distribution To ROM'!Z348</f>
        <v>0</v>
      </c>
      <c r="M15" s="38">
        <f>+'Distribution To ROM'!AA348</f>
        <v>0</v>
      </c>
      <c r="N15" s="38">
        <f>+'Distribution To ROM'!AF348</f>
        <v>0</v>
      </c>
      <c r="O15" s="38">
        <f>+'Distribution To ROM'!AG348</f>
        <v>0</v>
      </c>
      <c r="P15" s="38">
        <f>+'Distribution To ROM'!AL348</f>
        <v>0</v>
      </c>
      <c r="Q15" s="38">
        <f>+'Distribution To ROM'!AM348</f>
        <v>0</v>
      </c>
      <c r="R15" s="38">
        <f>'Distribution To ROM'!AR348</f>
        <v>0</v>
      </c>
      <c r="S15" s="38">
        <f>'Distribution To ROM'!AS348</f>
        <v>0</v>
      </c>
      <c r="T15" s="38">
        <f>'Distribution To ROM'!AX348</f>
        <v>0</v>
      </c>
      <c r="U15" s="38">
        <f>'Distribution To ROM'!AY348</f>
        <v>0</v>
      </c>
      <c r="V15" s="38">
        <f>+'Distribution To ROM'!BD348</f>
        <v>4</v>
      </c>
      <c r="W15" s="38">
        <f>+'Distribution To ROM'!BE348</f>
        <v>6</v>
      </c>
      <c r="X15" s="38">
        <f>'Distribution To ROM'!BJ348</f>
        <v>0</v>
      </c>
      <c r="Y15" s="38">
        <f>+'Distribution To ROM'!BK348</f>
        <v>0</v>
      </c>
      <c r="Z15" s="38"/>
      <c r="AA15" s="38">
        <f>+'Distribution To ROM'!BQ348</f>
        <v>0</v>
      </c>
      <c r="AB15" s="38"/>
      <c r="AC15" s="38"/>
      <c r="AD15" s="38">
        <f t="shared" si="2"/>
        <v>31</v>
      </c>
      <c r="AE15" s="38">
        <f t="shared" si="3"/>
        <v>27</v>
      </c>
      <c r="AF15" s="43">
        <f t="shared" si="4"/>
        <v>0.87096774193548387</v>
      </c>
      <c r="AH15" s="45">
        <v>0.58333333333333404</v>
      </c>
      <c r="AI15" s="38">
        <f t="shared" si="0"/>
        <v>31</v>
      </c>
      <c r="AJ15" s="38">
        <f>'Loading RTK'!H581</f>
        <v>24</v>
      </c>
      <c r="AK15" s="43">
        <f t="shared" si="1"/>
        <v>0.77419354838709675</v>
      </c>
    </row>
    <row r="16" spans="3:39" ht="15.75" thickBot="1">
      <c r="C16" s="45">
        <v>0.58333333333333404</v>
      </c>
      <c r="D16" s="38">
        <f>+'Distribution To ROM'!B383</f>
        <v>8</v>
      </c>
      <c r="E16" s="38">
        <f>+'Distribution To ROM'!C383</f>
        <v>0</v>
      </c>
      <c r="F16" s="38">
        <f>+'Distribution To ROM'!H383</f>
        <v>7</v>
      </c>
      <c r="G16" s="38">
        <f>+'Distribution To ROM'!I383</f>
        <v>0</v>
      </c>
      <c r="H16" s="38">
        <f>+'Distribution To ROM'!N383</f>
        <v>4</v>
      </c>
      <c r="I16" s="38">
        <f>+'Distribution To ROM'!O383</f>
        <v>5</v>
      </c>
      <c r="J16" s="38">
        <f>+'Distribution To ROM'!T383</f>
        <v>4</v>
      </c>
      <c r="K16" s="38">
        <f>+'Distribution To ROM'!U383</f>
        <v>5</v>
      </c>
      <c r="L16" s="38">
        <f>+'Distribution To ROM'!Z383</f>
        <v>0</v>
      </c>
      <c r="M16" s="38">
        <f>+'Distribution To ROM'!AA383</f>
        <v>0</v>
      </c>
      <c r="N16" s="38">
        <f>+'Distribution To ROM'!AF383</f>
        <v>0</v>
      </c>
      <c r="O16" s="38">
        <f>+'Distribution To ROM'!AG383</f>
        <v>0</v>
      </c>
      <c r="P16" s="38">
        <f>+'Distribution To ROM'!AL383</f>
        <v>0</v>
      </c>
      <c r="Q16" s="38">
        <f>+'Distribution To ROM'!AM383</f>
        <v>0</v>
      </c>
      <c r="R16" s="38">
        <f>'Distribution To ROM'!AR383</f>
        <v>0</v>
      </c>
      <c r="S16" s="38">
        <f>'Distribution To ROM'!AS383</f>
        <v>0</v>
      </c>
      <c r="T16" s="38">
        <f>'Distribution To ROM'!AX383</f>
        <v>4</v>
      </c>
      <c r="U16" s="38">
        <f>'Distribution To ROM'!AY383</f>
        <v>2</v>
      </c>
      <c r="V16" s="38">
        <f>+'Distribution To ROM'!BD383</f>
        <v>4</v>
      </c>
      <c r="W16" s="38">
        <f>+'Distribution To ROM'!BE383</f>
        <v>4</v>
      </c>
      <c r="X16" s="38">
        <f>'Distribution To ROM'!BJ383</f>
        <v>0</v>
      </c>
      <c r="Y16" s="38">
        <f>+'Distribution To ROM'!BK383</f>
        <v>0</v>
      </c>
      <c r="Z16" s="38"/>
      <c r="AA16" s="38">
        <f>+'Distribution To ROM'!BQ383</f>
        <v>0</v>
      </c>
      <c r="AB16" s="38"/>
      <c r="AC16" s="38"/>
      <c r="AD16" s="38">
        <f t="shared" si="2"/>
        <v>31</v>
      </c>
      <c r="AE16" s="38">
        <f t="shared" si="3"/>
        <v>16</v>
      </c>
      <c r="AF16" s="43">
        <f t="shared" si="4"/>
        <v>0.5161290322580645</v>
      </c>
      <c r="AH16" s="511">
        <v>0.625000000000001</v>
      </c>
      <c r="AI16" s="408">
        <f t="shared" si="0"/>
        <v>31</v>
      </c>
      <c r="AJ16" s="408">
        <f>'Loading RTK'!H636</f>
        <v>20</v>
      </c>
      <c r="AK16" s="44">
        <f t="shared" si="1"/>
        <v>0.64516129032258063</v>
      </c>
    </row>
    <row r="17" spans="3:37" ht="15.75" thickBot="1">
      <c r="C17" s="46">
        <v>0.625000000000001</v>
      </c>
      <c r="D17" s="38">
        <f>+'Distribution To ROM'!B418</f>
        <v>8</v>
      </c>
      <c r="E17" s="40">
        <f>+'Distribution To ROM'!C418</f>
        <v>6</v>
      </c>
      <c r="F17" s="408">
        <f>+'Distribution To ROM'!H418</f>
        <v>7</v>
      </c>
      <c r="G17" s="38">
        <f>+'Distribution To ROM'!I418</f>
        <v>6</v>
      </c>
      <c r="H17" s="40">
        <f>+'Distribution To ROM'!N418</f>
        <v>4</v>
      </c>
      <c r="I17" s="40">
        <f>+'Distribution To ROM'!O418</f>
        <v>4</v>
      </c>
      <c r="J17" s="40">
        <f>+'Distribution To ROM'!T418</f>
        <v>4</v>
      </c>
      <c r="K17" s="40">
        <f>+'Distribution To ROM'!U418</f>
        <v>5</v>
      </c>
      <c r="L17" s="40">
        <f>+'Distribution To ROM'!Z418</f>
        <v>0</v>
      </c>
      <c r="M17" s="40">
        <f>+'Distribution To ROM'!AA418</f>
        <v>0</v>
      </c>
      <c r="N17" s="40">
        <f>+'Distribution To ROM'!AF418</f>
        <v>0</v>
      </c>
      <c r="O17" s="40">
        <f>+'Distribution To ROM'!AG418</f>
        <v>0</v>
      </c>
      <c r="P17" s="40">
        <f>+'Distribution To ROM'!AL418</f>
        <v>0</v>
      </c>
      <c r="Q17" s="40">
        <f>+'Distribution To ROM'!AM418</f>
        <v>0</v>
      </c>
      <c r="R17" s="40">
        <f>'Distribution To ROM'!AR418</f>
        <v>0</v>
      </c>
      <c r="S17" s="40">
        <f>'Distribution To ROM'!AS418</f>
        <v>0</v>
      </c>
      <c r="T17" s="40">
        <f>'Distribution To ROM'!AX418</f>
        <v>4</v>
      </c>
      <c r="U17" s="40">
        <f>'Distribution To ROM'!AY418</f>
        <v>4</v>
      </c>
      <c r="V17" s="40">
        <f>+'Distribution To ROM'!BD418</f>
        <v>4</v>
      </c>
      <c r="W17" s="40">
        <f>+'Distribution To ROM'!BE418</f>
        <v>5</v>
      </c>
      <c r="X17" s="40">
        <f>'Distribution To ROM'!BJ418</f>
        <v>0</v>
      </c>
      <c r="Y17" s="40">
        <f>+'Distribution To ROM'!BK418</f>
        <v>0</v>
      </c>
      <c r="Z17" s="40"/>
      <c r="AA17" s="40">
        <f>+'Distribution To ROM'!BQ418</f>
        <v>0</v>
      </c>
      <c r="AB17" s="40"/>
      <c r="AC17" s="40"/>
      <c r="AD17" s="38">
        <f t="shared" si="2"/>
        <v>31</v>
      </c>
      <c r="AE17" s="38">
        <f t="shared" si="3"/>
        <v>30</v>
      </c>
      <c r="AF17" s="44">
        <f t="shared" si="4"/>
        <v>0.967741935483871</v>
      </c>
      <c r="AH17" s="519" t="s">
        <v>92</v>
      </c>
      <c r="AI17" s="520">
        <f>SUM(AI5:AI16)</f>
        <v>372</v>
      </c>
      <c r="AJ17" s="521">
        <f>SUM(AJ5:AJ16)</f>
        <v>345</v>
      </c>
      <c r="AK17" s="522">
        <f>IFERROR(AJ17/AI17,"")</f>
        <v>0.92741935483870963</v>
      </c>
    </row>
    <row r="18" spans="3:37" ht="15.75" thickBot="1"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H18" s="523" t="s">
        <v>118</v>
      </c>
      <c r="AI18" s="867">
        <f>AVERAGE(AI5:AI16)</f>
        <v>31</v>
      </c>
      <c r="AJ18" s="868">
        <f>AVERAGE(AJ5:AJ16)</f>
        <v>28.75</v>
      </c>
      <c r="AK18" s="86"/>
    </row>
    <row r="19" spans="3:37" s="442" customFormat="1" ht="15.75" thickBot="1">
      <c r="C19" s="513" t="s">
        <v>92</v>
      </c>
      <c r="D19" s="514">
        <f>SUM(D6:D17)</f>
        <v>100</v>
      </c>
      <c r="E19" s="514">
        <f t="shared" ref="E19:J19" si="5">SUM(E6:E17)</f>
        <v>74</v>
      </c>
      <c r="F19" s="514">
        <f>SUM(F6:F17)</f>
        <v>88</v>
      </c>
      <c r="G19" s="514">
        <f t="shared" si="5"/>
        <v>67</v>
      </c>
      <c r="H19" s="514">
        <f t="shared" si="5"/>
        <v>46</v>
      </c>
      <c r="I19" s="514">
        <f t="shared" si="5"/>
        <v>51</v>
      </c>
      <c r="J19" s="514">
        <f t="shared" si="5"/>
        <v>40</v>
      </c>
      <c r="K19" s="514">
        <f t="shared" ref="K19:U19" si="6">SUM(K6:K17)</f>
        <v>65</v>
      </c>
      <c r="L19" s="514">
        <f t="shared" si="6"/>
        <v>0</v>
      </c>
      <c r="M19" s="514">
        <f t="shared" si="6"/>
        <v>0</v>
      </c>
      <c r="N19" s="514">
        <f t="shared" si="6"/>
        <v>0</v>
      </c>
      <c r="O19" s="514">
        <f t="shared" si="6"/>
        <v>0</v>
      </c>
      <c r="P19" s="514">
        <f t="shared" si="6"/>
        <v>0</v>
      </c>
      <c r="Q19" s="514">
        <f t="shared" si="6"/>
        <v>0</v>
      </c>
      <c r="R19" s="514">
        <f t="shared" si="6"/>
        <v>18</v>
      </c>
      <c r="S19" s="514">
        <f t="shared" si="6"/>
        <v>19</v>
      </c>
      <c r="T19" s="514">
        <f t="shared" si="6"/>
        <v>22</v>
      </c>
      <c r="U19" s="514">
        <f t="shared" si="6"/>
        <v>12</v>
      </c>
      <c r="V19" s="514">
        <f t="shared" ref="V19:W19" si="7">SUM(V6:V17)</f>
        <v>58</v>
      </c>
      <c r="W19" s="514">
        <f t="shared" si="7"/>
        <v>63</v>
      </c>
      <c r="X19" s="514">
        <f t="shared" ref="X19:Y19" si="8">SUM(X6:X17)</f>
        <v>0</v>
      </c>
      <c r="Y19" s="514">
        <f t="shared" si="8"/>
        <v>0</v>
      </c>
      <c r="Z19" s="514">
        <f t="shared" ref="Z19:AA19" si="9">SUM(Z6:Z17)</f>
        <v>0</v>
      </c>
      <c r="AA19" s="514">
        <f t="shared" si="9"/>
        <v>0</v>
      </c>
      <c r="AB19" s="514">
        <f t="shared" ref="AB19:AC19" si="10">SUM(AB6:AB17)</f>
        <v>0</v>
      </c>
      <c r="AC19" s="514">
        <f t="shared" si="10"/>
        <v>0</v>
      </c>
      <c r="AD19" s="514">
        <f>SUM(AD6:AD17)</f>
        <v>372</v>
      </c>
      <c r="AE19" s="524">
        <f>SUM(AE6:AE17)</f>
        <v>351</v>
      </c>
      <c r="AF19" s="525">
        <f>IFERROR(AE19/AD19,"")</f>
        <v>0.94354838709677424</v>
      </c>
      <c r="AI19" s="512"/>
      <c r="AJ19" s="512"/>
      <c r="AK19" s="86"/>
    </row>
    <row r="20" spans="3:37" s="442" customFormat="1" ht="15.75" thickBot="1">
      <c r="C20" s="515" t="s">
        <v>118</v>
      </c>
      <c r="D20" s="516">
        <f>IFERROR(AVERAGE(D6:D17),"")</f>
        <v>8.3333333333333339</v>
      </c>
      <c r="E20" s="516">
        <f t="shared" ref="E20:X20" si="11">IFERROR(AVERAGE(E6:E17),"")</f>
        <v>6.166666666666667</v>
      </c>
      <c r="F20" s="516">
        <f t="shared" si="11"/>
        <v>7.333333333333333</v>
      </c>
      <c r="G20" s="516">
        <f t="shared" si="11"/>
        <v>5.583333333333333</v>
      </c>
      <c r="H20" s="516">
        <f t="shared" si="11"/>
        <v>3.8333333333333335</v>
      </c>
      <c r="I20" s="516">
        <f t="shared" si="11"/>
        <v>4.25</v>
      </c>
      <c r="J20" s="516">
        <f t="shared" si="11"/>
        <v>3.3333333333333335</v>
      </c>
      <c r="K20" s="516">
        <f t="shared" si="11"/>
        <v>5.416666666666667</v>
      </c>
      <c r="L20" s="516">
        <f t="shared" si="11"/>
        <v>0</v>
      </c>
      <c r="M20" s="516">
        <f t="shared" si="11"/>
        <v>0</v>
      </c>
      <c r="N20" s="516">
        <f t="shared" si="11"/>
        <v>0</v>
      </c>
      <c r="O20" s="516">
        <f t="shared" si="11"/>
        <v>0</v>
      </c>
      <c r="P20" s="516">
        <f t="shared" si="11"/>
        <v>0</v>
      </c>
      <c r="Q20" s="517">
        <f t="shared" si="11"/>
        <v>0</v>
      </c>
      <c r="R20" s="516">
        <f t="shared" si="11"/>
        <v>1.5</v>
      </c>
      <c r="S20" s="517">
        <f t="shared" si="11"/>
        <v>1.5833333333333333</v>
      </c>
      <c r="T20" s="516">
        <f t="shared" si="11"/>
        <v>1.8333333333333333</v>
      </c>
      <c r="U20" s="517">
        <f t="shared" si="11"/>
        <v>1</v>
      </c>
      <c r="V20" s="516">
        <f t="shared" si="11"/>
        <v>4.833333333333333</v>
      </c>
      <c r="W20" s="517">
        <f t="shared" si="11"/>
        <v>5.25</v>
      </c>
      <c r="X20" s="517">
        <f t="shared" si="11"/>
        <v>0</v>
      </c>
      <c r="Y20" s="517">
        <f>AVERAGE(Y6:Y17)</f>
        <v>0</v>
      </c>
      <c r="Z20" s="516">
        <f t="shared" ref="Z20" si="12">AVERAGE(AJ6:AJ17)</f>
        <v>55.166666666666664</v>
      </c>
      <c r="AA20" s="517">
        <f t="shared" ref="AA20:AC20" si="13">IFERROR(AVERAGE(AA6:AA17),"")</f>
        <v>0</v>
      </c>
      <c r="AB20" s="517" t="str">
        <f t="shared" si="13"/>
        <v/>
      </c>
      <c r="AC20" s="517" t="str">
        <f t="shared" si="13"/>
        <v/>
      </c>
      <c r="AD20" s="517">
        <f t="shared" ref="AD20:AE20" si="14">IFERROR(AVERAGE(AD6:AD17),"")</f>
        <v>31</v>
      </c>
      <c r="AE20" s="518">
        <f t="shared" si="14"/>
        <v>29.25</v>
      </c>
      <c r="AG20" s="512"/>
      <c r="AH20" s="512"/>
      <c r="AI20" s="86"/>
    </row>
  </sheetData>
  <mergeCells count="19">
    <mergeCell ref="AH3:AK3"/>
    <mergeCell ref="N4:O4"/>
    <mergeCell ref="AD4:AD5"/>
    <mergeCell ref="AE4:AE5"/>
    <mergeCell ref="AF4:AF5"/>
    <mergeCell ref="P4:Q4"/>
    <mergeCell ref="R4:S4"/>
    <mergeCell ref="T4:U4"/>
    <mergeCell ref="Z4:AA4"/>
    <mergeCell ref="AB4:AC4"/>
    <mergeCell ref="X4:Y4"/>
    <mergeCell ref="V4:W4"/>
    <mergeCell ref="C3:AF3"/>
    <mergeCell ref="C4:C5"/>
    <mergeCell ref="D4:E4"/>
    <mergeCell ref="H4:I4"/>
    <mergeCell ref="J4:K4"/>
    <mergeCell ref="L4:M4"/>
    <mergeCell ref="F4:G4"/>
  </mergeCells>
  <conditionalFormatting sqref="E19 G19">
    <cfRule type="cellIs" dxfId="822" priority="191" operator="lessThan">
      <formula>$D$18</formula>
    </cfRule>
  </conditionalFormatting>
  <conditionalFormatting sqref="I19">
    <cfRule type="cellIs" dxfId="821" priority="190" operator="lessThan">
      <formula>$H$18</formula>
    </cfRule>
  </conditionalFormatting>
  <conditionalFormatting sqref="K19">
    <cfRule type="cellIs" dxfId="820" priority="189" operator="lessThan">
      <formula>$J$18</formula>
    </cfRule>
  </conditionalFormatting>
  <conditionalFormatting sqref="M19">
    <cfRule type="cellIs" dxfId="819" priority="188" operator="lessThan">
      <formula>$L$18</formula>
    </cfRule>
  </conditionalFormatting>
  <conditionalFormatting sqref="O19:AC19">
    <cfRule type="cellIs" dxfId="818" priority="187" operator="lessThan">
      <formula>$N$18</formula>
    </cfRule>
  </conditionalFormatting>
  <conditionalFormatting sqref="AE19">
    <cfRule type="cellIs" dxfId="817" priority="186" operator="lessThan">
      <formula>$AD$18</formula>
    </cfRule>
  </conditionalFormatting>
  <conditionalFormatting sqref="AF6:AF17 AF19">
    <cfRule type="cellIs" dxfId="816" priority="185" operator="lessThan">
      <formula>1</formula>
    </cfRule>
  </conditionalFormatting>
  <conditionalFormatting sqref="I6:I8 S6:S17 I10:I17 U6:U17">
    <cfRule type="cellIs" dxfId="815" priority="147" operator="lessThan">
      <formula>H6</formula>
    </cfRule>
  </conditionalFormatting>
  <conditionalFormatting sqref="K6:K17">
    <cfRule type="cellIs" dxfId="814" priority="146" operator="lessThan">
      <formula>J6</formula>
    </cfRule>
  </conditionalFormatting>
  <conditionalFormatting sqref="M6:M9 M11:M17">
    <cfRule type="cellIs" dxfId="813" priority="145" operator="lessThan">
      <formula>L6</formula>
    </cfRule>
  </conditionalFormatting>
  <conditionalFormatting sqref="O6:O17">
    <cfRule type="cellIs" dxfId="812" priority="144" operator="lessThan">
      <formula>N6</formula>
    </cfRule>
  </conditionalFormatting>
  <conditionalFormatting sqref="AE6:AE17">
    <cfRule type="cellIs" dxfId="811" priority="143" operator="lessThan">
      <formula>AD6</formula>
    </cfRule>
  </conditionalFormatting>
  <conditionalFormatting sqref="Q6:Q17">
    <cfRule type="cellIs" dxfId="810" priority="142" operator="lessThan">
      <formula>P6</formula>
    </cfRule>
  </conditionalFormatting>
  <conditionalFormatting sqref="X6:X17">
    <cfRule type="cellIs" dxfId="809" priority="251" operator="lessThan">
      <formula>U6</formula>
    </cfRule>
  </conditionalFormatting>
  <conditionalFormatting sqref="X6:X17 Z6:AC17">
    <cfRule type="cellIs" dxfId="808" priority="140" operator="lessThan">
      <formula>S6</formula>
    </cfRule>
  </conditionalFormatting>
  <conditionalFormatting sqref="U6">
    <cfRule type="cellIs" dxfId="807" priority="123" operator="lessThan">
      <formula>$T$6</formula>
    </cfRule>
  </conditionalFormatting>
  <conditionalFormatting sqref="U7">
    <cfRule type="cellIs" dxfId="806" priority="122" operator="lessThan">
      <formula>$T$7</formula>
    </cfRule>
  </conditionalFormatting>
  <conditionalFormatting sqref="U8">
    <cfRule type="cellIs" dxfId="805" priority="121" operator="lessThan">
      <formula>$T$8</formula>
    </cfRule>
  </conditionalFormatting>
  <conditionalFormatting sqref="U9">
    <cfRule type="cellIs" dxfId="804" priority="120" operator="lessThan">
      <formula>$T$9</formula>
    </cfRule>
  </conditionalFormatting>
  <conditionalFormatting sqref="U10">
    <cfRule type="cellIs" dxfId="803" priority="119" operator="lessThan">
      <formula>$T$10</formula>
    </cfRule>
  </conditionalFormatting>
  <conditionalFormatting sqref="U11">
    <cfRule type="cellIs" dxfId="802" priority="118" operator="lessThan">
      <formula>$T$11</formula>
    </cfRule>
  </conditionalFormatting>
  <conditionalFormatting sqref="U12">
    <cfRule type="cellIs" dxfId="801" priority="117" operator="lessThan">
      <formula>$T$12</formula>
    </cfRule>
  </conditionalFormatting>
  <conditionalFormatting sqref="U13">
    <cfRule type="cellIs" dxfId="800" priority="116" operator="lessThan">
      <formula>$T$13</formula>
    </cfRule>
  </conditionalFormatting>
  <conditionalFormatting sqref="U14">
    <cfRule type="cellIs" dxfId="799" priority="115" operator="lessThan">
      <formula>$T$14</formula>
    </cfRule>
  </conditionalFormatting>
  <conditionalFormatting sqref="U15">
    <cfRule type="cellIs" dxfId="798" priority="114" operator="lessThan">
      <formula>$T$15</formula>
    </cfRule>
  </conditionalFormatting>
  <conditionalFormatting sqref="U16">
    <cfRule type="cellIs" dxfId="797" priority="113" operator="lessThan">
      <formula>$T$16</formula>
    </cfRule>
  </conditionalFormatting>
  <conditionalFormatting sqref="U17">
    <cfRule type="cellIs" dxfId="796" priority="112" operator="lessThan">
      <formula>$T$17</formula>
    </cfRule>
  </conditionalFormatting>
  <conditionalFormatting sqref="E6">
    <cfRule type="cellIs" dxfId="795" priority="111" operator="lessThan">
      <formula>$D$6</formula>
    </cfRule>
  </conditionalFormatting>
  <conditionalFormatting sqref="E7">
    <cfRule type="cellIs" dxfId="794" priority="110" operator="lessThan">
      <formula>$D$7</formula>
    </cfRule>
  </conditionalFormatting>
  <conditionalFormatting sqref="E8">
    <cfRule type="cellIs" dxfId="793" priority="109" operator="lessThan">
      <formula>$D$8</formula>
    </cfRule>
  </conditionalFormatting>
  <conditionalFormatting sqref="E9">
    <cfRule type="cellIs" dxfId="792" priority="108" operator="lessThan">
      <formula>$D$9</formula>
    </cfRule>
  </conditionalFormatting>
  <conditionalFormatting sqref="I9">
    <cfRule type="cellIs" dxfId="791" priority="107" operator="lessThan">
      <formula>$H$9</formula>
    </cfRule>
  </conditionalFormatting>
  <conditionalFormatting sqref="E10">
    <cfRule type="cellIs" dxfId="790" priority="94" operator="lessThan">
      <formula>$D$10</formula>
    </cfRule>
  </conditionalFormatting>
  <conditionalFormatting sqref="E11">
    <cfRule type="cellIs" dxfId="789" priority="93" operator="lessThan">
      <formula>$D$11</formula>
    </cfRule>
  </conditionalFormatting>
  <conditionalFormatting sqref="E12">
    <cfRule type="cellIs" dxfId="788" priority="92" operator="lessThan">
      <formula>$D$12</formula>
    </cfRule>
  </conditionalFormatting>
  <conditionalFormatting sqref="E13">
    <cfRule type="cellIs" dxfId="787" priority="91" operator="lessThan">
      <formula>$D$13</formula>
    </cfRule>
  </conditionalFormatting>
  <conditionalFormatting sqref="E14">
    <cfRule type="cellIs" dxfId="786" priority="90" operator="lessThan">
      <formula>$D$14</formula>
    </cfRule>
  </conditionalFormatting>
  <conditionalFormatting sqref="E15">
    <cfRule type="cellIs" dxfId="785" priority="88" operator="lessThan">
      <formula>$D$15</formula>
    </cfRule>
  </conditionalFormatting>
  <conditionalFormatting sqref="E16">
    <cfRule type="cellIs" dxfId="784" priority="87" operator="lessThan">
      <formula>$D$16</formula>
    </cfRule>
  </conditionalFormatting>
  <conditionalFormatting sqref="E17">
    <cfRule type="cellIs" dxfId="783" priority="86" operator="lessThan">
      <formula>$D$17</formula>
    </cfRule>
  </conditionalFormatting>
  <conditionalFormatting sqref="M10">
    <cfRule type="cellIs" dxfId="782" priority="85" operator="lessThan">
      <formula>$L$10</formula>
    </cfRule>
  </conditionalFormatting>
  <conditionalFormatting sqref="W6">
    <cfRule type="cellIs" dxfId="781" priority="84" operator="lessThan">
      <formula>$V$6</formula>
    </cfRule>
  </conditionalFormatting>
  <conditionalFormatting sqref="W7">
    <cfRule type="cellIs" dxfId="780" priority="83" operator="lessThan">
      <formula>$V$7</formula>
    </cfRule>
  </conditionalFormatting>
  <conditionalFormatting sqref="W8">
    <cfRule type="cellIs" dxfId="779" priority="82" operator="lessThan">
      <formula>$V$8</formula>
    </cfRule>
  </conditionalFormatting>
  <conditionalFormatting sqref="W9">
    <cfRule type="cellIs" dxfId="778" priority="81" operator="lessThan">
      <formula>$V$9</formula>
    </cfRule>
  </conditionalFormatting>
  <conditionalFormatting sqref="W10">
    <cfRule type="cellIs" dxfId="777" priority="78" operator="lessThan">
      <formula>$V$10</formula>
    </cfRule>
  </conditionalFormatting>
  <conditionalFormatting sqref="W11">
    <cfRule type="cellIs" dxfId="776" priority="77" operator="lessThan">
      <formula>$V$11</formula>
    </cfRule>
  </conditionalFormatting>
  <conditionalFormatting sqref="W12">
    <cfRule type="cellIs" dxfId="775" priority="76" operator="lessThan">
      <formula>$V$12</formula>
    </cfRule>
  </conditionalFormatting>
  <conditionalFormatting sqref="W13">
    <cfRule type="cellIs" dxfId="774" priority="75" operator="lessThan">
      <formula>$V$13</formula>
    </cfRule>
  </conditionalFormatting>
  <conditionalFormatting sqref="W14">
    <cfRule type="cellIs" dxfId="773" priority="74" operator="lessThan">
      <formula>$V$14</formula>
    </cfRule>
  </conditionalFormatting>
  <conditionalFormatting sqref="W15">
    <cfRule type="cellIs" dxfId="772" priority="73" operator="lessThan">
      <formula>$V$15</formula>
    </cfRule>
  </conditionalFormatting>
  <conditionalFormatting sqref="W16">
    <cfRule type="cellIs" dxfId="771" priority="72" operator="lessThan">
      <formula>$V$16</formula>
    </cfRule>
  </conditionalFormatting>
  <conditionalFormatting sqref="W17">
    <cfRule type="cellIs" dxfId="770" priority="71" operator="lessThan">
      <formula>$V$17</formula>
    </cfRule>
  </conditionalFormatting>
  <conditionalFormatting sqref="Y6">
    <cfRule type="cellIs" dxfId="769" priority="70" operator="lessThan">
      <formula>$X$6</formula>
    </cfRule>
  </conditionalFormatting>
  <conditionalFormatting sqref="Y7">
    <cfRule type="cellIs" dxfId="768" priority="69" operator="lessThan">
      <formula>$X$7</formula>
    </cfRule>
  </conditionalFormatting>
  <conditionalFormatting sqref="Y8">
    <cfRule type="cellIs" dxfId="767" priority="68" operator="lessThan">
      <formula>$X$8</formula>
    </cfRule>
  </conditionalFormatting>
  <conditionalFormatting sqref="Y9">
    <cfRule type="cellIs" dxfId="766" priority="67" operator="lessThan">
      <formula>$X$9</formula>
    </cfRule>
  </conditionalFormatting>
  <conditionalFormatting sqref="Y10">
    <cfRule type="cellIs" dxfId="765" priority="66" operator="lessThan">
      <formula>$X$10</formula>
    </cfRule>
  </conditionalFormatting>
  <conditionalFormatting sqref="Y11">
    <cfRule type="cellIs" dxfId="764" priority="65" operator="lessThan">
      <formula>$X$11</formula>
    </cfRule>
  </conditionalFormatting>
  <conditionalFormatting sqref="Y12">
    <cfRule type="cellIs" dxfId="763" priority="64" operator="lessThan">
      <formula>$X$12</formula>
    </cfRule>
  </conditionalFormatting>
  <conditionalFormatting sqref="Y13">
    <cfRule type="cellIs" dxfId="762" priority="63" operator="lessThan">
      <formula>$X$13</formula>
    </cfRule>
  </conditionalFormatting>
  <conditionalFormatting sqref="Y14">
    <cfRule type="cellIs" dxfId="761" priority="62" operator="lessThan">
      <formula>$X$14</formula>
    </cfRule>
  </conditionalFormatting>
  <conditionalFormatting sqref="Y15">
    <cfRule type="cellIs" dxfId="760" priority="61" operator="lessThan">
      <formula>$X$15</formula>
    </cfRule>
  </conditionalFormatting>
  <conditionalFormatting sqref="Y16">
    <cfRule type="cellIs" dxfId="759" priority="60" operator="lessThan">
      <formula>$X$16</formula>
    </cfRule>
  </conditionalFormatting>
  <conditionalFormatting sqref="Y17">
    <cfRule type="cellIs" dxfId="758" priority="59" operator="lessThan">
      <formula>$X$17</formula>
    </cfRule>
  </conditionalFormatting>
  <conditionalFormatting sqref="G6">
    <cfRule type="cellIs" dxfId="757" priority="45" operator="lessThan">
      <formula>$F$6</formula>
    </cfRule>
  </conditionalFormatting>
  <conditionalFormatting sqref="G7">
    <cfRule type="cellIs" dxfId="756" priority="44" operator="lessThan">
      <formula>$F$7</formula>
    </cfRule>
  </conditionalFormatting>
  <conditionalFormatting sqref="G8">
    <cfRule type="cellIs" dxfId="755" priority="43" operator="lessThan">
      <formula>$F$8</formula>
    </cfRule>
  </conditionalFormatting>
  <conditionalFormatting sqref="G9">
    <cfRule type="cellIs" dxfId="754" priority="42" operator="lessThan">
      <formula>$F$9</formula>
    </cfRule>
  </conditionalFormatting>
  <conditionalFormatting sqref="G10">
    <cfRule type="cellIs" dxfId="753" priority="41" operator="lessThan">
      <formula>$F$10</formula>
    </cfRule>
  </conditionalFormatting>
  <conditionalFormatting sqref="G11">
    <cfRule type="cellIs" dxfId="752" priority="40" operator="lessThan">
      <formula>$F$11</formula>
    </cfRule>
  </conditionalFormatting>
  <conditionalFormatting sqref="G12">
    <cfRule type="cellIs" dxfId="751" priority="39" operator="lessThan">
      <formula>$F$12</formula>
    </cfRule>
  </conditionalFormatting>
  <conditionalFormatting sqref="G13">
    <cfRule type="cellIs" dxfId="750" priority="38" operator="lessThan">
      <formula>$F$13</formula>
    </cfRule>
  </conditionalFormatting>
  <conditionalFormatting sqref="G14">
    <cfRule type="cellIs" dxfId="749" priority="37" operator="lessThan">
      <formula>$F$14</formula>
    </cfRule>
  </conditionalFormatting>
  <conditionalFormatting sqref="G15">
    <cfRule type="cellIs" dxfId="748" priority="36" operator="lessThan">
      <formula>$F$15</formula>
    </cfRule>
  </conditionalFormatting>
  <conditionalFormatting sqref="G16">
    <cfRule type="cellIs" dxfId="747" priority="35" operator="lessThan">
      <formula>$F$16</formula>
    </cfRule>
  </conditionalFormatting>
  <conditionalFormatting sqref="G17">
    <cfRule type="cellIs" dxfId="746" priority="34" operator="lessThan">
      <formula>$F$17</formula>
    </cfRule>
  </conditionalFormatting>
  <conditionalFormatting sqref="H6:H8 H10:H17">
    <cfRule type="cellIs" dxfId="745" priority="33" operator="lessThan">
      <formula>G6</formula>
    </cfRule>
  </conditionalFormatting>
  <conditionalFormatting sqref="H9">
    <cfRule type="cellIs" dxfId="744" priority="32" operator="lessThan">
      <formula>$H$9</formula>
    </cfRule>
  </conditionalFormatting>
  <conditionalFormatting sqref="J6:J17">
    <cfRule type="cellIs" dxfId="743" priority="31" operator="lessThan">
      <formula>I6</formula>
    </cfRule>
  </conditionalFormatting>
  <conditionalFormatting sqref="L6:L9 L11:L17">
    <cfRule type="cellIs" dxfId="742" priority="30" operator="lessThan">
      <formula>K6</formula>
    </cfRule>
  </conditionalFormatting>
  <conditionalFormatting sqref="L10">
    <cfRule type="cellIs" dxfId="741" priority="29" operator="lessThan">
      <formula>$L$10</formula>
    </cfRule>
  </conditionalFormatting>
  <conditionalFormatting sqref="N6:N17">
    <cfRule type="cellIs" dxfId="740" priority="28" operator="lessThan">
      <formula>M6</formula>
    </cfRule>
  </conditionalFormatting>
  <conditionalFormatting sqref="P6:P17">
    <cfRule type="cellIs" dxfId="739" priority="27" operator="lessThan">
      <formula>O6</formula>
    </cfRule>
  </conditionalFormatting>
  <conditionalFormatting sqref="R6:R17">
    <cfRule type="cellIs" dxfId="738" priority="26" operator="lessThan">
      <formula>Q6</formula>
    </cfRule>
  </conditionalFormatting>
  <conditionalFormatting sqref="T6:T17">
    <cfRule type="cellIs" dxfId="737" priority="25" operator="lessThan">
      <formula>S6</formula>
    </cfRule>
  </conditionalFormatting>
  <conditionalFormatting sqref="T6">
    <cfRule type="cellIs" dxfId="736" priority="24" operator="lessThan">
      <formula>$T$6</formula>
    </cfRule>
  </conditionalFormatting>
  <conditionalFormatting sqref="T7">
    <cfRule type="cellIs" dxfId="735" priority="23" operator="lessThan">
      <formula>$T$7</formula>
    </cfRule>
  </conditionalFormatting>
  <conditionalFormatting sqref="T8">
    <cfRule type="cellIs" dxfId="734" priority="22" operator="lessThan">
      <formula>$T$8</formula>
    </cfRule>
  </conditionalFormatting>
  <conditionalFormatting sqref="T9">
    <cfRule type="cellIs" dxfId="733" priority="21" operator="lessThan">
      <formula>$T$9</formula>
    </cfRule>
  </conditionalFormatting>
  <conditionalFormatting sqref="T10">
    <cfRule type="cellIs" dxfId="732" priority="20" operator="lessThan">
      <formula>$T$10</formula>
    </cfRule>
  </conditionalFormatting>
  <conditionalFormatting sqref="T11">
    <cfRule type="cellIs" dxfId="731" priority="19" operator="lessThan">
      <formula>$T$11</formula>
    </cfRule>
  </conditionalFormatting>
  <conditionalFormatting sqref="T12">
    <cfRule type="cellIs" dxfId="730" priority="18" operator="lessThan">
      <formula>$T$12</formula>
    </cfRule>
  </conditionalFormatting>
  <conditionalFormatting sqref="T13">
    <cfRule type="cellIs" dxfId="729" priority="17" operator="lessThan">
      <formula>$T$13</formula>
    </cfRule>
  </conditionalFormatting>
  <conditionalFormatting sqref="T14">
    <cfRule type="cellIs" dxfId="728" priority="16" operator="lessThan">
      <formula>$T$14</formula>
    </cfRule>
  </conditionalFormatting>
  <conditionalFormatting sqref="T15">
    <cfRule type="cellIs" dxfId="727" priority="15" operator="lessThan">
      <formula>$T$15</formula>
    </cfRule>
  </conditionalFormatting>
  <conditionalFormatting sqref="T16">
    <cfRule type="cellIs" dxfId="726" priority="14" operator="lessThan">
      <formula>$T$16</formula>
    </cfRule>
  </conditionalFormatting>
  <conditionalFormatting sqref="T17">
    <cfRule type="cellIs" dxfId="725" priority="13" operator="lessThan">
      <formula>$T$17</formula>
    </cfRule>
  </conditionalFormatting>
  <conditionalFormatting sqref="V6">
    <cfRule type="cellIs" dxfId="724" priority="12" operator="lessThan">
      <formula>$V$6</formula>
    </cfRule>
  </conditionalFormatting>
  <conditionalFormatting sqref="V7">
    <cfRule type="cellIs" dxfId="723" priority="11" operator="lessThan">
      <formula>$V$7</formula>
    </cfRule>
  </conditionalFormatting>
  <conditionalFormatting sqref="V8">
    <cfRule type="cellIs" dxfId="722" priority="10" operator="lessThan">
      <formula>$V$8</formula>
    </cfRule>
  </conditionalFormatting>
  <conditionalFormatting sqref="V9">
    <cfRule type="cellIs" dxfId="721" priority="9" operator="lessThan">
      <formula>$V$9</formula>
    </cfRule>
  </conditionalFormatting>
  <conditionalFormatting sqref="V10">
    <cfRule type="cellIs" dxfId="720" priority="8" operator="lessThan">
      <formula>$V$10</formula>
    </cfRule>
  </conditionalFormatting>
  <conditionalFormatting sqref="V11">
    <cfRule type="cellIs" dxfId="719" priority="7" operator="lessThan">
      <formula>$V$11</formula>
    </cfRule>
  </conditionalFormatting>
  <conditionalFormatting sqref="V12">
    <cfRule type="cellIs" dxfId="718" priority="6" operator="lessThan">
      <formula>$V$12</formula>
    </cfRule>
  </conditionalFormatting>
  <conditionalFormatting sqref="V13">
    <cfRule type="cellIs" dxfId="717" priority="5" operator="lessThan">
      <formula>$V$13</formula>
    </cfRule>
  </conditionalFormatting>
  <conditionalFormatting sqref="V14">
    <cfRule type="cellIs" dxfId="716" priority="4" operator="lessThan">
      <formula>$V$14</formula>
    </cfRule>
  </conditionalFormatting>
  <conditionalFormatting sqref="V15">
    <cfRule type="cellIs" dxfId="715" priority="3" operator="lessThan">
      <formula>$V$15</formula>
    </cfRule>
  </conditionalFormatting>
  <conditionalFormatting sqref="V16">
    <cfRule type="cellIs" dxfId="714" priority="2" operator="lessThan">
      <formula>$V$16</formula>
    </cfRule>
  </conditionalFormatting>
  <conditionalFormatting sqref="V17">
    <cfRule type="cellIs" dxfId="713" priority="1" operator="lessThan">
      <formula>$V$17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N49"/>
  <sheetViews>
    <sheetView showGridLines="0" zoomScale="70" zoomScaleNormal="70" workbookViewId="0">
      <selection activeCell="W42" sqref="W42"/>
    </sheetView>
  </sheetViews>
  <sheetFormatPr defaultRowHeight="15"/>
  <cols>
    <col min="1" max="2" width="1.85546875" customWidth="1"/>
    <col min="3" max="3" width="4" customWidth="1"/>
    <col min="4" max="4" width="1.28515625" customWidth="1"/>
    <col min="5" max="5" width="4.85546875" customWidth="1"/>
    <col min="6" max="8" width="4.42578125" customWidth="1"/>
    <col min="9" max="9" width="4.42578125" style="169" customWidth="1"/>
    <col min="10" max="10" width="4.42578125" customWidth="1"/>
    <col min="11" max="12" width="9.140625" style="169" customWidth="1"/>
    <col min="13" max="13" width="9.140625" customWidth="1"/>
    <col min="14" max="17" width="4.7109375" customWidth="1"/>
    <col min="18" max="18" width="11.28515625" customWidth="1"/>
    <col min="19" max="22" width="5.140625" customWidth="1"/>
    <col min="23" max="23" width="12.140625" style="169" customWidth="1"/>
    <col min="24" max="24" width="12.140625" customWidth="1"/>
    <col min="25" max="28" width="4.85546875" hidden="1" customWidth="1"/>
    <col min="29" max="29" width="11.5703125" hidden="1" customWidth="1"/>
    <col min="30" max="33" width="4.85546875" hidden="1" customWidth="1"/>
    <col min="34" max="34" width="12" hidden="1" customWidth="1"/>
    <col min="35" max="38" width="4.42578125" hidden="1" customWidth="1"/>
    <col min="39" max="39" width="11.85546875" hidden="1" customWidth="1"/>
    <col min="40" max="43" width="4.140625" customWidth="1"/>
    <col min="44" max="44" width="12.140625" style="169" customWidth="1"/>
    <col min="45" max="45" width="12.140625" customWidth="1"/>
    <col min="46" max="49" width="3.7109375" customWidth="1"/>
    <col min="50" max="50" width="11.7109375" customWidth="1"/>
    <col min="51" max="54" width="4.28515625" customWidth="1"/>
    <col min="55" max="55" width="11.140625" customWidth="1"/>
    <col min="56" max="59" width="5" hidden="1" customWidth="1"/>
    <col min="60" max="60" width="12.42578125" hidden="1" customWidth="1"/>
    <col min="61" max="61" width="7.28515625" bestFit="1" customWidth="1"/>
    <col min="62" max="62" width="10.85546875" style="169" customWidth="1"/>
    <col min="63" max="63" width="6" customWidth="1"/>
    <col min="64" max="64" width="3.28515625" customWidth="1"/>
    <col min="65" max="65" width="1.5703125" hidden="1" customWidth="1"/>
    <col min="66" max="66" width="4.7109375" customWidth="1"/>
    <col min="67" max="67" width="11.28515625" customWidth="1"/>
    <col min="68" max="68" width="9.42578125" customWidth="1"/>
    <col min="69" max="69" width="40" customWidth="1"/>
    <col min="70" max="70" width="20" customWidth="1"/>
    <col min="73" max="73" width="8.7109375" customWidth="1"/>
    <col min="74" max="74" width="24.5703125" bestFit="1" customWidth="1"/>
    <col min="75" max="75" width="3.140625" customWidth="1"/>
    <col min="76" max="76" width="9.140625" hidden="1" customWidth="1"/>
    <col min="78" max="88" width="16.85546875" customWidth="1"/>
    <col min="92" max="92" width="15.42578125" customWidth="1"/>
  </cols>
  <sheetData>
    <row r="1" spans="3:92" ht="15.75" thickBot="1"/>
    <row r="2" spans="3:92" s="56" customFormat="1" ht="15.75">
      <c r="C2" s="1077" t="s">
        <v>526</v>
      </c>
      <c r="D2" s="1078"/>
      <c r="E2" s="1078"/>
      <c r="F2" s="1078"/>
      <c r="G2" s="1078"/>
      <c r="H2" s="1078"/>
      <c r="I2" s="1078"/>
      <c r="J2" s="1078"/>
      <c r="K2" s="1078"/>
      <c r="L2" s="1078"/>
      <c r="M2" s="1078"/>
      <c r="N2" s="1078"/>
      <c r="O2" s="1078"/>
      <c r="P2" s="1078"/>
      <c r="Q2" s="1078"/>
      <c r="R2" s="1078"/>
      <c r="S2" s="1078"/>
      <c r="T2" s="1078"/>
      <c r="U2" s="1078"/>
      <c r="V2" s="1078"/>
      <c r="W2" s="1078"/>
      <c r="X2" s="1078"/>
      <c r="Y2" s="1078"/>
      <c r="Z2" s="1078"/>
      <c r="AA2" s="1078"/>
      <c r="AB2" s="1078"/>
      <c r="AC2" s="1078"/>
      <c r="AD2" s="1078"/>
      <c r="AE2" s="1078"/>
      <c r="AF2" s="1078"/>
      <c r="AG2" s="1078"/>
      <c r="AH2" s="1078"/>
      <c r="AI2" s="1078"/>
      <c r="AJ2" s="1078"/>
      <c r="AK2" s="1078"/>
      <c r="AL2" s="1078"/>
      <c r="AM2" s="1078"/>
      <c r="AN2" s="1078"/>
      <c r="AO2" s="1078"/>
      <c r="AP2" s="1078"/>
      <c r="AQ2" s="1078"/>
      <c r="AR2" s="1078"/>
      <c r="AS2" s="1078"/>
      <c r="AT2" s="1078"/>
      <c r="AU2" s="1078"/>
      <c r="AV2" s="1078"/>
      <c r="AW2" s="1078"/>
      <c r="AX2" s="1078"/>
      <c r="AY2" s="1078"/>
      <c r="AZ2" s="1078"/>
      <c r="BA2" s="1078"/>
      <c r="BB2" s="1078"/>
      <c r="BC2" s="1078"/>
      <c r="BD2" s="1078"/>
      <c r="BE2" s="1078"/>
      <c r="BF2" s="1078"/>
      <c r="BG2" s="1078"/>
      <c r="BH2" s="1078"/>
      <c r="BI2" s="1078"/>
      <c r="BJ2" s="1078"/>
      <c r="BK2" s="1079"/>
      <c r="BN2" s="256"/>
      <c r="BO2" s="257"/>
      <c r="BP2" s="257"/>
      <c r="BQ2" s="257"/>
      <c r="BR2" s="257"/>
      <c r="BS2" s="257"/>
      <c r="BT2" s="257"/>
      <c r="BU2" s="257"/>
      <c r="BV2" s="258"/>
      <c r="BW2" s="247"/>
      <c r="BX2" s="247"/>
      <c r="BY2" s="259"/>
      <c r="BZ2" s="260"/>
      <c r="CA2" s="260"/>
      <c r="CB2" s="260"/>
      <c r="CC2" s="260"/>
      <c r="CD2" s="260"/>
      <c r="CE2" s="260"/>
      <c r="CF2" s="260"/>
      <c r="CG2" s="260"/>
      <c r="CH2" s="260"/>
      <c r="CI2" s="260"/>
      <c r="CJ2" s="260"/>
      <c r="CK2" s="260"/>
      <c r="CL2" s="260"/>
      <c r="CM2" s="260"/>
      <c r="CN2" s="261"/>
    </row>
    <row r="3" spans="3:92" s="56" customFormat="1" ht="16.5" thickBot="1">
      <c r="C3" s="1080">
        <f>SKEMA!B4</f>
        <v>44105</v>
      </c>
      <c r="D3" s="1081"/>
      <c r="E3" s="1081"/>
      <c r="F3" s="1081"/>
      <c r="G3" s="1081"/>
      <c r="H3" s="1081"/>
      <c r="I3" s="1081"/>
      <c r="J3" s="1081"/>
      <c r="K3" s="1081"/>
      <c r="L3" s="1081"/>
      <c r="M3" s="1081"/>
      <c r="N3" s="1081"/>
      <c r="O3" s="1081"/>
      <c r="P3" s="1081"/>
      <c r="Q3" s="1081"/>
      <c r="R3" s="1081"/>
      <c r="S3" s="1081"/>
      <c r="T3" s="1081"/>
      <c r="U3" s="1081"/>
      <c r="V3" s="1081"/>
      <c r="W3" s="1081"/>
      <c r="X3" s="1081"/>
      <c r="Y3" s="1081"/>
      <c r="Z3" s="1081"/>
      <c r="AA3" s="1081"/>
      <c r="AB3" s="1081"/>
      <c r="AC3" s="1081"/>
      <c r="AD3" s="1081"/>
      <c r="AE3" s="1081"/>
      <c r="AF3" s="1081"/>
      <c r="AG3" s="1081"/>
      <c r="AH3" s="1081"/>
      <c r="AI3" s="1081"/>
      <c r="AJ3" s="1081"/>
      <c r="AK3" s="1081"/>
      <c r="AL3" s="1081"/>
      <c r="AM3" s="1081"/>
      <c r="AN3" s="1081"/>
      <c r="AO3" s="1081"/>
      <c r="AP3" s="1081"/>
      <c r="AQ3" s="1081"/>
      <c r="AR3" s="1081"/>
      <c r="AS3" s="1081"/>
      <c r="AT3" s="1081"/>
      <c r="AU3" s="1081"/>
      <c r="AV3" s="1081"/>
      <c r="AW3" s="1081"/>
      <c r="AX3" s="1081"/>
      <c r="AY3" s="1081"/>
      <c r="AZ3" s="1081"/>
      <c r="BA3" s="1081"/>
      <c r="BB3" s="1081"/>
      <c r="BC3" s="1081"/>
      <c r="BD3" s="1081"/>
      <c r="BE3" s="1081"/>
      <c r="BF3" s="1081"/>
      <c r="BG3" s="1081"/>
      <c r="BH3" s="1081"/>
      <c r="BI3" s="1081"/>
      <c r="BJ3" s="1081"/>
      <c r="BK3" s="1082"/>
      <c r="BN3" s="262"/>
      <c r="BO3" s="263"/>
      <c r="BP3" s="263"/>
      <c r="BQ3" s="263"/>
      <c r="BR3" s="263"/>
      <c r="BS3" s="263"/>
      <c r="BT3" s="263"/>
      <c r="BU3" s="263"/>
      <c r="BV3" s="264"/>
      <c r="BW3" s="247"/>
      <c r="BX3" s="247"/>
      <c r="BY3" s="265"/>
      <c r="BZ3" s="266"/>
      <c r="CA3" s="266"/>
      <c r="CB3" s="266"/>
      <c r="CC3" s="266"/>
      <c r="CD3" s="266"/>
      <c r="CE3" s="266"/>
      <c r="CF3" s="266"/>
      <c r="CG3" s="266"/>
      <c r="CH3" s="266"/>
      <c r="CI3" s="266"/>
      <c r="CJ3" s="266"/>
      <c r="CK3" s="266"/>
      <c r="CL3" s="266"/>
      <c r="CM3" s="266"/>
      <c r="CN3" s="267"/>
    </row>
    <row r="4" spans="3:92" s="56" customFormat="1" ht="15" customHeight="1">
      <c r="C4" s="1083" t="s">
        <v>16</v>
      </c>
      <c r="D4" s="1084"/>
      <c r="E4" s="1084"/>
      <c r="F4" s="1087" t="s">
        <v>170</v>
      </c>
      <c r="G4" s="1088"/>
      <c r="H4" s="1088"/>
      <c r="I4" s="1088"/>
      <c r="J4" s="1088"/>
      <c r="K4" s="1088"/>
      <c r="L4" s="1088"/>
      <c r="M4" s="1088"/>
      <c r="N4" s="1087" t="s">
        <v>171</v>
      </c>
      <c r="O4" s="1088"/>
      <c r="P4" s="1088"/>
      <c r="Q4" s="1088"/>
      <c r="R4" s="1088"/>
      <c r="S4" s="1087" t="s">
        <v>90</v>
      </c>
      <c r="T4" s="1088"/>
      <c r="U4" s="1088"/>
      <c r="V4" s="1088"/>
      <c r="W4" s="1088"/>
      <c r="X4" s="1089"/>
      <c r="Y4" s="1087" t="s">
        <v>172</v>
      </c>
      <c r="Z4" s="1088"/>
      <c r="AA4" s="1088"/>
      <c r="AB4" s="1088"/>
      <c r="AC4" s="1089"/>
      <c r="AD4" s="1087" t="s">
        <v>491</v>
      </c>
      <c r="AE4" s="1088"/>
      <c r="AF4" s="1088"/>
      <c r="AG4" s="1088"/>
      <c r="AH4" s="1089"/>
      <c r="AI4" s="1087" t="s">
        <v>492</v>
      </c>
      <c r="AJ4" s="1088"/>
      <c r="AK4" s="1088"/>
      <c r="AL4" s="1088"/>
      <c r="AM4" s="1089"/>
      <c r="AN4" s="1087" t="s">
        <v>535</v>
      </c>
      <c r="AO4" s="1088"/>
      <c r="AP4" s="1088"/>
      <c r="AQ4" s="1088"/>
      <c r="AR4" s="1088"/>
      <c r="AS4" s="1089"/>
      <c r="AT4" s="1087" t="s">
        <v>393</v>
      </c>
      <c r="AU4" s="1088"/>
      <c r="AV4" s="1088"/>
      <c r="AW4" s="1088"/>
      <c r="AX4" s="1089"/>
      <c r="AY4" s="1087" t="s">
        <v>168</v>
      </c>
      <c r="AZ4" s="1088"/>
      <c r="BA4" s="1088"/>
      <c r="BB4" s="1088"/>
      <c r="BC4" s="1089"/>
      <c r="BD4" s="1087" t="s">
        <v>493</v>
      </c>
      <c r="BE4" s="1088"/>
      <c r="BF4" s="1088"/>
      <c r="BG4" s="1088"/>
      <c r="BH4" s="1089"/>
      <c r="BI4" s="1090" t="s">
        <v>133</v>
      </c>
      <c r="BJ4" s="361" t="s">
        <v>386</v>
      </c>
      <c r="BK4" s="1092" t="s">
        <v>134</v>
      </c>
      <c r="BN4" s="1096" t="s">
        <v>128</v>
      </c>
      <c r="BO4" s="1097"/>
      <c r="BP4" s="1097"/>
      <c r="BQ4" s="1097"/>
      <c r="BR4" s="1097"/>
      <c r="BS4" s="1097"/>
      <c r="BT4" s="1097"/>
      <c r="BU4" s="1097"/>
      <c r="BV4" s="1098"/>
      <c r="BW4" s="247"/>
      <c r="BX4" s="247"/>
      <c r="BY4" s="1116" t="s">
        <v>361</v>
      </c>
      <c r="BZ4" s="1117"/>
      <c r="CA4" s="1117"/>
      <c r="CB4" s="1117"/>
      <c r="CC4" s="1117"/>
      <c r="CD4" s="1117"/>
      <c r="CE4" s="1117"/>
      <c r="CF4" s="1117"/>
      <c r="CG4" s="1117"/>
      <c r="CH4" s="1117"/>
      <c r="CI4" s="1117"/>
      <c r="CJ4" s="1117"/>
      <c r="CK4" s="1117"/>
      <c r="CL4" s="1117"/>
      <c r="CM4" s="1117"/>
      <c r="CN4" s="1118"/>
    </row>
    <row r="5" spans="3:92" s="56" customFormat="1" ht="16.5" customHeight="1" thickBot="1">
      <c r="C5" s="1085"/>
      <c r="D5" s="1086"/>
      <c r="E5" s="1086"/>
      <c r="F5" s="1094" t="s">
        <v>127</v>
      </c>
      <c r="G5" s="1072"/>
      <c r="H5" s="1072"/>
      <c r="I5" s="1072"/>
      <c r="J5" s="1095"/>
      <c r="K5" s="1071" t="s">
        <v>135</v>
      </c>
      <c r="L5" s="1072"/>
      <c r="M5" s="1073"/>
      <c r="N5" s="1094" t="s">
        <v>127</v>
      </c>
      <c r="O5" s="1072"/>
      <c r="P5" s="1072"/>
      <c r="Q5" s="1095"/>
      <c r="R5" s="831" t="s">
        <v>135</v>
      </c>
      <c r="S5" s="1094" t="s">
        <v>127</v>
      </c>
      <c r="T5" s="1072"/>
      <c r="U5" s="1072"/>
      <c r="V5" s="1095"/>
      <c r="W5" s="1071" t="s">
        <v>135</v>
      </c>
      <c r="X5" s="1073"/>
      <c r="Y5" s="1094" t="s">
        <v>127</v>
      </c>
      <c r="Z5" s="1072"/>
      <c r="AA5" s="1072"/>
      <c r="AB5" s="1095"/>
      <c r="AC5" s="366" t="s">
        <v>135</v>
      </c>
      <c r="AD5" s="1094" t="s">
        <v>127</v>
      </c>
      <c r="AE5" s="1072"/>
      <c r="AF5" s="1072"/>
      <c r="AG5" s="1095"/>
      <c r="AH5" s="366" t="s">
        <v>135</v>
      </c>
      <c r="AI5" s="1094" t="s">
        <v>127</v>
      </c>
      <c r="AJ5" s="1072"/>
      <c r="AK5" s="1072"/>
      <c r="AL5" s="1095"/>
      <c r="AM5" s="366" t="s">
        <v>135</v>
      </c>
      <c r="AN5" s="1094" t="s">
        <v>127</v>
      </c>
      <c r="AO5" s="1072"/>
      <c r="AP5" s="1072"/>
      <c r="AQ5" s="1095"/>
      <c r="AR5" s="1071" t="s">
        <v>135</v>
      </c>
      <c r="AS5" s="1073"/>
      <c r="AT5" s="1094" t="s">
        <v>127</v>
      </c>
      <c r="AU5" s="1072"/>
      <c r="AV5" s="1072"/>
      <c r="AW5" s="1095"/>
      <c r="AX5" s="366" t="s">
        <v>135</v>
      </c>
      <c r="AY5" s="1094" t="s">
        <v>127</v>
      </c>
      <c r="AZ5" s="1072"/>
      <c r="BA5" s="1072"/>
      <c r="BB5" s="1095"/>
      <c r="BC5" s="366" t="s">
        <v>135</v>
      </c>
      <c r="BD5" s="1094" t="s">
        <v>127</v>
      </c>
      <c r="BE5" s="1072"/>
      <c r="BF5" s="1072"/>
      <c r="BG5" s="1095"/>
      <c r="BH5" s="366" t="s">
        <v>135</v>
      </c>
      <c r="BI5" s="1091"/>
      <c r="BJ5" s="626" t="s">
        <v>387</v>
      </c>
      <c r="BK5" s="1093"/>
      <c r="BN5" s="1099">
        <f>C3</f>
        <v>44105</v>
      </c>
      <c r="BO5" s="1100"/>
      <c r="BP5" s="1100"/>
      <c r="BQ5" s="1100"/>
      <c r="BR5" s="268"/>
      <c r="BS5" s="269"/>
      <c r="BT5" s="269"/>
      <c r="BU5" s="269"/>
      <c r="BV5" s="270" t="s">
        <v>531</v>
      </c>
      <c r="BW5" s="247"/>
      <c r="BX5" s="247"/>
      <c r="BY5" s="1119">
        <f>BN5</f>
        <v>44105</v>
      </c>
      <c r="BZ5" s="1120"/>
      <c r="CA5" s="1120"/>
      <c r="CB5" s="1120"/>
      <c r="CC5" s="1120"/>
      <c r="CD5" s="1120"/>
      <c r="CE5" s="271"/>
      <c r="CF5" s="271"/>
      <c r="CG5" s="271"/>
      <c r="CH5" s="272"/>
      <c r="CI5" s="272"/>
      <c r="CJ5" s="272"/>
      <c r="CK5" s="273"/>
      <c r="CL5" s="273"/>
      <c r="CM5" s="273"/>
      <c r="CN5" s="274" t="s">
        <v>531</v>
      </c>
    </row>
    <row r="6" spans="3:92" s="56" customFormat="1" ht="14.25" customHeight="1">
      <c r="C6" s="452">
        <v>4</v>
      </c>
      <c r="D6" s="453" t="s">
        <v>91</v>
      </c>
      <c r="E6" s="454">
        <v>5</v>
      </c>
      <c r="F6" s="465">
        <v>11</v>
      </c>
      <c r="G6" s="846">
        <v>16</v>
      </c>
      <c r="H6" s="846">
        <v>19</v>
      </c>
      <c r="I6" s="846">
        <v>20</v>
      </c>
      <c r="J6" s="847"/>
      <c r="K6" s="846" t="s">
        <v>901</v>
      </c>
      <c r="L6" s="848" t="s">
        <v>902</v>
      </c>
      <c r="M6" s="849" t="s">
        <v>903</v>
      </c>
      <c r="N6" s="850">
        <v>10</v>
      </c>
      <c r="O6" s="465">
        <v>21</v>
      </c>
      <c r="P6" s="851"/>
      <c r="Q6" s="851"/>
      <c r="R6" s="852" t="s">
        <v>904</v>
      </c>
      <c r="S6" s="853"/>
      <c r="T6" s="760"/>
      <c r="U6" s="760"/>
      <c r="V6" s="760"/>
      <c r="W6" s="854" t="s">
        <v>905</v>
      </c>
      <c r="X6" s="855" t="s">
        <v>906</v>
      </c>
      <c r="Y6" s="733"/>
      <c r="Z6" s="734"/>
      <c r="AA6" s="734"/>
      <c r="AB6" s="734"/>
      <c r="AC6" s="735"/>
      <c r="AD6" s="759"/>
      <c r="AE6" s="760"/>
      <c r="AF6" s="760"/>
      <c r="AG6" s="760"/>
      <c r="AH6" s="761"/>
      <c r="AI6" s="759"/>
      <c r="AJ6" s="760"/>
      <c r="AK6" s="760"/>
      <c r="AL6" s="760"/>
      <c r="AM6" s="856"/>
      <c r="AN6" s="464">
        <v>5</v>
      </c>
      <c r="AO6" s="857">
        <v>7</v>
      </c>
      <c r="AP6" s="850">
        <v>9</v>
      </c>
      <c r="AQ6" s="760"/>
      <c r="AR6" s="858" t="s">
        <v>907</v>
      </c>
      <c r="AS6" s="859" t="s">
        <v>908</v>
      </c>
      <c r="AT6" s="860">
        <v>14</v>
      </c>
      <c r="AU6" s="846">
        <v>17</v>
      </c>
      <c r="AV6" s="734"/>
      <c r="AW6" s="734"/>
      <c r="AX6" s="466" t="s">
        <v>909</v>
      </c>
      <c r="AY6" s="860">
        <v>4</v>
      </c>
      <c r="AZ6" s="861">
        <v>8</v>
      </c>
      <c r="BA6" s="862"/>
      <c r="BB6" s="862"/>
      <c r="BC6" s="735"/>
      <c r="BD6" s="367"/>
      <c r="BE6" s="245"/>
      <c r="BF6" s="245"/>
      <c r="BG6" s="245"/>
      <c r="BH6" s="622"/>
      <c r="BI6" s="371">
        <f>COUNTA(F6,I6,G6,H6,J6,N6,O6,P6,Q6,S6,T6,U6,V6,Y6,Z6,AA6,AB6,AD6,AE6,AF6,AG6,AI6,AJ6,AK6,AL6,AN6,AO6,AP6,AQ6,AT6,AU6,AV6,AW6,AY6,AZ6,BA6,BB6,BD6,BE6,BF6,BG6)</f>
        <v>13</v>
      </c>
      <c r="BJ6" s="372">
        <v>11</v>
      </c>
      <c r="BK6" s="282">
        <v>5</v>
      </c>
      <c r="BN6" s="1109" t="s">
        <v>120</v>
      </c>
      <c r="BO6" s="275"/>
      <c r="BP6" s="1112" t="s">
        <v>127</v>
      </c>
      <c r="BQ6" s="1115" t="s">
        <v>126</v>
      </c>
      <c r="BR6" s="1163" t="s">
        <v>130</v>
      </c>
      <c r="BS6" s="1115" t="s">
        <v>121</v>
      </c>
      <c r="BT6" s="1115"/>
      <c r="BU6" s="1101" t="s">
        <v>122</v>
      </c>
      <c r="BV6" s="1104" t="s">
        <v>123</v>
      </c>
      <c r="BW6" s="247"/>
      <c r="BX6" s="247"/>
      <c r="BY6" s="1121" t="s">
        <v>120</v>
      </c>
      <c r="BZ6" s="1124" t="s">
        <v>679</v>
      </c>
      <c r="CA6" s="1127" t="s">
        <v>362</v>
      </c>
      <c r="CB6" s="1130" t="s">
        <v>363</v>
      </c>
      <c r="CC6" s="1133" t="s">
        <v>364</v>
      </c>
      <c r="CD6" s="1136" t="s">
        <v>365</v>
      </c>
      <c r="CE6" s="1139" t="s">
        <v>366</v>
      </c>
      <c r="CF6" s="1142" t="s">
        <v>367</v>
      </c>
      <c r="CG6" s="1145" t="s">
        <v>368</v>
      </c>
      <c r="CH6" s="1148" t="s">
        <v>28</v>
      </c>
      <c r="CI6" s="1149"/>
      <c r="CJ6" s="1160" t="s">
        <v>130</v>
      </c>
      <c r="CK6" s="1149" t="s">
        <v>121</v>
      </c>
      <c r="CL6" s="1149"/>
      <c r="CM6" s="1150" t="s">
        <v>122</v>
      </c>
      <c r="CN6" s="1153" t="s">
        <v>123</v>
      </c>
    </row>
    <row r="7" spans="3:92" s="56" customFormat="1" ht="15" customHeight="1">
      <c r="C7" s="455">
        <v>5</v>
      </c>
      <c r="D7" s="456" t="s">
        <v>91</v>
      </c>
      <c r="E7" s="457">
        <v>6</v>
      </c>
      <c r="F7" s="465">
        <v>11</v>
      </c>
      <c r="G7" s="846">
        <v>16</v>
      </c>
      <c r="H7" s="846">
        <v>19</v>
      </c>
      <c r="I7" s="846">
        <v>20</v>
      </c>
      <c r="J7" s="847"/>
      <c r="K7" s="846" t="s">
        <v>901</v>
      </c>
      <c r="L7" s="848" t="s">
        <v>902</v>
      </c>
      <c r="M7" s="849" t="s">
        <v>903</v>
      </c>
      <c r="N7" s="919">
        <v>10</v>
      </c>
      <c r="O7" s="465">
        <v>21</v>
      </c>
      <c r="P7" s="851"/>
      <c r="Q7" s="851"/>
      <c r="R7" s="852" t="s">
        <v>904</v>
      </c>
      <c r="S7" s="853"/>
      <c r="T7" s="760"/>
      <c r="U7" s="760"/>
      <c r="V7" s="760"/>
      <c r="W7" s="854" t="s">
        <v>905</v>
      </c>
      <c r="X7" s="855" t="s">
        <v>906</v>
      </c>
      <c r="Y7" s="733"/>
      <c r="Z7" s="734"/>
      <c r="AA7" s="734"/>
      <c r="AB7" s="734"/>
      <c r="AC7" s="735"/>
      <c r="AD7" s="759"/>
      <c r="AE7" s="760"/>
      <c r="AF7" s="760"/>
      <c r="AG7" s="760"/>
      <c r="AH7" s="761"/>
      <c r="AI7" s="759"/>
      <c r="AJ7" s="760"/>
      <c r="AK7" s="760"/>
      <c r="AL7" s="760"/>
      <c r="AM7" s="856"/>
      <c r="AN7" s="464">
        <v>5</v>
      </c>
      <c r="AO7" s="857">
        <v>7</v>
      </c>
      <c r="AP7" s="850">
        <v>9</v>
      </c>
      <c r="AQ7" s="760"/>
      <c r="AR7" s="858" t="s">
        <v>907</v>
      </c>
      <c r="AS7" s="859" t="s">
        <v>908</v>
      </c>
      <c r="AT7" s="860">
        <v>14</v>
      </c>
      <c r="AU7" s="846">
        <v>17</v>
      </c>
      <c r="AV7" s="734"/>
      <c r="AW7" s="734"/>
      <c r="AX7" s="466" t="s">
        <v>909</v>
      </c>
      <c r="AY7" s="860">
        <v>4</v>
      </c>
      <c r="AZ7" s="861">
        <v>8</v>
      </c>
      <c r="BA7" s="862"/>
      <c r="BB7" s="862"/>
      <c r="BC7" s="735"/>
      <c r="BD7" s="367"/>
      <c r="BE7" s="245"/>
      <c r="BF7" s="245"/>
      <c r="BG7" s="245"/>
      <c r="BH7" s="623"/>
      <c r="BI7" s="296">
        <f t="shared" ref="BI7:BI17" si="0">COUNTA(F7,I7,G7,H7,J7,N7,O7,P7,Q7,S7,T7,U7,V7,Y7,Z7,AA7,AB7,AD7,AE7,AF7,AG7,AI7,AJ7,AK7,AL7,AN7,AO7,AP7,AQ7,AT7,AU7,AV7,AW7,AY7,AZ7,BA7,BB7,BD7,BE7,BF7,BG7)</f>
        <v>13</v>
      </c>
      <c r="BJ7" s="79">
        <v>11</v>
      </c>
      <c r="BK7" s="290">
        <v>5</v>
      </c>
      <c r="BN7" s="1110"/>
      <c r="BO7" s="276" t="s">
        <v>132</v>
      </c>
      <c r="BP7" s="1113"/>
      <c r="BQ7" s="1107"/>
      <c r="BR7" s="1164"/>
      <c r="BS7" s="1107" t="s">
        <v>124</v>
      </c>
      <c r="BT7" s="1107" t="s">
        <v>125</v>
      </c>
      <c r="BU7" s="1102"/>
      <c r="BV7" s="1105"/>
      <c r="BW7" s="247"/>
      <c r="BX7" s="247"/>
      <c r="BY7" s="1122"/>
      <c r="BZ7" s="1125"/>
      <c r="CA7" s="1128"/>
      <c r="CB7" s="1131"/>
      <c r="CC7" s="1134"/>
      <c r="CD7" s="1137"/>
      <c r="CE7" s="1140"/>
      <c r="CF7" s="1143"/>
      <c r="CG7" s="1146"/>
      <c r="CH7" s="1156" t="s">
        <v>369</v>
      </c>
      <c r="CI7" s="1158" t="s">
        <v>370</v>
      </c>
      <c r="CJ7" s="1161"/>
      <c r="CK7" s="1158" t="s">
        <v>124</v>
      </c>
      <c r="CL7" s="1158" t="s">
        <v>125</v>
      </c>
      <c r="CM7" s="1151"/>
      <c r="CN7" s="1154"/>
    </row>
    <row r="8" spans="3:92" s="56" customFormat="1" ht="16.5" thickBot="1">
      <c r="C8" s="455">
        <v>6</v>
      </c>
      <c r="D8" s="456" t="s">
        <v>91</v>
      </c>
      <c r="E8" s="457">
        <v>7</v>
      </c>
      <c r="F8" s="465">
        <v>11</v>
      </c>
      <c r="G8" s="846">
        <v>16</v>
      </c>
      <c r="H8" s="846">
        <v>19</v>
      </c>
      <c r="I8" s="846">
        <v>20</v>
      </c>
      <c r="J8" s="847"/>
      <c r="K8" s="846" t="s">
        <v>901</v>
      </c>
      <c r="L8" s="848" t="s">
        <v>902</v>
      </c>
      <c r="M8" s="849" t="s">
        <v>903</v>
      </c>
      <c r="N8" s="881"/>
      <c r="O8" s="465">
        <v>21</v>
      </c>
      <c r="P8" s="851"/>
      <c r="Q8" s="851"/>
      <c r="R8" s="852" t="s">
        <v>904</v>
      </c>
      <c r="S8" s="853"/>
      <c r="T8" s="760"/>
      <c r="U8" s="850">
        <v>10</v>
      </c>
      <c r="V8" s="760"/>
      <c r="W8" s="854" t="s">
        <v>905</v>
      </c>
      <c r="X8" s="882" t="s">
        <v>906</v>
      </c>
      <c r="Y8" s="733"/>
      <c r="Z8" s="734"/>
      <c r="AA8" s="734"/>
      <c r="AB8" s="734"/>
      <c r="AC8" s="735"/>
      <c r="AD8" s="759"/>
      <c r="AE8" s="760"/>
      <c r="AF8" s="760"/>
      <c r="AG8" s="760"/>
      <c r="AH8" s="761"/>
      <c r="AI8" s="759"/>
      <c r="AJ8" s="760"/>
      <c r="AK8" s="760"/>
      <c r="AL8" s="760"/>
      <c r="AM8" s="856"/>
      <c r="AN8" s="902">
        <v>5</v>
      </c>
      <c r="AO8" s="903">
        <v>7</v>
      </c>
      <c r="AP8" s="850">
        <v>9</v>
      </c>
      <c r="AQ8" s="760"/>
      <c r="AR8" s="858" t="s">
        <v>907</v>
      </c>
      <c r="AS8" s="859" t="s">
        <v>908</v>
      </c>
      <c r="AT8" s="912">
        <v>14</v>
      </c>
      <c r="AU8" s="913">
        <v>17</v>
      </c>
      <c r="AV8" s="734"/>
      <c r="AW8" s="734"/>
      <c r="AX8" s="904" t="s">
        <v>909</v>
      </c>
      <c r="AY8" s="861">
        <v>4</v>
      </c>
      <c r="AZ8" s="861">
        <v>8</v>
      </c>
      <c r="BA8" s="862"/>
      <c r="BB8" s="862"/>
      <c r="BC8" s="735"/>
      <c r="BD8" s="367"/>
      <c r="BE8" s="245"/>
      <c r="BF8" s="245"/>
      <c r="BG8" s="245"/>
      <c r="BH8" s="623"/>
      <c r="BI8" s="296">
        <f t="shared" si="0"/>
        <v>13</v>
      </c>
      <c r="BJ8" s="79">
        <v>13</v>
      </c>
      <c r="BK8" s="290">
        <v>5</v>
      </c>
      <c r="BN8" s="1111"/>
      <c r="BO8" s="277"/>
      <c r="BP8" s="1114"/>
      <c r="BQ8" s="1108"/>
      <c r="BR8" s="1165"/>
      <c r="BS8" s="1108"/>
      <c r="BT8" s="1108"/>
      <c r="BU8" s="1103"/>
      <c r="BV8" s="1106"/>
      <c r="BW8" s="247"/>
      <c r="BX8" s="247"/>
      <c r="BY8" s="1123"/>
      <c r="BZ8" s="1126"/>
      <c r="CA8" s="1129"/>
      <c r="CB8" s="1132"/>
      <c r="CC8" s="1135"/>
      <c r="CD8" s="1138"/>
      <c r="CE8" s="1141"/>
      <c r="CF8" s="1144"/>
      <c r="CG8" s="1147"/>
      <c r="CH8" s="1157"/>
      <c r="CI8" s="1159"/>
      <c r="CJ8" s="1162"/>
      <c r="CK8" s="1159"/>
      <c r="CL8" s="1159"/>
      <c r="CM8" s="1152"/>
      <c r="CN8" s="1155"/>
    </row>
    <row r="9" spans="3:92" s="56" customFormat="1" ht="15.75">
      <c r="C9" s="455">
        <v>7</v>
      </c>
      <c r="D9" s="458" t="s">
        <v>91</v>
      </c>
      <c r="E9" s="457">
        <v>8</v>
      </c>
      <c r="F9" s="465">
        <v>11</v>
      </c>
      <c r="G9" s="846">
        <v>16</v>
      </c>
      <c r="H9" s="846">
        <v>19</v>
      </c>
      <c r="I9" s="846">
        <v>20</v>
      </c>
      <c r="J9" s="847"/>
      <c r="K9" s="846" t="s">
        <v>901</v>
      </c>
      <c r="L9" s="848" t="s">
        <v>902</v>
      </c>
      <c r="M9" s="849" t="s">
        <v>903</v>
      </c>
      <c r="N9" s="881"/>
      <c r="O9" s="465">
        <v>21</v>
      </c>
      <c r="P9" s="851"/>
      <c r="Q9" s="851"/>
      <c r="R9" s="852" t="s">
        <v>904</v>
      </c>
      <c r="S9" s="464">
        <v>5</v>
      </c>
      <c r="T9" s="850">
        <v>7</v>
      </c>
      <c r="U9" s="919">
        <v>10</v>
      </c>
      <c r="V9" s="918">
        <v>12</v>
      </c>
      <c r="W9" s="854" t="s">
        <v>905</v>
      </c>
      <c r="X9" s="882" t="s">
        <v>906</v>
      </c>
      <c r="Y9" s="733"/>
      <c r="Z9" s="734"/>
      <c r="AA9" s="734"/>
      <c r="AB9" s="734"/>
      <c r="AC9" s="735"/>
      <c r="AD9" s="759"/>
      <c r="AE9" s="760"/>
      <c r="AF9" s="760"/>
      <c r="AG9" s="760"/>
      <c r="AH9" s="761"/>
      <c r="AI9" s="759"/>
      <c r="AJ9" s="760"/>
      <c r="AK9" s="760"/>
      <c r="AL9" s="760"/>
      <c r="AM9" s="856"/>
      <c r="AN9" s="759"/>
      <c r="AO9" s="900"/>
      <c r="AP9" s="850">
        <v>9</v>
      </c>
      <c r="AQ9" s="760"/>
      <c r="AR9" s="858" t="s">
        <v>907</v>
      </c>
      <c r="AS9" s="859" t="s">
        <v>908</v>
      </c>
      <c r="AT9" s="912">
        <v>14</v>
      </c>
      <c r="AU9" s="913">
        <v>17</v>
      </c>
      <c r="AV9" s="734"/>
      <c r="AW9" s="734"/>
      <c r="AX9" s="904" t="s">
        <v>909</v>
      </c>
      <c r="AY9" s="861">
        <v>4</v>
      </c>
      <c r="AZ9" s="861">
        <v>8</v>
      </c>
      <c r="BA9" s="862"/>
      <c r="BB9" s="862"/>
      <c r="BC9" s="735"/>
      <c r="BD9" s="367"/>
      <c r="BE9" s="245"/>
      <c r="BF9" s="245"/>
      <c r="BG9" s="245"/>
      <c r="BH9" s="623"/>
      <c r="BI9" s="296">
        <f t="shared" si="0"/>
        <v>14</v>
      </c>
      <c r="BJ9" s="79">
        <v>14</v>
      </c>
      <c r="BK9" s="290">
        <v>4</v>
      </c>
      <c r="BN9" s="278">
        <v>1</v>
      </c>
      <c r="BO9" s="297" t="s">
        <v>910</v>
      </c>
      <c r="BP9" s="79" t="s">
        <v>911</v>
      </c>
      <c r="BQ9" s="292" t="s">
        <v>912</v>
      </c>
      <c r="BR9" s="281">
        <v>44104</v>
      </c>
      <c r="BS9" s="289">
        <v>0.16666666666666666</v>
      </c>
      <c r="BT9" s="289">
        <v>0.90972222222222221</v>
      </c>
      <c r="BU9" s="289" t="s">
        <v>913</v>
      </c>
      <c r="BV9" s="901" t="s">
        <v>950</v>
      </c>
      <c r="BW9" s="247"/>
      <c r="BX9" s="247"/>
      <c r="BY9" s="278">
        <v>1</v>
      </c>
      <c r="BZ9" s="1067" t="s">
        <v>918</v>
      </c>
      <c r="CA9" s="279" t="s">
        <v>919</v>
      </c>
      <c r="CB9" s="280" t="s">
        <v>921</v>
      </c>
      <c r="CC9" s="1063" t="s">
        <v>913</v>
      </c>
      <c r="CD9" s="1063" t="s">
        <v>913</v>
      </c>
      <c r="CE9" s="1063" t="s">
        <v>922</v>
      </c>
      <c r="CF9" s="1063" t="s">
        <v>923</v>
      </c>
      <c r="CG9" s="1065" t="s">
        <v>942</v>
      </c>
      <c r="CH9" s="1069" t="s">
        <v>535</v>
      </c>
      <c r="CI9" s="1069" t="s">
        <v>90</v>
      </c>
      <c r="CJ9" s="1069">
        <v>44105</v>
      </c>
      <c r="CK9" s="1059">
        <v>0.2902777777777778</v>
      </c>
      <c r="CL9" s="1059">
        <v>0.31111111111111112</v>
      </c>
      <c r="CM9" s="1061">
        <f t="shared" ref="CM9:CM18" si="1">+CL9-CK9</f>
        <v>2.0833333333333315E-2</v>
      </c>
      <c r="CN9" s="282"/>
    </row>
    <row r="10" spans="3:92" s="56" customFormat="1" ht="15.75">
      <c r="C10" s="455">
        <v>8</v>
      </c>
      <c r="D10" s="459" t="s">
        <v>91</v>
      </c>
      <c r="E10" s="457">
        <v>9</v>
      </c>
      <c r="F10" s="465">
        <v>11</v>
      </c>
      <c r="G10" s="846">
        <v>16</v>
      </c>
      <c r="H10" s="846">
        <v>19</v>
      </c>
      <c r="I10" s="846">
        <v>20</v>
      </c>
      <c r="J10" s="847"/>
      <c r="K10" s="846" t="s">
        <v>901</v>
      </c>
      <c r="L10" s="848" t="s">
        <v>902</v>
      </c>
      <c r="M10" s="849" t="s">
        <v>903</v>
      </c>
      <c r="N10" s="881"/>
      <c r="O10" s="465">
        <v>21</v>
      </c>
      <c r="P10" s="846">
        <v>12</v>
      </c>
      <c r="Q10" s="851"/>
      <c r="R10" s="852" t="s">
        <v>904</v>
      </c>
      <c r="S10" s="464">
        <v>5</v>
      </c>
      <c r="T10" s="850">
        <v>7</v>
      </c>
      <c r="U10" s="881"/>
      <c r="V10" s="760"/>
      <c r="W10" s="854" t="s">
        <v>905</v>
      </c>
      <c r="X10" s="882" t="s">
        <v>906</v>
      </c>
      <c r="Y10" s="733"/>
      <c r="Z10" s="734"/>
      <c r="AA10" s="734"/>
      <c r="AB10" s="734"/>
      <c r="AC10" s="735"/>
      <c r="AD10" s="759"/>
      <c r="AE10" s="760"/>
      <c r="AF10" s="760"/>
      <c r="AG10" s="760"/>
      <c r="AH10" s="761"/>
      <c r="AI10" s="759"/>
      <c r="AJ10" s="760"/>
      <c r="AK10" s="760"/>
      <c r="AL10" s="760"/>
      <c r="AM10" s="856"/>
      <c r="AN10" s="759"/>
      <c r="AO10" s="900"/>
      <c r="AP10" s="850">
        <v>9</v>
      </c>
      <c r="AQ10" s="760"/>
      <c r="AR10" s="858" t="s">
        <v>907</v>
      </c>
      <c r="AS10" s="859" t="s">
        <v>908</v>
      </c>
      <c r="AT10" s="912">
        <v>14</v>
      </c>
      <c r="AU10" s="913">
        <v>17</v>
      </c>
      <c r="AV10" s="734"/>
      <c r="AW10" s="734"/>
      <c r="AX10" s="904" t="s">
        <v>909</v>
      </c>
      <c r="AY10" s="861">
        <v>4</v>
      </c>
      <c r="AZ10" s="861">
        <v>8</v>
      </c>
      <c r="BA10" s="862"/>
      <c r="BB10" s="862"/>
      <c r="BC10" s="735"/>
      <c r="BD10" s="367"/>
      <c r="BE10" s="245"/>
      <c r="BF10" s="245"/>
      <c r="BG10" s="245"/>
      <c r="BH10" s="624"/>
      <c r="BI10" s="296">
        <f t="shared" si="0"/>
        <v>13</v>
      </c>
      <c r="BJ10" s="79">
        <v>14</v>
      </c>
      <c r="BK10" s="290">
        <v>4</v>
      </c>
      <c r="BN10" s="283">
        <v>2</v>
      </c>
      <c r="BO10" s="284" t="s">
        <v>910</v>
      </c>
      <c r="BP10" s="285" t="s">
        <v>936</v>
      </c>
      <c r="BQ10" s="286" t="s">
        <v>912</v>
      </c>
      <c r="BR10" s="281">
        <v>44105</v>
      </c>
      <c r="BS10" s="288">
        <v>0.33333333333333331</v>
      </c>
      <c r="BT10" s="289">
        <v>0.625</v>
      </c>
      <c r="BU10" s="289">
        <f t="shared" ref="BU10:BU16" si="2">+BT10-BS10</f>
        <v>0.29166666666666669</v>
      </c>
      <c r="BV10" s="924" t="s">
        <v>950</v>
      </c>
      <c r="BW10" s="247"/>
      <c r="BX10" s="247"/>
      <c r="BY10" s="283">
        <v>2</v>
      </c>
      <c r="BZ10" s="1068"/>
      <c r="CA10" s="291" t="s">
        <v>920</v>
      </c>
      <c r="CB10" s="79" t="s">
        <v>300</v>
      </c>
      <c r="CC10" s="1064"/>
      <c r="CD10" s="1064"/>
      <c r="CE10" s="1064"/>
      <c r="CF10" s="1064"/>
      <c r="CG10" s="1066"/>
      <c r="CH10" s="1070"/>
      <c r="CI10" s="1070"/>
      <c r="CJ10" s="1070"/>
      <c r="CK10" s="1060"/>
      <c r="CL10" s="1060"/>
      <c r="CM10" s="1062"/>
      <c r="CN10" s="290"/>
    </row>
    <row r="11" spans="3:92" s="56" customFormat="1" ht="15.75">
      <c r="C11" s="455">
        <v>9</v>
      </c>
      <c r="D11" s="456" t="s">
        <v>91</v>
      </c>
      <c r="E11" s="457">
        <v>10</v>
      </c>
      <c r="F11" s="465">
        <v>11</v>
      </c>
      <c r="G11" s="846">
        <v>16</v>
      </c>
      <c r="H11" s="846">
        <v>19</v>
      </c>
      <c r="I11" s="846">
        <v>20</v>
      </c>
      <c r="J11" s="847"/>
      <c r="K11" s="846" t="s">
        <v>901</v>
      </c>
      <c r="L11" s="848" t="s">
        <v>902</v>
      </c>
      <c r="M11" s="849" t="s">
        <v>903</v>
      </c>
      <c r="N11" s="881"/>
      <c r="O11" s="465">
        <v>21</v>
      </c>
      <c r="P11" s="846">
        <v>12</v>
      </c>
      <c r="Q11" s="851"/>
      <c r="R11" s="852" t="s">
        <v>904</v>
      </c>
      <c r="S11" s="464">
        <v>5</v>
      </c>
      <c r="T11" s="850">
        <v>7</v>
      </c>
      <c r="U11" s="881"/>
      <c r="V11" s="760"/>
      <c r="W11" s="854" t="s">
        <v>905</v>
      </c>
      <c r="X11" s="882" t="s">
        <v>906</v>
      </c>
      <c r="Y11" s="733"/>
      <c r="Z11" s="734"/>
      <c r="AA11" s="734"/>
      <c r="AB11" s="734"/>
      <c r="AC11" s="735"/>
      <c r="AD11" s="759"/>
      <c r="AE11" s="760"/>
      <c r="AF11" s="760"/>
      <c r="AG11" s="760"/>
      <c r="AH11" s="761"/>
      <c r="AI11" s="759"/>
      <c r="AJ11" s="760"/>
      <c r="AK11" s="760"/>
      <c r="AL11" s="760"/>
      <c r="AM11" s="856"/>
      <c r="AN11" s="759"/>
      <c r="AO11" s="900"/>
      <c r="AP11" s="850">
        <v>9</v>
      </c>
      <c r="AQ11" s="760"/>
      <c r="AR11" s="858" t="s">
        <v>907</v>
      </c>
      <c r="AS11" s="859" t="s">
        <v>908</v>
      </c>
      <c r="AT11" s="912">
        <v>14</v>
      </c>
      <c r="AU11" s="913">
        <v>17</v>
      </c>
      <c r="AV11" s="734"/>
      <c r="AW11" s="734"/>
      <c r="AX11" s="904" t="s">
        <v>909</v>
      </c>
      <c r="AY11" s="861">
        <v>4</v>
      </c>
      <c r="AZ11" s="861">
        <v>8</v>
      </c>
      <c r="BA11" s="862"/>
      <c r="BB11" s="862"/>
      <c r="BC11" s="735"/>
      <c r="BD11" s="367"/>
      <c r="BE11" s="245"/>
      <c r="BF11" s="245"/>
      <c r="BG11" s="245"/>
      <c r="BH11" s="624"/>
      <c r="BI11" s="296">
        <f t="shared" si="0"/>
        <v>13</v>
      </c>
      <c r="BJ11" s="79">
        <v>14</v>
      </c>
      <c r="BK11" s="290">
        <v>4</v>
      </c>
      <c r="BN11" s="283">
        <v>3</v>
      </c>
      <c r="BO11" s="284" t="s">
        <v>356</v>
      </c>
      <c r="BP11" s="79" t="s">
        <v>937</v>
      </c>
      <c r="BQ11" s="292" t="s">
        <v>938</v>
      </c>
      <c r="BR11" s="281">
        <v>44105</v>
      </c>
      <c r="BS11" s="289">
        <v>0.37152777777777773</v>
      </c>
      <c r="BT11" s="289">
        <v>0.37847222222222227</v>
      </c>
      <c r="BU11" s="289">
        <f t="shared" si="2"/>
        <v>6.9444444444445308E-3</v>
      </c>
      <c r="BV11" s="290" t="s">
        <v>346</v>
      </c>
      <c r="BW11" s="247"/>
      <c r="BX11" s="247"/>
      <c r="BY11" s="283">
        <v>3</v>
      </c>
      <c r="BZ11" s="284"/>
      <c r="CA11" s="291"/>
      <c r="CB11" s="79"/>
      <c r="CC11" s="79"/>
      <c r="CD11" s="79"/>
      <c r="CE11" s="79"/>
      <c r="CF11" s="79"/>
      <c r="CG11" s="79"/>
      <c r="CH11" s="281"/>
      <c r="CI11" s="281"/>
      <c r="CJ11" s="281"/>
      <c r="CK11" s="289"/>
      <c r="CL11" s="289"/>
      <c r="CM11" s="289">
        <f t="shared" si="1"/>
        <v>0</v>
      </c>
      <c r="CN11" s="290"/>
    </row>
    <row r="12" spans="3:92" s="56" customFormat="1" ht="15.75">
      <c r="C12" s="455">
        <v>10</v>
      </c>
      <c r="D12" s="458" t="s">
        <v>91</v>
      </c>
      <c r="E12" s="457">
        <v>11</v>
      </c>
      <c r="F12" s="465">
        <v>11</v>
      </c>
      <c r="G12" s="846">
        <v>16</v>
      </c>
      <c r="H12" s="846">
        <v>19</v>
      </c>
      <c r="I12" s="846">
        <v>20</v>
      </c>
      <c r="J12" s="847"/>
      <c r="K12" s="846" t="s">
        <v>901</v>
      </c>
      <c r="L12" s="848" t="s">
        <v>902</v>
      </c>
      <c r="M12" s="849" t="s">
        <v>903</v>
      </c>
      <c r="N12" s="881"/>
      <c r="O12" s="465">
        <v>21</v>
      </c>
      <c r="P12" s="846">
        <v>12</v>
      </c>
      <c r="Q12" s="851"/>
      <c r="R12" s="852" t="s">
        <v>904</v>
      </c>
      <c r="S12" s="464">
        <v>5</v>
      </c>
      <c r="T12" s="850">
        <v>7</v>
      </c>
      <c r="U12" s="881"/>
      <c r="V12" s="760"/>
      <c r="W12" s="854" t="s">
        <v>905</v>
      </c>
      <c r="X12" s="882" t="s">
        <v>906</v>
      </c>
      <c r="Y12" s="733"/>
      <c r="Z12" s="734"/>
      <c r="AA12" s="734"/>
      <c r="AB12" s="734"/>
      <c r="AC12" s="735"/>
      <c r="AD12" s="759"/>
      <c r="AE12" s="760"/>
      <c r="AF12" s="760"/>
      <c r="AG12" s="760"/>
      <c r="AH12" s="761"/>
      <c r="AI12" s="759"/>
      <c r="AJ12" s="760"/>
      <c r="AK12" s="760"/>
      <c r="AL12" s="760"/>
      <c r="AM12" s="856"/>
      <c r="AN12" s="759"/>
      <c r="AO12" s="900"/>
      <c r="AP12" s="850">
        <v>9</v>
      </c>
      <c r="AQ12" s="760"/>
      <c r="AR12" s="858" t="s">
        <v>907</v>
      </c>
      <c r="AS12" s="859" t="s">
        <v>908</v>
      </c>
      <c r="AT12" s="912">
        <v>14</v>
      </c>
      <c r="AU12" s="913">
        <v>17</v>
      </c>
      <c r="AV12" s="734"/>
      <c r="AW12" s="734"/>
      <c r="AX12" s="904" t="s">
        <v>909</v>
      </c>
      <c r="AY12" s="861">
        <v>4</v>
      </c>
      <c r="AZ12" s="861">
        <v>8</v>
      </c>
      <c r="BA12" s="862"/>
      <c r="BB12" s="862"/>
      <c r="BC12" s="735"/>
      <c r="BD12" s="367"/>
      <c r="BE12" s="245"/>
      <c r="BF12" s="245"/>
      <c r="BG12" s="245"/>
      <c r="BH12" s="624"/>
      <c r="BI12" s="296">
        <f t="shared" si="0"/>
        <v>13</v>
      </c>
      <c r="BJ12" s="79">
        <v>14</v>
      </c>
      <c r="BK12" s="290">
        <v>4</v>
      </c>
      <c r="BN12" s="283">
        <v>4</v>
      </c>
      <c r="BO12" s="284" t="s">
        <v>356</v>
      </c>
      <c r="BP12" s="79" t="s">
        <v>939</v>
      </c>
      <c r="BQ12" s="292" t="s">
        <v>938</v>
      </c>
      <c r="BR12" s="281">
        <v>44105</v>
      </c>
      <c r="BS12" s="289">
        <v>0.37916666666666665</v>
      </c>
      <c r="BT12" s="289">
        <v>0.38541666666666669</v>
      </c>
      <c r="BU12" s="289">
        <f t="shared" si="2"/>
        <v>6.2500000000000333E-3</v>
      </c>
      <c r="BV12" s="290" t="s">
        <v>346</v>
      </c>
      <c r="BW12" s="247"/>
      <c r="BX12" s="247"/>
      <c r="BY12" s="283">
        <v>4</v>
      </c>
      <c r="BZ12" s="284"/>
      <c r="CA12" s="291"/>
      <c r="CB12" s="79"/>
      <c r="CC12" s="79"/>
      <c r="CD12" s="79"/>
      <c r="CE12" s="79"/>
      <c r="CF12" s="79"/>
      <c r="CG12" s="79"/>
      <c r="CH12" s="281"/>
      <c r="CI12" s="281"/>
      <c r="CJ12" s="281"/>
      <c r="CK12" s="289"/>
      <c r="CL12" s="289"/>
      <c r="CM12" s="289">
        <f t="shared" si="1"/>
        <v>0</v>
      </c>
      <c r="CN12" s="290"/>
    </row>
    <row r="13" spans="3:92" s="56" customFormat="1" ht="15.75">
      <c r="C13" s="455">
        <v>11</v>
      </c>
      <c r="D13" s="460" t="s">
        <v>91</v>
      </c>
      <c r="E13" s="457">
        <v>12</v>
      </c>
      <c r="F13" s="465">
        <v>11</v>
      </c>
      <c r="G13" s="846">
        <v>16</v>
      </c>
      <c r="H13" s="846">
        <v>19</v>
      </c>
      <c r="I13" s="846">
        <v>20</v>
      </c>
      <c r="J13" s="847"/>
      <c r="K13" s="846" t="s">
        <v>901</v>
      </c>
      <c r="L13" s="848" t="s">
        <v>902</v>
      </c>
      <c r="M13" s="849" t="s">
        <v>903</v>
      </c>
      <c r="N13" s="881"/>
      <c r="O13" s="465">
        <v>21</v>
      </c>
      <c r="P13" s="846">
        <v>12</v>
      </c>
      <c r="Q13" s="851"/>
      <c r="R13" s="852" t="s">
        <v>904</v>
      </c>
      <c r="S13" s="464">
        <v>5</v>
      </c>
      <c r="T13" s="850">
        <v>7</v>
      </c>
      <c r="U13" s="881"/>
      <c r="V13" s="760"/>
      <c r="W13" s="854" t="s">
        <v>905</v>
      </c>
      <c r="X13" s="882" t="s">
        <v>906</v>
      </c>
      <c r="Y13" s="733"/>
      <c r="Z13" s="734"/>
      <c r="AA13" s="734"/>
      <c r="AB13" s="734"/>
      <c r="AC13" s="735"/>
      <c r="AD13" s="759"/>
      <c r="AE13" s="760"/>
      <c r="AF13" s="760"/>
      <c r="AG13" s="760"/>
      <c r="AH13" s="761"/>
      <c r="AI13" s="759"/>
      <c r="AJ13" s="760"/>
      <c r="AK13" s="760"/>
      <c r="AL13" s="760"/>
      <c r="AM13" s="856"/>
      <c r="AN13" s="759"/>
      <c r="AO13" s="900"/>
      <c r="AP13" s="850">
        <v>9</v>
      </c>
      <c r="AQ13" s="760"/>
      <c r="AR13" s="858" t="s">
        <v>907</v>
      </c>
      <c r="AS13" s="859" t="s">
        <v>908</v>
      </c>
      <c r="AT13" s="912">
        <v>14</v>
      </c>
      <c r="AU13" s="913">
        <v>17</v>
      </c>
      <c r="AV13" s="734"/>
      <c r="AW13" s="734"/>
      <c r="AX13" s="904" t="s">
        <v>909</v>
      </c>
      <c r="AY13" s="861">
        <v>4</v>
      </c>
      <c r="AZ13" s="861">
        <v>8</v>
      </c>
      <c r="BA13" s="862"/>
      <c r="BB13" s="862"/>
      <c r="BC13" s="735"/>
      <c r="BD13" s="367"/>
      <c r="BE13" s="245"/>
      <c r="BF13" s="245"/>
      <c r="BG13" s="245"/>
      <c r="BH13" s="624"/>
      <c r="BI13" s="296">
        <f t="shared" si="0"/>
        <v>13</v>
      </c>
      <c r="BJ13" s="79">
        <v>14</v>
      </c>
      <c r="BK13" s="290">
        <v>4</v>
      </c>
      <c r="BN13" s="283">
        <v>5</v>
      </c>
      <c r="BO13" s="285" t="s">
        <v>675</v>
      </c>
      <c r="BP13" s="285" t="s">
        <v>945</v>
      </c>
      <c r="BQ13" s="294" t="s">
        <v>947</v>
      </c>
      <c r="BR13" s="281">
        <v>44105</v>
      </c>
      <c r="BS13" s="289">
        <v>0.3756944444444445</v>
      </c>
      <c r="BT13" s="289">
        <v>0.3972222222222222</v>
      </c>
      <c r="BU13" s="289">
        <f t="shared" si="2"/>
        <v>2.1527777777777701E-2</v>
      </c>
      <c r="BV13" s="290" t="s">
        <v>346</v>
      </c>
      <c r="BW13" s="247"/>
      <c r="BX13" s="247"/>
      <c r="BY13" s="283">
        <v>5</v>
      </c>
      <c r="BZ13" s="284"/>
      <c r="CA13" s="295"/>
      <c r="CB13" s="285"/>
      <c r="CC13" s="285"/>
      <c r="CD13" s="287"/>
      <c r="CE13" s="287"/>
      <c r="CF13" s="287"/>
      <c r="CG13" s="287"/>
      <c r="CH13" s="281"/>
      <c r="CI13" s="281"/>
      <c r="CJ13" s="281"/>
      <c r="CK13" s="289"/>
      <c r="CL13" s="289"/>
      <c r="CM13" s="289">
        <f t="shared" si="1"/>
        <v>0</v>
      </c>
      <c r="CN13" s="290"/>
    </row>
    <row r="14" spans="3:92" s="56" customFormat="1" ht="15.75">
      <c r="C14" s="455">
        <v>12</v>
      </c>
      <c r="D14" s="456" t="s">
        <v>91</v>
      </c>
      <c r="E14" s="457">
        <v>13</v>
      </c>
      <c r="F14" s="465">
        <v>11</v>
      </c>
      <c r="G14" s="846">
        <v>16</v>
      </c>
      <c r="H14" s="846">
        <v>19</v>
      </c>
      <c r="I14" s="846">
        <v>20</v>
      </c>
      <c r="J14" s="847"/>
      <c r="K14" s="846" t="s">
        <v>901</v>
      </c>
      <c r="L14" s="848" t="s">
        <v>902</v>
      </c>
      <c r="M14" s="849" t="s">
        <v>903</v>
      </c>
      <c r="N14" s="881"/>
      <c r="O14" s="465">
        <v>21</v>
      </c>
      <c r="P14" s="846">
        <v>12</v>
      </c>
      <c r="Q14" s="851"/>
      <c r="R14" s="852" t="s">
        <v>904</v>
      </c>
      <c r="S14" s="464">
        <v>5</v>
      </c>
      <c r="T14" s="850">
        <v>7</v>
      </c>
      <c r="U14" s="881"/>
      <c r="V14" s="760"/>
      <c r="W14" s="854" t="s">
        <v>905</v>
      </c>
      <c r="X14" s="882" t="s">
        <v>906</v>
      </c>
      <c r="Y14" s="733"/>
      <c r="Z14" s="734"/>
      <c r="AA14" s="734"/>
      <c r="AB14" s="734"/>
      <c r="AC14" s="735"/>
      <c r="AD14" s="759"/>
      <c r="AE14" s="760"/>
      <c r="AF14" s="760"/>
      <c r="AG14" s="760"/>
      <c r="AH14" s="761"/>
      <c r="AI14" s="759"/>
      <c r="AJ14" s="760"/>
      <c r="AK14" s="760"/>
      <c r="AL14" s="760"/>
      <c r="AM14" s="856"/>
      <c r="AN14" s="759"/>
      <c r="AO14" s="900"/>
      <c r="AP14" s="850">
        <v>9</v>
      </c>
      <c r="AQ14" s="760"/>
      <c r="AR14" s="858" t="s">
        <v>907</v>
      </c>
      <c r="AS14" s="859" t="s">
        <v>908</v>
      </c>
      <c r="AT14" s="912">
        <v>14</v>
      </c>
      <c r="AU14" s="913">
        <v>17</v>
      </c>
      <c r="AV14" s="734"/>
      <c r="AW14" s="734"/>
      <c r="AX14" s="904" t="s">
        <v>909</v>
      </c>
      <c r="AY14" s="861">
        <v>4</v>
      </c>
      <c r="AZ14" s="861">
        <v>8</v>
      </c>
      <c r="BA14" s="862"/>
      <c r="BB14" s="862"/>
      <c r="BC14" s="735"/>
      <c r="BD14" s="367"/>
      <c r="BE14" s="245"/>
      <c r="BF14" s="245"/>
      <c r="BG14" s="245"/>
      <c r="BH14" s="624"/>
      <c r="BI14" s="296">
        <f t="shared" si="0"/>
        <v>13</v>
      </c>
      <c r="BJ14" s="79">
        <v>14</v>
      </c>
      <c r="BK14" s="290">
        <v>4</v>
      </c>
      <c r="BN14" s="296">
        <v>6</v>
      </c>
      <c r="BO14" s="285" t="s">
        <v>675</v>
      </c>
      <c r="BP14" s="79" t="s">
        <v>946</v>
      </c>
      <c r="BQ14" s="294" t="s">
        <v>947</v>
      </c>
      <c r="BR14" s="281">
        <v>44105</v>
      </c>
      <c r="BS14" s="289">
        <v>0.40208333333333335</v>
      </c>
      <c r="BT14" s="289">
        <v>0.41875000000000001</v>
      </c>
      <c r="BU14" s="289">
        <f t="shared" si="2"/>
        <v>1.6666666666666663E-2</v>
      </c>
      <c r="BV14" s="290" t="s">
        <v>346</v>
      </c>
      <c r="BW14" s="247"/>
      <c r="BX14" s="247"/>
      <c r="BY14" s="296">
        <v>6</v>
      </c>
      <c r="BZ14" s="297"/>
      <c r="CA14" s="295"/>
      <c r="CB14" s="285"/>
      <c r="CC14" s="285"/>
      <c r="CD14" s="287"/>
      <c r="CE14" s="287"/>
      <c r="CF14" s="287"/>
      <c r="CG14" s="287"/>
      <c r="CH14" s="281"/>
      <c r="CI14" s="281"/>
      <c r="CJ14" s="298"/>
      <c r="CK14" s="289"/>
      <c r="CL14" s="289"/>
      <c r="CM14" s="289">
        <f t="shared" si="1"/>
        <v>0</v>
      </c>
      <c r="CN14" s="290"/>
    </row>
    <row r="15" spans="3:92" s="56" customFormat="1" ht="15.75">
      <c r="C15" s="455">
        <v>13</v>
      </c>
      <c r="D15" s="456" t="s">
        <v>91</v>
      </c>
      <c r="E15" s="457">
        <v>14</v>
      </c>
      <c r="F15" s="465">
        <v>11</v>
      </c>
      <c r="G15" s="846">
        <v>16</v>
      </c>
      <c r="H15" s="846">
        <v>19</v>
      </c>
      <c r="I15" s="846">
        <v>20</v>
      </c>
      <c r="J15" s="847"/>
      <c r="K15" s="846" t="s">
        <v>901</v>
      </c>
      <c r="L15" s="848" t="s">
        <v>902</v>
      </c>
      <c r="M15" s="849" t="s">
        <v>903</v>
      </c>
      <c r="N15" s="881"/>
      <c r="O15" s="465">
        <v>21</v>
      </c>
      <c r="P15" s="846">
        <v>12</v>
      </c>
      <c r="Q15" s="851"/>
      <c r="R15" s="852" t="s">
        <v>904</v>
      </c>
      <c r="S15" s="464">
        <v>5</v>
      </c>
      <c r="T15" s="850">
        <v>7</v>
      </c>
      <c r="U15" s="881"/>
      <c r="V15" s="760"/>
      <c r="W15" s="854" t="s">
        <v>905</v>
      </c>
      <c r="X15" s="882" t="s">
        <v>906</v>
      </c>
      <c r="Y15" s="733"/>
      <c r="Z15" s="734"/>
      <c r="AA15" s="734"/>
      <c r="AB15" s="734"/>
      <c r="AC15" s="735"/>
      <c r="AD15" s="759"/>
      <c r="AE15" s="760"/>
      <c r="AF15" s="760"/>
      <c r="AG15" s="760"/>
      <c r="AH15" s="761"/>
      <c r="AI15" s="759"/>
      <c r="AJ15" s="760"/>
      <c r="AK15" s="760"/>
      <c r="AL15" s="760"/>
      <c r="AM15" s="856"/>
      <c r="AN15" s="759"/>
      <c r="AO15" s="900"/>
      <c r="AP15" s="850">
        <v>9</v>
      </c>
      <c r="AQ15" s="760"/>
      <c r="AR15" s="858" t="s">
        <v>907</v>
      </c>
      <c r="AS15" s="859" t="s">
        <v>908</v>
      </c>
      <c r="AT15" s="912">
        <v>14</v>
      </c>
      <c r="AU15" s="913">
        <v>17</v>
      </c>
      <c r="AV15" s="734"/>
      <c r="AW15" s="734"/>
      <c r="AX15" s="904" t="s">
        <v>909</v>
      </c>
      <c r="AY15" s="861">
        <v>4</v>
      </c>
      <c r="AZ15" s="861">
        <v>8</v>
      </c>
      <c r="BA15" s="862"/>
      <c r="BB15" s="862"/>
      <c r="BC15" s="735"/>
      <c r="BD15" s="367"/>
      <c r="BE15" s="245"/>
      <c r="BF15" s="245"/>
      <c r="BG15" s="245"/>
      <c r="BH15" s="624"/>
      <c r="BI15" s="296">
        <f t="shared" si="0"/>
        <v>13</v>
      </c>
      <c r="BJ15" s="79">
        <v>14</v>
      </c>
      <c r="BK15" s="290">
        <v>4</v>
      </c>
      <c r="BN15" s="296">
        <v>7</v>
      </c>
      <c r="BO15" s="297"/>
      <c r="BP15" s="79"/>
      <c r="BQ15" s="292"/>
      <c r="BR15" s="293"/>
      <c r="BS15" s="289"/>
      <c r="BT15" s="289">
        <v>1</v>
      </c>
      <c r="BU15" s="289">
        <f t="shared" si="2"/>
        <v>1</v>
      </c>
      <c r="BV15" s="290"/>
      <c r="BW15" s="247"/>
      <c r="BX15" s="247"/>
      <c r="BY15" s="296">
        <v>7</v>
      </c>
      <c r="BZ15" s="297"/>
      <c r="CA15" s="295"/>
      <c r="CB15" s="285"/>
      <c r="CC15" s="285"/>
      <c r="CD15" s="287"/>
      <c r="CE15" s="287"/>
      <c r="CF15" s="287"/>
      <c r="CG15" s="287"/>
      <c r="CH15" s="281"/>
      <c r="CI15" s="281"/>
      <c r="CJ15" s="298"/>
      <c r="CK15" s="289"/>
      <c r="CL15" s="289"/>
      <c r="CM15" s="289">
        <f t="shared" si="1"/>
        <v>0</v>
      </c>
      <c r="CN15" s="290"/>
    </row>
    <row r="16" spans="3:92" s="56" customFormat="1" ht="15" customHeight="1">
      <c r="C16" s="455">
        <v>14</v>
      </c>
      <c r="D16" s="456" t="s">
        <v>91</v>
      </c>
      <c r="E16" s="457">
        <v>15</v>
      </c>
      <c r="F16" s="465">
        <v>11</v>
      </c>
      <c r="G16" s="846">
        <v>16</v>
      </c>
      <c r="H16" s="846">
        <v>19</v>
      </c>
      <c r="I16" s="846">
        <v>20</v>
      </c>
      <c r="J16" s="847"/>
      <c r="K16" s="846" t="s">
        <v>901</v>
      </c>
      <c r="L16" s="848" t="s">
        <v>902</v>
      </c>
      <c r="M16" s="849" t="s">
        <v>903</v>
      </c>
      <c r="N16" s="881"/>
      <c r="O16" s="465">
        <v>21</v>
      </c>
      <c r="P16" s="846">
        <v>12</v>
      </c>
      <c r="Q16" s="851"/>
      <c r="R16" s="852" t="s">
        <v>904</v>
      </c>
      <c r="S16" s="464">
        <v>5</v>
      </c>
      <c r="T16" s="850">
        <v>7</v>
      </c>
      <c r="U16" s="881"/>
      <c r="V16" s="760"/>
      <c r="W16" s="854" t="s">
        <v>905</v>
      </c>
      <c r="X16" s="882" t="s">
        <v>906</v>
      </c>
      <c r="Y16" s="733"/>
      <c r="Z16" s="734"/>
      <c r="AA16" s="734"/>
      <c r="AB16" s="734"/>
      <c r="AC16" s="735"/>
      <c r="AD16" s="759"/>
      <c r="AE16" s="760"/>
      <c r="AF16" s="760"/>
      <c r="AG16" s="760"/>
      <c r="AH16" s="761"/>
      <c r="AI16" s="759"/>
      <c r="AJ16" s="760"/>
      <c r="AK16" s="760"/>
      <c r="AL16" s="760"/>
      <c r="AM16" s="856"/>
      <c r="AN16" s="759"/>
      <c r="AO16" s="900"/>
      <c r="AP16" s="850">
        <v>9</v>
      </c>
      <c r="AQ16" s="760"/>
      <c r="AR16" s="858" t="s">
        <v>907</v>
      </c>
      <c r="AS16" s="859" t="s">
        <v>908</v>
      </c>
      <c r="AT16" s="861">
        <v>14</v>
      </c>
      <c r="AU16" s="846">
        <v>17</v>
      </c>
      <c r="AV16" s="734"/>
      <c r="AW16" s="734"/>
      <c r="AX16" s="859" t="s">
        <v>909</v>
      </c>
      <c r="AY16" s="861">
        <v>4</v>
      </c>
      <c r="AZ16" s="861">
        <v>8</v>
      </c>
      <c r="BA16" s="862"/>
      <c r="BB16" s="862"/>
      <c r="BC16" s="735"/>
      <c r="BD16" s="367"/>
      <c r="BE16" s="245"/>
      <c r="BF16" s="245"/>
      <c r="BG16" s="245"/>
      <c r="BH16" s="624"/>
      <c r="BI16" s="296">
        <f t="shared" si="0"/>
        <v>13</v>
      </c>
      <c r="BJ16" s="79">
        <v>14</v>
      </c>
      <c r="BK16" s="290">
        <v>5</v>
      </c>
      <c r="BN16" s="296">
        <v>8</v>
      </c>
      <c r="BO16" s="297"/>
      <c r="BP16" s="79"/>
      <c r="BQ16" s="292"/>
      <c r="BR16" s="293"/>
      <c r="BS16" s="289"/>
      <c r="BT16" s="289">
        <v>1</v>
      </c>
      <c r="BU16" s="289">
        <f t="shared" si="2"/>
        <v>1</v>
      </c>
      <c r="BV16" s="290"/>
      <c r="BW16" s="247"/>
      <c r="BX16" s="247"/>
      <c r="BY16" s="296">
        <v>8</v>
      </c>
      <c r="BZ16" s="297"/>
      <c r="CA16" s="291"/>
      <c r="CB16" s="79"/>
      <c r="CC16" s="79"/>
      <c r="CD16" s="79"/>
      <c r="CE16" s="79"/>
      <c r="CF16" s="79"/>
      <c r="CG16" s="79"/>
      <c r="CH16" s="293"/>
      <c r="CI16" s="293"/>
      <c r="CJ16" s="298"/>
      <c r="CK16" s="289"/>
      <c r="CL16" s="289"/>
      <c r="CM16" s="289">
        <f t="shared" si="1"/>
        <v>0</v>
      </c>
      <c r="CN16" s="290"/>
    </row>
    <row r="17" spans="3:92" s="56" customFormat="1" ht="15" customHeight="1" thickBot="1">
      <c r="C17" s="461">
        <v>15</v>
      </c>
      <c r="D17" s="462" t="s">
        <v>91</v>
      </c>
      <c r="E17" s="463">
        <v>16</v>
      </c>
      <c r="F17" s="465">
        <v>11</v>
      </c>
      <c r="G17" s="846">
        <v>16</v>
      </c>
      <c r="H17" s="846">
        <v>19</v>
      </c>
      <c r="I17" s="846">
        <v>20</v>
      </c>
      <c r="J17" s="847"/>
      <c r="K17" s="846" t="s">
        <v>901</v>
      </c>
      <c r="L17" s="848" t="s">
        <v>902</v>
      </c>
      <c r="M17" s="849" t="s">
        <v>903</v>
      </c>
      <c r="N17" s="881"/>
      <c r="O17" s="465">
        <v>21</v>
      </c>
      <c r="P17" s="846">
        <v>12</v>
      </c>
      <c r="Q17" s="851"/>
      <c r="R17" s="852" t="s">
        <v>904</v>
      </c>
      <c r="S17" s="467">
        <v>5</v>
      </c>
      <c r="T17" s="914">
        <v>7</v>
      </c>
      <c r="U17" s="926"/>
      <c r="V17" s="915"/>
      <c r="W17" s="916" t="s">
        <v>905</v>
      </c>
      <c r="X17" s="917" t="s">
        <v>906</v>
      </c>
      <c r="Y17" s="733"/>
      <c r="Z17" s="734"/>
      <c r="AA17" s="734"/>
      <c r="AB17" s="734"/>
      <c r="AC17" s="735"/>
      <c r="AD17" s="759"/>
      <c r="AE17" s="760"/>
      <c r="AF17" s="760"/>
      <c r="AG17" s="760"/>
      <c r="AH17" s="761"/>
      <c r="AI17" s="759"/>
      <c r="AJ17" s="760"/>
      <c r="AK17" s="760"/>
      <c r="AL17" s="760"/>
      <c r="AM17" s="856"/>
      <c r="AN17" s="759"/>
      <c r="AO17" s="900"/>
      <c r="AP17" s="850">
        <v>9</v>
      </c>
      <c r="AQ17" s="760"/>
      <c r="AR17" s="858" t="s">
        <v>907</v>
      </c>
      <c r="AS17" s="859" t="s">
        <v>908</v>
      </c>
      <c r="AT17" s="861">
        <v>14</v>
      </c>
      <c r="AU17" s="846">
        <v>17</v>
      </c>
      <c r="AV17" s="734"/>
      <c r="AW17" s="734"/>
      <c r="AX17" s="859" t="s">
        <v>909</v>
      </c>
      <c r="AY17" s="861">
        <v>4</v>
      </c>
      <c r="AZ17" s="861">
        <v>8</v>
      </c>
      <c r="BA17" s="862"/>
      <c r="BB17" s="862"/>
      <c r="BC17" s="735"/>
      <c r="BD17" s="368"/>
      <c r="BE17" s="369"/>
      <c r="BF17" s="369"/>
      <c r="BG17" s="369"/>
      <c r="BH17" s="625"/>
      <c r="BI17" s="299">
        <f t="shared" si="0"/>
        <v>13</v>
      </c>
      <c r="BJ17" s="301">
        <v>14</v>
      </c>
      <c r="BK17" s="305">
        <v>5</v>
      </c>
      <c r="BN17" s="296">
        <v>9</v>
      </c>
      <c r="BO17" s="297"/>
      <c r="BP17" s="79"/>
      <c r="BQ17" s="292"/>
      <c r="BR17" s="293"/>
      <c r="BS17" s="289"/>
      <c r="BT17" s="289">
        <v>1</v>
      </c>
      <c r="BU17" s="289">
        <f t="shared" ref="BU17:BU18" si="3">+BT17-BS17</f>
        <v>1</v>
      </c>
      <c r="BV17" s="290"/>
      <c r="BW17" s="247"/>
      <c r="BX17" s="247"/>
      <c r="BY17" s="296">
        <v>9</v>
      </c>
      <c r="BZ17" s="297"/>
      <c r="CA17" s="291"/>
      <c r="CB17" s="79"/>
      <c r="CC17" s="79"/>
      <c r="CD17" s="79"/>
      <c r="CE17" s="79"/>
      <c r="CF17" s="79"/>
      <c r="CG17" s="79"/>
      <c r="CH17" s="293"/>
      <c r="CI17" s="293"/>
      <c r="CJ17" s="298"/>
      <c r="CK17" s="289"/>
      <c r="CL17" s="289"/>
      <c r="CM17" s="289">
        <f t="shared" si="1"/>
        <v>0</v>
      </c>
      <c r="CN17" s="290"/>
    </row>
    <row r="18" spans="3:92" s="56" customFormat="1" ht="15" customHeight="1" thickBot="1">
      <c r="C18" s="370" t="s">
        <v>95</v>
      </c>
      <c r="D18" s="246"/>
      <c r="E18" s="246"/>
      <c r="F18" s="1074" t="s">
        <v>796</v>
      </c>
      <c r="G18" s="1074"/>
      <c r="H18" s="1074"/>
      <c r="I18" s="1074"/>
      <c r="J18" s="1074"/>
      <c r="K18" s="1074"/>
      <c r="L18" s="1074"/>
      <c r="M18" s="1074"/>
      <c r="N18" s="1074"/>
      <c r="O18" s="1074"/>
      <c r="P18" s="1074"/>
      <c r="Q18" s="1074"/>
      <c r="R18" s="1074"/>
      <c r="S18" s="1074"/>
      <c r="T18" s="1074"/>
      <c r="U18" s="1074"/>
      <c r="V18" s="1074"/>
      <c r="W18" s="1074"/>
      <c r="X18" s="1074"/>
      <c r="Y18" s="1074"/>
      <c r="Z18" s="1074"/>
      <c r="AA18" s="1074"/>
      <c r="AB18" s="1074"/>
      <c r="AC18" s="1074"/>
      <c r="AD18" s="1074"/>
      <c r="AE18" s="1074"/>
      <c r="AF18" s="1074"/>
      <c r="AG18" s="1074"/>
      <c r="AH18" s="1074"/>
      <c r="AI18" s="1074"/>
      <c r="AJ18" s="1074"/>
      <c r="AK18" s="1074"/>
      <c r="AL18" s="1074"/>
      <c r="AM18" s="1074"/>
      <c r="AN18" s="1074"/>
      <c r="AO18" s="1074"/>
      <c r="AP18" s="1074"/>
      <c r="AQ18" s="1074"/>
      <c r="AR18" s="1074"/>
      <c r="AS18" s="1074"/>
      <c r="AT18" s="1074"/>
      <c r="AU18" s="1074"/>
      <c r="AV18" s="1074"/>
      <c r="AW18" s="1074"/>
      <c r="AX18" s="1074"/>
      <c r="AY18" s="1074"/>
      <c r="AZ18" s="1074"/>
      <c r="BA18" s="1074"/>
      <c r="BB18" s="1074"/>
      <c r="BC18" s="1074"/>
      <c r="BD18" s="1074"/>
      <c r="BE18" s="1074"/>
      <c r="BF18" s="1074"/>
      <c r="BG18" s="1074"/>
      <c r="BH18" s="1074"/>
      <c r="BI18" s="1075"/>
      <c r="BJ18" s="1075"/>
      <c r="BK18" s="1076"/>
      <c r="BN18" s="299">
        <v>10</v>
      </c>
      <c r="BO18" s="300"/>
      <c r="BP18" s="301"/>
      <c r="BQ18" s="302"/>
      <c r="BR18" s="303"/>
      <c r="BS18" s="304"/>
      <c r="BT18" s="304">
        <v>1</v>
      </c>
      <c r="BU18" s="304">
        <f t="shared" si="3"/>
        <v>1</v>
      </c>
      <c r="BV18" s="305"/>
      <c r="BW18" s="247"/>
      <c r="BX18" s="247"/>
      <c r="BY18" s="299">
        <v>10</v>
      </c>
      <c r="BZ18" s="300"/>
      <c r="CA18" s="306"/>
      <c r="CB18" s="301"/>
      <c r="CC18" s="301"/>
      <c r="CD18" s="301"/>
      <c r="CE18" s="301"/>
      <c r="CF18" s="301"/>
      <c r="CG18" s="301"/>
      <c r="CH18" s="303"/>
      <c r="CI18" s="303"/>
      <c r="CJ18" s="307"/>
      <c r="CK18" s="304"/>
      <c r="CL18" s="304"/>
      <c r="CM18" s="304">
        <f t="shared" si="1"/>
        <v>0</v>
      </c>
      <c r="CN18" s="305"/>
    </row>
    <row r="19" spans="3:92" ht="15.75" customHeight="1">
      <c r="C19" s="248"/>
      <c r="D19" s="249" t="s">
        <v>351</v>
      </c>
      <c r="E19" s="249"/>
      <c r="F19" s="249"/>
      <c r="G19" s="249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  <c r="BJ19" s="247"/>
      <c r="BK19" s="247"/>
      <c r="BN19" s="247"/>
      <c r="BO19" s="247"/>
      <c r="BP19" s="247"/>
      <c r="BQ19" s="247"/>
      <c r="BR19" s="247"/>
      <c r="BS19" s="247"/>
      <c r="BT19" s="247"/>
      <c r="BU19" s="247"/>
      <c r="BV19" s="247"/>
      <c r="BW19" s="247"/>
      <c r="BX19" s="247"/>
      <c r="BY19" s="247"/>
      <c r="BZ19" s="247"/>
      <c r="CA19" s="247"/>
      <c r="CB19" s="247"/>
      <c r="CC19" s="247"/>
      <c r="CD19" s="247"/>
      <c r="CE19" s="247"/>
      <c r="CF19" s="247"/>
      <c r="CG19" s="247"/>
      <c r="CH19" s="247"/>
      <c r="CI19" s="247"/>
      <c r="CJ19" s="247"/>
      <c r="CK19" s="247"/>
      <c r="CL19" s="247"/>
      <c r="CM19" s="247"/>
      <c r="CN19" s="247"/>
    </row>
    <row r="20" spans="3:92" ht="15.75">
      <c r="C20" s="250"/>
      <c r="D20" s="247" t="s">
        <v>154</v>
      </c>
      <c r="E20" s="247"/>
      <c r="F20" s="247"/>
      <c r="G20" s="247"/>
      <c r="H20" s="247"/>
      <c r="I20" s="247"/>
      <c r="J20" s="247"/>
      <c r="K20" s="247"/>
      <c r="L20" s="247"/>
      <c r="M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  <c r="BJ20" s="247"/>
      <c r="BK20" s="247"/>
      <c r="BN20" s="247"/>
      <c r="BO20" s="247"/>
      <c r="BP20" s="247"/>
      <c r="BQ20" s="247"/>
      <c r="BR20" s="247"/>
      <c r="BS20" s="247"/>
      <c r="BT20" s="247"/>
      <c r="BU20" s="247"/>
      <c r="BV20" s="247"/>
      <c r="BW20" s="247"/>
      <c r="BX20" s="247"/>
      <c r="BY20" s="247"/>
      <c r="BZ20" s="247"/>
      <c r="CA20" s="247"/>
      <c r="CB20" s="247"/>
      <c r="CC20" s="247"/>
      <c r="CD20" s="247"/>
      <c r="CE20" s="247"/>
      <c r="CF20" s="247"/>
      <c r="CG20" s="247"/>
      <c r="CH20" s="247"/>
      <c r="CI20" s="247"/>
      <c r="CJ20" s="247"/>
      <c r="CK20" s="247"/>
      <c r="CL20" s="247"/>
      <c r="CM20" s="247"/>
      <c r="CN20" s="247"/>
    </row>
    <row r="21" spans="3:92" ht="15.75">
      <c r="C21" s="251"/>
      <c r="D21" s="247" t="s">
        <v>156</v>
      </c>
      <c r="E21" s="247"/>
      <c r="F21" s="247"/>
      <c r="G21" s="247"/>
      <c r="H21" s="247"/>
      <c r="I21" s="247"/>
      <c r="J21" s="247"/>
      <c r="K21" s="247"/>
      <c r="L21" s="247"/>
      <c r="M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  <c r="BJ21" s="247"/>
      <c r="BK21" s="247"/>
      <c r="BN21" s="247"/>
      <c r="BO21" s="247"/>
      <c r="BP21" s="247"/>
      <c r="BQ21" s="247"/>
      <c r="BR21" s="247"/>
      <c r="BS21" s="247"/>
      <c r="BT21" s="247"/>
      <c r="BU21" s="247"/>
      <c r="BV21" s="247"/>
      <c r="BW21" s="247"/>
      <c r="BX21" s="247"/>
      <c r="BY21" s="247"/>
      <c r="BZ21" s="247"/>
      <c r="CA21" s="247"/>
      <c r="CB21" s="247"/>
      <c r="CC21" s="247"/>
      <c r="CD21" s="247"/>
      <c r="CE21" s="247"/>
      <c r="CF21" s="247"/>
      <c r="CG21" s="247"/>
      <c r="CH21" s="247"/>
      <c r="CI21" s="247"/>
      <c r="CJ21" s="247"/>
      <c r="CK21" s="247"/>
      <c r="CL21" s="247"/>
      <c r="CM21" s="247"/>
      <c r="CN21" s="247"/>
    </row>
    <row r="22" spans="3:92" ht="15.75">
      <c r="C22" s="252"/>
      <c r="D22" s="247" t="s">
        <v>175</v>
      </c>
      <c r="E22" s="247"/>
      <c r="F22" s="247"/>
      <c r="G22" s="247"/>
      <c r="H22" s="247"/>
      <c r="I22" s="247"/>
      <c r="J22" s="247"/>
      <c r="K22" s="247"/>
      <c r="L22" s="247"/>
      <c r="M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  <c r="BJ22" s="247"/>
      <c r="BK22" s="247"/>
      <c r="BN22" s="247"/>
      <c r="BO22" s="247"/>
      <c r="BP22" s="247"/>
      <c r="BQ22" s="247"/>
      <c r="CC22" s="247"/>
      <c r="CD22" s="247"/>
      <c r="CE22" s="247"/>
      <c r="CF22" s="247"/>
      <c r="CG22" s="247"/>
      <c r="CH22" s="247"/>
      <c r="CI22" s="247"/>
      <c r="CJ22" s="247"/>
      <c r="CK22" s="247"/>
      <c r="CL22" s="247"/>
      <c r="CM22" s="247"/>
      <c r="CN22" s="247"/>
    </row>
    <row r="23" spans="3:92" ht="15.75">
      <c r="C23" s="253"/>
      <c r="D23" s="247" t="s">
        <v>155</v>
      </c>
      <c r="E23" s="247"/>
      <c r="F23" s="247"/>
      <c r="G23" s="247"/>
      <c r="H23" s="247"/>
      <c r="I23" s="247"/>
      <c r="J23" s="247"/>
      <c r="K23" s="247"/>
      <c r="L23" s="247"/>
      <c r="M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  <c r="BJ23" s="247"/>
      <c r="BK23" s="247"/>
      <c r="BN23" s="247"/>
      <c r="BO23" s="247"/>
      <c r="BP23" s="247"/>
      <c r="BQ23" s="247"/>
      <c r="BR23" s="247"/>
      <c r="BS23" s="247"/>
      <c r="BT23" s="247"/>
      <c r="BU23" s="247"/>
      <c r="BV23" s="247"/>
      <c r="BW23" s="247"/>
      <c r="BX23" s="247"/>
      <c r="BY23" s="247"/>
      <c r="BZ23" s="247"/>
      <c r="CA23" s="247"/>
      <c r="CB23" s="247"/>
      <c r="CC23" s="247"/>
      <c r="CD23" s="247"/>
      <c r="CE23" s="247"/>
      <c r="CF23" s="247"/>
      <c r="CG23" s="247"/>
      <c r="CH23" s="247"/>
      <c r="CI23" s="247"/>
      <c r="CJ23" s="247"/>
      <c r="CK23" s="247"/>
      <c r="CL23" s="247"/>
      <c r="CM23" s="247"/>
      <c r="CN23" s="247"/>
    </row>
    <row r="24" spans="3:92" ht="15.75">
      <c r="C24" s="254"/>
      <c r="D24" s="247" t="s">
        <v>196</v>
      </c>
      <c r="E24" s="247"/>
      <c r="F24" s="247"/>
      <c r="G24" s="247"/>
      <c r="H24" s="247"/>
      <c r="I24" s="247"/>
      <c r="J24" s="247"/>
      <c r="K24" s="247"/>
      <c r="L24" s="247"/>
      <c r="M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  <c r="BJ24" s="247"/>
      <c r="BK24" s="247"/>
      <c r="BR24" s="247"/>
      <c r="BS24" s="247"/>
      <c r="BT24" s="247"/>
      <c r="BU24" s="247"/>
      <c r="BV24" s="247"/>
      <c r="BW24" s="247"/>
      <c r="BX24" s="247"/>
      <c r="BY24" s="247"/>
      <c r="BZ24" s="247"/>
      <c r="CA24" s="247"/>
      <c r="CB24" s="247"/>
    </row>
    <row r="25" spans="3:92" ht="15.75">
      <c r="C25" s="255"/>
      <c r="D25" s="247" t="s">
        <v>346</v>
      </c>
      <c r="E25" s="247"/>
      <c r="F25" s="247"/>
      <c r="G25" s="247"/>
      <c r="H25" s="247"/>
      <c r="I25" s="247"/>
      <c r="J25" s="247"/>
      <c r="K25" s="247"/>
      <c r="L25" s="247"/>
      <c r="M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  <c r="BJ25" s="247"/>
      <c r="BK25" s="247"/>
    </row>
    <row r="26" spans="3:92" ht="15.75">
      <c r="C26" s="754"/>
      <c r="D26" s="247" t="s">
        <v>772</v>
      </c>
      <c r="E26" s="169"/>
      <c r="F26" s="169"/>
      <c r="G26" s="169"/>
      <c r="H26" s="169"/>
    </row>
    <row r="36" spans="19:19">
      <c r="S36" s="169"/>
    </row>
    <row r="37" spans="19:19">
      <c r="S37" s="169"/>
    </row>
    <row r="38" spans="19:19">
      <c r="S38" s="169"/>
    </row>
    <row r="39" spans="19:19">
      <c r="S39" s="169"/>
    </row>
    <row r="40" spans="19:19">
      <c r="S40" s="169"/>
    </row>
    <row r="41" spans="19:19">
      <c r="S41" s="169"/>
    </row>
    <row r="42" spans="19:19">
      <c r="S42" s="169"/>
    </row>
    <row r="43" spans="19:19">
      <c r="S43" s="169"/>
    </row>
    <row r="44" spans="19:19">
      <c r="S44" s="169"/>
    </row>
    <row r="45" spans="19:19">
      <c r="S45" s="169"/>
    </row>
    <row r="46" spans="19:19">
      <c r="S46" s="169"/>
    </row>
    <row r="47" spans="19:19">
      <c r="S47" s="169"/>
    </row>
    <row r="48" spans="19:19">
      <c r="S48" s="169"/>
    </row>
    <row r="49" spans="19:19">
      <c r="S49" s="169"/>
    </row>
  </sheetData>
  <mergeCells count="72">
    <mergeCell ref="CJ6:CJ8"/>
    <mergeCell ref="CK6:CL6"/>
    <mergeCell ref="CK7:CK8"/>
    <mergeCell ref="CL7:CL8"/>
    <mergeCell ref="BR6:BR8"/>
    <mergeCell ref="BY4:CN4"/>
    <mergeCell ref="BY5:CD5"/>
    <mergeCell ref="BY6:BY8"/>
    <mergeCell ref="BZ6:BZ8"/>
    <mergeCell ref="CA6:CA8"/>
    <mergeCell ref="CB6:CB8"/>
    <mergeCell ref="CC6:CC8"/>
    <mergeCell ref="CD6:CD8"/>
    <mergeCell ref="CE6:CE8"/>
    <mergeCell ref="CF6:CF8"/>
    <mergeCell ref="CG6:CG8"/>
    <mergeCell ref="CH6:CI6"/>
    <mergeCell ref="CM6:CM8"/>
    <mergeCell ref="CN6:CN8"/>
    <mergeCell ref="CH7:CH8"/>
    <mergeCell ref="CI7:CI8"/>
    <mergeCell ref="N5:Q5"/>
    <mergeCell ref="S5:V5"/>
    <mergeCell ref="AY5:BB5"/>
    <mergeCell ref="AI4:AM4"/>
    <mergeCell ref="AI5:AL5"/>
    <mergeCell ref="Y5:AB5"/>
    <mergeCell ref="AT5:AW5"/>
    <mergeCell ref="AN5:AQ5"/>
    <mergeCell ref="AD5:AG5"/>
    <mergeCell ref="AY4:BC4"/>
    <mergeCell ref="AR5:AS5"/>
    <mergeCell ref="W5:X5"/>
    <mergeCell ref="BD5:BG5"/>
    <mergeCell ref="BN4:BV4"/>
    <mergeCell ref="BN5:BQ5"/>
    <mergeCell ref="BU6:BU8"/>
    <mergeCell ref="BV6:BV8"/>
    <mergeCell ref="BS7:BS8"/>
    <mergeCell ref="BT7:BT8"/>
    <mergeCell ref="BN6:BN8"/>
    <mergeCell ref="BP6:BP8"/>
    <mergeCell ref="BS6:BT6"/>
    <mergeCell ref="BQ6:BQ8"/>
    <mergeCell ref="K5:M5"/>
    <mergeCell ref="F18:BK18"/>
    <mergeCell ref="C2:BK2"/>
    <mergeCell ref="C3:BK3"/>
    <mergeCell ref="C4:E5"/>
    <mergeCell ref="F4:M4"/>
    <mergeCell ref="N4:R4"/>
    <mergeCell ref="S4:X4"/>
    <mergeCell ref="Y4:AC4"/>
    <mergeCell ref="AD4:AH4"/>
    <mergeCell ref="BD4:BH4"/>
    <mergeCell ref="BI4:BI5"/>
    <mergeCell ref="BK4:BK5"/>
    <mergeCell ref="F5:J5"/>
    <mergeCell ref="AT4:AX4"/>
    <mergeCell ref="AN4:AS4"/>
    <mergeCell ref="BZ9:BZ10"/>
    <mergeCell ref="CE9:CE10"/>
    <mergeCell ref="CF9:CF10"/>
    <mergeCell ref="CJ9:CJ10"/>
    <mergeCell ref="CH9:CH10"/>
    <mergeCell ref="CI9:CI10"/>
    <mergeCell ref="CK9:CK10"/>
    <mergeCell ref="CL9:CL10"/>
    <mergeCell ref="CM9:CM10"/>
    <mergeCell ref="CC9:CC10"/>
    <mergeCell ref="CD9:CD10"/>
    <mergeCell ref="CG9:CG10"/>
  </mergeCells>
  <conditionalFormatting sqref="CN9:CN18">
    <cfRule type="cellIs" priority="17" operator="equal">
      <formula>"RFU"</formula>
    </cfRule>
  </conditionalFormatting>
  <conditionalFormatting sqref="CN9:CN18">
    <cfRule type="cellIs" dxfId="712" priority="16" operator="equal">
      <formula>"B/D"</formula>
    </cfRule>
  </conditionalFormatting>
  <conditionalFormatting sqref="BV10:BV18">
    <cfRule type="cellIs" dxfId="711" priority="11" operator="equal">
      <formula>"Ground Test"</formula>
    </cfRule>
    <cfRule type="cellIs" dxfId="710" priority="12" operator="equal">
      <formula>"Ready Bersyarat"</formula>
    </cfRule>
    <cfRule type="cellIs" dxfId="709" priority="13" operator="equal">
      <formula>"Schedule"</formula>
    </cfRule>
    <cfRule type="cellIs" dxfId="708" priority="14" operator="equal">
      <formula>"RFU"</formula>
    </cfRule>
    <cfRule type="cellIs" dxfId="707" priority="15" operator="equal">
      <formula>"Breadkown"</formula>
    </cfRule>
  </conditionalFormatting>
  <conditionalFormatting sqref="BV9">
    <cfRule type="cellIs" dxfId="706" priority="6" operator="equal">
      <formula>"Ground Test"</formula>
    </cfRule>
    <cfRule type="cellIs" dxfId="705" priority="7" operator="equal">
      <formula>"Ready Bersyarat"</formula>
    </cfRule>
    <cfRule type="cellIs" dxfId="704" priority="8" operator="equal">
      <formula>"Schedule"</formula>
    </cfRule>
    <cfRule type="cellIs" dxfId="703" priority="9" operator="equal">
      <formula>"RFU"</formula>
    </cfRule>
    <cfRule type="cellIs" dxfId="702" priority="10" operator="equal">
      <formula>"Breadkown"</formula>
    </cfRule>
  </conditionalFormatting>
  <conditionalFormatting sqref="BV9">
    <cfRule type="cellIs" dxfId="701" priority="1" operator="equal">
      <formula>"Ground Test"</formula>
    </cfRule>
    <cfRule type="cellIs" dxfId="700" priority="2" operator="equal">
      <formula>"Ready Bersyarat"</formula>
    </cfRule>
    <cfRule type="cellIs" dxfId="699" priority="3" operator="equal">
      <formula>"Schedule"</formula>
    </cfRule>
    <cfRule type="cellIs" dxfId="698" priority="4" operator="equal">
      <formula>"RFU"</formula>
    </cfRule>
    <cfRule type="cellIs" dxfId="697" priority="5" operator="equal">
      <formula>"Breadkown"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84"/>
  <sheetViews>
    <sheetView showGridLines="0" topLeftCell="I1" zoomScale="115" zoomScaleNormal="115" workbookViewId="0">
      <selection activeCell="BS15" sqref="BS15"/>
    </sheetView>
  </sheetViews>
  <sheetFormatPr defaultRowHeight="15"/>
  <cols>
    <col min="1" max="1" width="1.7109375" customWidth="1"/>
    <col min="2" max="2" width="3" bestFit="1" customWidth="1"/>
    <col min="3" max="3" width="1.7109375" customWidth="1"/>
    <col min="4" max="4" width="3" bestFit="1" customWidth="1"/>
    <col min="5" max="5" width="5.28515625" customWidth="1"/>
    <col min="6" max="6" width="5" style="169" customWidth="1"/>
    <col min="7" max="7" width="5.28515625" customWidth="1"/>
    <col min="8" max="10" width="5.28515625" style="169" customWidth="1"/>
    <col min="11" max="11" width="5.28515625" customWidth="1"/>
    <col min="12" max="12" width="5.28515625" style="169" customWidth="1"/>
    <col min="13" max="14" width="5.28515625" customWidth="1"/>
    <col min="15" max="15" width="5.28515625" style="169" customWidth="1"/>
    <col min="16" max="16" width="5.28515625" customWidth="1"/>
    <col min="17" max="17" width="5.28515625" hidden="1" customWidth="1"/>
    <col min="18" max="18" width="5.28515625" style="169" hidden="1" customWidth="1"/>
    <col min="19" max="20" width="5.28515625" hidden="1" customWidth="1"/>
    <col min="21" max="21" width="5.28515625" style="169" hidden="1" customWidth="1"/>
    <col min="22" max="23" width="5.28515625" hidden="1" customWidth="1"/>
    <col min="24" max="24" width="5.28515625" style="169" hidden="1" customWidth="1"/>
    <col min="25" max="25" width="5.28515625" hidden="1" customWidth="1"/>
    <col min="26" max="26" width="5.28515625" customWidth="1"/>
    <col min="27" max="27" width="5.28515625" style="169" customWidth="1"/>
    <col min="28" max="29" width="5.28515625" customWidth="1"/>
    <col min="30" max="30" width="5.28515625" style="169" customWidth="1"/>
    <col min="31" max="32" width="5.28515625" customWidth="1"/>
    <col min="33" max="33" width="5.28515625" style="169" customWidth="1"/>
    <col min="34" max="34" width="5.28515625" customWidth="1"/>
    <col min="35" max="35" width="4.5703125" hidden="1" customWidth="1"/>
    <col min="36" max="36" width="4.5703125" style="169" hidden="1" customWidth="1"/>
    <col min="37" max="37" width="4.5703125" hidden="1" customWidth="1"/>
    <col min="38" max="38" width="5.42578125" hidden="1" customWidth="1"/>
    <col min="39" max="39" width="6.5703125" hidden="1" customWidth="1"/>
    <col min="40" max="40" width="5.42578125" hidden="1" customWidth="1"/>
    <col min="41" max="41" width="6.5703125" hidden="1" customWidth="1"/>
    <col min="42" max="42" width="5.42578125" hidden="1" customWidth="1"/>
    <col min="43" max="43" width="6.5703125" hidden="1" customWidth="1"/>
    <col min="44" max="44" width="5.7109375" style="169" customWidth="1"/>
    <col min="45" max="46" width="5.7109375" customWidth="1"/>
    <col min="47" max="47" width="9.7109375" bestFit="1" customWidth="1"/>
    <col min="48" max="48" width="2.85546875" customWidth="1"/>
    <col min="49" max="49" width="3" hidden="1" customWidth="1"/>
    <col min="50" max="50" width="13.7109375" hidden="1" customWidth="1"/>
    <col min="51" max="51" width="7.140625" hidden="1" customWidth="1"/>
    <col min="52" max="56" width="8.140625" style="51" hidden="1" customWidth="1"/>
    <col min="57" max="57" width="0" hidden="1" customWidth="1"/>
    <col min="58" max="58" width="12.85546875" hidden="1" customWidth="1"/>
    <col min="59" max="59" width="7.28515625" hidden="1" customWidth="1"/>
    <col min="60" max="61" width="6.28515625" hidden="1" customWidth="1"/>
    <col min="62" max="62" width="0" hidden="1" customWidth="1"/>
    <col min="63" max="63" width="13.5703125" bestFit="1" customWidth="1"/>
    <col min="67" max="69" width="0" hidden="1" customWidth="1"/>
  </cols>
  <sheetData>
    <row r="1" spans="1:71" ht="15.75" thickBot="1">
      <c r="B1" s="1174" t="s">
        <v>16</v>
      </c>
      <c r="C1" s="1175"/>
      <c r="D1" s="1176"/>
      <c r="E1" s="1172">
        <v>0.625000000000001</v>
      </c>
      <c r="F1" s="1173"/>
    </row>
    <row r="2" spans="1:71" ht="15.75" thickBot="1">
      <c r="BE2" s="169"/>
    </row>
    <row r="3" spans="1:71" ht="15.75">
      <c r="B3" s="1179" t="s">
        <v>525</v>
      </c>
      <c r="C3" s="1180"/>
      <c r="D3" s="1180"/>
      <c r="E3" s="1180"/>
      <c r="F3" s="1180"/>
      <c r="G3" s="1180"/>
      <c r="H3" s="1180"/>
      <c r="I3" s="1180"/>
      <c r="J3" s="1180"/>
      <c r="K3" s="1180"/>
      <c r="L3" s="1180"/>
      <c r="M3" s="1180"/>
      <c r="N3" s="1180"/>
      <c r="O3" s="1180"/>
      <c r="P3" s="1180"/>
      <c r="Q3" s="1180"/>
      <c r="R3" s="1180"/>
      <c r="S3" s="1180"/>
      <c r="T3" s="1180"/>
      <c r="U3" s="1180"/>
      <c r="V3" s="1180"/>
      <c r="W3" s="1180"/>
      <c r="X3" s="1180"/>
      <c r="Y3" s="1180"/>
      <c r="Z3" s="1180"/>
      <c r="AA3" s="1180"/>
      <c r="AB3" s="1180"/>
      <c r="AC3" s="1180"/>
      <c r="AD3" s="1180"/>
      <c r="AE3" s="1180"/>
      <c r="AF3" s="1180"/>
      <c r="AG3" s="1180"/>
      <c r="AH3" s="1180"/>
      <c r="AI3" s="1180"/>
      <c r="AJ3" s="1180"/>
      <c r="AK3" s="1180"/>
      <c r="AL3" s="1180"/>
      <c r="AM3" s="1180"/>
      <c r="AN3" s="1180"/>
      <c r="AO3" s="1180"/>
      <c r="AP3" s="1180"/>
      <c r="AQ3" s="1180"/>
      <c r="AR3" s="1180"/>
      <c r="AS3" s="1180"/>
      <c r="AT3" s="1180"/>
      <c r="AU3" s="1181"/>
      <c r="AV3" s="54"/>
      <c r="AW3" s="56"/>
      <c r="AX3" s="1166" t="s">
        <v>457</v>
      </c>
      <c r="AY3" s="1167"/>
      <c r="AZ3" s="1167"/>
      <c r="BA3" s="1167"/>
      <c r="BB3" s="1167"/>
      <c r="BC3" s="1167"/>
      <c r="BD3" s="1168"/>
      <c r="BF3" s="1166" t="s">
        <v>929</v>
      </c>
      <c r="BG3" s="1167"/>
      <c r="BH3" s="1167"/>
      <c r="BI3" s="1168"/>
      <c r="BK3" s="1166" t="s">
        <v>949</v>
      </c>
      <c r="BL3" s="1167"/>
      <c r="BM3" s="1167"/>
      <c r="BN3" s="1168"/>
    </row>
    <row r="4" spans="1:71">
      <c r="B4" s="1182">
        <v>44105</v>
      </c>
      <c r="C4" s="1183"/>
      <c r="D4" s="1183"/>
      <c r="E4" s="1183"/>
      <c r="F4" s="1183"/>
      <c r="G4" s="1183"/>
      <c r="H4" s="1183"/>
      <c r="I4" s="1183"/>
      <c r="J4" s="1183"/>
      <c r="K4" s="1183"/>
      <c r="L4" s="1183"/>
      <c r="M4" s="1183"/>
      <c r="N4" s="1183"/>
      <c r="O4" s="1183"/>
      <c r="P4" s="1183"/>
      <c r="Q4" s="1183"/>
      <c r="R4" s="1183"/>
      <c r="S4" s="1183"/>
      <c r="T4" s="1183"/>
      <c r="U4" s="1183"/>
      <c r="V4" s="1183"/>
      <c r="W4" s="1183"/>
      <c r="X4" s="1183"/>
      <c r="Y4" s="1183"/>
      <c r="Z4" s="1183"/>
      <c r="AA4" s="1183"/>
      <c r="AB4" s="1183"/>
      <c r="AC4" s="1183"/>
      <c r="AD4" s="1183"/>
      <c r="AE4" s="1183"/>
      <c r="AF4" s="1183"/>
      <c r="AG4" s="1183"/>
      <c r="AH4" s="1183"/>
      <c r="AI4" s="1183"/>
      <c r="AJ4" s="1183"/>
      <c r="AK4" s="1183"/>
      <c r="AL4" s="1183"/>
      <c r="AM4" s="1183"/>
      <c r="AN4" s="1183"/>
      <c r="AO4" s="1183"/>
      <c r="AP4" s="1183"/>
      <c r="AQ4" s="1183"/>
      <c r="AR4" s="1183"/>
      <c r="AS4" s="1183"/>
      <c r="AT4" s="1183"/>
      <c r="AU4" s="1184"/>
      <c r="AV4" s="55"/>
      <c r="AW4" s="56"/>
      <c r="AX4" s="1169">
        <f>+B4</f>
        <v>44105</v>
      </c>
      <c r="AY4" s="1170"/>
      <c r="AZ4" s="1170"/>
      <c r="BA4" s="1170"/>
      <c r="BB4" s="1170"/>
      <c r="BC4" s="1170"/>
      <c r="BD4" s="1171"/>
      <c r="BF4" s="1169">
        <v>44105</v>
      </c>
      <c r="BG4" s="1170"/>
      <c r="BH4" s="1170"/>
      <c r="BI4" s="1171"/>
      <c r="BK4" s="1169">
        <v>44105</v>
      </c>
      <c r="BL4" s="1170"/>
      <c r="BM4" s="1170"/>
      <c r="BN4" s="1171"/>
    </row>
    <row r="5" spans="1:71" ht="7.5" customHeight="1" thickBot="1">
      <c r="B5" s="448"/>
      <c r="C5" s="449"/>
      <c r="D5" s="449"/>
      <c r="E5" s="449"/>
      <c r="F5" s="449"/>
      <c r="G5" s="449"/>
      <c r="H5" s="449"/>
      <c r="I5" s="449"/>
      <c r="J5" s="449"/>
      <c r="K5" s="449"/>
      <c r="L5" s="449"/>
      <c r="M5" s="449"/>
      <c r="N5" s="449"/>
      <c r="O5" s="449"/>
      <c r="P5" s="449"/>
      <c r="Q5" s="449"/>
      <c r="R5" s="449"/>
      <c r="S5" s="449"/>
      <c r="T5" s="449"/>
      <c r="U5" s="449"/>
      <c r="V5" s="449"/>
      <c r="W5" s="449"/>
      <c r="X5" s="449"/>
      <c r="Y5" s="449"/>
      <c r="Z5" s="449"/>
      <c r="AA5" s="449"/>
      <c r="AB5" s="449"/>
      <c r="AC5" s="449"/>
      <c r="AD5" s="449"/>
      <c r="AE5" s="449"/>
      <c r="AF5" s="449"/>
      <c r="AG5" s="449"/>
      <c r="AH5" s="449"/>
      <c r="AI5" s="449"/>
      <c r="AJ5" s="449"/>
      <c r="AK5" s="449"/>
      <c r="AL5" s="449"/>
      <c r="AM5" s="449"/>
      <c r="AN5" s="449"/>
      <c r="AO5" s="449"/>
      <c r="AP5" s="449"/>
      <c r="AQ5" s="449"/>
      <c r="AR5" s="449"/>
      <c r="AS5" s="449"/>
      <c r="AT5" s="449"/>
      <c r="AU5" s="450"/>
      <c r="AW5" s="56"/>
      <c r="AX5" s="69"/>
      <c r="AY5" s="64"/>
      <c r="AZ5" s="65"/>
      <c r="BA5" s="65"/>
      <c r="BB5" s="65"/>
      <c r="BC5" s="65"/>
      <c r="BD5" s="72"/>
      <c r="BF5" s="69"/>
      <c r="BG5" s="64"/>
      <c r="BH5" s="65"/>
      <c r="BI5" s="72"/>
      <c r="BK5" s="69"/>
      <c r="BL5" s="64"/>
      <c r="BM5" s="65"/>
      <c r="BN5" s="72"/>
    </row>
    <row r="6" spans="1:71" ht="15.75">
      <c r="B6" s="1188" t="s">
        <v>16</v>
      </c>
      <c r="C6" s="1189"/>
      <c r="D6" s="1190"/>
      <c r="E6" s="1185" t="str">
        <f>Aktual!D4</f>
        <v>ROM 13 A</v>
      </c>
      <c r="F6" s="1186"/>
      <c r="G6" s="1187"/>
      <c r="H6" s="1185" t="s">
        <v>573</v>
      </c>
      <c r="I6" s="1186"/>
      <c r="J6" s="1187"/>
      <c r="K6" s="1185" t="str">
        <f>Aktual!H4</f>
        <v>ROM 17</v>
      </c>
      <c r="L6" s="1186"/>
      <c r="M6" s="1186"/>
      <c r="N6" s="1185" t="str">
        <f>Aktual!J4</f>
        <v xml:space="preserve"> ROM 19</v>
      </c>
      <c r="O6" s="1186"/>
      <c r="P6" s="1186"/>
      <c r="Q6" s="1185" t="str">
        <f>Aktual!L4</f>
        <v>ROM 20</v>
      </c>
      <c r="R6" s="1186"/>
      <c r="S6" s="1186"/>
      <c r="T6" s="1185" t="str">
        <f>Aktual!N4</f>
        <v>ROM WARA 1</v>
      </c>
      <c r="U6" s="1186"/>
      <c r="V6" s="1186"/>
      <c r="W6" s="1185" t="str">
        <f>Aktual!P4</f>
        <v>ROM WARA 2</v>
      </c>
      <c r="X6" s="1186"/>
      <c r="Y6" s="1186"/>
      <c r="Z6" s="1185" t="str">
        <f>+Aktual!R4</f>
        <v>ROM WARA 3</v>
      </c>
      <c r="AA6" s="1186"/>
      <c r="AB6" s="1186"/>
      <c r="AC6" s="1185" t="str">
        <f>+Aktual!T4</f>
        <v>ROM PR3B</v>
      </c>
      <c r="AD6" s="1186"/>
      <c r="AE6" s="1186"/>
      <c r="AF6" s="1185" t="str">
        <f>+Aktual!V4</f>
        <v>ROM ISP72</v>
      </c>
      <c r="AG6" s="1186"/>
      <c r="AH6" s="1187"/>
      <c r="AI6" s="1185" t="str">
        <f>+Aktual!X4</f>
        <v>ROM 04</v>
      </c>
      <c r="AJ6" s="1186"/>
      <c r="AK6" s="1187"/>
      <c r="AL6" s="1185" t="s">
        <v>189</v>
      </c>
      <c r="AM6" s="1187"/>
      <c r="AN6" s="1185" t="s">
        <v>190</v>
      </c>
      <c r="AO6" s="1187"/>
      <c r="AP6" s="1185" t="s">
        <v>191</v>
      </c>
      <c r="AQ6" s="1187"/>
      <c r="AR6" s="1194" t="s">
        <v>560</v>
      </c>
      <c r="AS6" s="1194" t="s">
        <v>559</v>
      </c>
      <c r="AT6" s="1194" t="s">
        <v>63</v>
      </c>
      <c r="AU6" s="1196" t="s">
        <v>64</v>
      </c>
      <c r="AW6" s="56"/>
      <c r="AX6" s="70" t="s">
        <v>153</v>
      </c>
      <c r="AY6" s="71" t="s">
        <v>28</v>
      </c>
      <c r="AZ6" s="99" t="s">
        <v>853</v>
      </c>
      <c r="BA6" s="99" t="s">
        <v>854</v>
      </c>
      <c r="BB6" s="99" t="s">
        <v>855</v>
      </c>
      <c r="BC6" s="99" t="s">
        <v>856</v>
      </c>
      <c r="BD6" s="98" t="s">
        <v>857</v>
      </c>
      <c r="BF6" s="70" t="s">
        <v>153</v>
      </c>
      <c r="BG6" s="71" t="s">
        <v>28</v>
      </c>
      <c r="BH6" s="99" t="s">
        <v>928</v>
      </c>
      <c r="BI6" s="98" t="s">
        <v>857</v>
      </c>
      <c r="BK6" s="70" t="s">
        <v>153</v>
      </c>
      <c r="BL6" s="71" t="s">
        <v>28</v>
      </c>
      <c r="BM6" s="99" t="s">
        <v>948</v>
      </c>
      <c r="BN6" s="98" t="s">
        <v>857</v>
      </c>
    </row>
    <row r="7" spans="1:71">
      <c r="B7" s="1191"/>
      <c r="C7" s="1192"/>
      <c r="D7" s="1193"/>
      <c r="E7" s="451" t="s">
        <v>80</v>
      </c>
      <c r="F7" s="451" t="s">
        <v>512</v>
      </c>
      <c r="G7" s="451" t="s">
        <v>513</v>
      </c>
      <c r="H7" s="451" t="s">
        <v>80</v>
      </c>
      <c r="I7" s="451" t="s">
        <v>512</v>
      </c>
      <c r="J7" s="451" t="s">
        <v>513</v>
      </c>
      <c r="K7" s="451" t="s">
        <v>80</v>
      </c>
      <c r="L7" s="451" t="s">
        <v>512</v>
      </c>
      <c r="M7" s="451" t="s">
        <v>513</v>
      </c>
      <c r="N7" s="451" t="s">
        <v>80</v>
      </c>
      <c r="O7" s="451" t="s">
        <v>512</v>
      </c>
      <c r="P7" s="451" t="s">
        <v>513</v>
      </c>
      <c r="Q7" s="451" t="s">
        <v>80</v>
      </c>
      <c r="R7" s="451" t="s">
        <v>512</v>
      </c>
      <c r="S7" s="451" t="s">
        <v>513</v>
      </c>
      <c r="T7" s="451" t="s">
        <v>80</v>
      </c>
      <c r="U7" s="451" t="s">
        <v>512</v>
      </c>
      <c r="V7" s="451" t="s">
        <v>513</v>
      </c>
      <c r="W7" s="451" t="s">
        <v>80</v>
      </c>
      <c r="X7" s="451" t="s">
        <v>512</v>
      </c>
      <c r="Y7" s="451" t="s">
        <v>513</v>
      </c>
      <c r="Z7" s="451" t="s">
        <v>80</v>
      </c>
      <c r="AA7" s="451" t="s">
        <v>512</v>
      </c>
      <c r="AB7" s="451" t="s">
        <v>513</v>
      </c>
      <c r="AC7" s="451" t="s">
        <v>80</v>
      </c>
      <c r="AD7" s="451" t="s">
        <v>512</v>
      </c>
      <c r="AE7" s="451" t="s">
        <v>513</v>
      </c>
      <c r="AF7" s="451" t="s">
        <v>80</v>
      </c>
      <c r="AG7" s="451" t="s">
        <v>512</v>
      </c>
      <c r="AH7" s="451" t="s">
        <v>513</v>
      </c>
      <c r="AI7" s="451" t="s">
        <v>80</v>
      </c>
      <c r="AJ7" s="451" t="s">
        <v>512</v>
      </c>
      <c r="AK7" s="451" t="s">
        <v>513</v>
      </c>
      <c r="AL7" s="451" t="s">
        <v>80</v>
      </c>
      <c r="AM7" s="451" t="s">
        <v>129</v>
      </c>
      <c r="AN7" s="451" t="s">
        <v>80</v>
      </c>
      <c r="AO7" s="451" t="s">
        <v>129</v>
      </c>
      <c r="AP7" s="451" t="s">
        <v>80</v>
      </c>
      <c r="AQ7" s="451" t="s">
        <v>129</v>
      </c>
      <c r="AR7" s="1195"/>
      <c r="AS7" s="1195"/>
      <c r="AT7" s="1195"/>
      <c r="AU7" s="1197"/>
      <c r="AW7" s="56"/>
      <c r="AX7" s="732" t="s">
        <v>763</v>
      </c>
      <c r="AY7" s="78" t="s">
        <v>356</v>
      </c>
      <c r="AZ7" s="238">
        <v>2</v>
      </c>
      <c r="BA7" s="238"/>
      <c r="BB7" s="238"/>
      <c r="BC7" s="238"/>
      <c r="BD7" s="85"/>
      <c r="BF7" s="606" t="s">
        <v>566</v>
      </c>
      <c r="BG7" s="78" t="s">
        <v>356</v>
      </c>
      <c r="BH7" s="238">
        <v>4</v>
      </c>
      <c r="BI7" s="85">
        <v>4</v>
      </c>
      <c r="BK7" s="606" t="s">
        <v>566</v>
      </c>
      <c r="BL7" s="78" t="s">
        <v>356</v>
      </c>
      <c r="BM7" s="238">
        <v>4</v>
      </c>
      <c r="BN7" s="85">
        <v>4</v>
      </c>
    </row>
    <row r="8" spans="1:71">
      <c r="A8" s="577">
        <v>0.16666666666666666</v>
      </c>
      <c r="B8" s="151">
        <v>4</v>
      </c>
      <c r="C8" s="152" t="s">
        <v>91</v>
      </c>
      <c r="D8" s="153">
        <v>5</v>
      </c>
      <c r="E8" s="154">
        <f>+Aktual!D6</f>
        <v>4</v>
      </c>
      <c r="F8" s="154">
        <f>Aktual!E6</f>
        <v>5</v>
      </c>
      <c r="G8" s="154">
        <f>SUMIFS('Loading RTK'!$J$13:$J$27,'Loading RTK'!$H$13:$H$27,"TR 13A")</f>
        <v>5</v>
      </c>
      <c r="H8" s="154">
        <f>+Aktual!F6</f>
        <v>3</v>
      </c>
      <c r="I8" s="154">
        <f>Aktual!G6</f>
        <v>2</v>
      </c>
      <c r="J8" s="154">
        <f>SUMIFS('Loading RTK'!$J$13:$J$27,'Loading RTK'!$H$13:$H$27,"TR 13B")</f>
        <v>6</v>
      </c>
      <c r="K8" s="154">
        <f>+Aktual!H6</f>
        <v>3</v>
      </c>
      <c r="L8" s="154">
        <f>Aktual!I6</f>
        <v>3</v>
      </c>
      <c r="M8" s="154">
        <f>SUMIFS('Loading RTK'!$J$13:$J$27,'Loading RTK'!$H$13:$H$27,"TR 17")</f>
        <v>4</v>
      </c>
      <c r="N8" s="154">
        <f>+Aktual!J6</f>
        <v>0</v>
      </c>
      <c r="O8" s="154">
        <f>Aktual!K6</f>
        <v>0</v>
      </c>
      <c r="P8" s="154">
        <f>SUMIFS('Loading RTK'!$J$13:$J$27,'Loading RTK'!$H$13:$H$27,"TR 19")</f>
        <v>0</v>
      </c>
      <c r="Q8" s="154">
        <f>+Aktual!L6</f>
        <v>0</v>
      </c>
      <c r="R8" s="154">
        <f>Aktual!M6</f>
        <v>0</v>
      </c>
      <c r="S8" s="154">
        <f>SUMIFS('Loading RTK'!$J$13:$J$27,'Loading RTK'!$H$13:$H$27,"TR 20")</f>
        <v>0</v>
      </c>
      <c r="T8" s="154">
        <f>+Aktual!N6</f>
        <v>0</v>
      </c>
      <c r="U8" s="154">
        <f>Aktual!O6</f>
        <v>0</v>
      </c>
      <c r="V8" s="154">
        <f>SUMIFS('Loading RTK'!$J$13:$J$27,'Loading RTK'!$H$13:$H$27,"WS1")</f>
        <v>0</v>
      </c>
      <c r="W8" s="154">
        <f>+Aktual!P6</f>
        <v>0</v>
      </c>
      <c r="X8" s="154">
        <f>Aktual!Q6</f>
        <v>0</v>
      </c>
      <c r="Y8" s="154">
        <f>SUMIFS('Loading RTK'!$J$13:$J$27,'Loading RTK'!$H$13:$H$27,"WS2")</f>
        <v>0</v>
      </c>
      <c r="Z8" s="154">
        <f>+Aktual!R6</f>
        <v>9</v>
      </c>
      <c r="AA8" s="154">
        <f>Aktual!S6</f>
        <v>9</v>
      </c>
      <c r="AB8" s="154">
        <f>SUMIFS('Loading RTK'!$J$13:$J$27,'Loading RTK'!$H$13:$H$27,"WS3")</f>
        <v>7</v>
      </c>
      <c r="AC8" s="154">
        <f>+Aktual!T6</f>
        <v>3</v>
      </c>
      <c r="AD8" s="154">
        <f>Aktual!U6</f>
        <v>3</v>
      </c>
      <c r="AE8" s="154">
        <f>SUMIFS('Loading RTK'!$J$13:$J$27,'Loading RTK'!$H$13:$H$27,"PR3B")</f>
        <v>3</v>
      </c>
      <c r="AF8" s="154">
        <f>+Aktual!V6</f>
        <v>9</v>
      </c>
      <c r="AG8" s="154">
        <f>Aktual!W6</f>
        <v>11</v>
      </c>
      <c r="AH8" s="154">
        <f>SUMIFS('Loading RTK'!$J$13:$J$27,'Loading RTK'!$H$13:$H$27,"ISP72")</f>
        <v>3</v>
      </c>
      <c r="AI8" s="154">
        <f>+Aktual!X6</f>
        <v>0</v>
      </c>
      <c r="AJ8" s="154">
        <f>Aktual!Y6</f>
        <v>0</v>
      </c>
      <c r="AK8" s="154">
        <f>SUMIFS('Loading RTK'!$J$13:$J$27,'Loading RTK'!$H$13:$H$27,"TR 04")</f>
        <v>0</v>
      </c>
      <c r="AL8" s="154">
        <f>+Aktual!Z6</f>
        <v>0</v>
      </c>
      <c r="AM8" s="154"/>
      <c r="AN8" s="154">
        <f>+Aktual!Z6</f>
        <v>0</v>
      </c>
      <c r="AO8" s="154"/>
      <c r="AP8" s="154">
        <f>+Aktual!AB6</f>
        <v>0</v>
      </c>
      <c r="AQ8" s="154"/>
      <c r="AR8" s="154">
        <f>F8+I8+L8+O8+R8+U8+X8+AA8+AD8+AG8+AJ8</f>
        <v>33</v>
      </c>
      <c r="AS8" s="154">
        <f>G8+J8+M8+P8+S8+V8+Y8+AB8+AE8+AH8+AK8</f>
        <v>28</v>
      </c>
      <c r="AT8" s="155">
        <f>+Aktual!AI5</f>
        <v>31</v>
      </c>
      <c r="AU8" s="156">
        <f>IFERROR(+AS8/AT8,"")</f>
        <v>0.90322580645161288</v>
      </c>
      <c r="AW8" s="56"/>
      <c r="AX8" s="606" t="s">
        <v>566</v>
      </c>
      <c r="AY8" s="78" t="s">
        <v>356</v>
      </c>
      <c r="AZ8" s="238">
        <v>7</v>
      </c>
      <c r="BA8" s="238">
        <v>7</v>
      </c>
      <c r="BB8" s="238">
        <v>4</v>
      </c>
      <c r="BC8" s="238">
        <v>4</v>
      </c>
      <c r="BD8" s="85">
        <v>4</v>
      </c>
      <c r="BF8" s="601" t="s">
        <v>394</v>
      </c>
      <c r="BG8" s="78" t="s">
        <v>393</v>
      </c>
      <c r="BH8" s="238"/>
      <c r="BI8" s="85">
        <v>4</v>
      </c>
      <c r="BK8" s="601" t="s">
        <v>394</v>
      </c>
      <c r="BL8" s="78" t="s">
        <v>393</v>
      </c>
      <c r="BM8" s="238"/>
      <c r="BN8" s="85">
        <v>4</v>
      </c>
    </row>
    <row r="9" spans="1:71">
      <c r="A9" s="577">
        <v>0.20833333333333334</v>
      </c>
      <c r="B9" s="151">
        <v>5</v>
      </c>
      <c r="C9" s="152" t="s">
        <v>91</v>
      </c>
      <c r="D9" s="153">
        <v>6</v>
      </c>
      <c r="E9" s="154">
        <f>+Aktual!D7</f>
        <v>4</v>
      </c>
      <c r="F9" s="154">
        <f>Aktual!E7</f>
        <v>1</v>
      </c>
      <c r="G9" s="154">
        <f>SUMIFS('Loading RTK'!$J$68:$J$82,'Loading RTK'!$H$68:$H$82,"TR 13A")</f>
        <v>2</v>
      </c>
      <c r="H9" s="154">
        <f>+Aktual!F7</f>
        <v>3</v>
      </c>
      <c r="I9" s="154">
        <f>Aktual!G7</f>
        <v>1</v>
      </c>
      <c r="J9" s="154">
        <f>SUMIFS('Loading RTK'!$J$68:$J$82,'Loading RTK'!$H$68:$H$82,"TR 13B")</f>
        <v>2</v>
      </c>
      <c r="K9" s="154">
        <f>+Aktual!H7</f>
        <v>3</v>
      </c>
      <c r="L9" s="154">
        <f>Aktual!I7</f>
        <v>2</v>
      </c>
      <c r="M9" s="154">
        <f>SUMIFS('Loading RTK'!$J$68:$J$82,'Loading RTK'!$H$68:$H$82,"TR 17")</f>
        <v>1</v>
      </c>
      <c r="N9" s="154">
        <f>+Aktual!J7</f>
        <v>0</v>
      </c>
      <c r="O9" s="154">
        <f>Aktual!K7</f>
        <v>0</v>
      </c>
      <c r="P9" s="154">
        <f>SUMIFS('Loading RTK'!$J$68:$J$82,'Loading RTK'!$H$68:$H$82,"TR 19")</f>
        <v>0</v>
      </c>
      <c r="Q9" s="154">
        <f>+Aktual!L7</f>
        <v>0</v>
      </c>
      <c r="R9" s="154">
        <f>Aktual!M7</f>
        <v>0</v>
      </c>
      <c r="S9" s="154">
        <f>SUMIFS('Loading RTK'!$J$68:$J$82,'Loading RTK'!$H$68:$H$82,"TR 20")</f>
        <v>0</v>
      </c>
      <c r="T9" s="154">
        <f>+Aktual!N7</f>
        <v>0</v>
      </c>
      <c r="U9" s="154">
        <f>Aktual!O7</f>
        <v>0</v>
      </c>
      <c r="V9" s="154">
        <f>SUMIFS('Loading RTK'!$J$68:$J$82,'Loading RTK'!$H$68:$H$82,"WS1")</f>
        <v>0</v>
      </c>
      <c r="W9" s="154">
        <f>+Aktual!P7</f>
        <v>0</v>
      </c>
      <c r="X9" s="154">
        <f>Aktual!Q7</f>
        <v>0</v>
      </c>
      <c r="Y9" s="154">
        <f>SUMIFS('Loading RTK'!$J$68:$J$82,'Loading RTK'!$H$68:$H$82,"WS2")</f>
        <v>0</v>
      </c>
      <c r="Z9" s="154">
        <f>+Aktual!R7</f>
        <v>9</v>
      </c>
      <c r="AA9" s="154">
        <f>Aktual!S7</f>
        <v>10</v>
      </c>
      <c r="AB9" s="154">
        <f>SUMIFS('Loading RTK'!$J$68:$J$82,'Loading RTK'!$H$68:$H$82,"WS3")</f>
        <v>8</v>
      </c>
      <c r="AC9" s="154">
        <f>+Aktual!T7</f>
        <v>3</v>
      </c>
      <c r="AD9" s="154">
        <f>Aktual!U7</f>
        <v>3</v>
      </c>
      <c r="AE9" s="154">
        <f>SUMIFS('Loading RTK'!$J$68:$J$82,'Loading RTK'!$H$68:$H$82,"PR3B")</f>
        <v>3</v>
      </c>
      <c r="AF9" s="154">
        <f>+Aktual!V7</f>
        <v>9</v>
      </c>
      <c r="AG9" s="154">
        <f>Aktual!W7</f>
        <v>11</v>
      </c>
      <c r="AH9" s="154">
        <f>SUMIFS('Loading RTK'!$J$68:$J$82,'Loading RTK'!$H$68:$H$82,"ISP72")</f>
        <v>5</v>
      </c>
      <c r="AI9" s="154">
        <f>+Aktual!X7</f>
        <v>0</v>
      </c>
      <c r="AJ9" s="154">
        <f>Aktual!Y7</f>
        <v>0</v>
      </c>
      <c r="AK9" s="154">
        <f>SUMIFS('Loading RTK'!$J$68:$J$82,'Loading RTK'!$H$68:$H$82,"TR 04")</f>
        <v>0</v>
      </c>
      <c r="AL9" s="154">
        <f>+Aktual!Z7</f>
        <v>0</v>
      </c>
      <c r="AM9" s="154"/>
      <c r="AN9" s="154">
        <f>+Aktual!Z7</f>
        <v>0</v>
      </c>
      <c r="AO9" s="154"/>
      <c r="AP9" s="154">
        <f>+Aktual!AB7</f>
        <v>0</v>
      </c>
      <c r="AQ9" s="154"/>
      <c r="AR9" s="154">
        <f>F9+I9+L9+O9+R9+U9+X9+AA9+AD9+AG9+AJ9</f>
        <v>28</v>
      </c>
      <c r="AS9" s="154">
        <f t="shared" ref="AS9:AS19" si="0">G9+J9+M9+P9+S9+V9+Y9+AB9+AE9+AH9+AK9</f>
        <v>21</v>
      </c>
      <c r="AT9" s="155">
        <f>+Aktual!AI6</f>
        <v>31</v>
      </c>
      <c r="AU9" s="156">
        <f t="shared" ref="AU9:AU19" si="1">IFERROR(+AS9/AT9,"")</f>
        <v>0.67741935483870963</v>
      </c>
      <c r="AW9" s="56"/>
      <c r="AX9" s="600" t="s">
        <v>447</v>
      </c>
      <c r="AY9" s="78" t="s">
        <v>393</v>
      </c>
      <c r="AZ9" s="238"/>
      <c r="BA9" s="238"/>
      <c r="BB9" s="238">
        <v>4</v>
      </c>
      <c r="BC9" s="238">
        <v>2</v>
      </c>
      <c r="BD9" s="85"/>
      <c r="BF9" s="608" t="s">
        <v>65</v>
      </c>
      <c r="BG9" s="78" t="s">
        <v>666</v>
      </c>
      <c r="BH9" s="238">
        <v>10</v>
      </c>
      <c r="BI9" s="85">
        <v>8</v>
      </c>
      <c r="BK9" s="608" t="s">
        <v>65</v>
      </c>
      <c r="BL9" s="78" t="s">
        <v>666</v>
      </c>
      <c r="BM9" s="238">
        <v>10</v>
      </c>
      <c r="BN9" s="85">
        <v>8</v>
      </c>
    </row>
    <row r="10" spans="1:71">
      <c r="A10" s="577">
        <v>0.25</v>
      </c>
      <c r="B10" s="151">
        <v>6</v>
      </c>
      <c r="C10" s="152" t="s">
        <v>91</v>
      </c>
      <c r="D10" s="153">
        <v>7</v>
      </c>
      <c r="E10" s="154">
        <f>+Aktual!D8</f>
        <v>8</v>
      </c>
      <c r="F10" s="154">
        <f>Aktual!E8</f>
        <v>8</v>
      </c>
      <c r="G10" s="154">
        <f>SUMIFS('Loading RTK'!$J$123:$J$137,'Loading RTK'!$H$123:$H$137,"TR 13A")</f>
        <v>3</v>
      </c>
      <c r="H10" s="154">
        <f>+Aktual!F8</f>
        <v>7</v>
      </c>
      <c r="I10" s="154">
        <f>Aktual!G8</f>
        <v>5</v>
      </c>
      <c r="J10" s="154">
        <f>SUMIFS('Loading RTK'!$J$123:$J$137,'Loading RTK'!$H$123:$H$137,"TR 13B")</f>
        <v>5</v>
      </c>
      <c r="K10" s="154">
        <f>+Aktual!H8</f>
        <v>4</v>
      </c>
      <c r="L10" s="154">
        <f>Aktual!I8</f>
        <v>5</v>
      </c>
      <c r="M10" s="154">
        <f>SUMIFS('Loading RTK'!$J$123:$J$137,'Loading RTK'!$H$123:$H$137,"TR 17")</f>
        <v>1</v>
      </c>
      <c r="N10" s="154">
        <f>+Aktual!J8</f>
        <v>4</v>
      </c>
      <c r="O10" s="154">
        <f>Aktual!K8</f>
        <v>4</v>
      </c>
      <c r="P10" s="154">
        <f>SUMIFS('Loading RTK'!$J$123:$J$137,'Loading RTK'!$H$123:$H$137,"TR 19")</f>
        <v>0</v>
      </c>
      <c r="Q10" s="154">
        <f>+Aktual!L8</f>
        <v>0</v>
      </c>
      <c r="R10" s="154">
        <f>Aktual!M8</f>
        <v>0</v>
      </c>
      <c r="S10" s="154">
        <f>SUMIFS('Loading RTK'!$J$123:$J$137,'Loading RTK'!$H$123:$H$137,"TR 20")</f>
        <v>0</v>
      </c>
      <c r="T10" s="154">
        <f>+Aktual!N8</f>
        <v>0</v>
      </c>
      <c r="U10" s="154">
        <f>Aktual!O8</f>
        <v>0</v>
      </c>
      <c r="V10" s="154">
        <f>SUMIFS('Loading RTK'!$J$123:$J$137,'Loading RTK'!$H$123:$H$137,"WS1")</f>
        <v>0</v>
      </c>
      <c r="W10" s="154">
        <f>+Aktual!P8</f>
        <v>0</v>
      </c>
      <c r="X10" s="154">
        <f>Aktual!Q8</f>
        <v>0</v>
      </c>
      <c r="Y10" s="154">
        <f>SUMIFS('Loading RTK'!$J$123:$J$137,'Loading RTK'!$H$123:$H$137,"WS2")</f>
        <v>0</v>
      </c>
      <c r="Z10" s="154">
        <f>+Aktual!R8</f>
        <v>0</v>
      </c>
      <c r="AA10" s="154">
        <f>Aktual!S8</f>
        <v>0</v>
      </c>
      <c r="AB10" s="154">
        <f>SUMIFS('Loading RTK'!$J$123:$J$137,'Loading RTK'!$H$123:$H$137,"WS3")</f>
        <v>5</v>
      </c>
      <c r="AC10" s="154">
        <f>+Aktual!T8</f>
        <v>4</v>
      </c>
      <c r="AD10" s="154">
        <f>Aktual!U8</f>
        <v>0</v>
      </c>
      <c r="AE10" s="154">
        <f>SUMIFS('Loading RTK'!$J$123:$J$137,'Loading RTK'!$H$123:$H$137,"PR3B")</f>
        <v>0</v>
      </c>
      <c r="AF10" s="154">
        <f>+Aktual!V8</f>
        <v>4</v>
      </c>
      <c r="AG10" s="154">
        <f>Aktual!W8</f>
        <v>4</v>
      </c>
      <c r="AH10" s="154">
        <f>SUMIFS('Loading RTK'!$J$123:$J$137,'Loading RTK'!$H$123:$H$137,"ISP72")</f>
        <v>4</v>
      </c>
      <c r="AI10" s="154">
        <f>+Aktual!X8</f>
        <v>0</v>
      </c>
      <c r="AJ10" s="154">
        <f>Aktual!Y8</f>
        <v>0</v>
      </c>
      <c r="AK10" s="154">
        <f>SUMIFS('Loading RTK'!$J$123:$J$137,'Loading RTK'!$H$123:$H$137,"TR 04")</f>
        <v>0</v>
      </c>
      <c r="AL10" s="154">
        <f>+Aktual!Z8</f>
        <v>0</v>
      </c>
      <c r="AM10" s="154"/>
      <c r="AN10" s="154">
        <f>+Aktual!Z8</f>
        <v>0</v>
      </c>
      <c r="AO10" s="154"/>
      <c r="AP10" s="154">
        <f>+Aktual!AB8</f>
        <v>0</v>
      </c>
      <c r="AQ10" s="154"/>
      <c r="AR10" s="154">
        <f t="shared" ref="AR10:AR19" si="2">F10+I10+L10+O10+R10+U10+X10+AA10+AD10+AG10+AJ10</f>
        <v>26</v>
      </c>
      <c r="AS10" s="154">
        <f t="shared" si="0"/>
        <v>18</v>
      </c>
      <c r="AT10" s="155">
        <f>+Aktual!AI7</f>
        <v>31</v>
      </c>
      <c r="AU10" s="156">
        <f t="shared" si="1"/>
        <v>0.58064516129032262</v>
      </c>
      <c r="AW10" s="56"/>
      <c r="AX10" s="601" t="s">
        <v>394</v>
      </c>
      <c r="AY10" s="78" t="s">
        <v>393</v>
      </c>
      <c r="AZ10" s="238"/>
      <c r="BA10" s="238"/>
      <c r="BB10" s="238"/>
      <c r="BC10" s="238">
        <v>2</v>
      </c>
      <c r="BD10" s="85">
        <v>4</v>
      </c>
      <c r="BF10" s="608" t="s">
        <v>574</v>
      </c>
      <c r="BG10" s="78" t="s">
        <v>667</v>
      </c>
      <c r="BH10" s="238">
        <v>9</v>
      </c>
      <c r="BI10" s="85">
        <v>7</v>
      </c>
      <c r="BK10" s="608" t="s">
        <v>574</v>
      </c>
      <c r="BL10" s="78" t="s">
        <v>667</v>
      </c>
      <c r="BM10" s="238">
        <v>9</v>
      </c>
      <c r="BN10" s="85">
        <v>7</v>
      </c>
    </row>
    <row r="11" spans="1:71">
      <c r="A11" s="577">
        <v>0.29166666666666702</v>
      </c>
      <c r="B11" s="151">
        <v>7</v>
      </c>
      <c r="C11" s="157" t="s">
        <v>91</v>
      </c>
      <c r="D11" s="153">
        <v>8</v>
      </c>
      <c r="E11" s="154">
        <f>+Aktual!D9</f>
        <v>8</v>
      </c>
      <c r="F11" s="154">
        <f>Aktual!E9</f>
        <v>10</v>
      </c>
      <c r="G11" s="154">
        <f>SUMIFS('Loading RTK'!$J$178:$J$192,'Loading RTK'!$H$178:$H$192,"TR 13A")</f>
        <v>8</v>
      </c>
      <c r="H11" s="154">
        <f>+Aktual!F9</f>
        <v>7</v>
      </c>
      <c r="I11" s="154">
        <f>Aktual!G9</f>
        <v>10</v>
      </c>
      <c r="J11" s="154">
        <f>SUMIFS('Loading RTK'!$J$178:$J$192,'Loading RTK'!$H$178:$H$192,"TR 13B")</f>
        <v>5</v>
      </c>
      <c r="K11" s="154">
        <f>+Aktual!H9</f>
        <v>4</v>
      </c>
      <c r="L11" s="154">
        <f>Aktual!I9</f>
        <v>5</v>
      </c>
      <c r="M11" s="154">
        <f>SUMIFS('Loading RTK'!$J$178:$J$192,'Loading RTK'!$H$178:$H$192,"TR 17")</f>
        <v>7</v>
      </c>
      <c r="N11" s="154">
        <f>+Aktual!J9</f>
        <v>4</v>
      </c>
      <c r="O11" s="154">
        <f>Aktual!K9</f>
        <v>9</v>
      </c>
      <c r="P11" s="154">
        <f>SUMIFS('Loading RTK'!$J$178:$J$192,'Loading RTK'!$H$178:$H$192,"TR 19")</f>
        <v>6</v>
      </c>
      <c r="Q11" s="154">
        <f>+Aktual!L9</f>
        <v>0</v>
      </c>
      <c r="R11" s="154">
        <f>Aktual!M9</f>
        <v>0</v>
      </c>
      <c r="S11" s="154">
        <f>SUMIFS('Loading RTK'!$J$178:$J$192,'Loading RTK'!$H$178:$H$192,"TR 20")</f>
        <v>0</v>
      </c>
      <c r="T11" s="154">
        <f>+Aktual!N9</f>
        <v>0</v>
      </c>
      <c r="U11" s="154">
        <f>Aktual!O9</f>
        <v>0</v>
      </c>
      <c r="V11" s="154">
        <f>SUMIFS('Loading RTK'!$J$178:$J$192,'Loading RTK'!$H$178:$H$192,"WS1")</f>
        <v>0</v>
      </c>
      <c r="W11" s="154">
        <f>+Aktual!P9</f>
        <v>0</v>
      </c>
      <c r="X11" s="154">
        <f>Aktual!Q9</f>
        <v>0</v>
      </c>
      <c r="Y11" s="154">
        <f>SUMIFS('Loading RTK'!$J$178:$J$192,'Loading RTK'!$H$178:$H$192,"WS2")</f>
        <v>0</v>
      </c>
      <c r="Z11" s="154">
        <f>+Aktual!R9</f>
        <v>0</v>
      </c>
      <c r="AA11" s="154">
        <f>Aktual!S9</f>
        <v>0</v>
      </c>
      <c r="AB11" s="154">
        <f>SUMIFS('Loading RTK'!$J$178:$J$192,'Loading RTK'!$H$178:$H$192,"WS3")</f>
        <v>0</v>
      </c>
      <c r="AC11" s="154">
        <f>+Aktual!T9</f>
        <v>4</v>
      </c>
      <c r="AD11" s="154">
        <f>Aktual!U9</f>
        <v>0</v>
      </c>
      <c r="AE11" s="154">
        <f>SUMIFS('Loading RTK'!$J$178:$J$192,'Loading RTK'!$H$178:$H$192,"PR3B")</f>
        <v>0</v>
      </c>
      <c r="AF11" s="154">
        <f>+Aktual!V9</f>
        <v>4</v>
      </c>
      <c r="AG11" s="154">
        <f>Aktual!W9</f>
        <v>4</v>
      </c>
      <c r="AH11" s="154">
        <f>SUMIFS('Loading RTK'!$J$178:$J$192,'Loading RTK'!$H$178:$H$192,"ISP72")</f>
        <v>8</v>
      </c>
      <c r="AI11" s="154">
        <f>+Aktual!X9</f>
        <v>0</v>
      </c>
      <c r="AJ11" s="154">
        <f>Aktual!Y9</f>
        <v>0</v>
      </c>
      <c r="AK11" s="154">
        <f>SUMIFS('Loading RTK'!$J$178:$J$192,'Loading RTK'!$H$178:$H$192,"TR 04")</f>
        <v>0</v>
      </c>
      <c r="AL11" s="154">
        <f>+Aktual!Z9</f>
        <v>0</v>
      </c>
      <c r="AM11" s="154"/>
      <c r="AN11" s="154">
        <f>+Aktual!Z9</f>
        <v>0</v>
      </c>
      <c r="AO11" s="154"/>
      <c r="AP11" s="154">
        <f>+Aktual!AB9</f>
        <v>0</v>
      </c>
      <c r="AQ11" s="154"/>
      <c r="AR11" s="154">
        <f t="shared" si="2"/>
        <v>38</v>
      </c>
      <c r="AS11" s="154">
        <f t="shared" si="0"/>
        <v>34</v>
      </c>
      <c r="AT11" s="155">
        <f>+Aktual!AI8</f>
        <v>31</v>
      </c>
      <c r="AU11" s="156">
        <f t="shared" si="1"/>
        <v>1.096774193548387</v>
      </c>
      <c r="AW11" s="56"/>
      <c r="AX11" s="602" t="s">
        <v>395</v>
      </c>
      <c r="AY11" s="78" t="s">
        <v>393</v>
      </c>
      <c r="AZ11" s="238">
        <v>3</v>
      </c>
      <c r="BA11" s="238">
        <v>3</v>
      </c>
      <c r="BB11" s="238"/>
      <c r="BC11" s="238"/>
      <c r="BD11" s="85"/>
      <c r="BF11" s="725" t="s">
        <v>70</v>
      </c>
      <c r="BG11" s="78" t="s">
        <v>398</v>
      </c>
      <c r="BH11" s="238">
        <v>4</v>
      </c>
      <c r="BI11" s="85">
        <v>4</v>
      </c>
      <c r="BJ11" s="169"/>
      <c r="BK11" s="725" t="s">
        <v>70</v>
      </c>
      <c r="BL11" s="78" t="s">
        <v>398</v>
      </c>
      <c r="BM11" s="238">
        <v>4</v>
      </c>
      <c r="BN11" s="85">
        <v>4</v>
      </c>
    </row>
    <row r="12" spans="1:71">
      <c r="A12" s="577">
        <v>0.33333333333333398</v>
      </c>
      <c r="B12" s="151">
        <v>8</v>
      </c>
      <c r="C12" s="158" t="s">
        <v>91</v>
      </c>
      <c r="D12" s="153">
        <v>9</v>
      </c>
      <c r="E12" s="154">
        <f>+Aktual!D10</f>
        <v>10</v>
      </c>
      <c r="F12" s="154">
        <f>Aktual!E10</f>
        <v>13</v>
      </c>
      <c r="G12" s="154">
        <f>SUMIFS('Loading RTK'!$J$233:$J$247,'Loading RTK'!$H$233:$H$247,"TR 13A")</f>
        <v>13</v>
      </c>
      <c r="H12" s="154">
        <f>+Aktual!F10</f>
        <v>9</v>
      </c>
      <c r="I12" s="154">
        <f>Aktual!G10</f>
        <v>11</v>
      </c>
      <c r="J12" s="154">
        <f>SUMIFS('Loading RTK'!$J$233:$J$247,'Loading RTK'!$H$233:$H$247,"TR 13B")</f>
        <v>10</v>
      </c>
      <c r="K12" s="154">
        <f>+Aktual!H10</f>
        <v>4</v>
      </c>
      <c r="L12" s="154">
        <f>Aktual!I10</f>
        <v>4</v>
      </c>
      <c r="M12" s="154">
        <f>SUMIFS('Loading RTK'!$J$233:$J$247,'Loading RTK'!$H$233:$H$247,"TR 17")</f>
        <v>5</v>
      </c>
      <c r="N12" s="154">
        <f>+Aktual!J10</f>
        <v>4</v>
      </c>
      <c r="O12" s="154">
        <f>Aktual!K10</f>
        <v>7</v>
      </c>
      <c r="P12" s="154">
        <f>SUMIFS('Loading RTK'!$J$233:$J$247,'Loading RTK'!$H$233:$H$247,"TR 19")</f>
        <v>8</v>
      </c>
      <c r="Q12" s="154">
        <f>+Aktual!L10</f>
        <v>0</v>
      </c>
      <c r="R12" s="154">
        <f>Aktual!M10</f>
        <v>0</v>
      </c>
      <c r="S12" s="154">
        <f>SUMIFS('Loading RTK'!$J$233:$J$247,'Loading RTK'!$H$233:$H$247,"TR 20")</f>
        <v>0</v>
      </c>
      <c r="T12" s="154">
        <f>+Aktual!N10</f>
        <v>0</v>
      </c>
      <c r="U12" s="154">
        <f>Aktual!O10</f>
        <v>0</v>
      </c>
      <c r="V12" s="154">
        <f>SUMIFS('Loading RTK'!$J$233:$J$247,'Loading RTK'!$H$233:$H$247,"WS1")</f>
        <v>0</v>
      </c>
      <c r="W12" s="154">
        <f>+Aktual!P10</f>
        <v>0</v>
      </c>
      <c r="X12" s="154">
        <f>Aktual!Q10</f>
        <v>0</v>
      </c>
      <c r="Y12" s="154">
        <f>SUMIFS('Loading RTK'!$J$233:$J$247,'Loading RTK'!$H$233:$H$247,"WS2")</f>
        <v>0</v>
      </c>
      <c r="Z12" s="154">
        <f>+Aktual!R10</f>
        <v>0</v>
      </c>
      <c r="AA12" s="154">
        <f>Aktual!S10</f>
        <v>0</v>
      </c>
      <c r="AB12" s="154">
        <f>SUMIFS('Loading RTK'!$J$233:$J$247,'Loading RTK'!$H$233:$H$247,"WS3")</f>
        <v>0</v>
      </c>
      <c r="AC12" s="154">
        <f>+Aktual!T10</f>
        <v>0</v>
      </c>
      <c r="AD12" s="154">
        <f>Aktual!U10</f>
        <v>0</v>
      </c>
      <c r="AE12" s="154">
        <f>SUMIFS('Loading RTK'!$J$233:$J$247,'Loading RTK'!$H$233:$H$247,"PR3B")</f>
        <v>0</v>
      </c>
      <c r="AF12" s="154">
        <f>+Aktual!V10</f>
        <v>4</v>
      </c>
      <c r="AG12" s="154">
        <f>Aktual!W10</f>
        <v>4</v>
      </c>
      <c r="AH12" s="154">
        <f>SUMIFS('Loading RTK'!$J$233:$J$247,'Loading RTK'!$H$233:$H$247,"ISP72")</f>
        <v>10</v>
      </c>
      <c r="AI12" s="154">
        <f>+Aktual!X10</f>
        <v>0</v>
      </c>
      <c r="AJ12" s="154">
        <f>Aktual!Y10</f>
        <v>0</v>
      </c>
      <c r="AK12" s="154">
        <f>SUMIFS('Loading RTK'!$J$233:$J$247,'Loading RTK'!$H$233:$H$247,"TR 04")</f>
        <v>0</v>
      </c>
      <c r="AL12" s="154">
        <f>+Aktual!Z10</f>
        <v>0</v>
      </c>
      <c r="AM12" s="154"/>
      <c r="AN12" s="154">
        <f>+Aktual!Z10</f>
        <v>0</v>
      </c>
      <c r="AO12" s="154"/>
      <c r="AP12" s="154">
        <f>+Aktual!AB10</f>
        <v>0</v>
      </c>
      <c r="AQ12" s="154"/>
      <c r="AR12" s="154">
        <f t="shared" si="2"/>
        <v>39</v>
      </c>
      <c r="AS12" s="154">
        <f t="shared" si="0"/>
        <v>46</v>
      </c>
      <c r="AT12" s="155">
        <f>+Aktual!AI9</f>
        <v>31</v>
      </c>
      <c r="AU12" s="156">
        <f t="shared" si="1"/>
        <v>1.4838709677419355</v>
      </c>
      <c r="AW12" s="58"/>
      <c r="AX12" s="608" t="s">
        <v>65</v>
      </c>
      <c r="AY12" s="78" t="s">
        <v>666</v>
      </c>
      <c r="AZ12" s="238">
        <v>4</v>
      </c>
      <c r="BA12" s="238">
        <v>4</v>
      </c>
      <c r="BB12" s="238">
        <v>8</v>
      </c>
      <c r="BC12" s="238">
        <v>8</v>
      </c>
      <c r="BD12" s="85">
        <v>8</v>
      </c>
      <c r="BF12" s="614" t="s">
        <v>427</v>
      </c>
      <c r="BG12" s="78" t="s">
        <v>399</v>
      </c>
      <c r="BH12" s="238">
        <v>4</v>
      </c>
      <c r="BI12" s="85">
        <v>4</v>
      </c>
      <c r="BJ12" s="169"/>
      <c r="BK12" s="614" t="s">
        <v>427</v>
      </c>
      <c r="BL12" s="78" t="s">
        <v>399</v>
      </c>
      <c r="BM12" s="238">
        <v>4</v>
      </c>
      <c r="BN12" s="85">
        <v>4</v>
      </c>
    </row>
    <row r="13" spans="1:71">
      <c r="A13" s="577">
        <v>0.375</v>
      </c>
      <c r="B13" s="151">
        <v>9</v>
      </c>
      <c r="C13" s="152" t="s">
        <v>91</v>
      </c>
      <c r="D13" s="153">
        <v>10</v>
      </c>
      <c r="E13" s="154">
        <f>+Aktual!D11</f>
        <v>10</v>
      </c>
      <c r="F13" s="154">
        <f>Aktual!E11</f>
        <v>7</v>
      </c>
      <c r="G13" s="154">
        <f>SUMIFS('Loading RTK'!$J$288:$J$302,'Loading RTK'!$H$288:$H$302,"TR 13A")</f>
        <v>8</v>
      </c>
      <c r="H13" s="154">
        <f>+Aktual!F11</f>
        <v>9</v>
      </c>
      <c r="I13" s="154">
        <f>Aktual!G11</f>
        <v>4</v>
      </c>
      <c r="J13" s="154">
        <f>SUMIFS('Loading RTK'!$J$288:$J$302,'Loading RTK'!$H$288:$H$302,"TR 13B")</f>
        <v>9</v>
      </c>
      <c r="K13" s="154">
        <f>+Aktual!H11</f>
        <v>4</v>
      </c>
      <c r="L13" s="154">
        <f>Aktual!I11</f>
        <v>3</v>
      </c>
      <c r="M13" s="154">
        <f>SUMIFS('Loading RTK'!$J$288:$J$302,'Loading RTK'!$H$288:$H$302,"TR 17")</f>
        <v>2</v>
      </c>
      <c r="N13" s="154">
        <f>+Aktual!J11</f>
        <v>4</v>
      </c>
      <c r="O13" s="154">
        <f>Aktual!K11</f>
        <v>5</v>
      </c>
      <c r="P13" s="154">
        <f>SUMIFS('Loading RTK'!$J$288:$J$302,'Loading RTK'!$H$288:$H$302,"TR 19")</f>
        <v>7</v>
      </c>
      <c r="Q13" s="154">
        <f>+Aktual!L11</f>
        <v>0</v>
      </c>
      <c r="R13" s="154">
        <f>Aktual!M11</f>
        <v>0</v>
      </c>
      <c r="S13" s="154">
        <f>SUMIFS('Loading RTK'!$J$288:$J$302,'Loading RTK'!$H$288:$H$302,"TR 20")</f>
        <v>0</v>
      </c>
      <c r="T13" s="154">
        <f>+Aktual!N11</f>
        <v>0</v>
      </c>
      <c r="U13" s="154">
        <f>Aktual!O11</f>
        <v>0</v>
      </c>
      <c r="V13" s="154">
        <f>SUMIFS('Loading RTK'!$J$288:$J$302,'Loading RTK'!$H$288:$H$302,"WS1")</f>
        <v>0</v>
      </c>
      <c r="W13" s="154">
        <f>+Aktual!P11</f>
        <v>0</v>
      </c>
      <c r="X13" s="154">
        <f>Aktual!Q11</f>
        <v>0</v>
      </c>
      <c r="Y13" s="154">
        <f>SUMIFS('Loading RTK'!$J$288:$J$302,'Loading RTK'!$H$288:$H$302,"WS2")</f>
        <v>0</v>
      </c>
      <c r="Z13" s="154">
        <f>+Aktual!R11</f>
        <v>0</v>
      </c>
      <c r="AA13" s="154">
        <f>Aktual!S11</f>
        <v>0</v>
      </c>
      <c r="AB13" s="154">
        <f>SUMIFS('Loading RTK'!$J$288:$J$302,'Loading RTK'!$H$288:$H$302,"WS3")</f>
        <v>0</v>
      </c>
      <c r="AC13" s="154">
        <f>+Aktual!T11</f>
        <v>0</v>
      </c>
      <c r="AD13" s="154">
        <f>Aktual!U11</f>
        <v>0</v>
      </c>
      <c r="AE13" s="154">
        <f>SUMIFS('Loading RTK'!$J$288:$J$302,'Loading RTK'!$H$288:$H$302,"PR3B")</f>
        <v>0</v>
      </c>
      <c r="AF13" s="154">
        <f>+Aktual!V11</f>
        <v>4</v>
      </c>
      <c r="AG13" s="154">
        <f>Aktual!W11</f>
        <v>3</v>
      </c>
      <c r="AH13" s="154">
        <f>SUMIFS('Loading RTK'!$J$288:$J$302,'Loading RTK'!$H$288:$H$302,"ISP72")</f>
        <v>9</v>
      </c>
      <c r="AI13" s="154">
        <f>+Aktual!X11</f>
        <v>0</v>
      </c>
      <c r="AJ13" s="154">
        <f>Aktual!Y11</f>
        <v>0</v>
      </c>
      <c r="AK13" s="154">
        <f>SUMIFS('Loading RTK'!$J$288:$J$302,'Loading RTK'!$H$288:$H$302,"TR 04")</f>
        <v>0</v>
      </c>
      <c r="AL13" s="154">
        <f>+Aktual!Z11</f>
        <v>0</v>
      </c>
      <c r="AM13" s="154"/>
      <c r="AN13" s="154">
        <f>+Aktual!Z11</f>
        <v>0</v>
      </c>
      <c r="AO13" s="154"/>
      <c r="AP13" s="154">
        <f>+Aktual!AB11</f>
        <v>0</v>
      </c>
      <c r="AQ13" s="154"/>
      <c r="AR13" s="154">
        <f t="shared" si="2"/>
        <v>22</v>
      </c>
      <c r="AS13" s="154">
        <f t="shared" si="0"/>
        <v>35</v>
      </c>
      <c r="AT13" s="155">
        <f>+Aktual!AI10</f>
        <v>31</v>
      </c>
      <c r="AU13" s="156">
        <f t="shared" si="1"/>
        <v>1.1290322580645162</v>
      </c>
      <c r="AW13" s="56"/>
      <c r="AX13" s="608" t="s">
        <v>574</v>
      </c>
      <c r="AY13" s="78" t="s">
        <v>667</v>
      </c>
      <c r="AZ13" s="238">
        <v>3</v>
      </c>
      <c r="BA13" s="238">
        <v>4</v>
      </c>
      <c r="BB13" s="238">
        <v>7</v>
      </c>
      <c r="BC13" s="238">
        <v>7</v>
      </c>
      <c r="BD13" s="85">
        <v>7</v>
      </c>
      <c r="BF13" s="90"/>
      <c r="BG13" s="221"/>
      <c r="BH13" s="238"/>
      <c r="BI13" s="85"/>
      <c r="BJ13" s="169"/>
      <c r="BK13" s="90"/>
      <c r="BL13" s="221"/>
      <c r="BM13" s="238"/>
      <c r="BN13" s="85"/>
    </row>
    <row r="14" spans="1:71">
      <c r="A14" s="577">
        <v>0.41666666666666702</v>
      </c>
      <c r="B14" s="151">
        <v>10</v>
      </c>
      <c r="C14" s="157" t="s">
        <v>91</v>
      </c>
      <c r="D14" s="153">
        <v>11</v>
      </c>
      <c r="E14" s="154">
        <f>+Aktual!D12</f>
        <v>10</v>
      </c>
      <c r="F14" s="154">
        <f>Aktual!E12</f>
        <v>8</v>
      </c>
      <c r="G14" s="154">
        <f>SUMIFS('Loading RTK'!$J$343:$J$357,'Loading RTK'!$H$343:$H$357,"TR 13A")</f>
        <v>9</v>
      </c>
      <c r="H14" s="154">
        <f>+Aktual!F12</f>
        <v>9</v>
      </c>
      <c r="I14" s="154">
        <f>Aktual!G12</f>
        <v>10</v>
      </c>
      <c r="J14" s="154">
        <f>SUMIFS('Loading RTK'!$J$343:$J$357,'Loading RTK'!$H$343:$H$357,"TR 13B")</f>
        <v>6</v>
      </c>
      <c r="K14" s="154">
        <f>+Aktual!H12</f>
        <v>4</v>
      </c>
      <c r="L14" s="154">
        <f>Aktual!I12</f>
        <v>4</v>
      </c>
      <c r="M14" s="154">
        <f>SUMIFS('Loading RTK'!$J$343:$J$357,'Loading RTK'!$H$343:$H$357,"TR 17")</f>
        <v>3</v>
      </c>
      <c r="N14" s="154">
        <f>+Aktual!J12</f>
        <v>4</v>
      </c>
      <c r="O14" s="154">
        <f>Aktual!K12</f>
        <v>7</v>
      </c>
      <c r="P14" s="154">
        <f>SUMIFS('Loading RTK'!$J$343:$J$357,'Loading RTK'!$H$343:$H$357,"TR 19")</f>
        <v>5</v>
      </c>
      <c r="Q14" s="154">
        <f>+Aktual!L12</f>
        <v>0</v>
      </c>
      <c r="R14" s="154">
        <f>Aktual!M12</f>
        <v>0</v>
      </c>
      <c r="S14" s="154">
        <f>SUMIFS('Loading RTK'!$J$343:$J$357,'Loading RTK'!$H$343:$H$357,"TR 20")</f>
        <v>0</v>
      </c>
      <c r="T14" s="154">
        <f>+Aktual!N12</f>
        <v>0</v>
      </c>
      <c r="U14" s="154">
        <f>Aktual!O12</f>
        <v>0</v>
      </c>
      <c r="V14" s="154">
        <f>SUMIFS('Loading RTK'!$J$343:$J$357,'Loading RTK'!$H$343:$H$357,"WS1")</f>
        <v>0</v>
      </c>
      <c r="W14" s="154">
        <f>+Aktual!P12</f>
        <v>0</v>
      </c>
      <c r="X14" s="154">
        <f>Aktual!Q12</f>
        <v>0</v>
      </c>
      <c r="Y14" s="154">
        <f>SUMIFS('Loading RTK'!$J$343:$J$357,'Loading RTK'!$H$343:$H$357,"WS2")</f>
        <v>0</v>
      </c>
      <c r="Z14" s="154">
        <f>+Aktual!R12</f>
        <v>0</v>
      </c>
      <c r="AA14" s="154">
        <f>Aktual!S12</f>
        <v>0</v>
      </c>
      <c r="AB14" s="154">
        <f>SUMIFS('Loading RTK'!$J$343:$J$357,'Loading RTK'!$H$343:$H$357,"WS3")</f>
        <v>0</v>
      </c>
      <c r="AC14" s="154">
        <f>+Aktual!T12</f>
        <v>0</v>
      </c>
      <c r="AD14" s="154">
        <f>Aktual!U12</f>
        <v>0</v>
      </c>
      <c r="AE14" s="154">
        <f>SUMIFS('Loading RTK'!$J$343:$J$357,'Loading RTK'!$H$343:$H$357,"PR3B")</f>
        <v>0</v>
      </c>
      <c r="AF14" s="154">
        <f>+Aktual!V12</f>
        <v>4</v>
      </c>
      <c r="AG14" s="154">
        <f>Aktual!W12</f>
        <v>3</v>
      </c>
      <c r="AH14" s="154">
        <f>SUMIFS('Loading RTK'!$J$343:$J$357,'Loading RTK'!$H$343:$H$357,"ISP72")</f>
        <v>0</v>
      </c>
      <c r="AI14" s="154">
        <f>+Aktual!X12</f>
        <v>0</v>
      </c>
      <c r="AJ14" s="154">
        <f>Aktual!Y12</f>
        <v>0</v>
      </c>
      <c r="AK14" s="154">
        <f>SUMIFS('Loading RTK'!$J$343:$J$357,'Loading RTK'!$H$343:$H$357,"TR 04")</f>
        <v>0</v>
      </c>
      <c r="AL14" s="154">
        <f>+Aktual!Z12</f>
        <v>0</v>
      </c>
      <c r="AM14" s="154"/>
      <c r="AN14" s="154">
        <f>+Aktual!Z12</f>
        <v>0</v>
      </c>
      <c r="AO14" s="154"/>
      <c r="AP14" s="154">
        <f>+Aktual!AB12</f>
        <v>0</v>
      </c>
      <c r="AQ14" s="154"/>
      <c r="AR14" s="154">
        <f t="shared" si="2"/>
        <v>32</v>
      </c>
      <c r="AS14" s="154">
        <f t="shared" si="0"/>
        <v>23</v>
      </c>
      <c r="AT14" s="155">
        <f>+Aktual!AI11</f>
        <v>31</v>
      </c>
      <c r="AU14" s="156">
        <f t="shared" si="1"/>
        <v>0.74193548387096775</v>
      </c>
      <c r="AW14" s="56"/>
      <c r="AX14" s="725" t="s">
        <v>70</v>
      </c>
      <c r="AY14" s="78" t="s">
        <v>398</v>
      </c>
      <c r="AZ14" s="238"/>
      <c r="BA14" s="238"/>
      <c r="BB14" s="238">
        <v>4</v>
      </c>
      <c r="BC14" s="238">
        <v>4</v>
      </c>
      <c r="BD14" s="85">
        <v>4</v>
      </c>
      <c r="BF14" s="90"/>
      <c r="BG14" s="221"/>
      <c r="BH14" s="238"/>
      <c r="BI14" s="85"/>
      <c r="BJ14" s="169"/>
      <c r="BK14" s="90"/>
      <c r="BL14" s="221"/>
      <c r="BM14" s="238"/>
      <c r="BN14" s="85"/>
    </row>
    <row r="15" spans="1:71" ht="16.5" thickBot="1">
      <c r="A15" s="577">
        <v>0.45833333333333398</v>
      </c>
      <c r="B15" s="151">
        <v>11</v>
      </c>
      <c r="C15" s="159" t="s">
        <v>91</v>
      </c>
      <c r="D15" s="153">
        <v>12</v>
      </c>
      <c r="E15" s="154">
        <f>+Aktual!D13</f>
        <v>10</v>
      </c>
      <c r="F15" s="154">
        <f>Aktual!E13</f>
        <v>8</v>
      </c>
      <c r="G15" s="154">
        <f>SUMIFS('Loading RTK'!$J$398:$J$412,'Loading RTK'!$H$398:$H$412,"TR 13A")</f>
        <v>10</v>
      </c>
      <c r="H15" s="154">
        <f>+Aktual!F13</f>
        <v>9</v>
      </c>
      <c r="I15" s="154">
        <f>Aktual!G13</f>
        <v>9</v>
      </c>
      <c r="J15" s="154">
        <f>SUMIFS('Loading RTK'!$J$398:$J$412,'Loading RTK'!$H$398:$H$412,"TR 13B")</f>
        <v>8</v>
      </c>
      <c r="K15" s="154">
        <f>+Aktual!H13</f>
        <v>4</v>
      </c>
      <c r="L15" s="154">
        <f>Aktual!I13</f>
        <v>5</v>
      </c>
      <c r="M15" s="154">
        <f>SUMIFS('Loading RTK'!$J$398:$J$412,'Loading RTK'!$H$398:$H$412,"TR 17")</f>
        <v>7</v>
      </c>
      <c r="N15" s="154">
        <f>+Aktual!J13</f>
        <v>4</v>
      </c>
      <c r="O15" s="154">
        <f>Aktual!K13</f>
        <v>8</v>
      </c>
      <c r="P15" s="154">
        <f>SUMIFS('Loading RTK'!$J$398:$J$412,'Loading RTK'!$H$398:$H$412,"TR 19")</f>
        <v>9</v>
      </c>
      <c r="Q15" s="154">
        <f>+Aktual!L13</f>
        <v>0</v>
      </c>
      <c r="R15" s="154">
        <f>Aktual!M13</f>
        <v>0</v>
      </c>
      <c r="S15" s="154">
        <f>SUMIFS('Loading RTK'!$J$398:$J$412,'Loading RTK'!$H$398:$H$412,"TR 20")</f>
        <v>0</v>
      </c>
      <c r="T15" s="154">
        <f>+Aktual!N13</f>
        <v>0</v>
      </c>
      <c r="U15" s="154">
        <f>Aktual!O13</f>
        <v>0</v>
      </c>
      <c r="V15" s="154">
        <f>SUMIFS('Loading RTK'!$J$398:$J$412,'Loading RTK'!$H$398:$H$412,"WS1")</f>
        <v>0</v>
      </c>
      <c r="W15" s="154">
        <f>+Aktual!P13</f>
        <v>0</v>
      </c>
      <c r="X15" s="154">
        <f>Aktual!Q13</f>
        <v>0</v>
      </c>
      <c r="Y15" s="154">
        <f>SUMIFS('Loading RTK'!$J$398:$J$412,'Loading RTK'!$H$398:$H$412,"WS2")</f>
        <v>0</v>
      </c>
      <c r="Z15" s="154">
        <f>+Aktual!R13</f>
        <v>0</v>
      </c>
      <c r="AA15" s="154">
        <f>Aktual!S13</f>
        <v>0</v>
      </c>
      <c r="AB15" s="154">
        <f>SUMIFS('Loading RTK'!$J$398:$J$412,'Loading RTK'!$H$398:$H$412,"WS3")</f>
        <v>0</v>
      </c>
      <c r="AC15" s="154">
        <f>+Aktual!T13</f>
        <v>0</v>
      </c>
      <c r="AD15" s="154">
        <f>Aktual!U13</f>
        <v>0</v>
      </c>
      <c r="AE15" s="154">
        <f>SUMIFS('Loading RTK'!$J$398:$J$412,'Loading RTK'!$H$398:$H$412,"PR3B")</f>
        <v>0</v>
      </c>
      <c r="AF15" s="154">
        <f>+Aktual!V13</f>
        <v>4</v>
      </c>
      <c r="AG15" s="154">
        <f>Aktual!W13</f>
        <v>4</v>
      </c>
      <c r="AH15" s="154">
        <f>SUMIFS('Loading RTK'!$J$398:$J$412,'Loading RTK'!$H$398:$H$412,"ISP72")</f>
        <v>6</v>
      </c>
      <c r="AI15" s="154">
        <f>+Aktual!X13</f>
        <v>0</v>
      </c>
      <c r="AJ15" s="154">
        <f>Aktual!Y13</f>
        <v>0</v>
      </c>
      <c r="AK15" s="154">
        <f>SUMIFS('Loading RTK'!$J$398:$J$412,'Loading RTK'!$H$398:$H$412,"TR 04")</f>
        <v>0</v>
      </c>
      <c r="AL15" s="154">
        <f>+Aktual!Z13</f>
        <v>0</v>
      </c>
      <c r="AM15" s="154"/>
      <c r="AN15" s="154">
        <f>+Aktual!Z13</f>
        <v>0</v>
      </c>
      <c r="AO15" s="154"/>
      <c r="AP15" s="154">
        <f>+Aktual!AB13</f>
        <v>0</v>
      </c>
      <c r="AQ15" s="154"/>
      <c r="AR15" s="154">
        <f t="shared" si="2"/>
        <v>34</v>
      </c>
      <c r="AS15" s="154">
        <f t="shared" si="0"/>
        <v>40</v>
      </c>
      <c r="AT15" s="155">
        <f>+Aktual!AI12</f>
        <v>31</v>
      </c>
      <c r="AU15" s="156">
        <f t="shared" si="1"/>
        <v>1.2903225806451613</v>
      </c>
      <c r="AW15" s="57"/>
      <c r="AX15" s="614" t="s">
        <v>427</v>
      </c>
      <c r="AY15" s="78" t="s">
        <v>399</v>
      </c>
      <c r="AZ15" s="238">
        <v>3</v>
      </c>
      <c r="BA15" s="238">
        <v>4</v>
      </c>
      <c r="BB15" s="238">
        <v>4</v>
      </c>
      <c r="BC15" s="238">
        <v>4</v>
      </c>
      <c r="BD15" s="85">
        <v>4</v>
      </c>
      <c r="BF15" s="443" t="s">
        <v>92</v>
      </c>
      <c r="BG15" s="444"/>
      <c r="BH15" s="445">
        <f>SUM(BH7:BH14)</f>
        <v>31</v>
      </c>
      <c r="BI15" s="446">
        <f>SUM(BI7:BI14)</f>
        <v>31</v>
      </c>
      <c r="BJ15" s="169"/>
      <c r="BK15" s="443" t="s">
        <v>92</v>
      </c>
      <c r="BL15" s="444"/>
      <c r="BM15" s="445">
        <f>SUM(BM7:BM14)</f>
        <v>31</v>
      </c>
      <c r="BN15" s="446">
        <f>SUM(BN7:BN14)</f>
        <v>31</v>
      </c>
      <c r="BS15">
        <f>237+215</f>
        <v>452</v>
      </c>
    </row>
    <row r="16" spans="1:71">
      <c r="A16" s="577">
        <v>0.5</v>
      </c>
      <c r="B16" s="151">
        <v>12</v>
      </c>
      <c r="C16" s="152" t="s">
        <v>91</v>
      </c>
      <c r="D16" s="153">
        <v>13</v>
      </c>
      <c r="E16" s="154">
        <f>+Aktual!D14</f>
        <v>10</v>
      </c>
      <c r="F16" s="154">
        <f>Aktual!E14</f>
        <v>5</v>
      </c>
      <c r="G16" s="154">
        <f>SUMIFS('Loading RTK'!$J$453:$J$467,'Loading RTK'!$H$453:$H$467,"TR 13A")</f>
        <v>6</v>
      </c>
      <c r="H16" s="154">
        <f>+Aktual!F14</f>
        <v>9</v>
      </c>
      <c r="I16" s="154">
        <f>Aktual!G14</f>
        <v>5</v>
      </c>
      <c r="J16" s="154">
        <f>SUMIFS('Loading RTK'!$J$453:$J$467,'Loading RTK'!$H$453:$H$467,"TR 13B")</f>
        <v>8</v>
      </c>
      <c r="K16" s="154">
        <f>+Aktual!H14</f>
        <v>4</v>
      </c>
      <c r="L16" s="154">
        <f>Aktual!I14</f>
        <v>5</v>
      </c>
      <c r="M16" s="154">
        <f>SUMIFS('Loading RTK'!$J$453:$J$467,'Loading RTK'!$H$453:$H$467,"TR 17")</f>
        <v>3</v>
      </c>
      <c r="N16" s="154">
        <f>+Aktual!J14</f>
        <v>4</v>
      </c>
      <c r="O16" s="154">
        <f>Aktual!K14</f>
        <v>7</v>
      </c>
      <c r="P16" s="154">
        <f>SUMIFS('Loading RTK'!$J$453:$J$467,'Loading RTK'!$H$453:$H$467,"TR 19")</f>
        <v>7</v>
      </c>
      <c r="Q16" s="154">
        <f>+Aktual!L14</f>
        <v>0</v>
      </c>
      <c r="R16" s="154">
        <f>Aktual!M14</f>
        <v>0</v>
      </c>
      <c r="S16" s="154">
        <f>SUMIFS('Loading RTK'!$J$453:$J$467,'Loading RTK'!$H$453:$H$467,"TR 20")</f>
        <v>0</v>
      </c>
      <c r="T16" s="154">
        <f>+Aktual!N14</f>
        <v>0</v>
      </c>
      <c r="U16" s="154">
        <f>Aktual!O14</f>
        <v>0</v>
      </c>
      <c r="V16" s="154">
        <f>SUMIFS('Loading RTK'!$J$453:$J$467,'Loading RTK'!$H$453:$H$467,"WS1")</f>
        <v>0</v>
      </c>
      <c r="W16" s="154">
        <f>+Aktual!P14</f>
        <v>0</v>
      </c>
      <c r="X16" s="154">
        <f>Aktual!Q14</f>
        <v>0</v>
      </c>
      <c r="Y16" s="154">
        <f>SUMIFS('Loading RTK'!$J$453:$J$467,'Loading RTK'!$H$453:$H$467,"WS2")</f>
        <v>0</v>
      </c>
      <c r="Z16" s="154">
        <f>+Aktual!R14</f>
        <v>0</v>
      </c>
      <c r="AA16" s="154">
        <f>Aktual!S14</f>
        <v>0</v>
      </c>
      <c r="AB16" s="154">
        <f>SUMIFS('Loading RTK'!$J$453:$J$467,'Loading RTK'!$H$453:$H$467,"WS3")</f>
        <v>0</v>
      </c>
      <c r="AC16" s="154">
        <f>+Aktual!T14</f>
        <v>0</v>
      </c>
      <c r="AD16" s="154">
        <f>Aktual!U14</f>
        <v>0</v>
      </c>
      <c r="AE16" s="154">
        <f>SUMIFS('Loading RTK'!$J$453:$J$467,'Loading RTK'!$H$453:$H$467,"PR3B")</f>
        <v>0</v>
      </c>
      <c r="AF16" s="154">
        <f>+Aktual!V14</f>
        <v>4</v>
      </c>
      <c r="AG16" s="154">
        <f>Aktual!W14</f>
        <v>4</v>
      </c>
      <c r="AH16" s="154">
        <f>SUMIFS('Loading RTK'!$J$453:$J$467,'Loading RTK'!$H$453:$H$467,"ISP72")</f>
        <v>4</v>
      </c>
      <c r="AI16" s="154">
        <f>+Aktual!X14</f>
        <v>0</v>
      </c>
      <c r="AJ16" s="154">
        <f>Aktual!Y14</f>
        <v>0</v>
      </c>
      <c r="AK16" s="154">
        <f>SUMIFS('Loading RTK'!$J$453:$J$467,'Loading RTK'!$H$453:$H$467,"TR 04")</f>
        <v>0</v>
      </c>
      <c r="AL16" s="154">
        <f>+Aktual!Z14</f>
        <v>0</v>
      </c>
      <c r="AM16" s="154"/>
      <c r="AN16" s="154">
        <f>+Aktual!Z14</f>
        <v>0</v>
      </c>
      <c r="AO16" s="154"/>
      <c r="AP16" s="154">
        <f>+Aktual!AB14</f>
        <v>0</v>
      </c>
      <c r="AQ16" s="154"/>
      <c r="AR16" s="154">
        <f t="shared" si="2"/>
        <v>26</v>
      </c>
      <c r="AS16" s="154">
        <f t="shared" si="0"/>
        <v>28</v>
      </c>
      <c r="AT16" s="155">
        <f>+Aktual!AI13</f>
        <v>31</v>
      </c>
      <c r="AU16" s="156">
        <f t="shared" si="1"/>
        <v>0.90322580645161288</v>
      </c>
      <c r="AW16" s="57"/>
      <c r="AX16" s="618" t="s">
        <v>550</v>
      </c>
      <c r="AY16" s="78" t="s">
        <v>549</v>
      </c>
      <c r="AZ16" s="238">
        <v>4</v>
      </c>
      <c r="BA16" s="238">
        <v>4</v>
      </c>
      <c r="BB16" s="238"/>
      <c r="BC16" s="238"/>
      <c r="BD16" s="85"/>
      <c r="BF16" s="442"/>
      <c r="BG16" s="442"/>
      <c r="BH16" s="169"/>
      <c r="BI16" s="169"/>
      <c r="BJ16" s="442"/>
    </row>
    <row r="17" spans="1:77">
      <c r="A17" s="577">
        <v>0.54166666666666696</v>
      </c>
      <c r="B17" s="151">
        <v>13</v>
      </c>
      <c r="C17" s="152" t="s">
        <v>91</v>
      </c>
      <c r="D17" s="153">
        <v>14</v>
      </c>
      <c r="E17" s="154">
        <f>+Aktual!D15</f>
        <v>10</v>
      </c>
      <c r="F17" s="154">
        <f>Aktual!E15</f>
        <v>3</v>
      </c>
      <c r="G17" s="154">
        <f>SUMIFS('Loading RTK'!$J$508:$J$522,'Loading RTK'!$H$508:$H$522,"TR 13A")</f>
        <v>3</v>
      </c>
      <c r="H17" s="154">
        <f>+Aktual!F15</f>
        <v>9</v>
      </c>
      <c r="I17" s="154">
        <f>Aktual!G15</f>
        <v>4</v>
      </c>
      <c r="J17" s="154">
        <f>SUMIFS('Loading RTK'!$J$508:$J$522,'Loading RTK'!$H$508:$H$522,"TR 13B")</f>
        <v>6</v>
      </c>
      <c r="K17" s="154">
        <f>+Aktual!H15</f>
        <v>4</v>
      </c>
      <c r="L17" s="154">
        <f>Aktual!I15</f>
        <v>6</v>
      </c>
      <c r="M17" s="154">
        <f>SUMIFS('Loading RTK'!$J$508:$J$522,'Loading RTK'!$H$508:$H$522,"TR 17")</f>
        <v>7</v>
      </c>
      <c r="N17" s="154">
        <f>+Aktual!J15</f>
        <v>4</v>
      </c>
      <c r="O17" s="154">
        <f>Aktual!K15</f>
        <v>8</v>
      </c>
      <c r="P17" s="154">
        <f>SUMIFS('Loading RTK'!$J$508:$J$522,'Loading RTK'!$H$508:$H$522,"TR 19")</f>
        <v>6</v>
      </c>
      <c r="Q17" s="154">
        <f>+Aktual!L15</f>
        <v>0</v>
      </c>
      <c r="R17" s="154">
        <f>Aktual!M15</f>
        <v>0</v>
      </c>
      <c r="S17" s="154">
        <f>SUMIFS('Loading RTK'!$J$508:$J$522,'Loading RTK'!$H$508:$H$522,"TR 20")</f>
        <v>0</v>
      </c>
      <c r="T17" s="154">
        <f>+Aktual!N15</f>
        <v>0</v>
      </c>
      <c r="U17" s="154">
        <f>Aktual!O15</f>
        <v>0</v>
      </c>
      <c r="V17" s="154">
        <f>SUMIFS('Loading RTK'!$J$508:$J$522,'Loading RTK'!$H$508:$H$522,"WS1")</f>
        <v>0</v>
      </c>
      <c r="W17" s="154">
        <f>+Aktual!P15</f>
        <v>0</v>
      </c>
      <c r="X17" s="154">
        <f>Aktual!Q15</f>
        <v>0</v>
      </c>
      <c r="Y17" s="154">
        <f>SUMIFS('Loading RTK'!$J$508:$J$522,'Loading RTK'!$H$508:$H$522,"WS2")</f>
        <v>0</v>
      </c>
      <c r="Z17" s="154">
        <f>+Aktual!R15</f>
        <v>0</v>
      </c>
      <c r="AA17" s="154">
        <f>Aktual!S15</f>
        <v>0</v>
      </c>
      <c r="AB17" s="154">
        <f>SUMIFS('Loading RTK'!$J$508:$J$522,'Loading RTK'!$H$508:$H$522,"WS3")</f>
        <v>0</v>
      </c>
      <c r="AC17" s="154">
        <f>+Aktual!T15</f>
        <v>0</v>
      </c>
      <c r="AD17" s="154">
        <f>Aktual!U15</f>
        <v>0</v>
      </c>
      <c r="AE17" s="154">
        <f>SUMIFS('Loading RTK'!$J$508:$J$522,'Loading RTK'!$H$508:$H$522,"PR3B")</f>
        <v>0</v>
      </c>
      <c r="AF17" s="154">
        <f>+Aktual!V15</f>
        <v>4</v>
      </c>
      <c r="AG17" s="154">
        <f>Aktual!W15</f>
        <v>6</v>
      </c>
      <c r="AH17" s="154">
        <f>SUMIFS('Loading RTK'!$J$508:$J$522,'Loading RTK'!$H$508:$H$522,"ISP72")</f>
        <v>6</v>
      </c>
      <c r="AI17" s="154">
        <f>+Aktual!X15</f>
        <v>0</v>
      </c>
      <c r="AJ17" s="154">
        <f>Aktual!Y15</f>
        <v>0</v>
      </c>
      <c r="AK17" s="154">
        <f>SUMIFS('Loading RTK'!$J$508:$J$522,'Loading RTK'!$H$508:$H$522,"TR 04")</f>
        <v>0</v>
      </c>
      <c r="AL17" s="154">
        <f>+Aktual!Z15</f>
        <v>0</v>
      </c>
      <c r="AM17" s="154"/>
      <c r="AN17" s="154">
        <f>+Aktual!Z15</f>
        <v>0</v>
      </c>
      <c r="AO17" s="154"/>
      <c r="AP17" s="154">
        <f>+Aktual!AB15</f>
        <v>0</v>
      </c>
      <c r="AQ17" s="154"/>
      <c r="AR17" s="154">
        <f t="shared" si="2"/>
        <v>27</v>
      </c>
      <c r="AS17" s="154">
        <f t="shared" si="0"/>
        <v>28</v>
      </c>
      <c r="AT17" s="155">
        <f>+Aktual!AI14</f>
        <v>31</v>
      </c>
      <c r="AU17" s="156">
        <f t="shared" si="1"/>
        <v>0.90322580645161288</v>
      </c>
      <c r="AW17" s="51"/>
      <c r="AX17" s="620" t="s">
        <v>548</v>
      </c>
      <c r="AY17" s="78" t="s">
        <v>549</v>
      </c>
      <c r="AZ17" s="238">
        <v>5</v>
      </c>
      <c r="BA17" s="238">
        <v>5</v>
      </c>
      <c r="BB17" s="238"/>
      <c r="BC17" s="238"/>
      <c r="BD17" s="85"/>
      <c r="BF17" s="169"/>
      <c r="BG17" s="169"/>
      <c r="BH17" s="169"/>
      <c r="BI17" s="169"/>
      <c r="BJ17" s="169"/>
      <c r="BK17" s="925" t="s">
        <v>951</v>
      </c>
    </row>
    <row r="18" spans="1:77">
      <c r="A18" s="577">
        <v>0.58333333333333404</v>
      </c>
      <c r="B18" s="151">
        <v>14</v>
      </c>
      <c r="C18" s="152" t="s">
        <v>91</v>
      </c>
      <c r="D18" s="153">
        <v>15</v>
      </c>
      <c r="E18" s="154">
        <f>+Aktual!D16</f>
        <v>8</v>
      </c>
      <c r="F18" s="154">
        <f>Aktual!E16</f>
        <v>0</v>
      </c>
      <c r="G18" s="154">
        <f>SUMIFS('Loading RTK'!$J$563:$J$577,'Loading RTK'!$H$563:$H$577,"TR 13A")</f>
        <v>3</v>
      </c>
      <c r="H18" s="154">
        <f>+Aktual!F16</f>
        <v>7</v>
      </c>
      <c r="I18" s="154">
        <f>Aktual!G16</f>
        <v>0</v>
      </c>
      <c r="J18" s="154">
        <f>SUMIFS('Loading RTK'!$J$563:$J$577,'Loading RTK'!$H$563:$H$577,"TR 13B")</f>
        <v>2</v>
      </c>
      <c r="K18" s="154">
        <f>+Aktual!H16</f>
        <v>4</v>
      </c>
      <c r="L18" s="154">
        <f>Aktual!I16</f>
        <v>5</v>
      </c>
      <c r="M18" s="154">
        <f>SUMIFS('Loading RTK'!$J$563:$J$577,'Loading RTK'!$H$563:$H$577,"TR 17")</f>
        <v>5</v>
      </c>
      <c r="N18" s="154">
        <f>+Aktual!J16</f>
        <v>4</v>
      </c>
      <c r="O18" s="154">
        <f>Aktual!K16</f>
        <v>5</v>
      </c>
      <c r="P18" s="154">
        <f>SUMIFS('Loading RTK'!$J$563:$J$577,'Loading RTK'!$H$563:$H$577,"TR 19")</f>
        <v>10</v>
      </c>
      <c r="Q18" s="154">
        <f>+Aktual!L16</f>
        <v>0</v>
      </c>
      <c r="R18" s="154">
        <f>Aktual!M16</f>
        <v>0</v>
      </c>
      <c r="S18" s="154">
        <f>SUMIFS('Loading RTK'!$J$563:$J$577,'Loading RTK'!$H$563:$H$577,"TR 20")</f>
        <v>0</v>
      </c>
      <c r="T18" s="154">
        <f>+Aktual!N16</f>
        <v>0</v>
      </c>
      <c r="U18" s="154">
        <f>Aktual!O16</f>
        <v>0</v>
      </c>
      <c r="V18" s="154">
        <f>SUMIFS('Loading RTK'!$J$563:$J$577,'Loading RTK'!$H$563:$H$577,"WS1")</f>
        <v>0</v>
      </c>
      <c r="W18" s="154">
        <f>+Aktual!P16</f>
        <v>0</v>
      </c>
      <c r="X18" s="154">
        <f>Aktual!Q16</f>
        <v>0</v>
      </c>
      <c r="Y18" s="154">
        <f>SUMIFS('Loading RTK'!$J$563:$J$577,'Loading RTK'!$H$563:$H$577,"WS2")</f>
        <v>0</v>
      </c>
      <c r="Z18" s="154">
        <f>+Aktual!R16</f>
        <v>0</v>
      </c>
      <c r="AA18" s="154">
        <f>Aktual!S16</f>
        <v>0</v>
      </c>
      <c r="AB18" s="154">
        <f>SUMIFS('Loading RTK'!$J$563:$J$577,'Loading RTK'!$H$563:$H$577,"WS3")</f>
        <v>0</v>
      </c>
      <c r="AC18" s="154">
        <f>+Aktual!T16</f>
        <v>4</v>
      </c>
      <c r="AD18" s="154">
        <f>Aktual!U16</f>
        <v>2</v>
      </c>
      <c r="AE18" s="154">
        <f>SUMIFS('Loading RTK'!$J$563:$J$577,'Loading RTK'!$H$563:$H$577,"PR3B")</f>
        <v>2</v>
      </c>
      <c r="AF18" s="154">
        <f>+Aktual!V16</f>
        <v>4</v>
      </c>
      <c r="AG18" s="154">
        <f>Aktual!W16</f>
        <v>4</v>
      </c>
      <c r="AH18" s="154">
        <f>SUMIFS('Loading RTK'!$J$563:$J$577,'Loading RTK'!$H$563:$H$577,"ISP72")</f>
        <v>2</v>
      </c>
      <c r="AI18" s="154">
        <f>+Aktual!X16</f>
        <v>0</v>
      </c>
      <c r="AJ18" s="154">
        <f>Aktual!Y16</f>
        <v>0</v>
      </c>
      <c r="AK18" s="154">
        <f>SUMIFS('Loading RTK'!$J$563:$J$577,'Loading RTK'!$H$563:$H$577,"TR 04")</f>
        <v>0</v>
      </c>
      <c r="AL18" s="154">
        <f>+Aktual!Z16</f>
        <v>0</v>
      </c>
      <c r="AM18" s="154"/>
      <c r="AN18" s="154">
        <f>+Aktual!Z16</f>
        <v>0</v>
      </c>
      <c r="AO18" s="154"/>
      <c r="AP18" s="154">
        <f>+Aktual!AB16</f>
        <v>0</v>
      </c>
      <c r="AQ18" s="154"/>
      <c r="AR18" s="154">
        <f t="shared" si="2"/>
        <v>16</v>
      </c>
      <c r="AS18" s="154">
        <f t="shared" si="0"/>
        <v>24</v>
      </c>
      <c r="AT18" s="155">
        <f>+Aktual!AI15</f>
        <v>31</v>
      </c>
      <c r="AU18" s="156">
        <f t="shared" si="1"/>
        <v>0.77419354838709675</v>
      </c>
      <c r="AW18" s="51"/>
      <c r="AX18" s="90"/>
      <c r="AY18" s="221"/>
      <c r="AZ18" s="238"/>
      <c r="BA18" s="238"/>
      <c r="BB18" s="238"/>
      <c r="BC18" s="238"/>
      <c r="BD18" s="85"/>
      <c r="BH18" s="169"/>
      <c r="BI18" s="169"/>
      <c r="BJ18" s="169"/>
    </row>
    <row r="19" spans="1:77" ht="15.75" thickBot="1">
      <c r="A19" s="577">
        <v>0.625000000000001</v>
      </c>
      <c r="B19" s="160">
        <v>15</v>
      </c>
      <c r="C19" s="161" t="s">
        <v>91</v>
      </c>
      <c r="D19" s="162">
        <v>16</v>
      </c>
      <c r="E19" s="163">
        <f>+Aktual!D17</f>
        <v>8</v>
      </c>
      <c r="F19" s="163">
        <f>Aktual!E17</f>
        <v>6</v>
      </c>
      <c r="G19" s="163">
        <f>SUMIFS('Loading RTK'!$J$618:$J$632,'Loading RTK'!$H$618:$H$632,"TR 13A")</f>
        <v>0</v>
      </c>
      <c r="H19" s="163">
        <f>+Aktual!F17</f>
        <v>7</v>
      </c>
      <c r="I19" s="163">
        <f>Aktual!G17</f>
        <v>6</v>
      </c>
      <c r="J19" s="163">
        <f>SUMIFS('Loading RTK'!$J$618:$J$632,'Loading RTK'!$H$618:$H$632,"TR 13B")</f>
        <v>0</v>
      </c>
      <c r="K19" s="163">
        <f>+Aktual!H17</f>
        <v>4</v>
      </c>
      <c r="L19" s="163">
        <f>Aktual!I17</f>
        <v>4</v>
      </c>
      <c r="M19" s="163">
        <f>SUMIFS('Loading RTK'!$J$618:$J$632,'Loading RTK'!$H$618:$H$632,"TR 17")</f>
        <v>7</v>
      </c>
      <c r="N19" s="163">
        <f>+Aktual!J17</f>
        <v>4</v>
      </c>
      <c r="O19" s="163">
        <f>Aktual!K17</f>
        <v>5</v>
      </c>
      <c r="P19" s="163">
        <f>SUMIFS('Loading RTK'!$J$618:$J$632,'Loading RTK'!$H$618:$H$632,"TR 19")</f>
        <v>4</v>
      </c>
      <c r="Q19" s="163">
        <f>+Aktual!L17</f>
        <v>0</v>
      </c>
      <c r="R19" s="163">
        <f>Aktual!M17</f>
        <v>0</v>
      </c>
      <c r="S19" s="163">
        <f>SUMIFS('Loading RTK'!$J$618:$J$632,'Loading RTK'!$H$618:$H$632,"TR 20")</f>
        <v>0</v>
      </c>
      <c r="T19" s="163">
        <f>+Aktual!N17</f>
        <v>0</v>
      </c>
      <c r="U19" s="163">
        <f>Aktual!O17</f>
        <v>0</v>
      </c>
      <c r="V19" s="163">
        <f>SUMIFS('Loading RTK'!$J$618:$J$632,'Loading RTK'!$H$618:$H$632,"WS1")</f>
        <v>0</v>
      </c>
      <c r="W19" s="163">
        <f>+Aktual!P17</f>
        <v>0</v>
      </c>
      <c r="X19" s="163">
        <f>Aktual!Q17</f>
        <v>0</v>
      </c>
      <c r="Y19" s="163">
        <f>SUMIFS('Loading RTK'!$J$618:$J$632,'Loading RTK'!$H$618:$H$632,"WS2")</f>
        <v>0</v>
      </c>
      <c r="Z19" s="163">
        <f>+Aktual!R17</f>
        <v>0</v>
      </c>
      <c r="AA19" s="163">
        <f>Aktual!S17</f>
        <v>0</v>
      </c>
      <c r="AB19" s="163">
        <f>SUMIFS('Loading RTK'!$J$618:$J$632,'Loading RTK'!$H$618:$H$632,"WS3")</f>
        <v>0</v>
      </c>
      <c r="AC19" s="163">
        <f>+Aktual!T17</f>
        <v>4</v>
      </c>
      <c r="AD19" s="163">
        <f>Aktual!U17</f>
        <v>4</v>
      </c>
      <c r="AE19" s="163">
        <f>SUMIFS('Loading RTK'!$J$618:$J$632,'Loading RTK'!$H$618:$H$632,"PR3B")</f>
        <v>2</v>
      </c>
      <c r="AF19" s="163">
        <f>+Aktual!V17</f>
        <v>4</v>
      </c>
      <c r="AG19" s="163">
        <f>Aktual!W17</f>
        <v>5</v>
      </c>
      <c r="AH19" s="163">
        <f>SUMIFS('Loading RTK'!$J$618:$J$632,'Loading RTK'!$H$618:$H$632,"ISP72")</f>
        <v>7</v>
      </c>
      <c r="AI19" s="163">
        <f>+Aktual!X17</f>
        <v>0</v>
      </c>
      <c r="AJ19" s="163">
        <f>Aktual!Y17</f>
        <v>0</v>
      </c>
      <c r="AK19" s="163">
        <f>SUMIFS('Loading RTK'!$J$618:$J$632,'Loading RTK'!$H$618:$H$632,"TR 04")</f>
        <v>0</v>
      </c>
      <c r="AL19" s="163">
        <f>+Aktual!Z17</f>
        <v>0</v>
      </c>
      <c r="AM19" s="163"/>
      <c r="AN19" s="163">
        <f>+Aktual!Z17</f>
        <v>0</v>
      </c>
      <c r="AO19" s="163"/>
      <c r="AP19" s="163">
        <f>+Aktual!AB17</f>
        <v>0</v>
      </c>
      <c r="AQ19" s="163"/>
      <c r="AR19" s="163">
        <f t="shared" si="2"/>
        <v>30</v>
      </c>
      <c r="AS19" s="163">
        <f t="shared" si="0"/>
        <v>20</v>
      </c>
      <c r="AT19" s="164">
        <f>+Aktual!AI16</f>
        <v>31</v>
      </c>
      <c r="AU19" s="165">
        <f t="shared" si="1"/>
        <v>0.64516129032258063</v>
      </c>
      <c r="AV19" s="52"/>
      <c r="AW19" s="51"/>
      <c r="AX19" s="90"/>
      <c r="AY19" s="221"/>
      <c r="AZ19" s="238"/>
      <c r="BA19" s="238"/>
      <c r="BB19" s="238"/>
      <c r="BC19" s="238"/>
      <c r="BD19" s="85"/>
      <c r="BH19" s="169"/>
      <c r="BI19" s="169"/>
      <c r="BJ19" s="169"/>
    </row>
    <row r="20" spans="1:77" ht="16.5" thickBot="1"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9"/>
      <c r="AU20" s="166"/>
      <c r="AX20" s="443" t="s">
        <v>92</v>
      </c>
      <c r="AY20" s="444"/>
      <c r="AZ20" s="445">
        <f>SUM(AZ6:AZ19)</f>
        <v>31</v>
      </c>
      <c r="BA20" s="445">
        <f t="shared" ref="BA20:BD20" si="3">SUM(BA6:BA19)</f>
        <v>31</v>
      </c>
      <c r="BB20" s="445">
        <f t="shared" si="3"/>
        <v>31</v>
      </c>
      <c r="BC20" s="445">
        <f t="shared" si="3"/>
        <v>31</v>
      </c>
      <c r="BD20" s="446">
        <f t="shared" si="3"/>
        <v>31</v>
      </c>
      <c r="BH20" s="169"/>
      <c r="BI20" s="169"/>
      <c r="BJ20" s="169"/>
      <c r="BK20" s="595" t="s">
        <v>392</v>
      </c>
      <c r="BL20" s="78" t="s">
        <v>393</v>
      </c>
    </row>
    <row r="21" spans="1:77" s="442" customFormat="1" ht="15.75" thickBot="1">
      <c r="B21" s="1177" t="s">
        <v>92</v>
      </c>
      <c r="C21" s="1178"/>
      <c r="D21" s="1178"/>
      <c r="E21" s="439">
        <f t="shared" ref="E21:AS21" si="4">SUMIFS(E$8:E$19,$A$8:$A$19,"&lt;="&amp;$E$1)</f>
        <v>100</v>
      </c>
      <c r="F21" s="439">
        <f t="shared" si="4"/>
        <v>74</v>
      </c>
      <c r="G21" s="439">
        <f t="shared" si="4"/>
        <v>70</v>
      </c>
      <c r="H21" s="439">
        <f t="shared" si="4"/>
        <v>88</v>
      </c>
      <c r="I21" s="439">
        <f t="shared" si="4"/>
        <v>67</v>
      </c>
      <c r="J21" s="439">
        <f t="shared" si="4"/>
        <v>67</v>
      </c>
      <c r="K21" s="439">
        <f t="shared" si="4"/>
        <v>46</v>
      </c>
      <c r="L21" s="439">
        <f t="shared" si="4"/>
        <v>51</v>
      </c>
      <c r="M21" s="439">
        <f t="shared" si="4"/>
        <v>52</v>
      </c>
      <c r="N21" s="627">
        <f t="shared" si="4"/>
        <v>40</v>
      </c>
      <c r="O21" s="439">
        <f t="shared" si="4"/>
        <v>65</v>
      </c>
      <c r="P21" s="439">
        <f t="shared" si="4"/>
        <v>62</v>
      </c>
      <c r="Q21" s="627">
        <f t="shared" si="4"/>
        <v>0</v>
      </c>
      <c r="R21" s="439">
        <f t="shared" si="4"/>
        <v>0</v>
      </c>
      <c r="S21" s="439">
        <f t="shared" si="4"/>
        <v>0</v>
      </c>
      <c r="T21" s="627">
        <f t="shared" si="4"/>
        <v>0</v>
      </c>
      <c r="U21" s="439">
        <f t="shared" si="4"/>
        <v>0</v>
      </c>
      <c r="V21" s="439">
        <f t="shared" si="4"/>
        <v>0</v>
      </c>
      <c r="W21" s="627">
        <f t="shared" si="4"/>
        <v>0</v>
      </c>
      <c r="X21" s="439">
        <f t="shared" si="4"/>
        <v>0</v>
      </c>
      <c r="Y21" s="439">
        <f t="shared" si="4"/>
        <v>0</v>
      </c>
      <c r="Z21" s="627">
        <f t="shared" si="4"/>
        <v>18</v>
      </c>
      <c r="AA21" s="439">
        <f t="shared" si="4"/>
        <v>19</v>
      </c>
      <c r="AB21" s="439">
        <f t="shared" si="4"/>
        <v>20</v>
      </c>
      <c r="AC21" s="627">
        <f t="shared" si="4"/>
        <v>22</v>
      </c>
      <c r="AD21" s="439">
        <f t="shared" si="4"/>
        <v>12</v>
      </c>
      <c r="AE21" s="439">
        <f t="shared" si="4"/>
        <v>10</v>
      </c>
      <c r="AF21" s="627">
        <f t="shared" si="4"/>
        <v>58</v>
      </c>
      <c r="AG21" s="439">
        <f t="shared" si="4"/>
        <v>63</v>
      </c>
      <c r="AH21" s="439">
        <f t="shared" si="4"/>
        <v>64</v>
      </c>
      <c r="AI21" s="439">
        <f t="shared" si="4"/>
        <v>0</v>
      </c>
      <c r="AJ21" s="439">
        <f t="shared" si="4"/>
        <v>0</v>
      </c>
      <c r="AK21" s="439">
        <f t="shared" si="4"/>
        <v>0</v>
      </c>
      <c r="AL21" s="439">
        <f t="shared" si="4"/>
        <v>0</v>
      </c>
      <c r="AM21" s="439">
        <f t="shared" si="4"/>
        <v>0</v>
      </c>
      <c r="AN21" s="439">
        <f t="shared" si="4"/>
        <v>0</v>
      </c>
      <c r="AO21" s="439">
        <f t="shared" si="4"/>
        <v>0</v>
      </c>
      <c r="AP21" s="439">
        <f t="shared" si="4"/>
        <v>0</v>
      </c>
      <c r="AQ21" s="439">
        <f t="shared" si="4"/>
        <v>0</v>
      </c>
      <c r="AR21" s="440">
        <f t="shared" si="4"/>
        <v>351</v>
      </c>
      <c r="AS21" s="440">
        <f t="shared" si="4"/>
        <v>345</v>
      </c>
      <c r="AT21" s="627">
        <f>SUMIFS(AT$8:AT$19,$A$8:$A$19,"&lt;="&amp;$E$1)</f>
        <v>372</v>
      </c>
      <c r="AU21" s="441">
        <f>IFERROR(+AS21/AT21,"")</f>
        <v>0.92741935483870963</v>
      </c>
      <c r="AX21" s="169"/>
      <c r="AY21" s="169"/>
      <c r="AZ21" s="169"/>
      <c r="BA21" s="169"/>
      <c r="BB21" s="169"/>
      <c r="BC21" s="169"/>
      <c r="BD21" s="51"/>
      <c r="BH21" s="169"/>
      <c r="BI21" s="169"/>
      <c r="BJ21" s="169"/>
      <c r="BK21" s="596" t="s">
        <v>444</v>
      </c>
      <c r="BL21" s="78" t="s">
        <v>393</v>
      </c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</row>
    <row r="22" spans="1:77">
      <c r="B22" s="169"/>
      <c r="C22" s="169"/>
      <c r="D22" s="169"/>
      <c r="E22" s="169"/>
      <c r="G22" s="169"/>
      <c r="K22" s="169"/>
      <c r="M22" s="169"/>
      <c r="N22" s="169"/>
      <c r="P22" s="169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V22" s="53"/>
      <c r="AX22" s="169"/>
      <c r="AY22" s="169"/>
      <c r="AZ22" s="169"/>
      <c r="BA22" s="169"/>
      <c r="BB22" s="169"/>
      <c r="BC22" s="169"/>
      <c r="BH22" s="169"/>
      <c r="BI22" s="169"/>
      <c r="BJ22" s="169"/>
      <c r="BK22" s="597" t="s">
        <v>678</v>
      </c>
      <c r="BL22" s="78" t="s">
        <v>393</v>
      </c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</row>
    <row r="23" spans="1:77">
      <c r="B23" s="169"/>
      <c r="C23" s="169"/>
      <c r="D23" s="169"/>
      <c r="E23" s="169"/>
      <c r="G23" s="169"/>
      <c r="K23" s="169"/>
      <c r="M23" s="169"/>
      <c r="N23" s="169"/>
      <c r="P23" s="169"/>
      <c r="AT23" s="53"/>
      <c r="AU23" s="53"/>
      <c r="AX23" s="169"/>
      <c r="AY23" s="169"/>
      <c r="AZ23" s="169"/>
      <c r="BA23" s="169"/>
      <c r="BB23" s="169"/>
      <c r="BC23" s="169"/>
      <c r="BH23" s="169"/>
      <c r="BI23" s="169"/>
      <c r="BK23" s="598" t="s">
        <v>445</v>
      </c>
      <c r="BL23" s="78" t="s">
        <v>393</v>
      </c>
      <c r="BM23" s="169"/>
      <c r="BN23" s="169"/>
      <c r="BO23" s="169"/>
      <c r="BP23" s="169"/>
      <c r="BQ23" s="169"/>
      <c r="BR23" s="169"/>
      <c r="BS23" s="169"/>
      <c r="BT23" s="169"/>
      <c r="BU23" s="169"/>
      <c r="BV23" s="169"/>
      <c r="BW23" s="169"/>
      <c r="BX23" s="169"/>
      <c r="BY23" s="169"/>
    </row>
    <row r="24" spans="1:77" ht="15" customHeight="1">
      <c r="B24" s="169"/>
      <c r="C24" s="169"/>
      <c r="D24" s="169"/>
      <c r="E24" s="169"/>
      <c r="G24" s="169"/>
      <c r="K24" s="169"/>
      <c r="M24" s="169"/>
      <c r="N24" s="169"/>
      <c r="P24" s="169"/>
      <c r="S24" s="169"/>
      <c r="AX24" s="169"/>
      <c r="AY24" s="169"/>
      <c r="AZ24" s="169"/>
      <c r="BA24" s="169"/>
      <c r="BB24" s="169"/>
      <c r="BC24" s="169"/>
      <c r="BH24" s="169"/>
      <c r="BI24" s="169"/>
      <c r="BK24" s="599" t="s">
        <v>446</v>
      </c>
      <c r="BL24" s="78" t="s">
        <v>393</v>
      </c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</row>
    <row r="25" spans="1:77">
      <c r="B25" s="169"/>
      <c r="C25" s="169"/>
      <c r="D25" s="169"/>
      <c r="E25" s="169"/>
      <c r="G25" s="169"/>
      <c r="K25" s="169"/>
      <c r="M25" s="169"/>
      <c r="N25" s="169"/>
      <c r="P25" s="169"/>
      <c r="Q25" s="169"/>
      <c r="S25" s="169"/>
      <c r="T25" s="169"/>
      <c r="V25" s="169"/>
      <c r="W25" s="169"/>
      <c r="Y25" s="169"/>
      <c r="AZ25"/>
      <c r="BA25"/>
      <c r="BB25" s="169"/>
      <c r="BC25"/>
      <c r="BH25" s="169"/>
      <c r="BK25" s="600" t="s">
        <v>447</v>
      </c>
      <c r="BL25" s="78" t="s">
        <v>393</v>
      </c>
      <c r="BM25" s="169"/>
      <c r="BN25" s="169"/>
      <c r="BO25" s="169"/>
      <c r="BP25" s="169"/>
      <c r="BQ25" s="169"/>
      <c r="BR25" s="169"/>
      <c r="BS25" s="169"/>
      <c r="BT25" s="169"/>
      <c r="BU25" s="169"/>
      <c r="BV25" s="169"/>
      <c r="BW25" s="169"/>
      <c r="BX25" s="169"/>
      <c r="BY25" s="169"/>
    </row>
    <row r="26" spans="1:77">
      <c r="B26" s="169"/>
      <c r="C26" s="169"/>
      <c r="D26" s="169"/>
      <c r="E26" s="169"/>
      <c r="G26" s="169"/>
      <c r="K26" s="169"/>
      <c r="M26" s="169"/>
      <c r="N26" s="169"/>
      <c r="P26" s="169"/>
      <c r="Q26" s="169"/>
      <c r="S26" s="169"/>
      <c r="T26" s="169"/>
      <c r="V26" s="169"/>
      <c r="W26" s="169"/>
      <c r="Y26" s="169"/>
      <c r="AZ26"/>
      <c r="BA26"/>
      <c r="BB26" s="169"/>
      <c r="BC26"/>
      <c r="BH26" s="169"/>
      <c r="BK26" s="601" t="s">
        <v>394</v>
      </c>
      <c r="BL26" s="78" t="s">
        <v>393</v>
      </c>
      <c r="BM26" s="169"/>
      <c r="BN26" s="169"/>
      <c r="BO26" s="169"/>
      <c r="BP26" s="169"/>
      <c r="BQ26" s="169"/>
      <c r="BR26" s="169"/>
      <c r="BS26" s="169"/>
      <c r="BT26" s="169"/>
      <c r="BU26" s="169"/>
      <c r="BV26" s="169"/>
      <c r="BW26" s="169"/>
      <c r="BX26" s="169"/>
      <c r="BY26" s="169"/>
    </row>
    <row r="27" spans="1:77">
      <c r="B27" s="169"/>
      <c r="C27" s="169"/>
      <c r="D27" s="169"/>
      <c r="E27" s="169"/>
      <c r="G27" s="169"/>
      <c r="K27" s="169"/>
      <c r="M27" s="169"/>
      <c r="N27" s="169"/>
      <c r="P27" s="169"/>
      <c r="Q27" s="169"/>
      <c r="S27" s="169"/>
      <c r="T27" s="169"/>
      <c r="V27" s="169"/>
      <c r="W27" s="169"/>
      <c r="Y27" s="169"/>
      <c r="AZ27"/>
      <c r="BA27"/>
      <c r="BB27" s="169"/>
      <c r="BC27"/>
      <c r="BH27" s="169"/>
      <c r="BK27" s="602" t="s">
        <v>395</v>
      </c>
      <c r="BL27" s="78" t="s">
        <v>393</v>
      </c>
      <c r="BM27" s="169"/>
      <c r="BN27" s="169"/>
      <c r="BO27" s="169"/>
      <c r="BP27" s="169"/>
      <c r="BQ27" s="169"/>
      <c r="BR27" s="169"/>
      <c r="BS27" s="169"/>
      <c r="BT27" s="169"/>
      <c r="BU27" s="169"/>
      <c r="BV27" s="169"/>
      <c r="BW27" s="169"/>
      <c r="BX27" s="169"/>
      <c r="BY27" s="169"/>
    </row>
    <row r="28" spans="1:77">
      <c r="B28" s="169"/>
      <c r="C28" s="169"/>
      <c r="D28" s="169"/>
      <c r="E28" s="169"/>
      <c r="G28" s="169"/>
      <c r="K28" s="169"/>
      <c r="M28" s="169"/>
      <c r="N28" s="169"/>
      <c r="P28" s="169"/>
      <c r="Q28" s="169"/>
      <c r="S28" s="169"/>
      <c r="T28" s="169"/>
      <c r="V28" s="169"/>
      <c r="W28" s="169"/>
      <c r="Y28" s="169"/>
      <c r="AZ28"/>
      <c r="BA28"/>
      <c r="BB28" s="169"/>
      <c r="BC28"/>
      <c r="BH28" s="169"/>
      <c r="BK28" s="603" t="s">
        <v>396</v>
      </c>
      <c r="BL28" s="78" t="s">
        <v>393</v>
      </c>
      <c r="BM28" s="169"/>
      <c r="BN28" s="169"/>
      <c r="BO28" s="169"/>
      <c r="BP28" s="169"/>
      <c r="BQ28" s="169"/>
      <c r="BR28" s="169"/>
      <c r="BS28" s="169"/>
      <c r="BT28" s="169"/>
      <c r="BU28" s="169"/>
      <c r="BV28" s="169"/>
      <c r="BW28" s="169"/>
      <c r="BX28" s="169"/>
      <c r="BY28" s="169"/>
    </row>
    <row r="29" spans="1:77">
      <c r="B29" s="169"/>
      <c r="C29" s="169"/>
      <c r="D29" s="169"/>
      <c r="E29" s="169"/>
      <c r="G29" s="169"/>
      <c r="K29" s="169"/>
      <c r="M29" s="169"/>
      <c r="N29" s="169"/>
      <c r="P29" s="169"/>
      <c r="Q29" s="169"/>
      <c r="S29" s="169"/>
      <c r="T29" s="169"/>
      <c r="V29" s="169"/>
      <c r="W29" s="169"/>
      <c r="Y29" s="169"/>
      <c r="AZ29"/>
      <c r="BA29"/>
      <c r="BB29" s="169"/>
      <c r="BC29"/>
      <c r="BH29" s="169"/>
      <c r="BK29" s="604" t="s">
        <v>655</v>
      </c>
      <c r="BL29" s="78" t="s">
        <v>393</v>
      </c>
    </row>
    <row r="30" spans="1:77">
      <c r="B30" s="169"/>
      <c r="C30" s="169"/>
      <c r="D30" s="169"/>
      <c r="E30" s="169"/>
      <c r="G30" s="169"/>
      <c r="K30" s="169"/>
      <c r="M30" s="169"/>
      <c r="N30" s="169"/>
      <c r="P30" s="169"/>
      <c r="Q30" s="169"/>
      <c r="S30" s="169"/>
      <c r="T30" s="169"/>
      <c r="V30" s="169"/>
      <c r="W30" s="169"/>
      <c r="Y30" s="169"/>
      <c r="BH30" s="169"/>
      <c r="BK30" s="605" t="s">
        <v>627</v>
      </c>
      <c r="BL30" s="78" t="s">
        <v>393</v>
      </c>
    </row>
    <row r="31" spans="1:77">
      <c r="B31" s="169"/>
      <c r="C31" s="169"/>
      <c r="D31" s="169"/>
      <c r="E31" s="169"/>
      <c r="G31" s="169"/>
      <c r="K31" s="169"/>
      <c r="M31" s="169"/>
      <c r="N31" s="169"/>
      <c r="P31" s="169"/>
      <c r="S31" s="169"/>
      <c r="BH31" s="169"/>
      <c r="BK31" s="732" t="s">
        <v>763</v>
      </c>
      <c r="BL31" s="78" t="s">
        <v>356</v>
      </c>
    </row>
    <row r="32" spans="1:77">
      <c r="B32" s="169"/>
      <c r="C32" s="169"/>
      <c r="D32" s="169"/>
      <c r="E32" s="169"/>
      <c r="G32" s="169"/>
      <c r="K32" s="169"/>
      <c r="M32" s="169"/>
      <c r="N32" s="169"/>
      <c r="P32" s="169"/>
      <c r="S32" s="169"/>
      <c r="BH32" s="169"/>
      <c r="BK32" s="606" t="s">
        <v>566</v>
      </c>
      <c r="BL32" s="78" t="s">
        <v>356</v>
      </c>
    </row>
    <row r="33" spans="2:64">
      <c r="B33" s="169"/>
      <c r="C33" s="169"/>
      <c r="D33" s="169"/>
      <c r="E33" s="169"/>
      <c r="G33" s="169"/>
      <c r="K33" s="169"/>
      <c r="M33" s="169"/>
      <c r="N33" s="169"/>
      <c r="P33" s="169"/>
      <c r="S33" s="169"/>
      <c r="BH33" s="169"/>
      <c r="BK33" s="613" t="s">
        <v>672</v>
      </c>
      <c r="BL33" s="78" t="s">
        <v>666</v>
      </c>
    </row>
    <row r="34" spans="2:64">
      <c r="B34" s="169"/>
      <c r="C34" s="169"/>
      <c r="D34" s="169"/>
      <c r="E34" s="169"/>
      <c r="G34" s="169"/>
      <c r="K34" s="169"/>
      <c r="M34" s="169"/>
      <c r="N34" s="169"/>
      <c r="P34" s="169"/>
      <c r="S34" s="169"/>
      <c r="BH34" s="169"/>
      <c r="BK34" s="612" t="s">
        <v>66</v>
      </c>
      <c r="BL34" s="78" t="s">
        <v>666</v>
      </c>
    </row>
    <row r="35" spans="2:64">
      <c r="B35" s="169"/>
      <c r="C35" s="169"/>
      <c r="D35" s="169"/>
      <c r="E35" s="169"/>
      <c r="G35" s="169"/>
      <c r="K35" s="169"/>
      <c r="M35" s="169"/>
      <c r="N35" s="169"/>
      <c r="P35" s="169"/>
      <c r="S35" s="169"/>
      <c r="BH35" s="169"/>
      <c r="BK35" s="607" t="s">
        <v>69</v>
      </c>
      <c r="BL35" s="78" t="s">
        <v>666</v>
      </c>
    </row>
    <row r="36" spans="2:64">
      <c r="B36" s="169"/>
      <c r="C36" s="169"/>
      <c r="D36" s="169"/>
      <c r="E36" s="169"/>
      <c r="G36" s="169"/>
      <c r="K36" s="169"/>
      <c r="M36" s="169"/>
      <c r="N36" s="169"/>
      <c r="P36" s="169"/>
      <c r="S36" s="169"/>
      <c r="BH36" s="169"/>
      <c r="BK36" s="608" t="s">
        <v>65</v>
      </c>
      <c r="BL36" s="78" t="s">
        <v>666</v>
      </c>
    </row>
    <row r="37" spans="2:64">
      <c r="B37" s="169"/>
      <c r="C37" s="169"/>
      <c r="D37" s="169"/>
      <c r="E37" s="169"/>
      <c r="G37" s="169"/>
      <c r="K37" s="169"/>
      <c r="M37" s="169"/>
      <c r="N37" s="169"/>
      <c r="P37" s="169"/>
      <c r="S37" s="169"/>
      <c r="BH37" s="169"/>
      <c r="BK37" s="610" t="s">
        <v>554</v>
      </c>
      <c r="BL37" s="78" t="s">
        <v>666</v>
      </c>
    </row>
    <row r="38" spans="2:64">
      <c r="B38" s="169"/>
      <c r="C38" s="169"/>
      <c r="D38" s="169"/>
      <c r="E38" s="169"/>
      <c r="G38" s="169"/>
      <c r="K38" s="169"/>
      <c r="M38" s="169"/>
      <c r="N38" s="169"/>
      <c r="P38" s="169"/>
      <c r="S38" s="169"/>
      <c r="BH38" s="169"/>
      <c r="BK38" s="609" t="s">
        <v>553</v>
      </c>
      <c r="BL38" s="78" t="s">
        <v>666</v>
      </c>
    </row>
    <row r="39" spans="2:64">
      <c r="B39" s="169"/>
      <c r="C39" s="169"/>
      <c r="D39" s="169"/>
      <c r="E39" s="169"/>
      <c r="G39" s="169"/>
      <c r="K39" s="169"/>
      <c r="M39" s="169"/>
      <c r="N39" s="169"/>
      <c r="P39" s="169"/>
      <c r="BH39" s="169"/>
      <c r="BK39" s="611" t="s">
        <v>665</v>
      </c>
      <c r="BL39" s="78" t="s">
        <v>666</v>
      </c>
    </row>
    <row r="40" spans="2:64">
      <c r="B40" s="169"/>
      <c r="C40" s="169"/>
      <c r="D40" s="169"/>
      <c r="E40" s="169"/>
      <c r="G40" s="169"/>
      <c r="K40" s="169"/>
      <c r="M40" s="169"/>
      <c r="N40" s="169"/>
      <c r="P40" s="169"/>
      <c r="BH40" s="169"/>
      <c r="BK40" s="613" t="s">
        <v>673</v>
      </c>
      <c r="BL40" s="78" t="s">
        <v>667</v>
      </c>
    </row>
    <row r="41" spans="2:64">
      <c r="B41" s="169"/>
      <c r="C41" s="169"/>
      <c r="D41" s="169"/>
      <c r="E41" s="169"/>
      <c r="G41" s="169"/>
      <c r="K41" s="169"/>
      <c r="M41" s="169"/>
      <c r="N41" s="169"/>
      <c r="P41" s="169"/>
      <c r="BH41" s="169"/>
      <c r="BK41" s="612" t="s">
        <v>671</v>
      </c>
      <c r="BL41" s="78" t="s">
        <v>667</v>
      </c>
    </row>
    <row r="42" spans="2:64">
      <c r="B42" s="169"/>
      <c r="C42" s="169"/>
      <c r="D42" s="169"/>
      <c r="E42" s="169"/>
      <c r="G42" s="169"/>
      <c r="K42" s="169"/>
      <c r="M42" s="169"/>
      <c r="N42" s="169"/>
      <c r="P42" s="169"/>
      <c r="BH42" s="169"/>
      <c r="BK42" s="607" t="s">
        <v>575</v>
      </c>
      <c r="BL42" s="78" t="s">
        <v>667</v>
      </c>
    </row>
    <row r="43" spans="2:64">
      <c r="BH43" s="169"/>
      <c r="BK43" s="608" t="s">
        <v>574</v>
      </c>
      <c r="BL43" s="78" t="s">
        <v>667</v>
      </c>
    </row>
    <row r="44" spans="2:64">
      <c r="BK44" s="610" t="s">
        <v>669</v>
      </c>
      <c r="BL44" s="78" t="s">
        <v>667</v>
      </c>
    </row>
    <row r="45" spans="2:64">
      <c r="BK45" s="609" t="s">
        <v>668</v>
      </c>
      <c r="BL45" s="78" t="s">
        <v>667</v>
      </c>
    </row>
    <row r="46" spans="2:64">
      <c r="BK46" s="611" t="s">
        <v>670</v>
      </c>
      <c r="BL46" s="78" t="s">
        <v>667</v>
      </c>
    </row>
    <row r="47" spans="2:64">
      <c r="BK47" s="613" t="s">
        <v>632</v>
      </c>
      <c r="BL47" s="78" t="s">
        <v>398</v>
      </c>
    </row>
    <row r="48" spans="2:64">
      <c r="BK48" s="612" t="s">
        <v>773</v>
      </c>
      <c r="BL48" s="78" t="s">
        <v>398</v>
      </c>
    </row>
    <row r="49" spans="63:64">
      <c r="BK49" s="725" t="s">
        <v>70</v>
      </c>
      <c r="BL49" s="78" t="s">
        <v>398</v>
      </c>
    </row>
    <row r="50" spans="63:64">
      <c r="BK50" s="599" t="s">
        <v>72</v>
      </c>
      <c r="BL50" s="78" t="s">
        <v>398</v>
      </c>
    </row>
    <row r="51" spans="63:64">
      <c r="BK51" s="610" t="s">
        <v>669</v>
      </c>
      <c r="BL51" s="78" t="s">
        <v>398</v>
      </c>
    </row>
    <row r="52" spans="63:64">
      <c r="BK52" s="609" t="s">
        <v>668</v>
      </c>
      <c r="BL52" s="78" t="s">
        <v>398</v>
      </c>
    </row>
    <row r="53" spans="63:64">
      <c r="BK53" s="611" t="s">
        <v>670</v>
      </c>
      <c r="BL53" s="78" t="s">
        <v>398</v>
      </c>
    </row>
    <row r="54" spans="63:64">
      <c r="BK54" s="757" t="s">
        <v>661</v>
      </c>
      <c r="BL54" s="78" t="s">
        <v>399</v>
      </c>
    </row>
    <row r="55" spans="63:64">
      <c r="BK55" s="614" t="s">
        <v>427</v>
      </c>
      <c r="BL55" s="78" t="s">
        <v>399</v>
      </c>
    </row>
    <row r="56" spans="63:64">
      <c r="BK56" s="615" t="s">
        <v>411</v>
      </c>
      <c r="BL56" s="78" t="s">
        <v>399</v>
      </c>
    </row>
    <row r="57" spans="63:64">
      <c r="BK57" s="616" t="s">
        <v>401</v>
      </c>
      <c r="BL57" s="78" t="s">
        <v>399</v>
      </c>
    </row>
    <row r="58" spans="63:64">
      <c r="BK58" s="617" t="s">
        <v>660</v>
      </c>
      <c r="BL58" s="78" t="s">
        <v>399</v>
      </c>
    </row>
    <row r="59" spans="63:64">
      <c r="BK59" s="610" t="s">
        <v>663</v>
      </c>
      <c r="BL59" s="78" t="s">
        <v>399</v>
      </c>
    </row>
    <row r="60" spans="63:64">
      <c r="BK60" s="609" t="s">
        <v>664</v>
      </c>
      <c r="BL60" s="78" t="s">
        <v>399</v>
      </c>
    </row>
    <row r="61" spans="63:64">
      <c r="BK61" s="757" t="s">
        <v>585</v>
      </c>
      <c r="BL61" s="78" t="s">
        <v>400</v>
      </c>
    </row>
    <row r="62" spans="63:64">
      <c r="BK62" s="614" t="s">
        <v>68</v>
      </c>
      <c r="BL62" s="78" t="s">
        <v>400</v>
      </c>
    </row>
    <row r="63" spans="63:64">
      <c r="BK63" s="615" t="s">
        <v>71</v>
      </c>
      <c r="BL63" s="78" t="s">
        <v>400</v>
      </c>
    </row>
    <row r="64" spans="63:64">
      <c r="BK64" s="616" t="s">
        <v>73</v>
      </c>
      <c r="BL64" s="78" t="s">
        <v>400</v>
      </c>
    </row>
    <row r="65" spans="60:64">
      <c r="BK65" s="610" t="s">
        <v>662</v>
      </c>
      <c r="BL65" s="78" t="s">
        <v>400</v>
      </c>
    </row>
    <row r="66" spans="60:64">
      <c r="BK66" s="609" t="s">
        <v>647</v>
      </c>
      <c r="BL66" s="78" t="s">
        <v>400</v>
      </c>
    </row>
    <row r="67" spans="60:64">
      <c r="BK67" s="611" t="s">
        <v>658</v>
      </c>
      <c r="BL67" s="78" t="s">
        <v>403</v>
      </c>
    </row>
    <row r="68" spans="60:64">
      <c r="BK68" s="618" t="s">
        <v>405</v>
      </c>
      <c r="BL68" s="78" t="s">
        <v>403</v>
      </c>
    </row>
    <row r="69" spans="60:64">
      <c r="BK69" s="619" t="s">
        <v>406</v>
      </c>
      <c r="BL69" s="78" t="s">
        <v>403</v>
      </c>
    </row>
    <row r="70" spans="60:64">
      <c r="BK70" s="764" t="s">
        <v>407</v>
      </c>
      <c r="BL70" s="78" t="s">
        <v>403</v>
      </c>
    </row>
    <row r="71" spans="60:64">
      <c r="BK71" s="620" t="s">
        <v>533</v>
      </c>
      <c r="BL71" s="78" t="s">
        <v>403</v>
      </c>
    </row>
    <row r="72" spans="60:64">
      <c r="BK72" s="621" t="s">
        <v>682</v>
      </c>
      <c r="BL72" s="78" t="s">
        <v>403</v>
      </c>
    </row>
    <row r="73" spans="60:64">
      <c r="BK73" s="611" t="s">
        <v>402</v>
      </c>
      <c r="BL73" s="78" t="s">
        <v>404</v>
      </c>
    </row>
    <row r="74" spans="60:64">
      <c r="BH74" s="169"/>
      <c r="BK74" s="618" t="s">
        <v>201</v>
      </c>
      <c r="BL74" s="78" t="s">
        <v>404</v>
      </c>
    </row>
    <row r="75" spans="60:64">
      <c r="BH75" s="169"/>
      <c r="BK75" s="619" t="s">
        <v>202</v>
      </c>
      <c r="BL75" s="78" t="s">
        <v>404</v>
      </c>
    </row>
    <row r="76" spans="60:64">
      <c r="BK76" s="764" t="s">
        <v>203</v>
      </c>
      <c r="BL76" s="78" t="s">
        <v>404</v>
      </c>
    </row>
    <row r="77" spans="60:64">
      <c r="BK77" s="620" t="s">
        <v>426</v>
      </c>
      <c r="BL77" s="78" t="s">
        <v>404</v>
      </c>
    </row>
    <row r="78" spans="60:64">
      <c r="BK78" s="621" t="s">
        <v>681</v>
      </c>
      <c r="BL78" s="78" t="s">
        <v>404</v>
      </c>
    </row>
    <row r="79" spans="60:64">
      <c r="BK79" s="611" t="s">
        <v>402</v>
      </c>
      <c r="BL79" s="78" t="s">
        <v>404</v>
      </c>
    </row>
    <row r="80" spans="60:64">
      <c r="BK80" s="618" t="s">
        <v>550</v>
      </c>
      <c r="BL80" s="78" t="s">
        <v>549</v>
      </c>
    </row>
    <row r="81" spans="63:64">
      <c r="BK81" s="619" t="s">
        <v>551</v>
      </c>
      <c r="BL81" s="78" t="s">
        <v>549</v>
      </c>
    </row>
    <row r="82" spans="63:64">
      <c r="BK82" s="764" t="s">
        <v>552</v>
      </c>
      <c r="BL82" s="78" t="s">
        <v>549</v>
      </c>
    </row>
    <row r="83" spans="63:64">
      <c r="BK83" s="620" t="s">
        <v>548</v>
      </c>
      <c r="BL83" s="78" t="s">
        <v>549</v>
      </c>
    </row>
    <row r="84" spans="63:64">
      <c r="BK84" s="621" t="s">
        <v>683</v>
      </c>
      <c r="BL84" s="78" t="s">
        <v>549</v>
      </c>
    </row>
  </sheetData>
  <mergeCells count="30">
    <mergeCell ref="E6:G6"/>
    <mergeCell ref="AL6:AM6"/>
    <mergeCell ref="AP6:AQ6"/>
    <mergeCell ref="W6:Y6"/>
    <mergeCell ref="AR6:AR7"/>
    <mergeCell ref="Z6:AB6"/>
    <mergeCell ref="AC6:AE6"/>
    <mergeCell ref="B1:D1"/>
    <mergeCell ref="B21:D21"/>
    <mergeCell ref="B3:AU3"/>
    <mergeCell ref="B4:AU4"/>
    <mergeCell ref="K6:M6"/>
    <mergeCell ref="N6:P6"/>
    <mergeCell ref="Q6:S6"/>
    <mergeCell ref="T6:V6"/>
    <mergeCell ref="H6:J6"/>
    <mergeCell ref="B6:D7"/>
    <mergeCell ref="AS6:AS7"/>
    <mergeCell ref="AT6:AT7"/>
    <mergeCell ref="AU6:AU7"/>
    <mergeCell ref="AN6:AO6"/>
    <mergeCell ref="AF6:AH6"/>
    <mergeCell ref="AI6:AK6"/>
    <mergeCell ref="BF3:BI3"/>
    <mergeCell ref="BF4:BI4"/>
    <mergeCell ref="BK3:BN3"/>
    <mergeCell ref="BK4:BN4"/>
    <mergeCell ref="E1:F1"/>
    <mergeCell ref="AX3:BD3"/>
    <mergeCell ref="AX4:BD4"/>
  </mergeCells>
  <conditionalFormatting sqref="AI21:AQ21">
    <cfRule type="cellIs" dxfId="696" priority="1159" operator="lessThan">
      <formula>$N$21</formula>
    </cfRule>
  </conditionalFormatting>
  <conditionalFormatting sqref="AN8:AO19">
    <cfRule type="cellIs" dxfId="695" priority="1156" operator="lessThan">
      <formula>AK8</formula>
    </cfRule>
  </conditionalFormatting>
  <conditionalFormatting sqref="AK21">
    <cfRule type="cellIs" dxfId="694" priority="1147" operator="lessThan">
      <formula>$AI$21</formula>
    </cfRule>
  </conditionalFormatting>
  <conditionalFormatting sqref="AL8:AQ19">
    <cfRule type="cellIs" dxfId="693" priority="1397" operator="lessThan">
      <formula>AG8</formula>
    </cfRule>
  </conditionalFormatting>
  <conditionalFormatting sqref="AJ21:AK21">
    <cfRule type="cellIs" dxfId="692" priority="1" operator="lessThan">
      <formula>$AI$21</formula>
    </cfRule>
    <cfRule type="cellIs" dxfId="691" priority="661" operator="lessThan">
      <formula>$AI$21</formula>
    </cfRule>
    <cfRule type="cellIs" dxfId="690" priority="915" operator="lessThan">
      <formula>$AI$21</formula>
    </cfRule>
  </conditionalFormatting>
  <conditionalFormatting sqref="F8:G8">
    <cfRule type="cellIs" dxfId="689" priority="168" operator="lessThan">
      <formula>$E$8</formula>
    </cfRule>
  </conditionalFormatting>
  <conditionalFormatting sqref="F9:G9">
    <cfRule type="cellIs" dxfId="688" priority="167" operator="lessThan">
      <formula>$E$9</formula>
    </cfRule>
  </conditionalFormatting>
  <conditionalFormatting sqref="F10:G10">
    <cfRule type="cellIs" dxfId="687" priority="166" operator="lessThan">
      <formula>$E$10</formula>
    </cfRule>
  </conditionalFormatting>
  <conditionalFormatting sqref="F11:G11">
    <cfRule type="cellIs" dxfId="686" priority="165" operator="lessThan">
      <formula>$E$11</formula>
    </cfRule>
  </conditionalFormatting>
  <conditionalFormatting sqref="F12:G12">
    <cfRule type="cellIs" dxfId="685" priority="164" operator="lessThan">
      <formula>$E$12</formula>
    </cfRule>
  </conditionalFormatting>
  <conditionalFormatting sqref="F13:G13">
    <cfRule type="cellIs" dxfId="684" priority="163" operator="lessThan">
      <formula>$E$13</formula>
    </cfRule>
  </conditionalFormatting>
  <conditionalFormatting sqref="F14:G14">
    <cfRule type="cellIs" dxfId="683" priority="162" operator="lessThan">
      <formula>$E$14</formula>
    </cfRule>
  </conditionalFormatting>
  <conditionalFormatting sqref="F15:G15">
    <cfRule type="cellIs" dxfId="682" priority="161" operator="lessThan">
      <formula>$E$15</formula>
    </cfRule>
  </conditionalFormatting>
  <conditionalFormatting sqref="F16:G16">
    <cfRule type="cellIs" dxfId="681" priority="160" operator="lessThan">
      <formula>$E$16</formula>
    </cfRule>
  </conditionalFormatting>
  <conditionalFormatting sqref="F17:G17">
    <cfRule type="cellIs" dxfId="680" priority="159" operator="lessThan">
      <formula>$E$17</formula>
    </cfRule>
  </conditionalFormatting>
  <conditionalFormatting sqref="F18:G18">
    <cfRule type="cellIs" dxfId="679" priority="158" operator="lessThan">
      <formula>$E$18</formula>
    </cfRule>
  </conditionalFormatting>
  <conditionalFormatting sqref="F19:G19">
    <cfRule type="cellIs" dxfId="678" priority="157" operator="lessThan">
      <formula>$E$19</formula>
    </cfRule>
  </conditionalFormatting>
  <conditionalFormatting sqref="F21:G21">
    <cfRule type="cellIs" dxfId="677" priority="156" operator="lessThan">
      <formula>$E$21</formula>
    </cfRule>
  </conditionalFormatting>
  <conditionalFormatting sqref="I8:J8">
    <cfRule type="cellIs" dxfId="676" priority="155" operator="lessThan">
      <formula>$H$8</formula>
    </cfRule>
  </conditionalFormatting>
  <conditionalFormatting sqref="I9:J9">
    <cfRule type="cellIs" dxfId="675" priority="154" operator="lessThan">
      <formula>$H$9</formula>
    </cfRule>
  </conditionalFormatting>
  <conditionalFormatting sqref="I10:J10">
    <cfRule type="cellIs" dxfId="674" priority="153" operator="lessThan">
      <formula>$H$10</formula>
    </cfRule>
  </conditionalFormatting>
  <conditionalFormatting sqref="I11:J11">
    <cfRule type="cellIs" dxfId="673" priority="152" operator="lessThan">
      <formula>$H$11</formula>
    </cfRule>
  </conditionalFormatting>
  <conditionalFormatting sqref="I12:J12">
    <cfRule type="cellIs" dxfId="672" priority="151" operator="lessThan">
      <formula>$H$12</formula>
    </cfRule>
  </conditionalFormatting>
  <conditionalFormatting sqref="I13:J13">
    <cfRule type="cellIs" dxfId="671" priority="150" operator="lessThan">
      <formula>$H$13</formula>
    </cfRule>
  </conditionalFormatting>
  <conditionalFormatting sqref="I14:J14">
    <cfRule type="cellIs" dxfId="670" priority="149" operator="lessThan">
      <formula>$H$14</formula>
    </cfRule>
  </conditionalFormatting>
  <conditionalFormatting sqref="I15:J15">
    <cfRule type="cellIs" dxfId="669" priority="148" operator="lessThan">
      <formula>$H$15</formula>
    </cfRule>
  </conditionalFormatting>
  <conditionalFormatting sqref="I16:J16">
    <cfRule type="cellIs" dxfId="668" priority="147" operator="lessThan">
      <formula>$H$16</formula>
    </cfRule>
  </conditionalFormatting>
  <conditionalFormatting sqref="I17:J17">
    <cfRule type="cellIs" dxfId="667" priority="146" operator="lessThan">
      <formula>$H$17</formula>
    </cfRule>
  </conditionalFormatting>
  <conditionalFormatting sqref="I18:J18">
    <cfRule type="cellIs" dxfId="666" priority="145" operator="lessThan">
      <formula>$H$18</formula>
    </cfRule>
  </conditionalFormatting>
  <conditionalFormatting sqref="I19:J19">
    <cfRule type="cellIs" dxfId="665" priority="144" operator="lessThan">
      <formula>$H$19</formula>
    </cfRule>
  </conditionalFormatting>
  <conditionalFormatting sqref="I21:J21">
    <cfRule type="cellIs" dxfId="664" priority="143" operator="lessThan">
      <formula>$H$21</formula>
    </cfRule>
  </conditionalFormatting>
  <conditionalFormatting sqref="L8:M8">
    <cfRule type="cellIs" dxfId="663" priority="142" operator="lessThan">
      <formula>$K$8</formula>
    </cfRule>
  </conditionalFormatting>
  <conditionalFormatting sqref="L9:M9">
    <cfRule type="cellIs" dxfId="662" priority="141" operator="lessThan">
      <formula>$K$9</formula>
    </cfRule>
  </conditionalFormatting>
  <conditionalFormatting sqref="L10:M10">
    <cfRule type="cellIs" dxfId="661" priority="140" operator="lessThan">
      <formula>$K$10</formula>
    </cfRule>
  </conditionalFormatting>
  <conditionalFormatting sqref="L11:M11">
    <cfRule type="cellIs" dxfId="660" priority="139" operator="lessThan">
      <formula>$K$11</formula>
    </cfRule>
  </conditionalFormatting>
  <conditionalFormatting sqref="L12:M12">
    <cfRule type="cellIs" dxfId="659" priority="138" operator="lessThan">
      <formula>$K$12</formula>
    </cfRule>
  </conditionalFormatting>
  <conditionalFormatting sqref="L13:M13">
    <cfRule type="cellIs" dxfId="658" priority="137" operator="lessThan">
      <formula>$K$13</formula>
    </cfRule>
  </conditionalFormatting>
  <conditionalFormatting sqref="L14:M14">
    <cfRule type="cellIs" dxfId="657" priority="136" operator="lessThan">
      <formula>$K$14</formula>
    </cfRule>
  </conditionalFormatting>
  <conditionalFormatting sqref="L15:M15">
    <cfRule type="cellIs" dxfId="656" priority="135" operator="lessThan">
      <formula>$K$15</formula>
    </cfRule>
  </conditionalFormatting>
  <conditionalFormatting sqref="L16:M16">
    <cfRule type="cellIs" dxfId="655" priority="134" operator="lessThan">
      <formula>$K$16</formula>
    </cfRule>
  </conditionalFormatting>
  <conditionalFormatting sqref="L17:M17">
    <cfRule type="cellIs" dxfId="654" priority="133" operator="lessThan">
      <formula>$K$17</formula>
    </cfRule>
  </conditionalFormatting>
  <conditionalFormatting sqref="L18:M18">
    <cfRule type="cellIs" dxfId="653" priority="132" operator="lessThan">
      <formula>$K$18</formula>
    </cfRule>
  </conditionalFormatting>
  <conditionalFormatting sqref="L19:M19">
    <cfRule type="cellIs" dxfId="652" priority="131" operator="lessThan">
      <formula>$K$19</formula>
    </cfRule>
  </conditionalFormatting>
  <conditionalFormatting sqref="L21:M21">
    <cfRule type="cellIs" dxfId="651" priority="130" operator="lessThan">
      <formula>$K$21</formula>
    </cfRule>
  </conditionalFormatting>
  <conditionalFormatting sqref="O8:P8">
    <cfRule type="cellIs" dxfId="650" priority="129" operator="lessThan">
      <formula>$N$8</formula>
    </cfRule>
  </conditionalFormatting>
  <conditionalFormatting sqref="O9:P9">
    <cfRule type="cellIs" dxfId="649" priority="128" operator="lessThan">
      <formula>$N$9</formula>
    </cfRule>
  </conditionalFormatting>
  <conditionalFormatting sqref="O10:P10">
    <cfRule type="cellIs" dxfId="648" priority="127" operator="lessThan">
      <formula>$N$10</formula>
    </cfRule>
  </conditionalFormatting>
  <conditionalFormatting sqref="O11:P11">
    <cfRule type="cellIs" dxfId="647" priority="126" operator="lessThan">
      <formula>$N$11</formula>
    </cfRule>
  </conditionalFormatting>
  <conditionalFormatting sqref="O12:P12">
    <cfRule type="cellIs" dxfId="646" priority="125" operator="lessThan">
      <formula>$N$12</formula>
    </cfRule>
  </conditionalFormatting>
  <conditionalFormatting sqref="O13:P13">
    <cfRule type="cellIs" dxfId="645" priority="124" operator="lessThan">
      <formula>$N$13</formula>
    </cfRule>
  </conditionalFormatting>
  <conditionalFormatting sqref="O14:P14">
    <cfRule type="cellIs" dxfId="644" priority="123" operator="lessThan">
      <formula>$N$14</formula>
    </cfRule>
  </conditionalFormatting>
  <conditionalFormatting sqref="O15:P15">
    <cfRule type="cellIs" dxfId="643" priority="122" operator="lessThan">
      <formula>$N$15</formula>
    </cfRule>
  </conditionalFormatting>
  <conditionalFormatting sqref="O16:P16">
    <cfRule type="cellIs" dxfId="642" priority="121" operator="lessThan">
      <formula>$N$16</formula>
    </cfRule>
  </conditionalFormatting>
  <conditionalFormatting sqref="O17:P17">
    <cfRule type="cellIs" dxfId="641" priority="120" operator="lessThan">
      <formula>$N$17</formula>
    </cfRule>
  </conditionalFormatting>
  <conditionalFormatting sqref="O18:P18">
    <cfRule type="cellIs" dxfId="640" priority="119" operator="lessThan">
      <formula>$N$18</formula>
    </cfRule>
  </conditionalFormatting>
  <conditionalFormatting sqref="O19:P19">
    <cfRule type="cellIs" dxfId="639" priority="118" operator="lessThan">
      <formula>$N$19</formula>
    </cfRule>
  </conditionalFormatting>
  <conditionalFormatting sqref="O21:P21">
    <cfRule type="cellIs" dxfId="638" priority="117" operator="lessThan">
      <formula>$N$21</formula>
    </cfRule>
  </conditionalFormatting>
  <conditionalFormatting sqref="R8:S8">
    <cfRule type="cellIs" dxfId="637" priority="116" operator="lessThan">
      <formula>$Q$8</formula>
    </cfRule>
  </conditionalFormatting>
  <conditionalFormatting sqref="R9:S9">
    <cfRule type="cellIs" dxfId="636" priority="115" operator="lessThan">
      <formula>$Q$9</formula>
    </cfRule>
  </conditionalFormatting>
  <conditionalFormatting sqref="R10:S10">
    <cfRule type="cellIs" dxfId="635" priority="114" operator="lessThan">
      <formula>$Q$10</formula>
    </cfRule>
  </conditionalFormatting>
  <conditionalFormatting sqref="R11:S11">
    <cfRule type="cellIs" dxfId="634" priority="113" operator="lessThan">
      <formula>$Q$11</formula>
    </cfRule>
  </conditionalFormatting>
  <conditionalFormatting sqref="R12:S12">
    <cfRule type="cellIs" dxfId="633" priority="112" operator="lessThan">
      <formula>$Q$12</formula>
    </cfRule>
  </conditionalFormatting>
  <conditionalFormatting sqref="R13:S13">
    <cfRule type="cellIs" dxfId="632" priority="111" operator="lessThan">
      <formula>$Q$13</formula>
    </cfRule>
  </conditionalFormatting>
  <conditionalFormatting sqref="R14:S14">
    <cfRule type="cellIs" dxfId="631" priority="110" operator="lessThan">
      <formula>$Q$14</formula>
    </cfRule>
  </conditionalFormatting>
  <conditionalFormatting sqref="R15:S15">
    <cfRule type="cellIs" dxfId="630" priority="109" operator="lessThan">
      <formula>$Q$15</formula>
    </cfRule>
  </conditionalFormatting>
  <conditionalFormatting sqref="R16:S16">
    <cfRule type="cellIs" dxfId="629" priority="108" operator="lessThan">
      <formula>$Q$16</formula>
    </cfRule>
  </conditionalFormatting>
  <conditionalFormatting sqref="R17:S17">
    <cfRule type="cellIs" dxfId="628" priority="107" operator="lessThan">
      <formula>$Q$17</formula>
    </cfRule>
  </conditionalFormatting>
  <conditionalFormatting sqref="R18:S18">
    <cfRule type="cellIs" dxfId="627" priority="106" operator="lessThan">
      <formula>$Q$18</formula>
    </cfRule>
  </conditionalFormatting>
  <conditionalFormatting sqref="R19:S19">
    <cfRule type="cellIs" dxfId="626" priority="105" operator="lessThan">
      <formula>$Q$19</formula>
    </cfRule>
  </conditionalFormatting>
  <conditionalFormatting sqref="U8:V8">
    <cfRule type="cellIs" dxfId="625" priority="104" operator="lessThan">
      <formula>$T$8</formula>
    </cfRule>
  </conditionalFormatting>
  <conditionalFormatting sqref="U9:V9">
    <cfRule type="cellIs" dxfId="624" priority="103" operator="lessThan">
      <formula>$T$9</formula>
    </cfRule>
  </conditionalFormatting>
  <conditionalFormatting sqref="U10:V10">
    <cfRule type="cellIs" dxfId="623" priority="102" operator="lessThan">
      <formula>$T$10</formula>
    </cfRule>
  </conditionalFormatting>
  <conditionalFormatting sqref="U11:V11">
    <cfRule type="cellIs" dxfId="622" priority="101" operator="lessThan">
      <formula>$T$11</formula>
    </cfRule>
  </conditionalFormatting>
  <conditionalFormatting sqref="U12:V12">
    <cfRule type="cellIs" dxfId="621" priority="100" operator="lessThan">
      <formula>$T$12</formula>
    </cfRule>
  </conditionalFormatting>
  <conditionalFormatting sqref="U13:V13">
    <cfRule type="cellIs" dxfId="620" priority="99" operator="lessThan">
      <formula>$T$13</formula>
    </cfRule>
  </conditionalFormatting>
  <conditionalFormatting sqref="U14:V14">
    <cfRule type="cellIs" dxfId="619" priority="98" operator="lessThan">
      <formula>$T$14</formula>
    </cfRule>
  </conditionalFormatting>
  <conditionalFormatting sqref="U15:V15">
    <cfRule type="cellIs" dxfId="618" priority="97" operator="lessThan">
      <formula>$T$15</formula>
    </cfRule>
  </conditionalFormatting>
  <conditionalFormatting sqref="U16:V16">
    <cfRule type="cellIs" dxfId="617" priority="96" operator="lessThan">
      <formula>$T$16</formula>
    </cfRule>
  </conditionalFormatting>
  <conditionalFormatting sqref="U17:V17">
    <cfRule type="cellIs" dxfId="616" priority="95" operator="lessThan">
      <formula>$T$17</formula>
    </cfRule>
  </conditionalFormatting>
  <conditionalFormatting sqref="U18:V18">
    <cfRule type="cellIs" dxfId="615" priority="94" operator="lessThan">
      <formula>$T$18</formula>
    </cfRule>
  </conditionalFormatting>
  <conditionalFormatting sqref="U19:V19">
    <cfRule type="cellIs" dxfId="614" priority="93" operator="lessThan">
      <formula>$T$19</formula>
    </cfRule>
  </conditionalFormatting>
  <conditionalFormatting sqref="U21:V21">
    <cfRule type="cellIs" dxfId="613" priority="92" operator="lessThan">
      <formula>$T$21</formula>
    </cfRule>
  </conditionalFormatting>
  <conditionalFormatting sqref="X8:Y8">
    <cfRule type="cellIs" dxfId="612" priority="91" operator="lessThan">
      <formula>$W$8</formula>
    </cfRule>
  </conditionalFormatting>
  <conditionalFormatting sqref="X9:Y9">
    <cfRule type="cellIs" dxfId="611" priority="90" operator="lessThan">
      <formula>$W$9</formula>
    </cfRule>
  </conditionalFormatting>
  <conditionalFormatting sqref="X10:Y10">
    <cfRule type="cellIs" dxfId="610" priority="89" operator="lessThan">
      <formula>$W$10</formula>
    </cfRule>
  </conditionalFormatting>
  <conditionalFormatting sqref="X11:Y11">
    <cfRule type="cellIs" dxfId="609" priority="88" operator="lessThan">
      <formula>$W$11</formula>
    </cfRule>
  </conditionalFormatting>
  <conditionalFormatting sqref="X12:Y12">
    <cfRule type="cellIs" dxfId="608" priority="87" operator="lessThan">
      <formula>$W$12</formula>
    </cfRule>
  </conditionalFormatting>
  <conditionalFormatting sqref="X13:Y13">
    <cfRule type="cellIs" dxfId="607" priority="86" operator="lessThan">
      <formula>$W$13</formula>
    </cfRule>
  </conditionalFormatting>
  <conditionalFormatting sqref="X14:Y14">
    <cfRule type="cellIs" dxfId="606" priority="85" operator="lessThan">
      <formula>$W$14</formula>
    </cfRule>
  </conditionalFormatting>
  <conditionalFormatting sqref="X15:Y15">
    <cfRule type="cellIs" dxfId="605" priority="84" operator="lessThan">
      <formula>$W$15</formula>
    </cfRule>
  </conditionalFormatting>
  <conditionalFormatting sqref="X16:Y16">
    <cfRule type="cellIs" dxfId="604" priority="83" operator="lessThan">
      <formula>$W$16</formula>
    </cfRule>
  </conditionalFormatting>
  <conditionalFormatting sqref="X17:Y17">
    <cfRule type="cellIs" dxfId="603" priority="81" operator="lessThan">
      <formula>$W$17</formula>
    </cfRule>
    <cfRule type="cellIs" dxfId="602" priority="82" operator="lessThan">
      <formula>$W$17</formula>
    </cfRule>
  </conditionalFormatting>
  <conditionalFormatting sqref="X18:Y18">
    <cfRule type="cellIs" dxfId="601" priority="80" operator="lessThan">
      <formula>$W$18</formula>
    </cfRule>
  </conditionalFormatting>
  <conditionalFormatting sqref="X19:Y19">
    <cfRule type="cellIs" dxfId="600" priority="79" operator="lessThan">
      <formula>$W$19</formula>
    </cfRule>
  </conditionalFormatting>
  <conditionalFormatting sqref="X21:Y21">
    <cfRule type="cellIs" dxfId="599" priority="78" operator="lessThan">
      <formula>$W$21</formula>
    </cfRule>
  </conditionalFormatting>
  <conditionalFormatting sqref="AA8:AB8">
    <cfRule type="cellIs" dxfId="598" priority="77" operator="lessThan">
      <formula>$Z$8</formula>
    </cfRule>
  </conditionalFormatting>
  <conditionalFormatting sqref="AA9:AB9">
    <cfRule type="cellIs" dxfId="597" priority="76" operator="lessThan">
      <formula>$Z$9</formula>
    </cfRule>
  </conditionalFormatting>
  <conditionalFormatting sqref="AA10:AB10">
    <cfRule type="cellIs" dxfId="596" priority="75" operator="lessThan">
      <formula>$Z$10</formula>
    </cfRule>
  </conditionalFormatting>
  <conditionalFormatting sqref="AA11:AB11">
    <cfRule type="cellIs" dxfId="595" priority="74" operator="lessThan">
      <formula>$Z$11</formula>
    </cfRule>
  </conditionalFormatting>
  <conditionalFormatting sqref="AA12:AB12">
    <cfRule type="cellIs" dxfId="594" priority="73" operator="lessThan">
      <formula>$Z$12</formula>
    </cfRule>
  </conditionalFormatting>
  <conditionalFormatting sqref="AA13:AB13">
    <cfRule type="cellIs" dxfId="593" priority="72" operator="lessThan">
      <formula>$Z$13</formula>
    </cfRule>
  </conditionalFormatting>
  <conditionalFormatting sqref="AA14:AB14">
    <cfRule type="cellIs" dxfId="592" priority="71" operator="lessThan">
      <formula>$Z$14</formula>
    </cfRule>
  </conditionalFormatting>
  <conditionalFormatting sqref="AA15:AB15">
    <cfRule type="cellIs" dxfId="591" priority="70" operator="lessThan">
      <formula>$Z$15</formula>
    </cfRule>
  </conditionalFormatting>
  <conditionalFormatting sqref="AA16:AB16">
    <cfRule type="cellIs" dxfId="590" priority="69" operator="lessThan">
      <formula>$Z$16</formula>
    </cfRule>
  </conditionalFormatting>
  <conditionalFormatting sqref="AA17:AB17">
    <cfRule type="cellIs" dxfId="589" priority="68" operator="lessThan">
      <formula>$Z$17</formula>
    </cfRule>
  </conditionalFormatting>
  <conditionalFormatting sqref="AA18:AB18">
    <cfRule type="cellIs" dxfId="588" priority="67" operator="lessThan">
      <formula>$Z$18</formula>
    </cfRule>
  </conditionalFormatting>
  <conditionalFormatting sqref="AA19:AB19">
    <cfRule type="cellIs" dxfId="587" priority="66" operator="lessThan">
      <formula>$Z$19</formula>
    </cfRule>
  </conditionalFormatting>
  <conditionalFormatting sqref="AA21:AB21">
    <cfRule type="cellIs" dxfId="586" priority="65" operator="lessThan">
      <formula>$Z$21</formula>
    </cfRule>
  </conditionalFormatting>
  <conditionalFormatting sqref="AD8:AE8">
    <cfRule type="cellIs" dxfId="585" priority="64" operator="lessThan">
      <formula>$AC$8</formula>
    </cfRule>
  </conditionalFormatting>
  <conditionalFormatting sqref="AD9:AE9">
    <cfRule type="cellIs" dxfId="584" priority="63" operator="lessThan">
      <formula>$AC$9</formula>
    </cfRule>
  </conditionalFormatting>
  <conditionalFormatting sqref="AD10:AE10">
    <cfRule type="cellIs" dxfId="583" priority="62" operator="lessThan">
      <formula>$AC$10</formula>
    </cfRule>
  </conditionalFormatting>
  <conditionalFormatting sqref="AD11:AE11">
    <cfRule type="cellIs" dxfId="582" priority="61" operator="lessThan">
      <formula>$AC$11</formula>
    </cfRule>
  </conditionalFormatting>
  <conditionalFormatting sqref="AD12:AE12">
    <cfRule type="cellIs" dxfId="581" priority="60" operator="lessThan">
      <formula>$AC$12</formula>
    </cfRule>
  </conditionalFormatting>
  <conditionalFormatting sqref="AD13:AE13">
    <cfRule type="cellIs" dxfId="580" priority="59" operator="lessThan">
      <formula>$AC$13</formula>
    </cfRule>
  </conditionalFormatting>
  <conditionalFormatting sqref="AD14:AE14">
    <cfRule type="cellIs" dxfId="579" priority="58" operator="lessThan">
      <formula>$AC$14</formula>
    </cfRule>
  </conditionalFormatting>
  <conditionalFormatting sqref="AD15:AE15">
    <cfRule type="cellIs" dxfId="578" priority="57" operator="lessThan">
      <formula>$AC$15</formula>
    </cfRule>
  </conditionalFormatting>
  <conditionalFormatting sqref="AD16:AE16">
    <cfRule type="cellIs" dxfId="577" priority="56" operator="lessThan">
      <formula>$AC$16</formula>
    </cfRule>
  </conditionalFormatting>
  <conditionalFormatting sqref="AD17:AE17">
    <cfRule type="cellIs" dxfId="576" priority="55" operator="lessThan">
      <formula>$AC$17</formula>
    </cfRule>
  </conditionalFormatting>
  <conditionalFormatting sqref="AD18:AE18">
    <cfRule type="cellIs" dxfId="575" priority="54" operator="lessThan">
      <formula>$AC$18</formula>
    </cfRule>
  </conditionalFormatting>
  <conditionalFormatting sqref="AD19:AE19">
    <cfRule type="cellIs" dxfId="574" priority="53" operator="lessThan">
      <formula>$AC$19</formula>
    </cfRule>
  </conditionalFormatting>
  <conditionalFormatting sqref="AD21:AE21">
    <cfRule type="cellIs" dxfId="573" priority="52" operator="lessThan">
      <formula>$AC$21</formula>
    </cfRule>
  </conditionalFormatting>
  <conditionalFormatting sqref="AG8:AH8">
    <cfRule type="cellIs" dxfId="572" priority="51" operator="lessThan">
      <formula>$AF$8</formula>
    </cfRule>
  </conditionalFormatting>
  <conditionalFormatting sqref="AG9:AH9">
    <cfRule type="cellIs" dxfId="571" priority="50" operator="lessThan">
      <formula>$AF$9</formula>
    </cfRule>
  </conditionalFormatting>
  <conditionalFormatting sqref="AG10:AH10">
    <cfRule type="cellIs" dxfId="570" priority="49" operator="lessThan">
      <formula>$AF$10</formula>
    </cfRule>
  </conditionalFormatting>
  <conditionalFormatting sqref="AG11:AH11">
    <cfRule type="cellIs" dxfId="569" priority="48" operator="lessThan">
      <formula>$AF$11</formula>
    </cfRule>
  </conditionalFormatting>
  <conditionalFormatting sqref="AG12:AH12">
    <cfRule type="cellIs" dxfId="568" priority="47" operator="lessThan">
      <formula>$AF$12</formula>
    </cfRule>
  </conditionalFormatting>
  <conditionalFormatting sqref="AG13:AH13">
    <cfRule type="cellIs" dxfId="567" priority="46" operator="lessThan">
      <formula>$AF$13</formula>
    </cfRule>
  </conditionalFormatting>
  <conditionalFormatting sqref="AG14:AH14">
    <cfRule type="cellIs" dxfId="566" priority="45" operator="lessThan">
      <formula>$AF$14</formula>
    </cfRule>
  </conditionalFormatting>
  <conditionalFormatting sqref="AG15:AH15">
    <cfRule type="cellIs" dxfId="565" priority="44" operator="lessThan">
      <formula>$AF$15</formula>
    </cfRule>
  </conditionalFormatting>
  <conditionalFormatting sqref="AG16:AH16">
    <cfRule type="cellIs" dxfId="564" priority="43" operator="lessThan">
      <formula>$AF$16</formula>
    </cfRule>
  </conditionalFormatting>
  <conditionalFormatting sqref="AG17:AH17">
    <cfRule type="cellIs" dxfId="563" priority="42" operator="lessThan">
      <formula>$AF$17</formula>
    </cfRule>
  </conditionalFormatting>
  <conditionalFormatting sqref="AG18:AH18">
    <cfRule type="cellIs" dxfId="562" priority="41" operator="lessThan">
      <formula>$AF$18</formula>
    </cfRule>
  </conditionalFormatting>
  <conditionalFormatting sqref="AG19:AH19">
    <cfRule type="cellIs" dxfId="561" priority="40" operator="lessThan">
      <formula>$AF$19</formula>
    </cfRule>
  </conditionalFormatting>
  <conditionalFormatting sqref="AG21:AH21">
    <cfRule type="cellIs" dxfId="560" priority="39" operator="lessThan">
      <formula>$AF$21</formula>
    </cfRule>
  </conditionalFormatting>
  <conditionalFormatting sqref="AR8:AS8">
    <cfRule type="cellIs" dxfId="559" priority="38" operator="lessThan">
      <formula>$AT$8</formula>
    </cfRule>
  </conditionalFormatting>
  <conditionalFormatting sqref="AR9:AS9">
    <cfRule type="cellIs" dxfId="558" priority="37" operator="lessThan">
      <formula>$AT$9</formula>
    </cfRule>
  </conditionalFormatting>
  <conditionalFormatting sqref="AR10:AS10">
    <cfRule type="cellIs" dxfId="557" priority="36" operator="lessThan">
      <formula>$AT$10</formula>
    </cfRule>
  </conditionalFormatting>
  <conditionalFormatting sqref="AR11:AS11">
    <cfRule type="cellIs" dxfId="556" priority="35" operator="lessThan">
      <formula>$AT$11</formula>
    </cfRule>
  </conditionalFormatting>
  <conditionalFormatting sqref="AR12:AS12">
    <cfRule type="cellIs" dxfId="555" priority="34" operator="lessThan">
      <formula>$AT$12</formula>
    </cfRule>
  </conditionalFormatting>
  <conditionalFormatting sqref="AR13:AS13">
    <cfRule type="cellIs" dxfId="554" priority="33" operator="lessThan">
      <formula>$AT$13</formula>
    </cfRule>
  </conditionalFormatting>
  <conditionalFormatting sqref="AR14:AS14">
    <cfRule type="cellIs" dxfId="553" priority="32" operator="lessThan">
      <formula>$AT$14</formula>
    </cfRule>
  </conditionalFormatting>
  <conditionalFormatting sqref="AR15:AS15">
    <cfRule type="cellIs" dxfId="552" priority="31" operator="lessThan">
      <formula>$AT$15</formula>
    </cfRule>
  </conditionalFormatting>
  <conditionalFormatting sqref="AR16:AS16">
    <cfRule type="cellIs" dxfId="551" priority="30" operator="lessThan">
      <formula>$AT$16</formula>
    </cfRule>
  </conditionalFormatting>
  <conditionalFormatting sqref="AR17:AS17">
    <cfRule type="cellIs" dxfId="550" priority="29" operator="lessThan">
      <formula>$AT$17</formula>
    </cfRule>
  </conditionalFormatting>
  <conditionalFormatting sqref="AR18:AS18">
    <cfRule type="cellIs" dxfId="549" priority="28" operator="lessThan">
      <formula>$AT$18</formula>
    </cfRule>
  </conditionalFormatting>
  <conditionalFormatting sqref="AR19:AS19">
    <cfRule type="cellIs" dxfId="548" priority="27" operator="lessThan">
      <formula>$AT$19</formula>
    </cfRule>
  </conditionalFormatting>
  <conditionalFormatting sqref="AR21:AS21">
    <cfRule type="cellIs" dxfId="547" priority="26" operator="lessThan">
      <formula>$AT$21</formula>
    </cfRule>
  </conditionalFormatting>
  <conditionalFormatting sqref="AK8">
    <cfRule type="cellIs" dxfId="546" priority="25" operator="lessThan">
      <formula>$AF$8</formula>
    </cfRule>
  </conditionalFormatting>
  <conditionalFormatting sqref="AK9">
    <cfRule type="cellIs" dxfId="545" priority="24" operator="lessThan">
      <formula>$AF$9</formula>
    </cfRule>
  </conditionalFormatting>
  <conditionalFormatting sqref="AK10">
    <cfRule type="cellIs" dxfId="544" priority="23" operator="lessThan">
      <formula>$AF$10</formula>
    </cfRule>
  </conditionalFormatting>
  <conditionalFormatting sqref="AK11">
    <cfRule type="cellIs" dxfId="543" priority="22" operator="lessThan">
      <formula>$AF$11</formula>
    </cfRule>
  </conditionalFormatting>
  <conditionalFormatting sqref="AK12">
    <cfRule type="cellIs" dxfId="542" priority="21" operator="lessThan">
      <formula>$AF$12</formula>
    </cfRule>
  </conditionalFormatting>
  <conditionalFormatting sqref="AK13">
    <cfRule type="cellIs" dxfId="541" priority="20" operator="lessThan">
      <formula>$AF$13</formula>
    </cfRule>
  </conditionalFormatting>
  <conditionalFormatting sqref="AK14">
    <cfRule type="cellIs" dxfId="540" priority="19" operator="lessThan">
      <formula>$AF$14</formula>
    </cfRule>
  </conditionalFormatting>
  <conditionalFormatting sqref="AK15">
    <cfRule type="cellIs" dxfId="539" priority="18" operator="lessThan">
      <formula>$AF$15</formula>
    </cfRule>
  </conditionalFormatting>
  <conditionalFormatting sqref="AK16">
    <cfRule type="cellIs" dxfId="538" priority="17" operator="lessThan">
      <formula>$AF$16</formula>
    </cfRule>
  </conditionalFormatting>
  <conditionalFormatting sqref="AK17">
    <cfRule type="cellIs" dxfId="537" priority="16" operator="lessThan">
      <formula>$AF$17</formula>
    </cfRule>
  </conditionalFormatting>
  <conditionalFormatting sqref="AK18">
    <cfRule type="cellIs" dxfId="536" priority="15" operator="lessThan">
      <formula>$AF$18</formula>
    </cfRule>
  </conditionalFormatting>
  <conditionalFormatting sqref="AK19">
    <cfRule type="cellIs" dxfId="535" priority="14" operator="lessThan">
      <formula>$AF$19</formula>
    </cfRule>
  </conditionalFormatting>
  <conditionalFormatting sqref="AJ8:AK8">
    <cfRule type="cellIs" dxfId="534" priority="13" operator="lessThan">
      <formula>$AI$8</formula>
    </cfRule>
  </conditionalFormatting>
  <conditionalFormatting sqref="AJ9:AK9">
    <cfRule type="cellIs" dxfId="533" priority="12" operator="lessThan">
      <formula>$AI$9</formula>
    </cfRule>
  </conditionalFormatting>
  <conditionalFormatting sqref="AJ10:AK10">
    <cfRule type="cellIs" dxfId="532" priority="11" operator="lessThan">
      <formula>$AI$10</formula>
    </cfRule>
  </conditionalFormatting>
  <conditionalFormatting sqref="AJ11:AK11">
    <cfRule type="cellIs" dxfId="531" priority="10" operator="lessThan">
      <formula>$AI$11</formula>
    </cfRule>
  </conditionalFormatting>
  <conditionalFormatting sqref="AJ12:AK12">
    <cfRule type="cellIs" dxfId="530" priority="9" operator="lessThan">
      <formula>$AI$12</formula>
    </cfRule>
  </conditionalFormatting>
  <conditionalFormatting sqref="AJ13:AK13">
    <cfRule type="cellIs" dxfId="529" priority="8" operator="lessThan">
      <formula>$AI$13</formula>
    </cfRule>
  </conditionalFormatting>
  <conditionalFormatting sqref="AJ14:AK14">
    <cfRule type="cellIs" dxfId="528" priority="7" operator="lessThan">
      <formula>$AI$14</formula>
    </cfRule>
  </conditionalFormatting>
  <conditionalFormatting sqref="AJ15:AK15">
    <cfRule type="cellIs" dxfId="527" priority="6" operator="lessThan">
      <formula>$AI$15</formula>
    </cfRule>
  </conditionalFormatting>
  <conditionalFormatting sqref="AJ16:AK16">
    <cfRule type="cellIs" dxfId="526" priority="5" operator="lessThan">
      <formula>$AI$16</formula>
    </cfRule>
  </conditionalFormatting>
  <conditionalFormatting sqref="AJ17:AK17">
    <cfRule type="cellIs" dxfId="525" priority="4" operator="lessThan">
      <formula>$AI$17</formula>
    </cfRule>
  </conditionalFormatting>
  <conditionalFormatting sqref="AJ18:AK18">
    <cfRule type="cellIs" dxfId="524" priority="3" operator="lessThan">
      <formula>$AI$18</formula>
    </cfRule>
  </conditionalFormatting>
  <conditionalFormatting sqref="AJ19:AK19">
    <cfRule type="cellIs" dxfId="523" priority="2" operator="lessThan">
      <formula>$AI$19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Aktual!$C$6:$C$17</xm:f>
          </x14:formula1>
          <xm:sqref>E1:F1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05"/>
  <sheetViews>
    <sheetView showGridLines="0" workbookViewId="0">
      <selection activeCell="M28" sqref="M28"/>
    </sheetView>
  </sheetViews>
  <sheetFormatPr defaultRowHeight="15"/>
  <cols>
    <col min="2" max="2" width="5.7109375" customWidth="1"/>
    <col min="3" max="3" width="4.7109375" customWidth="1"/>
    <col min="4" max="4" width="11.85546875" bestFit="1" customWidth="1"/>
    <col min="6" max="6" width="9.7109375" bestFit="1" customWidth="1"/>
    <col min="8" max="8" width="10" bestFit="1" customWidth="1"/>
    <col min="9" max="9" width="18.42578125" hidden="1" customWidth="1"/>
    <col min="10" max="12" width="0" hidden="1" customWidth="1"/>
    <col min="13" max="13" width="29.5703125" customWidth="1"/>
    <col min="15" max="15" width="14.42578125" customWidth="1"/>
    <col min="16" max="16" width="14.85546875" customWidth="1"/>
    <col min="17" max="17" width="10.140625" customWidth="1"/>
  </cols>
  <sheetData>
    <row r="2" spans="3:17" ht="15.75" thickBot="1"/>
    <row r="3" spans="3:17">
      <c r="C3" s="1207" t="s">
        <v>527</v>
      </c>
      <c r="D3" s="1208"/>
      <c r="E3" s="1208"/>
      <c r="F3" s="1208"/>
      <c r="G3" s="1208"/>
      <c r="H3" s="1208"/>
      <c r="I3" s="1208"/>
      <c r="J3" s="1208"/>
      <c r="K3" s="1208"/>
      <c r="L3" s="1208"/>
      <c r="M3" s="1209"/>
      <c r="P3" s="762" t="s">
        <v>763</v>
      </c>
      <c r="Q3" s="114" t="s">
        <v>778</v>
      </c>
    </row>
    <row r="4" spans="3:17" ht="14.25" customHeight="1" thickBot="1">
      <c r="C4" s="1214">
        <f>SKEMA!B4</f>
        <v>44105</v>
      </c>
      <c r="D4" s="1215"/>
      <c r="E4" s="1215"/>
      <c r="F4" s="1215"/>
      <c r="G4" s="1215"/>
      <c r="H4" s="1215"/>
      <c r="I4" s="1215"/>
      <c r="J4" s="1215"/>
      <c r="K4" s="1215"/>
      <c r="L4" s="1215"/>
      <c r="M4" s="1216"/>
      <c r="P4" s="418" t="s">
        <v>566</v>
      </c>
      <c r="Q4" s="114" t="s">
        <v>778</v>
      </c>
    </row>
    <row r="5" spans="3:17">
      <c r="C5" s="1210" t="s">
        <v>96</v>
      </c>
      <c r="D5" s="1203" t="s">
        <v>97</v>
      </c>
      <c r="E5" s="1203" t="s">
        <v>98</v>
      </c>
      <c r="F5" s="1201" t="s">
        <v>99</v>
      </c>
      <c r="G5" s="1202"/>
      <c r="H5" s="1203" t="s">
        <v>79</v>
      </c>
      <c r="I5" s="1212" t="s">
        <v>94</v>
      </c>
      <c r="J5" s="1201" t="s">
        <v>99</v>
      </c>
      <c r="K5" s="1202"/>
      <c r="L5" s="1203" t="s">
        <v>79</v>
      </c>
      <c r="M5" s="1205" t="s">
        <v>94</v>
      </c>
      <c r="P5" s="353" t="s">
        <v>392</v>
      </c>
      <c r="Q5" s="78" t="s">
        <v>393</v>
      </c>
    </row>
    <row r="6" spans="3:17" ht="15.75" thickBot="1">
      <c r="C6" s="1211"/>
      <c r="D6" s="1204"/>
      <c r="E6" s="1204"/>
      <c r="F6" s="63" t="s">
        <v>100</v>
      </c>
      <c r="G6" s="63" t="s">
        <v>101</v>
      </c>
      <c r="H6" s="1204"/>
      <c r="I6" s="1213"/>
      <c r="J6" s="63" t="s">
        <v>100</v>
      </c>
      <c r="K6" s="63" t="s">
        <v>101</v>
      </c>
      <c r="L6" s="1204"/>
      <c r="M6" s="1206"/>
      <c r="P6" s="354" t="s">
        <v>444</v>
      </c>
      <c r="Q6" s="78" t="s">
        <v>393</v>
      </c>
    </row>
    <row r="7" spans="3:17" ht="15.75" thickTop="1">
      <c r="C7" s="181">
        <v>1</v>
      </c>
      <c r="D7" s="168">
        <v>13</v>
      </c>
      <c r="E7" s="78" t="s">
        <v>393</v>
      </c>
      <c r="F7" s="899">
        <v>0.3125</v>
      </c>
      <c r="G7" s="78"/>
      <c r="H7" s="426" t="s">
        <v>394</v>
      </c>
      <c r="I7" s="185"/>
      <c r="J7" s="78"/>
      <c r="K7" s="78"/>
      <c r="L7" s="78"/>
      <c r="M7" s="182"/>
      <c r="P7" s="423" t="s">
        <v>678</v>
      </c>
      <c r="Q7" s="78" t="s">
        <v>393</v>
      </c>
    </row>
    <row r="8" spans="3:17">
      <c r="C8" s="183">
        <v>2</v>
      </c>
      <c r="D8" s="168">
        <v>14</v>
      </c>
      <c r="E8" s="78" t="s">
        <v>393</v>
      </c>
      <c r="F8" s="899">
        <v>0.3125</v>
      </c>
      <c r="G8" s="78"/>
      <c r="H8" s="426" t="s">
        <v>394</v>
      </c>
      <c r="I8" s="186"/>
      <c r="J8" s="78"/>
      <c r="K8" s="78"/>
      <c r="L8" s="78"/>
      <c r="M8" s="184"/>
      <c r="P8" s="424" t="s">
        <v>445</v>
      </c>
      <c r="Q8" s="78" t="s">
        <v>393</v>
      </c>
    </row>
    <row r="9" spans="3:17">
      <c r="C9" s="183">
        <v>3</v>
      </c>
      <c r="D9" s="168">
        <v>23</v>
      </c>
      <c r="E9" s="78" t="s">
        <v>393</v>
      </c>
      <c r="F9" s="899">
        <v>0.3125</v>
      </c>
      <c r="G9" s="78"/>
      <c r="H9" s="426" t="s">
        <v>394</v>
      </c>
      <c r="I9" s="186"/>
      <c r="J9" s="78"/>
      <c r="K9" s="78"/>
      <c r="L9" s="78"/>
      <c r="M9" s="184"/>
      <c r="P9" s="355" t="s">
        <v>446</v>
      </c>
      <c r="Q9" s="78" t="s">
        <v>393</v>
      </c>
    </row>
    <row r="10" spans="3:17">
      <c r="C10" s="183">
        <v>4</v>
      </c>
      <c r="D10" s="168">
        <v>24</v>
      </c>
      <c r="E10" s="78" t="s">
        <v>393</v>
      </c>
      <c r="F10" s="899">
        <v>0.3125</v>
      </c>
      <c r="G10" s="78"/>
      <c r="H10" s="426" t="s">
        <v>394</v>
      </c>
      <c r="I10" s="186"/>
      <c r="J10" s="78"/>
      <c r="K10" s="78"/>
      <c r="L10" s="78"/>
      <c r="M10" s="184"/>
      <c r="P10" s="425" t="s">
        <v>447</v>
      </c>
      <c r="Q10" s="78" t="s">
        <v>393</v>
      </c>
    </row>
    <row r="11" spans="3:17">
      <c r="C11" s="183">
        <v>5</v>
      </c>
      <c r="D11" s="168">
        <v>89</v>
      </c>
      <c r="E11" s="78" t="s">
        <v>399</v>
      </c>
      <c r="F11" s="899">
        <v>0.33333333333333331</v>
      </c>
      <c r="G11" s="78"/>
      <c r="H11" s="433" t="s">
        <v>68</v>
      </c>
      <c r="I11" s="186"/>
      <c r="J11" s="78"/>
      <c r="K11" s="78"/>
      <c r="L11" s="78"/>
      <c r="M11" s="184"/>
      <c r="P11" s="426" t="s">
        <v>394</v>
      </c>
      <c r="Q11" s="78" t="s">
        <v>393</v>
      </c>
    </row>
    <row r="12" spans="3:17">
      <c r="C12" s="183">
        <v>6</v>
      </c>
      <c r="D12" s="168">
        <v>87</v>
      </c>
      <c r="E12" s="78" t="s">
        <v>666</v>
      </c>
      <c r="F12" s="899">
        <v>0.36805555555555558</v>
      </c>
      <c r="G12" s="78"/>
      <c r="H12" s="429" t="s">
        <v>69</v>
      </c>
      <c r="I12" s="186"/>
      <c r="J12" s="78"/>
      <c r="K12" s="78"/>
      <c r="L12" s="78"/>
      <c r="M12" s="184"/>
      <c r="P12" s="427" t="s">
        <v>395</v>
      </c>
      <c r="Q12" s="78" t="s">
        <v>393</v>
      </c>
    </row>
    <row r="13" spans="3:17" s="169" customFormat="1">
      <c r="C13" s="183">
        <v>7</v>
      </c>
      <c r="D13" s="168">
        <v>38</v>
      </c>
      <c r="E13" s="78" t="s">
        <v>666</v>
      </c>
      <c r="F13" s="899">
        <v>0.36805555555555558</v>
      </c>
      <c r="G13" s="78"/>
      <c r="H13" s="356" t="s">
        <v>65</v>
      </c>
      <c r="I13" s="186"/>
      <c r="J13" s="78"/>
      <c r="K13" s="78"/>
      <c r="L13" s="78"/>
      <c r="M13" s="184"/>
      <c r="P13" s="428" t="s">
        <v>396</v>
      </c>
      <c r="Q13" s="78" t="s">
        <v>393</v>
      </c>
    </row>
    <row r="14" spans="3:17" s="169" customFormat="1">
      <c r="C14" s="183">
        <v>8</v>
      </c>
      <c r="D14" s="168">
        <v>21</v>
      </c>
      <c r="E14" s="78" t="s">
        <v>398</v>
      </c>
      <c r="F14" s="899">
        <v>0.36805555555555558</v>
      </c>
      <c r="G14" s="78"/>
      <c r="H14" s="724" t="s">
        <v>70</v>
      </c>
      <c r="I14" s="186"/>
      <c r="J14" s="78"/>
      <c r="K14" s="78"/>
      <c r="L14" s="78"/>
      <c r="M14" s="184"/>
      <c r="P14" s="416" t="s">
        <v>655</v>
      </c>
      <c r="Q14" s="78" t="s">
        <v>393</v>
      </c>
    </row>
    <row r="15" spans="3:17" s="169" customFormat="1">
      <c r="C15" s="183">
        <v>9</v>
      </c>
      <c r="D15" s="168">
        <v>18</v>
      </c>
      <c r="E15" s="78" t="s">
        <v>398</v>
      </c>
      <c r="F15" s="899">
        <v>0.36805555555555558</v>
      </c>
      <c r="G15" s="78"/>
      <c r="H15" s="355" t="s">
        <v>72</v>
      </c>
      <c r="I15" s="186"/>
      <c r="J15" s="78"/>
      <c r="K15" s="78"/>
      <c r="L15" s="78"/>
      <c r="M15" s="184"/>
      <c r="P15" s="417" t="s">
        <v>627</v>
      </c>
      <c r="Q15" s="78" t="s">
        <v>393</v>
      </c>
    </row>
    <row r="16" spans="3:17" s="169" customFormat="1">
      <c r="C16" s="183">
        <v>10</v>
      </c>
      <c r="D16" s="168">
        <v>14</v>
      </c>
      <c r="E16" s="78" t="s">
        <v>398</v>
      </c>
      <c r="F16" s="899">
        <v>0.36805555555555558</v>
      </c>
      <c r="G16" s="78"/>
      <c r="H16" s="355" t="s">
        <v>72</v>
      </c>
      <c r="I16" s="186"/>
      <c r="J16" s="78"/>
      <c r="K16" s="78"/>
      <c r="L16" s="78"/>
      <c r="M16" s="184"/>
      <c r="P16" s="432" t="s">
        <v>632</v>
      </c>
      <c r="Q16" s="78" t="s">
        <v>779</v>
      </c>
    </row>
    <row r="17" spans="3:17" s="169" customFormat="1">
      <c r="C17" s="183">
        <v>11</v>
      </c>
      <c r="D17" s="909" t="s">
        <v>940</v>
      </c>
      <c r="E17" s="910" t="s">
        <v>778</v>
      </c>
      <c r="F17" s="911">
        <v>0.375</v>
      </c>
      <c r="G17" s="78"/>
      <c r="H17" s="418" t="s">
        <v>566</v>
      </c>
      <c r="I17" s="78" t="s">
        <v>398</v>
      </c>
      <c r="J17" s="78"/>
      <c r="K17" s="78"/>
      <c r="L17" s="78"/>
      <c r="M17" s="184"/>
      <c r="P17" s="431" t="s">
        <v>66</v>
      </c>
      <c r="Q17" s="78" t="s">
        <v>779</v>
      </c>
    </row>
    <row r="18" spans="3:17">
      <c r="C18" s="183">
        <v>12</v>
      </c>
      <c r="D18" s="909" t="s">
        <v>941</v>
      </c>
      <c r="E18" s="910" t="s">
        <v>778</v>
      </c>
      <c r="F18" s="911">
        <v>0.375</v>
      </c>
      <c r="G18" s="78"/>
      <c r="H18" s="762" t="s">
        <v>763</v>
      </c>
      <c r="I18" s="78" t="s">
        <v>398</v>
      </c>
      <c r="J18" s="78"/>
      <c r="K18" s="78"/>
      <c r="L18" s="78"/>
      <c r="M18" s="184"/>
      <c r="P18" s="429" t="s">
        <v>69</v>
      </c>
      <c r="Q18" s="78" t="s">
        <v>779</v>
      </c>
    </row>
    <row r="19" spans="3:17">
      <c r="C19" s="183">
        <v>13</v>
      </c>
      <c r="D19" s="168">
        <v>75</v>
      </c>
      <c r="E19" s="78" t="s">
        <v>549</v>
      </c>
      <c r="F19" s="899">
        <v>0.34027777777777773</v>
      </c>
      <c r="G19" s="78"/>
      <c r="H19" s="434" t="s">
        <v>201</v>
      </c>
      <c r="I19" s="186"/>
      <c r="J19" s="78"/>
      <c r="K19" s="78"/>
      <c r="L19" s="78"/>
      <c r="M19" s="184"/>
      <c r="P19" s="356" t="s">
        <v>65</v>
      </c>
      <c r="Q19" s="78" t="s">
        <v>779</v>
      </c>
    </row>
    <row r="20" spans="3:17">
      <c r="C20" s="183">
        <v>14</v>
      </c>
      <c r="D20" s="168">
        <v>84</v>
      </c>
      <c r="E20" s="78" t="s">
        <v>549</v>
      </c>
      <c r="F20" s="899">
        <v>0.34027777777777773</v>
      </c>
      <c r="G20" s="78"/>
      <c r="H20" s="434" t="s">
        <v>201</v>
      </c>
      <c r="I20" s="186"/>
      <c r="J20" s="78"/>
      <c r="K20" s="78"/>
      <c r="L20" s="78"/>
      <c r="M20" s="184"/>
      <c r="P20" s="358" t="s">
        <v>449</v>
      </c>
      <c r="Q20" s="78" t="s">
        <v>779</v>
      </c>
    </row>
    <row r="21" spans="3:17">
      <c r="C21" s="183">
        <v>15</v>
      </c>
      <c r="D21" s="168">
        <v>82</v>
      </c>
      <c r="E21" s="78" t="s">
        <v>549</v>
      </c>
      <c r="F21" s="899">
        <v>0.34027777777777773</v>
      </c>
      <c r="G21" s="78"/>
      <c r="H21" s="765" t="s">
        <v>203</v>
      </c>
      <c r="I21" s="186"/>
      <c r="J21" s="78"/>
      <c r="K21" s="78"/>
      <c r="L21" s="78"/>
      <c r="M21" s="920" t="s">
        <v>943</v>
      </c>
      <c r="P21" s="357" t="s">
        <v>448</v>
      </c>
      <c r="Q21" s="78" t="s">
        <v>779</v>
      </c>
    </row>
    <row r="22" spans="3:17">
      <c r="C22" s="183">
        <v>16</v>
      </c>
      <c r="D22" s="168"/>
      <c r="E22" s="78"/>
      <c r="F22" s="78"/>
      <c r="G22" s="78"/>
      <c r="H22" s="78"/>
      <c r="I22" s="186"/>
      <c r="J22" s="78"/>
      <c r="K22" s="78"/>
      <c r="L22" s="78"/>
      <c r="M22" s="184"/>
      <c r="P22" s="430" t="s">
        <v>450</v>
      </c>
      <c r="Q22" s="78" t="s">
        <v>779</v>
      </c>
    </row>
    <row r="23" spans="3:17">
      <c r="C23" s="183">
        <v>17</v>
      </c>
      <c r="D23" s="168"/>
      <c r="E23" s="78"/>
      <c r="F23" s="78"/>
      <c r="G23" s="78"/>
      <c r="H23" s="78"/>
      <c r="I23" s="186"/>
      <c r="J23" s="78"/>
      <c r="K23" s="78"/>
      <c r="L23" s="78"/>
      <c r="M23" s="184"/>
      <c r="P23" s="432" t="s">
        <v>780</v>
      </c>
      <c r="Q23" s="78" t="s">
        <v>398</v>
      </c>
    </row>
    <row r="24" spans="3:17">
      <c r="C24" s="183">
        <v>18</v>
      </c>
      <c r="D24" s="168"/>
      <c r="E24" s="78"/>
      <c r="F24" s="78"/>
      <c r="G24" s="78"/>
      <c r="H24" s="78"/>
      <c r="I24" s="186"/>
      <c r="J24" s="78"/>
      <c r="K24" s="78"/>
      <c r="L24" s="78"/>
      <c r="M24" s="184"/>
      <c r="P24" s="431" t="s">
        <v>67</v>
      </c>
      <c r="Q24" s="78" t="s">
        <v>398</v>
      </c>
    </row>
    <row r="25" spans="3:17">
      <c r="C25" s="183">
        <v>19</v>
      </c>
      <c r="D25" s="168"/>
      <c r="E25" s="78"/>
      <c r="F25" s="78"/>
      <c r="G25" s="78"/>
      <c r="H25" s="78"/>
      <c r="I25" s="186"/>
      <c r="J25" s="78"/>
      <c r="K25" s="78"/>
      <c r="L25" s="78"/>
      <c r="M25" s="184"/>
      <c r="P25" s="724" t="s">
        <v>70</v>
      </c>
      <c r="Q25" s="78" t="s">
        <v>398</v>
      </c>
    </row>
    <row r="26" spans="3:17">
      <c r="C26" s="183">
        <v>20</v>
      </c>
      <c r="D26" s="168"/>
      <c r="E26" s="78"/>
      <c r="F26" s="78"/>
      <c r="G26" s="78"/>
      <c r="H26" s="78"/>
      <c r="I26" s="186"/>
      <c r="J26" s="78"/>
      <c r="K26" s="78"/>
      <c r="L26" s="78"/>
      <c r="M26" s="184"/>
      <c r="N26" s="169"/>
      <c r="P26" s="355" t="s">
        <v>72</v>
      </c>
      <c r="Q26" s="78" t="s">
        <v>398</v>
      </c>
    </row>
    <row r="27" spans="3:17">
      <c r="C27" s="183">
        <v>21</v>
      </c>
      <c r="D27" s="168"/>
      <c r="E27" s="78"/>
      <c r="F27" s="78"/>
      <c r="G27" s="78"/>
      <c r="H27" s="78"/>
      <c r="I27" s="186"/>
      <c r="J27" s="78"/>
      <c r="K27" s="78"/>
      <c r="L27" s="78"/>
      <c r="M27" s="184"/>
      <c r="N27" s="169"/>
      <c r="P27" s="358" t="s">
        <v>781</v>
      </c>
      <c r="Q27" s="78" t="s">
        <v>398</v>
      </c>
    </row>
    <row r="28" spans="3:17">
      <c r="C28" s="183">
        <v>22</v>
      </c>
      <c r="D28" s="168"/>
      <c r="E28" s="78"/>
      <c r="F28" s="78"/>
      <c r="G28" s="78"/>
      <c r="H28" s="78"/>
      <c r="I28" s="186"/>
      <c r="J28" s="78"/>
      <c r="K28" s="78"/>
      <c r="L28" s="78"/>
      <c r="M28" s="184"/>
      <c r="N28" s="169"/>
      <c r="P28" s="357" t="s">
        <v>782</v>
      </c>
      <c r="Q28" s="78" t="s">
        <v>398</v>
      </c>
    </row>
    <row r="29" spans="3:17">
      <c r="C29" s="183">
        <v>23</v>
      </c>
      <c r="D29" s="168"/>
      <c r="E29" s="78"/>
      <c r="F29" s="78"/>
      <c r="G29" s="78"/>
      <c r="H29" s="78"/>
      <c r="I29" s="186"/>
      <c r="J29" s="78"/>
      <c r="K29" s="78"/>
      <c r="L29" s="78"/>
      <c r="M29" s="184"/>
      <c r="N29" s="169"/>
      <c r="P29" s="430" t="s">
        <v>783</v>
      </c>
      <c r="Q29" s="78" t="s">
        <v>398</v>
      </c>
    </row>
    <row r="30" spans="3:17">
      <c r="C30" s="183">
        <v>24</v>
      </c>
      <c r="D30" s="168"/>
      <c r="E30" s="78"/>
      <c r="F30" s="78"/>
      <c r="G30" s="78"/>
      <c r="H30" s="78"/>
      <c r="I30" s="186"/>
      <c r="J30" s="78"/>
      <c r="K30" s="78"/>
      <c r="L30" s="78"/>
      <c r="M30" s="184"/>
      <c r="N30" s="169"/>
      <c r="P30" s="763" t="s">
        <v>585</v>
      </c>
      <c r="Q30" s="78" t="s">
        <v>399</v>
      </c>
    </row>
    <row r="31" spans="3:17" s="169" customFormat="1">
      <c r="C31" s="183">
        <v>25</v>
      </c>
      <c r="D31" s="168"/>
      <c r="E31" s="78"/>
      <c r="F31" s="78"/>
      <c r="G31" s="78"/>
      <c r="H31" s="78"/>
      <c r="I31" s="186"/>
      <c r="J31" s="78"/>
      <c r="K31" s="78"/>
      <c r="L31" s="78"/>
      <c r="M31" s="184"/>
      <c r="P31" s="433" t="s">
        <v>68</v>
      </c>
      <c r="Q31" s="78" t="s">
        <v>399</v>
      </c>
    </row>
    <row r="32" spans="3:17" s="169" customFormat="1">
      <c r="C32" s="183">
        <v>26</v>
      </c>
      <c r="D32" s="168"/>
      <c r="E32" s="78"/>
      <c r="F32" s="78"/>
      <c r="G32" s="78"/>
      <c r="H32" s="78"/>
      <c r="I32" s="186"/>
      <c r="J32" s="78"/>
      <c r="K32" s="78"/>
      <c r="L32" s="78"/>
      <c r="M32" s="184"/>
      <c r="P32" s="359" t="s">
        <v>71</v>
      </c>
      <c r="Q32" s="78" t="s">
        <v>399</v>
      </c>
    </row>
    <row r="33" spans="3:17">
      <c r="C33" s="183">
        <v>27</v>
      </c>
      <c r="D33" s="168"/>
      <c r="E33" s="78"/>
      <c r="F33" s="78"/>
      <c r="G33" s="78"/>
      <c r="H33" s="78"/>
      <c r="I33" s="186"/>
      <c r="J33" s="78"/>
      <c r="K33" s="78"/>
      <c r="L33" s="78"/>
      <c r="M33" s="184"/>
      <c r="N33" s="169"/>
      <c r="P33" s="360" t="s">
        <v>73</v>
      </c>
      <c r="Q33" s="78" t="s">
        <v>399</v>
      </c>
    </row>
    <row r="34" spans="3:17">
      <c r="C34" s="183">
        <v>28</v>
      </c>
      <c r="D34" s="168"/>
      <c r="E34" s="78"/>
      <c r="F34" s="78"/>
      <c r="G34" s="78"/>
      <c r="H34" s="78"/>
      <c r="I34" s="186"/>
      <c r="J34" s="78"/>
      <c r="K34" s="78"/>
      <c r="L34" s="78"/>
      <c r="M34" s="184"/>
      <c r="N34" s="169"/>
      <c r="P34" s="61" t="s">
        <v>642</v>
      </c>
      <c r="Q34" s="78" t="s">
        <v>399</v>
      </c>
    </row>
    <row r="35" spans="3:17">
      <c r="C35" s="183">
        <v>29</v>
      </c>
      <c r="D35" s="168"/>
      <c r="E35" s="78"/>
      <c r="F35" s="78"/>
      <c r="G35" s="78"/>
      <c r="H35" s="78"/>
      <c r="I35" s="186"/>
      <c r="J35" s="78"/>
      <c r="K35" s="78"/>
      <c r="L35" s="78"/>
      <c r="M35" s="184"/>
      <c r="N35" s="169"/>
      <c r="P35" s="358" t="s">
        <v>662</v>
      </c>
      <c r="Q35" s="78" t="s">
        <v>399</v>
      </c>
    </row>
    <row r="36" spans="3:17">
      <c r="C36" s="183">
        <v>30</v>
      </c>
      <c r="D36" s="168"/>
      <c r="E36" s="78"/>
      <c r="F36" s="78"/>
      <c r="G36" s="78"/>
      <c r="H36" s="78"/>
      <c r="I36" s="186"/>
      <c r="J36" s="78"/>
      <c r="K36" s="78"/>
      <c r="L36" s="78"/>
      <c r="M36" s="184"/>
      <c r="N36" s="169"/>
      <c r="P36" s="357" t="s">
        <v>647</v>
      </c>
      <c r="Q36" s="78" t="s">
        <v>399</v>
      </c>
    </row>
    <row r="37" spans="3:17">
      <c r="C37" s="169"/>
      <c r="H37" s="169"/>
      <c r="I37" s="169"/>
      <c r="J37" s="169"/>
      <c r="K37" s="169"/>
      <c r="L37" s="169"/>
      <c r="M37" s="169"/>
      <c r="N37" s="169"/>
      <c r="P37" s="430" t="s">
        <v>402</v>
      </c>
      <c r="Q37" s="78" t="s">
        <v>549</v>
      </c>
    </row>
    <row r="38" spans="3:17">
      <c r="C38" s="169"/>
      <c r="H38" s="169"/>
      <c r="I38" s="169"/>
      <c r="J38" s="169"/>
      <c r="K38" s="169"/>
      <c r="L38" s="169"/>
      <c r="M38" s="169"/>
      <c r="N38" s="169"/>
      <c r="P38" s="434" t="s">
        <v>201</v>
      </c>
      <c r="Q38" s="78" t="s">
        <v>549</v>
      </c>
    </row>
    <row r="39" spans="3:17" ht="15.75" thickBot="1">
      <c r="C39" s="169"/>
      <c r="H39" s="169"/>
      <c r="I39" s="169"/>
      <c r="J39" s="169"/>
      <c r="K39" s="169"/>
      <c r="L39" s="169"/>
      <c r="M39" s="169"/>
      <c r="N39" s="169"/>
      <c r="P39" s="435" t="s">
        <v>202</v>
      </c>
      <c r="Q39" s="78" t="s">
        <v>549</v>
      </c>
    </row>
    <row r="40" spans="3:17">
      <c r="C40" s="169"/>
      <c r="D40" s="1198" t="s">
        <v>352</v>
      </c>
      <c r="E40" s="1199"/>
      <c r="F40" s="1199"/>
      <c r="G40" s="1200"/>
      <c r="H40" s="169"/>
      <c r="I40" s="169"/>
      <c r="J40" s="169"/>
      <c r="K40" s="169"/>
      <c r="L40" s="169"/>
      <c r="M40" s="169"/>
      <c r="N40" s="169"/>
      <c r="P40" s="765" t="s">
        <v>203</v>
      </c>
      <c r="Q40" s="78" t="s">
        <v>549</v>
      </c>
    </row>
    <row r="41" spans="3:17">
      <c r="C41" s="169"/>
      <c r="D41" s="190" t="s">
        <v>28</v>
      </c>
      <c r="E41" s="191" t="s">
        <v>124</v>
      </c>
      <c r="F41" s="191" t="s">
        <v>353</v>
      </c>
      <c r="G41" s="192" t="s">
        <v>354</v>
      </c>
      <c r="H41" s="169"/>
      <c r="I41" s="169"/>
      <c r="J41" s="169"/>
      <c r="K41" s="169"/>
      <c r="L41" s="169"/>
      <c r="M41" s="169"/>
      <c r="N41" s="169"/>
      <c r="P41" s="437" t="s">
        <v>426</v>
      </c>
      <c r="Q41" s="78" t="s">
        <v>549</v>
      </c>
    </row>
    <row r="42" spans="3:17">
      <c r="C42" s="169"/>
      <c r="D42" s="90">
        <v>13</v>
      </c>
      <c r="E42" s="82"/>
      <c r="F42" s="238"/>
      <c r="G42" s="193" t="s">
        <v>355</v>
      </c>
      <c r="H42" s="169"/>
      <c r="I42" s="169"/>
      <c r="J42" s="169"/>
      <c r="K42" s="169"/>
      <c r="L42" s="169"/>
      <c r="M42" s="169"/>
      <c r="N42" s="169"/>
      <c r="P42" s="419" t="s">
        <v>681</v>
      </c>
      <c r="Q42" s="78" t="s">
        <v>549</v>
      </c>
    </row>
    <row r="43" spans="3:17">
      <c r="C43" s="169"/>
      <c r="D43" s="90">
        <v>17</v>
      </c>
      <c r="E43" s="82"/>
      <c r="F43" s="238"/>
      <c r="G43" s="193" t="s">
        <v>355</v>
      </c>
      <c r="H43" s="169"/>
      <c r="I43" s="169"/>
      <c r="J43" s="169"/>
      <c r="K43" s="169"/>
      <c r="L43" s="169"/>
      <c r="M43" s="169"/>
      <c r="N43" s="169"/>
      <c r="P43" s="430" t="s">
        <v>402</v>
      </c>
      <c r="Q43" s="78" t="s">
        <v>549</v>
      </c>
    </row>
    <row r="44" spans="3:17">
      <c r="C44" s="169"/>
      <c r="D44" s="90">
        <v>19</v>
      </c>
      <c r="E44" s="82"/>
      <c r="F44" s="238"/>
      <c r="G44" s="193" t="s">
        <v>355</v>
      </c>
      <c r="H44" s="169"/>
      <c r="I44" s="169"/>
      <c r="J44" s="169"/>
      <c r="K44" s="169"/>
      <c r="L44" s="169"/>
      <c r="M44" s="169"/>
      <c r="N44" s="169"/>
      <c r="P44" s="169"/>
      <c r="Q44" s="169"/>
    </row>
    <row r="45" spans="3:17">
      <c r="C45" s="169"/>
      <c r="D45" s="90">
        <v>20</v>
      </c>
      <c r="E45" s="82"/>
      <c r="F45" s="238"/>
      <c r="G45" s="193" t="s">
        <v>355</v>
      </c>
      <c r="H45" s="169"/>
      <c r="I45" s="169"/>
      <c r="J45" s="169"/>
      <c r="K45" s="169"/>
      <c r="L45" s="169"/>
      <c r="M45" s="169"/>
      <c r="N45" s="169"/>
      <c r="P45" s="169"/>
      <c r="Q45" s="169"/>
    </row>
    <row r="46" spans="3:17">
      <c r="D46" s="90" t="s">
        <v>462</v>
      </c>
      <c r="E46" s="82"/>
      <c r="F46" s="238"/>
      <c r="G46" s="193" t="s">
        <v>355</v>
      </c>
      <c r="H46" s="169"/>
      <c r="P46" s="169"/>
      <c r="Q46" s="169"/>
    </row>
    <row r="47" spans="3:17">
      <c r="D47" s="90" t="s">
        <v>403</v>
      </c>
      <c r="E47" s="82"/>
      <c r="F47" s="238"/>
      <c r="G47" s="193" t="s">
        <v>355</v>
      </c>
      <c r="P47" s="169"/>
      <c r="Q47" s="169"/>
    </row>
    <row r="48" spans="3:17">
      <c r="D48" s="90" t="s">
        <v>404</v>
      </c>
      <c r="E48" s="82"/>
      <c r="F48" s="238"/>
      <c r="G48" s="193" t="s">
        <v>355</v>
      </c>
      <c r="P48" s="169"/>
      <c r="Q48" s="169"/>
    </row>
    <row r="49" spans="4:17">
      <c r="D49" s="90" t="s">
        <v>549</v>
      </c>
      <c r="E49" s="82"/>
      <c r="F49" s="238"/>
      <c r="G49" s="193" t="s">
        <v>355</v>
      </c>
      <c r="P49" s="169"/>
      <c r="Q49" s="169"/>
    </row>
    <row r="50" spans="4:17" ht="15.75" thickBot="1">
      <c r="D50" s="118" t="s">
        <v>356</v>
      </c>
      <c r="E50" s="194"/>
      <c r="F50" s="95"/>
      <c r="G50" s="195" t="s">
        <v>355</v>
      </c>
      <c r="P50" s="169"/>
      <c r="Q50" s="169"/>
    </row>
    <row r="51" spans="4:17">
      <c r="P51" s="169"/>
      <c r="Q51" s="169"/>
    </row>
    <row r="52" spans="4:17">
      <c r="P52" s="169"/>
      <c r="Q52" s="169"/>
    </row>
    <row r="53" spans="4:17">
      <c r="P53" s="169"/>
      <c r="Q53" s="169"/>
    </row>
    <row r="54" spans="4:17">
      <c r="P54" s="169"/>
      <c r="Q54" s="169"/>
    </row>
    <row r="55" spans="4:17">
      <c r="P55" s="169"/>
      <c r="Q55" s="169"/>
    </row>
    <row r="56" spans="4:17">
      <c r="P56" s="169"/>
      <c r="Q56" s="169"/>
    </row>
    <row r="57" spans="4:17">
      <c r="P57" s="169"/>
      <c r="Q57" s="169"/>
    </row>
    <row r="58" spans="4:17">
      <c r="P58" s="169"/>
      <c r="Q58" s="169"/>
    </row>
    <row r="59" spans="4:17">
      <c r="P59" s="169"/>
      <c r="Q59" s="169"/>
    </row>
    <row r="60" spans="4:17">
      <c r="P60" s="169"/>
      <c r="Q60" s="169"/>
    </row>
    <row r="61" spans="4:17">
      <c r="P61" s="169"/>
      <c r="Q61" s="169"/>
    </row>
    <row r="62" spans="4:17">
      <c r="P62" s="169"/>
      <c r="Q62" s="169"/>
    </row>
    <row r="63" spans="4:17">
      <c r="P63" s="169"/>
      <c r="Q63" s="169"/>
    </row>
    <row r="64" spans="4:17">
      <c r="P64" s="169"/>
      <c r="Q64" s="169"/>
    </row>
    <row r="65" spans="16:17">
      <c r="P65" s="169"/>
      <c r="Q65" s="169"/>
    </row>
    <row r="66" spans="16:17">
      <c r="P66" s="169"/>
      <c r="Q66" s="169"/>
    </row>
    <row r="67" spans="16:17">
      <c r="P67" s="169"/>
      <c r="Q67" s="169"/>
    </row>
    <row r="68" spans="16:17">
      <c r="P68" s="169"/>
      <c r="Q68" s="169"/>
    </row>
    <row r="69" spans="16:17">
      <c r="P69" s="169"/>
      <c r="Q69" s="169"/>
    </row>
    <row r="70" spans="16:17">
      <c r="P70" s="169"/>
      <c r="Q70" s="169"/>
    </row>
    <row r="71" spans="16:17">
      <c r="P71" s="169"/>
      <c r="Q71" s="169"/>
    </row>
    <row r="72" spans="16:17">
      <c r="P72" s="169"/>
      <c r="Q72" s="169"/>
    </row>
    <row r="73" spans="16:17">
      <c r="P73" s="169"/>
      <c r="Q73" s="169"/>
    </row>
    <row r="74" spans="16:17">
      <c r="P74" s="169"/>
      <c r="Q74" s="169"/>
    </row>
    <row r="75" spans="16:17">
      <c r="P75" s="169"/>
      <c r="Q75" s="169"/>
    </row>
    <row r="76" spans="16:17">
      <c r="P76" s="169"/>
      <c r="Q76" s="169"/>
    </row>
    <row r="77" spans="16:17">
      <c r="P77" s="169"/>
      <c r="Q77" s="169"/>
    </row>
    <row r="78" spans="16:17">
      <c r="P78" s="169"/>
      <c r="Q78" s="169"/>
    </row>
    <row r="79" spans="16:17">
      <c r="P79" s="169"/>
      <c r="Q79" s="169"/>
    </row>
    <row r="80" spans="16:17">
      <c r="P80" s="169"/>
      <c r="Q80" s="169"/>
    </row>
    <row r="81" spans="16:17">
      <c r="P81" s="169"/>
      <c r="Q81" s="169"/>
    </row>
    <row r="82" spans="16:17">
      <c r="P82" s="169"/>
      <c r="Q82" s="169"/>
    </row>
    <row r="83" spans="16:17">
      <c r="P83" s="169"/>
      <c r="Q83" s="169"/>
    </row>
    <row r="84" spans="16:17">
      <c r="P84" s="169"/>
      <c r="Q84" s="169"/>
    </row>
    <row r="85" spans="16:17">
      <c r="P85" s="169"/>
      <c r="Q85" s="169"/>
    </row>
    <row r="86" spans="16:17">
      <c r="P86" s="169"/>
      <c r="Q86" s="169"/>
    </row>
    <row r="87" spans="16:17">
      <c r="P87" s="169"/>
      <c r="Q87" s="169"/>
    </row>
    <row r="88" spans="16:17">
      <c r="P88" s="169"/>
      <c r="Q88" s="169"/>
    </row>
    <row r="89" spans="16:17">
      <c r="P89" s="169"/>
      <c r="Q89" s="169"/>
    </row>
    <row r="90" spans="16:17">
      <c r="P90" s="169"/>
      <c r="Q90" s="169"/>
    </row>
    <row r="91" spans="16:17">
      <c r="P91" s="169"/>
      <c r="Q91" s="169"/>
    </row>
    <row r="92" spans="16:17">
      <c r="P92" s="169"/>
      <c r="Q92" s="169"/>
    </row>
    <row r="93" spans="16:17">
      <c r="P93" s="169"/>
      <c r="Q93" s="169"/>
    </row>
    <row r="94" spans="16:17">
      <c r="P94" s="169"/>
      <c r="Q94" s="169"/>
    </row>
    <row r="95" spans="16:17">
      <c r="P95" s="169"/>
      <c r="Q95" s="169"/>
    </row>
    <row r="96" spans="16:17">
      <c r="P96" s="169"/>
      <c r="Q96" s="169"/>
    </row>
    <row r="97" spans="16:17">
      <c r="P97" s="169"/>
      <c r="Q97" s="169"/>
    </row>
    <row r="98" spans="16:17">
      <c r="P98" s="169"/>
      <c r="Q98" s="169"/>
    </row>
    <row r="99" spans="16:17">
      <c r="P99" s="169"/>
      <c r="Q99" s="169"/>
    </row>
    <row r="100" spans="16:17">
      <c r="P100" s="169"/>
      <c r="Q100" s="169"/>
    </row>
    <row r="101" spans="16:17">
      <c r="P101" s="169"/>
      <c r="Q101" s="169"/>
    </row>
    <row r="102" spans="16:17">
      <c r="P102" s="169"/>
      <c r="Q102" s="169"/>
    </row>
    <row r="103" spans="16:17">
      <c r="P103" s="169"/>
      <c r="Q103" s="169"/>
    </row>
    <row r="104" spans="16:17">
      <c r="P104" s="169"/>
      <c r="Q104" s="169"/>
    </row>
    <row r="105" spans="16:17">
      <c r="P105" s="169"/>
      <c r="Q105" s="169"/>
    </row>
  </sheetData>
  <mergeCells count="12">
    <mergeCell ref="D40:G40"/>
    <mergeCell ref="J5:K5"/>
    <mergeCell ref="L5:L6"/>
    <mergeCell ref="M5:M6"/>
    <mergeCell ref="C3:M3"/>
    <mergeCell ref="C5:C6"/>
    <mergeCell ref="D5:D6"/>
    <mergeCell ref="E5:E6"/>
    <mergeCell ref="F5:G5"/>
    <mergeCell ref="H5:H6"/>
    <mergeCell ref="I5:I6"/>
    <mergeCell ref="C4:M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4"/>
  <sheetViews>
    <sheetView showGridLines="0" zoomScale="115" zoomScaleNormal="115" workbookViewId="0">
      <selection activeCell="R29" sqref="R29"/>
    </sheetView>
  </sheetViews>
  <sheetFormatPr defaultRowHeight="15"/>
  <cols>
    <col min="1" max="1" width="1.7109375" customWidth="1"/>
    <col min="2" max="2" width="13.28515625" customWidth="1"/>
    <col min="4" max="29" width="6.28515625" customWidth="1"/>
    <col min="30" max="30" width="12.42578125" style="413" bestFit="1" customWidth="1"/>
  </cols>
  <sheetData>
    <row r="1" spans="2:30" ht="15.75" thickBot="1"/>
    <row r="2" spans="2:30" ht="15" customHeight="1">
      <c r="B2" s="1220" t="s">
        <v>528</v>
      </c>
      <c r="C2" s="1221"/>
      <c r="D2" s="1221"/>
      <c r="E2" s="1221"/>
      <c r="F2" s="1221"/>
      <c r="G2" s="1221"/>
      <c r="H2" s="1221"/>
      <c r="I2" s="1221"/>
      <c r="J2" s="1221"/>
      <c r="K2" s="1221"/>
      <c r="L2" s="1221"/>
      <c r="M2" s="1221"/>
      <c r="N2" s="1221"/>
      <c r="O2" s="1221"/>
      <c r="P2" s="1221"/>
      <c r="Q2" s="1221"/>
      <c r="R2" s="1221"/>
      <c r="S2" s="1221"/>
      <c r="T2" s="1221"/>
      <c r="U2" s="1221"/>
      <c r="V2" s="1221"/>
      <c r="W2" s="1221"/>
      <c r="X2" s="1221"/>
      <c r="Y2" s="1221"/>
      <c r="Z2" s="1221"/>
      <c r="AA2" s="1221"/>
      <c r="AB2" s="1221"/>
      <c r="AC2" s="1221"/>
      <c r="AD2" s="1222"/>
    </row>
    <row r="3" spans="2:30" ht="15.75" customHeight="1" thickBot="1">
      <c r="B3" s="1223"/>
      <c r="C3" s="1224"/>
      <c r="D3" s="1224"/>
      <c r="E3" s="1224"/>
      <c r="F3" s="1224"/>
      <c r="G3" s="1224"/>
      <c r="H3" s="1224"/>
      <c r="I3" s="1224"/>
      <c r="J3" s="1224"/>
      <c r="K3" s="1224"/>
      <c r="L3" s="1224"/>
      <c r="M3" s="1224"/>
      <c r="N3" s="1224"/>
      <c r="O3" s="1224"/>
      <c r="P3" s="1224"/>
      <c r="Q3" s="1224"/>
      <c r="R3" s="1224"/>
      <c r="S3" s="1224"/>
      <c r="T3" s="1224"/>
      <c r="U3" s="1224"/>
      <c r="V3" s="1224"/>
      <c r="W3" s="1224"/>
      <c r="X3" s="1224"/>
      <c r="Y3" s="1224"/>
      <c r="Z3" s="1224"/>
      <c r="AA3" s="1224"/>
      <c r="AB3" s="1224"/>
      <c r="AC3" s="1224"/>
      <c r="AD3" s="1225"/>
    </row>
    <row r="4" spans="2:30" ht="14.25" customHeight="1">
      <c r="B4" s="73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1217">
        <f>+PTR!C4</f>
        <v>44105</v>
      </c>
      <c r="AA4" s="1217"/>
      <c r="AB4" s="1217"/>
      <c r="AC4" s="1217"/>
      <c r="AD4" s="1218"/>
    </row>
    <row r="5" spans="2:30">
      <c r="B5" s="75"/>
      <c r="C5" s="76"/>
      <c r="D5" s="1226">
        <v>0.16666666666666666</v>
      </c>
      <c r="E5" s="1227"/>
      <c r="F5" s="1226">
        <v>0.20833333333333334</v>
      </c>
      <c r="G5" s="1227"/>
      <c r="H5" s="1226">
        <v>0.25</v>
      </c>
      <c r="I5" s="1227"/>
      <c r="J5" s="1226">
        <v>0.29166666666666702</v>
      </c>
      <c r="K5" s="1227"/>
      <c r="L5" s="1226">
        <v>0.33333333333333398</v>
      </c>
      <c r="M5" s="1227"/>
      <c r="N5" s="1226">
        <v>0.375</v>
      </c>
      <c r="O5" s="1227"/>
      <c r="P5" s="1226">
        <v>0.41666666666666702</v>
      </c>
      <c r="Q5" s="1227"/>
      <c r="R5" s="1226">
        <v>0.45833333333333398</v>
      </c>
      <c r="S5" s="1227"/>
      <c r="T5" s="1226">
        <v>0.5</v>
      </c>
      <c r="U5" s="1227"/>
      <c r="V5" s="1226">
        <v>0.54166666666666696</v>
      </c>
      <c r="W5" s="1227"/>
      <c r="X5" s="1226">
        <v>0.58333333333333404</v>
      </c>
      <c r="Y5" s="1227"/>
      <c r="Z5" s="1226">
        <v>0.625000000000001</v>
      </c>
      <c r="AA5" s="1227"/>
      <c r="AB5" s="1228" t="s">
        <v>92</v>
      </c>
      <c r="AC5" s="1229"/>
      <c r="AD5" s="1219" t="s">
        <v>145</v>
      </c>
    </row>
    <row r="6" spans="2:30">
      <c r="B6" s="590" t="s">
        <v>153</v>
      </c>
      <c r="C6" s="591" t="s">
        <v>28</v>
      </c>
      <c r="D6" s="100" t="s">
        <v>25</v>
      </c>
      <c r="E6" s="47" t="s">
        <v>24</v>
      </c>
      <c r="F6" s="100" t="s">
        <v>25</v>
      </c>
      <c r="G6" s="47" t="s">
        <v>24</v>
      </c>
      <c r="H6" s="100" t="s">
        <v>25</v>
      </c>
      <c r="I6" s="47" t="s">
        <v>24</v>
      </c>
      <c r="J6" s="100" t="s">
        <v>25</v>
      </c>
      <c r="K6" s="47" t="s">
        <v>24</v>
      </c>
      <c r="L6" s="100" t="s">
        <v>25</v>
      </c>
      <c r="M6" s="47" t="s">
        <v>24</v>
      </c>
      <c r="N6" s="100" t="s">
        <v>25</v>
      </c>
      <c r="O6" s="47" t="s">
        <v>24</v>
      </c>
      <c r="P6" s="100" t="s">
        <v>25</v>
      </c>
      <c r="Q6" s="47" t="s">
        <v>24</v>
      </c>
      <c r="R6" s="100" t="s">
        <v>25</v>
      </c>
      <c r="S6" s="47" t="s">
        <v>24</v>
      </c>
      <c r="T6" s="100" t="s">
        <v>25</v>
      </c>
      <c r="U6" s="47" t="s">
        <v>24</v>
      </c>
      <c r="V6" s="100" t="s">
        <v>25</v>
      </c>
      <c r="W6" s="47" t="s">
        <v>24</v>
      </c>
      <c r="X6" s="100" t="s">
        <v>25</v>
      </c>
      <c r="Y6" s="47" t="s">
        <v>24</v>
      </c>
      <c r="Z6" s="100" t="s">
        <v>25</v>
      </c>
      <c r="AA6" s="77" t="s">
        <v>24</v>
      </c>
      <c r="AB6" s="100" t="s">
        <v>25</v>
      </c>
      <c r="AC6" s="47" t="s">
        <v>24</v>
      </c>
      <c r="AD6" s="1219"/>
    </row>
    <row r="7" spans="2:30" ht="15.75">
      <c r="B7" s="732" t="s">
        <v>763</v>
      </c>
      <c r="C7" s="78" t="s">
        <v>356</v>
      </c>
      <c r="D7" s="39">
        <f>COUNTIF('Loading RTK'!$D$11:$D$65,'PENCAPAIAN SEAM'!B7)</f>
        <v>1</v>
      </c>
      <c r="E7" s="79">
        <f>IFERROR(VLOOKUP(B7,'Loading RTK'!$G$13:$I$27,3,FALSE),"")</f>
        <v>2</v>
      </c>
      <c r="F7" s="39">
        <f>COUNTIF('Loading RTK'!$D$66:$D$120,'PENCAPAIAN SEAM'!B7)</f>
        <v>0</v>
      </c>
      <c r="G7" s="79">
        <f>IFERROR(VLOOKUP(B7,'Loading RTK'!$G$68:$I$82,3,FALSE),"")</f>
        <v>2</v>
      </c>
      <c r="H7" s="39">
        <f>COUNTIF('Loading RTK'!$D$121:$D$175,'PENCAPAIAN SEAM'!B7)</f>
        <v>2</v>
      </c>
      <c r="I7" s="79">
        <f>IFERROR(VLOOKUP(B7,'Loading RTK'!$G$123:$I$137,3,FALSE),"")</f>
        <v>0</v>
      </c>
      <c r="J7" s="39">
        <f>COUNTIF('Loading RTK'!$D$176:$D$230,'PENCAPAIAN SEAM'!B7)</f>
        <v>2</v>
      </c>
      <c r="K7" s="79">
        <f>IFERROR(VLOOKUP(B7,'Loading RTK'!$G$178:$I$192,3,FALSE),"")</f>
        <v>0</v>
      </c>
      <c r="L7" s="39">
        <f>COUNTIF('Loading RTK'!$D$230:$D$285,'PENCAPAIAN SEAM'!B7)</f>
        <v>0</v>
      </c>
      <c r="M7" s="39" t="str">
        <f>IFERROR(VLOOKUP(B7,'Loading RTK'!$G$233:$I$247,3,FALSE),"")</f>
        <v/>
      </c>
      <c r="N7" s="39">
        <f>COUNTIF('Loading RTK'!$D$286:$D$340,'PENCAPAIAN SEAM'!B7)</f>
        <v>0</v>
      </c>
      <c r="O7" s="39" t="str">
        <f>IFERROR(VLOOKUP(B7,'Loading RTK'!$G$288:$I$302,3,FALSE),"")</f>
        <v/>
      </c>
      <c r="P7" s="39">
        <f>COUNTIF('Loading RTK'!$D$341:$D$395,'PENCAPAIAN SEAM'!B7)</f>
        <v>0</v>
      </c>
      <c r="Q7" s="39" t="str">
        <f>IFERROR(VLOOKUP(B7,'Loading RTK'!$G$343:$I$357,3,FALSE),"")</f>
        <v/>
      </c>
      <c r="R7" s="39">
        <f>COUNTIF('Loading RTK'!$D$396:$D$450,'PENCAPAIAN SEAM'!B7)</f>
        <v>0</v>
      </c>
      <c r="S7" s="39" t="str">
        <f>IFERROR(VLOOKUP(B7,'Loading RTK'!$G$398:$I$412,3,FALSE),"")</f>
        <v/>
      </c>
      <c r="T7" s="39">
        <f>COUNTIF('Loading RTK'!$D$451:$D$505,'PENCAPAIAN SEAM'!B7)</f>
        <v>0</v>
      </c>
      <c r="U7" s="39" t="str">
        <f>IFERROR(VLOOKUP(B7,'Loading RTK'!$G$453:$I$467,3,FALSE),"")</f>
        <v/>
      </c>
      <c r="V7" s="39">
        <f>COUNTIF('Loading RTK'!$D$506:$D$560,'PENCAPAIAN SEAM'!B7)</f>
        <v>0</v>
      </c>
      <c r="W7" s="39" t="str">
        <f>IFERROR(VLOOKUP(B7,'Loading RTK'!$G$508:$I$522,3,FALSE),"")</f>
        <v/>
      </c>
      <c r="X7" s="39">
        <f>COUNTIF('Loading RTK'!$D$561:$D$615,'PENCAPAIAN SEAM'!B7)</f>
        <v>0</v>
      </c>
      <c r="Y7" s="39" t="str">
        <f>IFERROR(VLOOKUP(B7,'Loading RTK'!$G$563:$I$577,3,FALSE),"")</f>
        <v/>
      </c>
      <c r="Z7" s="39">
        <f>COUNTIF('Loading RTK'!$D$616:$D$636,'PENCAPAIAN SEAM'!B7)</f>
        <v>0</v>
      </c>
      <c r="AA7" s="39" t="str">
        <f>IFERROR(VLOOKUP(B7,'Loading RTK'!$G$618:$I$632,3,FALSE),"")</f>
        <v/>
      </c>
      <c r="AB7" s="80">
        <f>SUM(D7+F7+H7+J7+L7+N7+P7+R7+T7+V7+X7+Z7)</f>
        <v>5</v>
      </c>
      <c r="AC7" s="81">
        <f>SUM(E7,G7,I7,K7,M7,O7,Q7,S7,U7,W7,Y7,AA7)</f>
        <v>4</v>
      </c>
      <c r="AD7" s="468">
        <f>IFERROR(AB7/AC7,"")</f>
        <v>1.25</v>
      </c>
    </row>
    <row r="8" spans="2:30" ht="15.75">
      <c r="B8" s="606" t="s">
        <v>566</v>
      </c>
      <c r="C8" s="78" t="s">
        <v>356</v>
      </c>
      <c r="D8" s="39">
        <f>COUNTIF('Loading RTK'!$D$11:$D$65,'PENCAPAIAN SEAM'!B8)</f>
        <v>2</v>
      </c>
      <c r="E8" s="79">
        <f>IFERROR(VLOOKUP(B8,'Loading RTK'!$G$13:$I$27,3,FALSE),"")</f>
        <v>7</v>
      </c>
      <c r="F8" s="39">
        <f>COUNTIF('Loading RTK'!$D$66:$D$120,'PENCAPAIAN SEAM'!B8)</f>
        <v>5</v>
      </c>
      <c r="G8" s="79">
        <f>IFERROR(VLOOKUP(B8,'Loading RTK'!$G$68:$I$82,3,FALSE),"")</f>
        <v>7</v>
      </c>
      <c r="H8" s="39">
        <f>COUNTIF('Loading RTK'!$D$121:$D$175,'PENCAPAIAN SEAM'!B8)</f>
        <v>2</v>
      </c>
      <c r="I8" s="79">
        <f>IFERROR(VLOOKUP(B8,'Loading RTK'!$G$123:$I$137,3,FALSE),"")</f>
        <v>4</v>
      </c>
      <c r="J8" s="39">
        <f>COUNTIF('Loading RTK'!$D$176:$D$230,'PENCAPAIAN SEAM'!B8)</f>
        <v>6</v>
      </c>
      <c r="K8" s="79">
        <f>IFERROR(VLOOKUP(B8,'Loading RTK'!$G$178:$I$192,3,FALSE),"")</f>
        <v>4</v>
      </c>
      <c r="L8" s="39">
        <f>COUNTIF('Loading RTK'!$D$230:$D$285,'PENCAPAIAN SEAM'!B8)</f>
        <v>10</v>
      </c>
      <c r="M8" s="238">
        <f>IFERROR(VLOOKUP(B8,'Loading RTK'!$G$233:$I$247,3,FALSE),"")</f>
        <v>4</v>
      </c>
      <c r="N8" s="39">
        <f>COUNTIF('Loading RTK'!$D$286:$D$340,'PENCAPAIAN SEAM'!B8)</f>
        <v>9</v>
      </c>
      <c r="O8" s="238">
        <f>IFERROR(VLOOKUP(B8,'Loading RTK'!$G$288:$I$302,3,FALSE),"")</f>
        <v>4</v>
      </c>
      <c r="P8" s="39">
        <f>COUNTIF('Loading RTK'!$D$341:$D$395,'PENCAPAIAN SEAM'!B8)</f>
        <v>0</v>
      </c>
      <c r="Q8" s="238">
        <f>IFERROR(VLOOKUP(B8,'Loading RTK'!$G$343:$I$357,3,FALSE),"")</f>
        <v>4</v>
      </c>
      <c r="R8" s="39">
        <f>COUNTIF('Loading RTK'!$D$396:$D$450,'PENCAPAIAN SEAM'!B8)</f>
        <v>6</v>
      </c>
      <c r="S8" s="238">
        <f>IFERROR(VLOOKUP(B8,'Loading RTK'!$G$398:$I$412,3,FALSE),"")</f>
        <v>4</v>
      </c>
      <c r="T8" s="39">
        <f>COUNTIF('Loading RTK'!$D$451:$D$505,'PENCAPAIAN SEAM'!B8)</f>
        <v>4</v>
      </c>
      <c r="U8" s="238">
        <f>IFERROR(VLOOKUP(B8,'Loading RTK'!$G$453:$I$467,3,FALSE),"")</f>
        <v>4</v>
      </c>
      <c r="V8" s="39">
        <f>COUNTIF('Loading RTK'!$D$506:$D$560,'PENCAPAIAN SEAM'!B8)</f>
        <v>6</v>
      </c>
      <c r="W8" s="238">
        <f>IFERROR(VLOOKUP(B8,'Loading RTK'!$G$508:$I$522,3,FALSE),"")</f>
        <v>4</v>
      </c>
      <c r="X8" s="39">
        <f>COUNTIF('Loading RTK'!$D$561:$D$615,'PENCAPAIAN SEAM'!B8)</f>
        <v>2</v>
      </c>
      <c r="Y8" s="238">
        <f>IFERROR(VLOOKUP(B8,'Loading RTK'!$G$563:$I$577,3,FALSE),"")</f>
        <v>4</v>
      </c>
      <c r="Z8" s="39">
        <f>COUNTIF('Loading RTK'!$D$616:$D$636,'PENCAPAIAN SEAM'!B8)</f>
        <v>7</v>
      </c>
      <c r="AA8" s="238">
        <f>IFERROR(VLOOKUP(B8,'Loading RTK'!$G$618:$I$632,3,FALSE),"")</f>
        <v>4</v>
      </c>
      <c r="AB8" s="80">
        <f t="shared" ref="AB8" si="0">SUM(D8+F8+H8+J8+L8+N8+P8+R8+T8+V8+X8+Z8)</f>
        <v>59</v>
      </c>
      <c r="AC8" s="81">
        <f t="shared" ref="AC8" si="1">SUM(E8,G8,I8,K8,M8,O8,Q8,S8,U8,W8,Y8,AA8)</f>
        <v>54</v>
      </c>
      <c r="AD8" s="468">
        <f t="shared" ref="AD8:AD13" si="2">IFERROR(AB8/AC8,"")</f>
        <v>1.0925925925925926</v>
      </c>
    </row>
    <row r="9" spans="2:30" s="169" customFormat="1" ht="15.75">
      <c r="B9" s="600" t="s">
        <v>447</v>
      </c>
      <c r="C9" s="78" t="s">
        <v>393</v>
      </c>
      <c r="D9" s="238">
        <f>COUNTIF('Loading RTK'!$D$11:$D$65,'PENCAPAIAN SEAM'!B9)</f>
        <v>3</v>
      </c>
      <c r="E9" s="79">
        <f>IFERROR(VLOOKUP(B9,'Loading RTK'!$G$13:$I$27,3,FALSE),"")</f>
        <v>3</v>
      </c>
      <c r="F9" s="218">
        <f>COUNTIF('Loading RTK'!$D$66:$D$120,'PENCAPAIAN SEAM'!B9)</f>
        <v>3</v>
      </c>
      <c r="G9" s="79">
        <f>IFERROR(VLOOKUP(B9,'Loading RTK'!$G$68:$I$82,3,FALSE),"")</f>
        <v>3</v>
      </c>
      <c r="H9" s="218">
        <f>COUNTIF('Loading RTK'!$D$121:$D$175,'PENCAPAIAN SEAM'!B9)</f>
        <v>0</v>
      </c>
      <c r="I9" s="79">
        <f>IFERROR(VLOOKUP(B9,'Loading RTK'!$G$123:$I$137,3,FALSE),"")</f>
        <v>4</v>
      </c>
      <c r="J9" s="218">
        <f>COUNTIF('Loading RTK'!$D$176:$D$230,'PENCAPAIAN SEAM'!B9)</f>
        <v>0</v>
      </c>
      <c r="K9" s="79">
        <f>IFERROR(VLOOKUP(B9,'Loading RTK'!$G$178:$I$192,3,FALSE),"")</f>
        <v>4</v>
      </c>
      <c r="L9" s="218">
        <f>COUNTIF('Loading RTK'!$D$230:$D$285,'PENCAPAIAN SEAM'!B9)</f>
        <v>0</v>
      </c>
      <c r="M9" s="238" t="str">
        <f>IFERROR(VLOOKUP(B9,'Loading RTK'!$G$233:$I$247,3,FALSE),"")</f>
        <v/>
      </c>
      <c r="N9" s="218">
        <f>COUNTIF('Loading RTK'!$D$286:$D$340,'PENCAPAIAN SEAM'!B9)</f>
        <v>0</v>
      </c>
      <c r="O9" s="238" t="str">
        <f>IFERROR(VLOOKUP(B9,'Loading RTK'!$G$288:$I$302,3,FALSE),"")</f>
        <v/>
      </c>
      <c r="P9" s="218">
        <f>COUNTIF('Loading RTK'!$D$341:$D$395,'PENCAPAIAN SEAM'!B9)</f>
        <v>0</v>
      </c>
      <c r="Q9" s="238" t="str">
        <f>IFERROR(VLOOKUP(B9,'Loading RTK'!$G$343:$I$357,3,FALSE),"")</f>
        <v/>
      </c>
      <c r="R9" s="218">
        <f>COUNTIF('Loading RTK'!$D$396:$D$450,'PENCAPAIAN SEAM'!B9)</f>
        <v>0</v>
      </c>
      <c r="S9" s="238" t="str">
        <f>IFERROR(VLOOKUP(B9,'Loading RTK'!$G$398:$I$412,3,FALSE),"")</f>
        <v/>
      </c>
      <c r="T9" s="218">
        <f>COUNTIF('Loading RTK'!$D$451:$D$505,'PENCAPAIAN SEAM'!B9)</f>
        <v>0</v>
      </c>
      <c r="U9" s="238" t="str">
        <f>IFERROR(VLOOKUP(B9,'Loading RTK'!$G$453:$I$467,3,FALSE),"")</f>
        <v/>
      </c>
      <c r="V9" s="218">
        <f>COUNTIF('Loading RTK'!$D$506:$D$560,'PENCAPAIAN SEAM'!B9)</f>
        <v>0</v>
      </c>
      <c r="W9" s="238" t="str">
        <f>IFERROR(VLOOKUP(B9,'Loading RTK'!$G$508:$I$522,3,FALSE),"")</f>
        <v/>
      </c>
      <c r="X9" s="218">
        <f>COUNTIF('Loading RTK'!$D$561:$D$615,'PENCAPAIAN SEAM'!B9)</f>
        <v>0</v>
      </c>
      <c r="Y9" s="238" t="str">
        <f>IFERROR(VLOOKUP(B9,'Loading RTK'!$G$563:$I$577,3,FALSE),"")</f>
        <v/>
      </c>
      <c r="Z9" s="218">
        <f>COUNTIF('Loading RTK'!$D$616:$D$636,'PENCAPAIAN SEAM'!B9)</f>
        <v>0</v>
      </c>
      <c r="AA9" s="238" t="str">
        <f>IFERROR(VLOOKUP(B9,'Loading RTK'!$G$618:$I$632,3,FALSE),"")</f>
        <v/>
      </c>
      <c r="AB9" s="80">
        <f t="shared" ref="AB9" si="3">SUM(D9+F9+H9+J9+L9+N9+P9+R9+T9+V9+X9+Z9)</f>
        <v>6</v>
      </c>
      <c r="AC9" s="81">
        <f t="shared" ref="AC9" si="4">SUM(E9,G9,I9,K9,M9,O9,Q9,S9,U9,W9,Y9,AA9)</f>
        <v>14</v>
      </c>
      <c r="AD9" s="468">
        <f t="shared" si="2"/>
        <v>0.42857142857142855</v>
      </c>
    </row>
    <row r="10" spans="2:30" s="169" customFormat="1" ht="15.75">
      <c r="B10" s="601" t="s">
        <v>394</v>
      </c>
      <c r="C10" s="78" t="s">
        <v>393</v>
      </c>
      <c r="D10" s="238">
        <f>COUNTIF('Loading RTK'!$D$11:$D$65,'PENCAPAIAN SEAM'!B10)</f>
        <v>0</v>
      </c>
      <c r="E10" s="79">
        <f>IFERROR(VLOOKUP(B10,'Loading RTK'!$G$13:$I$27,3,FALSE),"")</f>
        <v>0</v>
      </c>
      <c r="F10" s="219">
        <f>COUNTIF('Loading RTK'!$D$66:$D$120,'PENCAPAIAN SEAM'!B10)</f>
        <v>0</v>
      </c>
      <c r="G10" s="79">
        <f>IFERROR(VLOOKUP(B10,'Loading RTK'!$G$68:$I$82,3,FALSE),"")</f>
        <v>0</v>
      </c>
      <c r="H10" s="219">
        <f>COUNTIF('Loading RTK'!$D$121:$D$175,'PENCAPAIAN SEAM'!B10)</f>
        <v>0</v>
      </c>
      <c r="I10" s="79">
        <f>IFERROR(VLOOKUP(B10,'Loading RTK'!$G$123:$I$137,3,FALSE),"")</f>
        <v>0</v>
      </c>
      <c r="J10" s="219">
        <f>COUNTIF('Loading RTK'!$D$176:$D$230,'PENCAPAIAN SEAM'!B10)</f>
        <v>0</v>
      </c>
      <c r="K10" s="79">
        <f>IFERROR(VLOOKUP(B10,'Loading RTK'!$G$178:$I$192,3,FALSE),"")</f>
        <v>0</v>
      </c>
      <c r="L10" s="219">
        <f>COUNTIF('Loading RTK'!$D$230:$D$285,'PENCAPAIAN SEAM'!B10)</f>
        <v>0</v>
      </c>
      <c r="M10" s="238">
        <f>IFERROR(VLOOKUP(B10,'Loading RTK'!$G$233:$I$247,3,FALSE),"")</f>
        <v>0</v>
      </c>
      <c r="N10" s="219">
        <f>COUNTIF('Loading RTK'!$D$286:$D$340,'PENCAPAIAN SEAM'!B10)</f>
        <v>0</v>
      </c>
      <c r="O10" s="238">
        <f>IFERROR(VLOOKUP(B10,'Loading RTK'!$G$288:$I$302,3,FALSE),"")</f>
        <v>0</v>
      </c>
      <c r="P10" s="219">
        <f>COUNTIF('Loading RTK'!$D$341:$D$395,'PENCAPAIAN SEAM'!B10)</f>
        <v>0</v>
      </c>
      <c r="Q10" s="238">
        <f>IFERROR(VLOOKUP(B10,'Loading RTK'!$G$343:$I$357,3,FALSE),"")</f>
        <v>0</v>
      </c>
      <c r="R10" s="219">
        <f>COUNTIF('Loading RTK'!$D$396:$D$450,'PENCAPAIAN SEAM'!B10)</f>
        <v>0</v>
      </c>
      <c r="S10" s="238">
        <f>IFERROR(VLOOKUP(B10,'Loading RTK'!$G$398:$I$412,3,FALSE),"")</f>
        <v>0</v>
      </c>
      <c r="T10" s="219">
        <f>COUNTIF('Loading RTK'!$D$451:$D$505,'PENCAPAIAN SEAM'!B10)</f>
        <v>0</v>
      </c>
      <c r="U10" s="238">
        <f>IFERROR(VLOOKUP(B10,'Loading RTK'!$G$453:$I$467,3,FALSE),"")</f>
        <v>0</v>
      </c>
      <c r="V10" s="219">
        <f>COUNTIF('Loading RTK'!$D$506:$D$560,'PENCAPAIAN SEAM'!B10)</f>
        <v>0</v>
      </c>
      <c r="W10" s="238">
        <f>IFERROR(VLOOKUP(B10,'Loading RTK'!$G$508:$I$522,3,FALSE),"")</f>
        <v>0</v>
      </c>
      <c r="X10" s="219">
        <f>COUNTIF('Loading RTK'!$D$561:$D$615,'PENCAPAIAN SEAM'!B10)</f>
        <v>2</v>
      </c>
      <c r="Y10" s="238">
        <f>IFERROR(VLOOKUP(B10,'Loading RTK'!$G$563:$I$577,3,FALSE),"")</f>
        <v>4</v>
      </c>
      <c r="Z10" s="219">
        <f>COUNTIF('Loading RTK'!$D$616:$D$636,'PENCAPAIAN SEAM'!B10)</f>
        <v>2</v>
      </c>
      <c r="AA10" s="238">
        <f>IFERROR(VLOOKUP(B10,'Loading RTK'!$G$618:$I$632,3,FALSE),"")</f>
        <v>4</v>
      </c>
      <c r="AB10" s="80">
        <f t="shared" ref="AB10:AB13" si="5">SUM(D10+F10+H10+J10+L10+N10+P10+R10+T10+V10+X10+Z10)</f>
        <v>4</v>
      </c>
      <c r="AC10" s="81">
        <f t="shared" ref="AC10:AC13" si="6">SUM(E10,G10,I10,K10,M10,O10,Q10,S10,U10,W10,Y10,AA10)</f>
        <v>8</v>
      </c>
      <c r="AD10" s="468">
        <f t="shared" si="2"/>
        <v>0.5</v>
      </c>
    </row>
    <row r="11" spans="2:30" s="169" customFormat="1" ht="15.75">
      <c r="B11" s="602" t="s">
        <v>395</v>
      </c>
      <c r="C11" s="78" t="s">
        <v>393</v>
      </c>
      <c r="D11" s="238">
        <f>COUNTIF('Loading RTK'!$D$11:$D$65,'PENCAPAIAN SEAM'!B11)</f>
        <v>0</v>
      </c>
      <c r="E11" s="79">
        <f>IFERROR(VLOOKUP(B11,'Loading RTK'!$G$13:$I$27,3,FALSE),"")</f>
        <v>0</v>
      </c>
      <c r="F11" s="219">
        <f>COUNTIF('Loading RTK'!$D$66:$D$120,'PENCAPAIAN SEAM'!B11)</f>
        <v>0</v>
      </c>
      <c r="G11" s="79">
        <f>IFERROR(VLOOKUP(B11,'Loading RTK'!$G$68:$I$82,3,FALSE),"")</f>
        <v>0</v>
      </c>
      <c r="H11" s="219">
        <f>COUNTIF('Loading RTK'!$D$121:$D$175,'PENCAPAIAN SEAM'!B11)</f>
        <v>0</v>
      </c>
      <c r="I11" s="79">
        <f>IFERROR(VLOOKUP(B11,'Loading RTK'!$G$123:$I$137,3,FALSE),"")</f>
        <v>0</v>
      </c>
      <c r="J11" s="219">
        <f>COUNTIF('Loading RTK'!$D$176:$D$230,'PENCAPAIAN SEAM'!B11)</f>
        <v>0</v>
      </c>
      <c r="K11" s="79">
        <f>IFERROR(VLOOKUP(B11,'Loading RTK'!$G$178:$I$192,3,FALSE),"")</f>
        <v>0</v>
      </c>
      <c r="L11" s="219">
        <f>COUNTIF('Loading RTK'!$D$230:$D$285,'PENCAPAIAN SEAM'!B11)</f>
        <v>0</v>
      </c>
      <c r="M11" s="238" t="str">
        <f>IFERROR(VLOOKUP(B11,'Loading RTK'!$G$233:$I$247,3,FALSE),"")</f>
        <v/>
      </c>
      <c r="N11" s="219">
        <f>COUNTIF('Loading RTK'!$D$286:$D$340,'PENCAPAIAN SEAM'!B11)</f>
        <v>0</v>
      </c>
      <c r="O11" s="238" t="str">
        <f>IFERROR(VLOOKUP(B11,'Loading RTK'!$G$288:$I$302,3,FALSE),"")</f>
        <v/>
      </c>
      <c r="P11" s="219">
        <f>COUNTIF('Loading RTK'!$D$341:$D$395,'PENCAPAIAN SEAM'!B11)</f>
        <v>0</v>
      </c>
      <c r="Q11" s="238" t="str">
        <f>IFERROR(VLOOKUP(B11,'Loading RTK'!$G$343:$I$357,3,FALSE),"")</f>
        <v/>
      </c>
      <c r="R11" s="219">
        <f>COUNTIF('Loading RTK'!$D$396:$D$450,'PENCAPAIAN SEAM'!B11)</f>
        <v>0</v>
      </c>
      <c r="S11" s="238" t="str">
        <f>IFERROR(VLOOKUP(B11,'Loading RTK'!$G$398:$I$412,3,FALSE),"")</f>
        <v/>
      </c>
      <c r="T11" s="219">
        <f>COUNTIF('Loading RTK'!$D$451:$D$505,'PENCAPAIAN SEAM'!B11)</f>
        <v>0</v>
      </c>
      <c r="U11" s="238" t="str">
        <f>IFERROR(VLOOKUP(B11,'Loading RTK'!$G$453:$I$467,3,FALSE),"")</f>
        <v/>
      </c>
      <c r="V11" s="219">
        <f>COUNTIF('Loading RTK'!$D$506:$D$560,'PENCAPAIAN SEAM'!B11)</f>
        <v>0</v>
      </c>
      <c r="W11" s="238" t="str">
        <f>IFERROR(VLOOKUP(B11,'Loading RTK'!$G$508:$I$522,3,FALSE),"")</f>
        <v/>
      </c>
      <c r="X11" s="219">
        <f>COUNTIF('Loading RTK'!$D$561:$D$615,'PENCAPAIAN SEAM'!B11)</f>
        <v>0</v>
      </c>
      <c r="Y11" s="238" t="str">
        <f>IFERROR(VLOOKUP(B11,'Loading RTK'!$G$563:$I$577,3,FALSE),"")</f>
        <v/>
      </c>
      <c r="Z11" s="219">
        <f>COUNTIF('Loading RTK'!$D$616:$D$636,'PENCAPAIAN SEAM'!B11)</f>
        <v>0</v>
      </c>
      <c r="AA11" s="238" t="str">
        <f>IFERROR(VLOOKUP(B11,'Loading RTK'!$G$618:$I$632,3,FALSE),"")</f>
        <v/>
      </c>
      <c r="AB11" s="80">
        <f t="shared" si="5"/>
        <v>0</v>
      </c>
      <c r="AC11" s="81">
        <f t="shared" si="6"/>
        <v>0</v>
      </c>
      <c r="AD11" s="468" t="str">
        <f t="shared" si="2"/>
        <v/>
      </c>
    </row>
    <row r="12" spans="2:30" s="169" customFormat="1" ht="15.75">
      <c r="B12" s="608" t="s">
        <v>65</v>
      </c>
      <c r="C12" s="78" t="s">
        <v>666</v>
      </c>
      <c r="D12" s="238">
        <f>COUNTIF('Loading RTK'!$D$11:$D$65,'PENCAPAIAN SEAM'!B12)</f>
        <v>5</v>
      </c>
      <c r="E12" s="79">
        <f>IFERROR(VLOOKUP(B12,'Loading RTK'!$G$13:$I$27,3,FALSE),"")</f>
        <v>4</v>
      </c>
      <c r="F12" s="219">
        <f>COUNTIF('Loading RTK'!$D$66:$D$120,'PENCAPAIAN SEAM'!B12)</f>
        <v>2</v>
      </c>
      <c r="G12" s="79">
        <f>IFERROR(VLOOKUP(B12,'Loading RTK'!$G$68:$I$82,3,FALSE),"")</f>
        <v>4</v>
      </c>
      <c r="H12" s="219">
        <f>COUNTIF('Loading RTK'!$D$121:$D$175,'PENCAPAIAN SEAM'!B12)</f>
        <v>3</v>
      </c>
      <c r="I12" s="79">
        <f>IFERROR(VLOOKUP(B12,'Loading RTK'!$G$123:$I$137,3,FALSE),"")</f>
        <v>8</v>
      </c>
      <c r="J12" s="219">
        <f>COUNTIF('Loading RTK'!$D$176:$D$230,'PENCAPAIAN SEAM'!B12)</f>
        <v>8</v>
      </c>
      <c r="K12" s="79">
        <f>IFERROR(VLOOKUP(B12,'Loading RTK'!$G$178:$I$192,3,FALSE),"")</f>
        <v>8</v>
      </c>
      <c r="L12" s="219">
        <f>COUNTIF('Loading RTK'!$D$230:$D$285,'PENCAPAIAN SEAM'!B12)</f>
        <v>13</v>
      </c>
      <c r="M12" s="238">
        <f>IFERROR(VLOOKUP(B12,'Loading RTK'!$G$233:$I$247,3,FALSE),"")</f>
        <v>10</v>
      </c>
      <c r="N12" s="219">
        <f>COUNTIF('Loading RTK'!$D$286:$D$340,'PENCAPAIAN SEAM'!B12)</f>
        <v>8</v>
      </c>
      <c r="O12" s="238">
        <f>IFERROR(VLOOKUP(B12,'Loading RTK'!$G$288:$I$302,3,FALSE),"")</f>
        <v>10</v>
      </c>
      <c r="P12" s="219">
        <f>COUNTIF('Loading RTK'!$D$341:$D$395,'PENCAPAIAN SEAM'!B12)</f>
        <v>9</v>
      </c>
      <c r="Q12" s="238">
        <f>IFERROR(VLOOKUP(B12,'Loading RTK'!$G$343:$I$357,3,FALSE),"")</f>
        <v>10</v>
      </c>
      <c r="R12" s="219">
        <f>COUNTIF('Loading RTK'!$D$396:$D$450,'PENCAPAIAN SEAM'!B12)</f>
        <v>10</v>
      </c>
      <c r="S12" s="238">
        <f>IFERROR(VLOOKUP(B12,'Loading RTK'!$G$398:$I$412,3,FALSE),"")</f>
        <v>10</v>
      </c>
      <c r="T12" s="219">
        <f>COUNTIF('Loading RTK'!$D$451:$D$505,'PENCAPAIAN SEAM'!B12)</f>
        <v>6</v>
      </c>
      <c r="U12" s="238">
        <f>IFERROR(VLOOKUP(B12,'Loading RTK'!$G$453:$I$467,3,FALSE),"")</f>
        <v>10</v>
      </c>
      <c r="V12" s="219">
        <f>COUNTIF('Loading RTK'!$D$506:$D$560,'PENCAPAIAN SEAM'!B12)</f>
        <v>3</v>
      </c>
      <c r="W12" s="238">
        <f>IFERROR(VLOOKUP(B12,'Loading RTK'!$G$508:$I$522,3,FALSE),"")</f>
        <v>10</v>
      </c>
      <c r="X12" s="219">
        <f>COUNTIF('Loading RTK'!$D$561:$D$615,'PENCAPAIAN SEAM'!B12)</f>
        <v>3</v>
      </c>
      <c r="Y12" s="238">
        <f>IFERROR(VLOOKUP(B12,'Loading RTK'!$G$563:$I$577,3,FALSE),"")</f>
        <v>8</v>
      </c>
      <c r="Z12" s="219">
        <f>COUNTIF('Loading RTK'!$D$616:$D$636,'PENCAPAIAN SEAM'!B12)</f>
        <v>0</v>
      </c>
      <c r="AA12" s="238">
        <f>IFERROR(VLOOKUP(B12,'Loading RTK'!$G$618:$I$632,3,FALSE),"")</f>
        <v>8</v>
      </c>
      <c r="AB12" s="80">
        <f t="shared" si="5"/>
        <v>70</v>
      </c>
      <c r="AC12" s="81">
        <f t="shared" si="6"/>
        <v>100</v>
      </c>
      <c r="AD12" s="468">
        <f t="shared" si="2"/>
        <v>0.7</v>
      </c>
    </row>
    <row r="13" spans="2:30" s="169" customFormat="1" ht="15.75">
      <c r="B13" s="608" t="s">
        <v>574</v>
      </c>
      <c r="C13" s="78" t="s">
        <v>667</v>
      </c>
      <c r="D13" s="219">
        <f>COUNTIF('Loading RTK'!$D$11:$D$65,'PENCAPAIAN SEAM'!B13)</f>
        <v>6</v>
      </c>
      <c r="E13" s="79">
        <f>IFERROR(VLOOKUP(B13,'Loading RTK'!$G$13:$I$27,3,FALSE),"")</f>
        <v>3</v>
      </c>
      <c r="F13" s="219">
        <f>COUNTIF('Loading RTK'!$D$66:$D$120,'PENCAPAIAN SEAM'!B13)</f>
        <v>2</v>
      </c>
      <c r="G13" s="79">
        <f>IFERROR(VLOOKUP(B13,'Loading RTK'!$G$68:$I$82,3,FALSE),"")</f>
        <v>3</v>
      </c>
      <c r="H13" s="219">
        <f>COUNTIF('Loading RTK'!$D$121:$D$175,'PENCAPAIAN SEAM'!B13)</f>
        <v>5</v>
      </c>
      <c r="I13" s="79">
        <f>IFERROR(VLOOKUP(B13,'Loading RTK'!$G$123:$I$137,3,FALSE),"")</f>
        <v>7</v>
      </c>
      <c r="J13" s="219">
        <f>COUNTIF('Loading RTK'!$D$176:$D$230,'PENCAPAIAN SEAM'!B13)</f>
        <v>5</v>
      </c>
      <c r="K13" s="79">
        <f>IFERROR(VLOOKUP(B13,'Loading RTK'!$G$178:$I$192,3,FALSE),"")</f>
        <v>7</v>
      </c>
      <c r="L13" s="219">
        <f>COUNTIF('Loading RTK'!$D$230:$D$285,'PENCAPAIAN SEAM'!B13)</f>
        <v>10</v>
      </c>
      <c r="M13" s="238">
        <f>IFERROR(VLOOKUP(B13,'Loading RTK'!$G$233:$I$247,3,FALSE),"")</f>
        <v>9</v>
      </c>
      <c r="N13" s="219">
        <f>COUNTIF('Loading RTK'!$D$286:$D$340,'PENCAPAIAN SEAM'!B13)</f>
        <v>9</v>
      </c>
      <c r="O13" s="238">
        <f>IFERROR(VLOOKUP(B13,'Loading RTK'!$G$288:$I$302,3,FALSE),"")</f>
        <v>9</v>
      </c>
      <c r="P13" s="219">
        <f>COUNTIF('Loading RTK'!$D$341:$D$395,'PENCAPAIAN SEAM'!B13)</f>
        <v>6</v>
      </c>
      <c r="Q13" s="238">
        <f>IFERROR(VLOOKUP(B13,'Loading RTK'!$G$343:$I$357,3,FALSE),"")</f>
        <v>9</v>
      </c>
      <c r="R13" s="219">
        <f>COUNTIF('Loading RTK'!$D$396:$D$450,'PENCAPAIAN SEAM'!B13)</f>
        <v>8</v>
      </c>
      <c r="S13" s="238">
        <f>IFERROR(VLOOKUP(B13,'Loading RTK'!$G$398:$I$412,3,FALSE),"")</f>
        <v>9</v>
      </c>
      <c r="T13" s="219">
        <f>COUNTIF('Loading RTK'!$D$451:$D$505,'PENCAPAIAN SEAM'!B13)</f>
        <v>8</v>
      </c>
      <c r="U13" s="238">
        <f>IFERROR(VLOOKUP(B13,'Loading RTK'!$G$453:$I$467,3,FALSE),"")</f>
        <v>9</v>
      </c>
      <c r="V13" s="219">
        <f>COUNTIF('Loading RTK'!$D$506:$D$560,'PENCAPAIAN SEAM'!B13)</f>
        <v>6</v>
      </c>
      <c r="W13" s="238">
        <f>IFERROR(VLOOKUP(B13,'Loading RTK'!$G$508:$I$522,3,FALSE),"")</f>
        <v>9</v>
      </c>
      <c r="X13" s="219">
        <f>COUNTIF('Loading RTK'!$D$561:$D$615,'PENCAPAIAN SEAM'!B13)</f>
        <v>2</v>
      </c>
      <c r="Y13" s="238">
        <f>IFERROR(VLOOKUP(B13,'Loading RTK'!$G$563:$I$577,3,FALSE),"")</f>
        <v>7</v>
      </c>
      <c r="Z13" s="219">
        <f>COUNTIF('Loading RTK'!$D$616:$D$636,'PENCAPAIAN SEAM'!B13)</f>
        <v>0</v>
      </c>
      <c r="AA13" s="238">
        <f>IFERROR(VLOOKUP(B13,'Loading RTK'!$G$618:$I$632,3,FALSE),"")</f>
        <v>7</v>
      </c>
      <c r="AB13" s="80">
        <f t="shared" si="5"/>
        <v>67</v>
      </c>
      <c r="AC13" s="81">
        <f t="shared" si="6"/>
        <v>88</v>
      </c>
      <c r="AD13" s="468">
        <f t="shared" si="2"/>
        <v>0.76136363636363635</v>
      </c>
    </row>
    <row r="14" spans="2:30" s="169" customFormat="1" ht="15.75">
      <c r="B14" s="725" t="s">
        <v>70</v>
      </c>
      <c r="C14" s="78" t="s">
        <v>398</v>
      </c>
      <c r="D14" s="238">
        <f>COUNTIF('Loading RTK'!$D$11:$D$65,'PENCAPAIAN SEAM'!B14)</f>
        <v>0</v>
      </c>
      <c r="E14" s="79">
        <f>IFERROR(VLOOKUP(B14,'Loading RTK'!$G$13:$I$27,3,FALSE),"")</f>
        <v>0</v>
      </c>
      <c r="F14" s="238">
        <f>COUNTIF('Loading RTK'!$D$66:$D$120,'PENCAPAIAN SEAM'!B14)</f>
        <v>0</v>
      </c>
      <c r="G14" s="79">
        <f>IFERROR(VLOOKUP(B14,'Loading RTK'!$G$68:$I$82,3,FALSE),"")</f>
        <v>0</v>
      </c>
      <c r="H14" s="238">
        <f>COUNTIF('Loading RTK'!$D$121:$D$175,'PENCAPAIAN SEAM'!B14)</f>
        <v>0</v>
      </c>
      <c r="I14" s="79">
        <f>IFERROR(VLOOKUP(B14,'Loading RTK'!$G$123:$I$137,3,FALSE),"")</f>
        <v>4</v>
      </c>
      <c r="J14" s="238">
        <f>COUNTIF('Loading RTK'!$D$176:$D$230,'PENCAPAIAN SEAM'!B14)</f>
        <v>6</v>
      </c>
      <c r="K14" s="79">
        <f>IFERROR(VLOOKUP(B14,'Loading RTK'!$G$178:$I$192,3,FALSE),"")</f>
        <v>4</v>
      </c>
      <c r="L14" s="238">
        <f>COUNTIF('Loading RTK'!$D$230:$D$285,'PENCAPAIAN SEAM'!B14)</f>
        <v>8</v>
      </c>
      <c r="M14" s="238">
        <f>IFERROR(VLOOKUP(B14,'Loading RTK'!$G$233:$I$247,3,FALSE),"")</f>
        <v>4</v>
      </c>
      <c r="N14" s="238">
        <f>COUNTIF('Loading RTK'!$D$286:$D$340,'PENCAPAIAN SEAM'!B14)</f>
        <v>7</v>
      </c>
      <c r="O14" s="238">
        <f>IFERROR(VLOOKUP(B14,'Loading RTK'!$G$288:$I$302,3,FALSE),"")</f>
        <v>4</v>
      </c>
      <c r="P14" s="238">
        <f>COUNTIF('Loading RTK'!$D$341:$D$395,'PENCAPAIAN SEAM'!B14)</f>
        <v>5</v>
      </c>
      <c r="Q14" s="238">
        <f>IFERROR(VLOOKUP(B14,'Loading RTK'!$G$343:$I$357,3,FALSE),"")</f>
        <v>4</v>
      </c>
      <c r="R14" s="238">
        <f>COUNTIF('Loading RTK'!$D$396:$D$450,'PENCAPAIAN SEAM'!B14)</f>
        <v>9</v>
      </c>
      <c r="S14" s="238">
        <f>IFERROR(VLOOKUP(B14,'Loading RTK'!$G$398:$I$412,3,FALSE),"")</f>
        <v>4</v>
      </c>
      <c r="T14" s="238">
        <f>COUNTIF('Loading RTK'!$D$451:$D$505,'PENCAPAIAN SEAM'!B14)</f>
        <v>7</v>
      </c>
      <c r="U14" s="238">
        <f>IFERROR(VLOOKUP(B14,'Loading RTK'!$G$453:$I$467,3,FALSE),"")</f>
        <v>4</v>
      </c>
      <c r="V14" s="238">
        <f>COUNTIF('Loading RTK'!$D$506:$D$560,'PENCAPAIAN SEAM'!B14)</f>
        <v>6</v>
      </c>
      <c r="W14" s="238">
        <f>IFERROR(VLOOKUP(B14,'Loading RTK'!$G$508:$I$522,3,FALSE),"")</f>
        <v>4</v>
      </c>
      <c r="X14" s="238">
        <f>COUNTIF('Loading RTK'!$D$561:$D$615,'PENCAPAIAN SEAM'!B14)</f>
        <v>10</v>
      </c>
      <c r="Y14" s="238">
        <f>IFERROR(VLOOKUP(B14,'Loading RTK'!$G$563:$I$577,3,FALSE),"")</f>
        <v>4</v>
      </c>
      <c r="Z14" s="238">
        <f>COUNTIF('Loading RTK'!$D$616:$D$636,'PENCAPAIAN SEAM'!B14)</f>
        <v>4</v>
      </c>
      <c r="AA14" s="238">
        <f>IFERROR(VLOOKUP(B14,'Loading RTK'!$G$618:$I$632,3,FALSE),"")</f>
        <v>4</v>
      </c>
      <c r="AB14" s="80">
        <f t="shared" ref="AB14:AB23" si="7">SUM(D14+F14+H14+J14+L14+N14+P14+R14+T14+V14+X14+Z14)</f>
        <v>62</v>
      </c>
      <c r="AC14" s="81">
        <f t="shared" ref="AC14:AC23" si="8">SUM(E14,G14,I14,K14,M14,O14,Q14,S14,U14,W14,Y14,AA14)</f>
        <v>40</v>
      </c>
      <c r="AD14" s="468">
        <f t="shared" ref="AD14:AD23" si="9">IFERROR(AB14/AC14,"")</f>
        <v>1.55</v>
      </c>
    </row>
    <row r="15" spans="2:30" ht="15.75">
      <c r="B15" s="614" t="s">
        <v>427</v>
      </c>
      <c r="C15" s="78" t="s">
        <v>399</v>
      </c>
      <c r="D15" s="238">
        <f>COUNTIF('Loading RTK'!$D$11:$D$65,'PENCAPAIAN SEAM'!B15)</f>
        <v>4</v>
      </c>
      <c r="E15" s="79">
        <f>IFERROR(VLOOKUP(B15,'Loading RTK'!$G$13:$I$27,3,FALSE),"")</f>
        <v>3</v>
      </c>
      <c r="F15" s="238">
        <f>COUNTIF('Loading RTK'!$D$66:$D$120,'PENCAPAIAN SEAM'!B15)</f>
        <v>1</v>
      </c>
      <c r="G15" s="79">
        <f>IFERROR(VLOOKUP(B15,'Loading RTK'!$G$68:$I$82,3,FALSE),"")</f>
        <v>3</v>
      </c>
      <c r="H15" s="238">
        <f>COUNTIF('Loading RTK'!$D$121:$D$175,'PENCAPAIAN SEAM'!B15)</f>
        <v>1</v>
      </c>
      <c r="I15" s="79">
        <f>IFERROR(VLOOKUP(B15,'Loading RTK'!$G$123:$I$137,3,FALSE),"")</f>
        <v>4</v>
      </c>
      <c r="J15" s="238">
        <f>COUNTIF('Loading RTK'!$D$176:$D$230,'PENCAPAIAN SEAM'!B15)</f>
        <v>7</v>
      </c>
      <c r="K15" s="79">
        <f>IFERROR(VLOOKUP(B15,'Loading RTK'!$G$178:$I$192,3,FALSE),"")</f>
        <v>4</v>
      </c>
      <c r="L15" s="238">
        <f>COUNTIF('Loading RTK'!$D$230:$D$285,'PENCAPAIAN SEAM'!B15)</f>
        <v>5</v>
      </c>
      <c r="M15" s="238">
        <f>IFERROR(VLOOKUP(B15,'Loading RTK'!$G$233:$I$247,3,FALSE),"")</f>
        <v>4</v>
      </c>
      <c r="N15" s="238">
        <f>COUNTIF('Loading RTK'!$D$286:$D$340,'PENCAPAIAN SEAM'!B15)</f>
        <v>2</v>
      </c>
      <c r="O15" s="238">
        <f>IFERROR(VLOOKUP(B15,'Loading RTK'!$G$288:$I$302,3,FALSE),"")</f>
        <v>4</v>
      </c>
      <c r="P15" s="238">
        <f>COUNTIF('Loading RTK'!$D$341:$D$395,'PENCAPAIAN SEAM'!B15)</f>
        <v>3</v>
      </c>
      <c r="Q15" s="238">
        <f>IFERROR(VLOOKUP(B15,'Loading RTK'!$G$343:$I$357,3,FALSE),"")</f>
        <v>4</v>
      </c>
      <c r="R15" s="238">
        <f>COUNTIF('Loading RTK'!$D$396:$D$450,'PENCAPAIAN SEAM'!B15)</f>
        <v>7</v>
      </c>
      <c r="S15" s="238">
        <f>IFERROR(VLOOKUP(B15,'Loading RTK'!$G$398:$I$412,3,FALSE),"")</f>
        <v>4</v>
      </c>
      <c r="T15" s="238">
        <f>COUNTIF('Loading RTK'!$D$451:$D$505,'PENCAPAIAN SEAM'!B15)</f>
        <v>3</v>
      </c>
      <c r="U15" s="238">
        <f>IFERROR(VLOOKUP(B15,'Loading RTK'!$G$453:$I$467,3,FALSE),"")</f>
        <v>4</v>
      </c>
      <c r="V15" s="238">
        <f>COUNTIF('Loading RTK'!$D$506:$D$560,'PENCAPAIAN SEAM'!B15)</f>
        <v>7</v>
      </c>
      <c r="W15" s="238">
        <f>IFERROR(VLOOKUP(B15,'Loading RTK'!$G$508:$I$522,3,FALSE),"")</f>
        <v>4</v>
      </c>
      <c r="X15" s="238">
        <f>COUNTIF('Loading RTK'!$D$561:$D$615,'PENCAPAIAN SEAM'!B15)</f>
        <v>5</v>
      </c>
      <c r="Y15" s="238">
        <f>IFERROR(VLOOKUP(B15,'Loading RTK'!$G$563:$I$577,3,FALSE),"")</f>
        <v>4</v>
      </c>
      <c r="Z15" s="238">
        <f>COUNTIF('Loading RTK'!$D$616:$D$636,'PENCAPAIAN SEAM'!B15)</f>
        <v>7</v>
      </c>
      <c r="AA15" s="238">
        <f>IFERROR(VLOOKUP(B15,'Loading RTK'!$G$618:$I$632,3,FALSE),"")</f>
        <v>4</v>
      </c>
      <c r="AB15" s="80">
        <f t="shared" si="7"/>
        <v>52</v>
      </c>
      <c r="AC15" s="81">
        <f t="shared" si="8"/>
        <v>46</v>
      </c>
      <c r="AD15" s="468">
        <f t="shared" si="9"/>
        <v>1.1304347826086956</v>
      </c>
    </row>
    <row r="16" spans="2:30" s="169" customFormat="1" ht="15.75">
      <c r="B16" s="618" t="s">
        <v>550</v>
      </c>
      <c r="C16" s="78" t="s">
        <v>549</v>
      </c>
      <c r="D16" s="238">
        <f>COUNTIF('Loading RTK'!$D$11:$D$65,'PENCAPAIAN SEAM'!B16)</f>
        <v>3</v>
      </c>
      <c r="E16" s="79">
        <f>IFERROR(VLOOKUP(B16,'Loading RTK'!$G$13:$I$27,3,FALSE),"")</f>
        <v>4</v>
      </c>
      <c r="F16" s="238">
        <f>COUNTIF('Loading RTK'!$D$66:$D$120,'PENCAPAIAN SEAM'!B16)</f>
        <v>3</v>
      </c>
      <c r="G16" s="79">
        <f>IFERROR(VLOOKUP(B16,'Loading RTK'!$G$68:$I$82,3,FALSE),"")</f>
        <v>4</v>
      </c>
      <c r="H16" s="238">
        <f>COUNTIF('Loading RTK'!$D$121:$D$175,'PENCAPAIAN SEAM'!B16)</f>
        <v>0</v>
      </c>
      <c r="I16" s="79">
        <f>IFERROR(VLOOKUP(B16,'Loading RTK'!$G$123:$I$137,3,FALSE),"")</f>
        <v>0</v>
      </c>
      <c r="J16" s="238">
        <f>COUNTIF('Loading RTK'!$D$176:$D$230,'PENCAPAIAN SEAM'!B16)</f>
        <v>0</v>
      </c>
      <c r="K16" s="79">
        <f>IFERROR(VLOOKUP(B16,'Loading RTK'!$G$178:$I$192,3,FALSE),"")</f>
        <v>0</v>
      </c>
      <c r="L16" s="238">
        <f>COUNTIF('Loading RTK'!$D$230:$D$285,'PENCAPAIAN SEAM'!B16)</f>
        <v>0</v>
      </c>
      <c r="M16" s="238" t="str">
        <f>IFERROR(VLOOKUP(B16,'Loading RTK'!$G$233:$I$247,3,FALSE),"")</f>
        <v/>
      </c>
      <c r="N16" s="238">
        <f>COUNTIF('Loading RTK'!$D$286:$D$340,'PENCAPAIAN SEAM'!B16)</f>
        <v>0</v>
      </c>
      <c r="O16" s="238" t="str">
        <f>IFERROR(VLOOKUP(B16,'Loading RTK'!$G$288:$I$302,3,FALSE),"")</f>
        <v/>
      </c>
      <c r="P16" s="238">
        <f>COUNTIF('Loading RTK'!$D$341:$D$395,'PENCAPAIAN SEAM'!B16)</f>
        <v>0</v>
      </c>
      <c r="Q16" s="238" t="str">
        <f>IFERROR(VLOOKUP(B16,'Loading RTK'!$G$343:$I$357,3,FALSE),"")</f>
        <v/>
      </c>
      <c r="R16" s="238">
        <f>COUNTIF('Loading RTK'!$D$396:$D$450,'PENCAPAIAN SEAM'!B16)</f>
        <v>0</v>
      </c>
      <c r="S16" s="238" t="str">
        <f>IFERROR(VLOOKUP(B16,'Loading RTK'!$G$398:$I$412,3,FALSE),"")</f>
        <v/>
      </c>
      <c r="T16" s="238">
        <f>COUNTIF('Loading RTK'!$D$451:$D$505,'PENCAPAIAN SEAM'!B16)</f>
        <v>0</v>
      </c>
      <c r="U16" s="238" t="str">
        <f>IFERROR(VLOOKUP(B16,'Loading RTK'!$G$453:$I$467,3,FALSE),"")</f>
        <v/>
      </c>
      <c r="V16" s="238">
        <f>COUNTIF('Loading RTK'!$D$506:$D$560,'PENCAPAIAN SEAM'!B16)</f>
        <v>0</v>
      </c>
      <c r="W16" s="238" t="str">
        <f>IFERROR(VLOOKUP(B16,'Loading RTK'!$G$508:$I$522,3,FALSE),"")</f>
        <v/>
      </c>
      <c r="X16" s="238">
        <f>COUNTIF('Loading RTK'!$D$561:$D$615,'PENCAPAIAN SEAM'!B16)</f>
        <v>0</v>
      </c>
      <c r="Y16" s="238" t="str">
        <f>IFERROR(VLOOKUP(B16,'Loading RTK'!$G$563:$I$577,3,FALSE),"")</f>
        <v/>
      </c>
      <c r="Z16" s="238">
        <f>COUNTIF('Loading RTK'!$D$616:$D$636,'PENCAPAIAN SEAM'!B16)</f>
        <v>0</v>
      </c>
      <c r="AA16" s="238" t="str">
        <f>IFERROR(VLOOKUP(B16,'Loading RTK'!$G$618:$I$632,3,FALSE),"")</f>
        <v/>
      </c>
      <c r="AB16" s="80">
        <f t="shared" si="7"/>
        <v>6</v>
      </c>
      <c r="AC16" s="81">
        <f t="shared" si="8"/>
        <v>8</v>
      </c>
      <c r="AD16" s="468">
        <f t="shared" si="9"/>
        <v>0.75</v>
      </c>
    </row>
    <row r="17" spans="2:30" s="169" customFormat="1" ht="16.5" thickBot="1">
      <c r="B17" s="620" t="s">
        <v>548</v>
      </c>
      <c r="C17" s="78" t="s">
        <v>549</v>
      </c>
      <c r="D17" s="238">
        <f>COUNTIF('Loading RTK'!$D$11:$D$65,'PENCAPAIAN SEAM'!B17)</f>
        <v>4</v>
      </c>
      <c r="E17" s="79">
        <f>IFERROR(VLOOKUP(B17,'Loading RTK'!$G$13:$I$27,3,FALSE),"")</f>
        <v>5</v>
      </c>
      <c r="F17" s="238">
        <f>COUNTIF('Loading RTK'!$D$66:$D$120,'PENCAPAIAN SEAM'!B17)</f>
        <v>5</v>
      </c>
      <c r="G17" s="79">
        <f>IFERROR(VLOOKUP(B17,'Loading RTK'!$G$68:$I$82,3,FALSE),"")</f>
        <v>5</v>
      </c>
      <c r="H17" s="238">
        <f>COUNTIF('Loading RTK'!$D$121:$D$175,'PENCAPAIAN SEAM'!B17)</f>
        <v>5</v>
      </c>
      <c r="I17" s="79">
        <f>IFERROR(VLOOKUP(B17,'Loading RTK'!$G$123:$I$137,3,FALSE),"")</f>
        <v>0</v>
      </c>
      <c r="J17" s="238">
        <f>COUNTIF('Loading RTK'!$D$176:$D$230,'PENCAPAIAN SEAM'!B17)</f>
        <v>0</v>
      </c>
      <c r="K17" s="79">
        <f>IFERROR(VLOOKUP(B17,'Loading RTK'!$G$178:$I$192,3,FALSE),"")</f>
        <v>0</v>
      </c>
      <c r="L17" s="238">
        <f>COUNTIF('Loading RTK'!$D$230:$D$285,'PENCAPAIAN SEAM'!B17)</f>
        <v>0</v>
      </c>
      <c r="M17" s="238" t="str">
        <f>IFERROR(VLOOKUP(B17,'Loading RTK'!$G$233:$I$247,3,FALSE),"")</f>
        <v/>
      </c>
      <c r="N17" s="238">
        <f>COUNTIF('Loading RTK'!$D$286:$D$340,'PENCAPAIAN SEAM'!B17)</f>
        <v>0</v>
      </c>
      <c r="O17" s="238" t="str">
        <f>IFERROR(VLOOKUP(B17,'Loading RTK'!$G$288:$I$302,3,FALSE),"")</f>
        <v/>
      </c>
      <c r="P17" s="238">
        <f>COUNTIF('Loading RTK'!$D$341:$D$395,'PENCAPAIAN SEAM'!B17)</f>
        <v>0</v>
      </c>
      <c r="Q17" s="238" t="str">
        <f>IFERROR(VLOOKUP(B17,'Loading RTK'!$G$343:$I$357,3,FALSE),"")</f>
        <v/>
      </c>
      <c r="R17" s="238">
        <f>COUNTIF('Loading RTK'!$D$396:$D$450,'PENCAPAIAN SEAM'!B17)</f>
        <v>0</v>
      </c>
      <c r="S17" s="238" t="str">
        <f>IFERROR(VLOOKUP(B17,'Loading RTK'!$G$398:$I$412,3,FALSE),"")</f>
        <v/>
      </c>
      <c r="T17" s="238">
        <f>COUNTIF('Loading RTK'!$D$451:$D$505,'PENCAPAIAN SEAM'!B17)</f>
        <v>0</v>
      </c>
      <c r="U17" s="238" t="str">
        <f>IFERROR(VLOOKUP(B17,'Loading RTK'!$G$453:$I$467,3,FALSE),"")</f>
        <v/>
      </c>
      <c r="V17" s="238">
        <f>COUNTIF('Loading RTK'!$D$506:$D$560,'PENCAPAIAN SEAM'!B17)</f>
        <v>0</v>
      </c>
      <c r="W17" s="238" t="str">
        <f>IFERROR(VLOOKUP(B17,'Loading RTK'!$G$508:$I$522,3,FALSE),"")</f>
        <v/>
      </c>
      <c r="X17" s="238">
        <f>COUNTIF('Loading RTK'!$D$561:$D$615,'PENCAPAIAN SEAM'!B17)</f>
        <v>0</v>
      </c>
      <c r="Y17" s="238" t="str">
        <f>IFERROR(VLOOKUP(B17,'Loading RTK'!$G$563:$I$577,3,FALSE),"")</f>
        <v/>
      </c>
      <c r="Z17" s="238">
        <f>COUNTIF('Loading RTK'!$D$616:$D$636,'PENCAPAIAN SEAM'!B17)</f>
        <v>0</v>
      </c>
      <c r="AA17" s="238" t="str">
        <f>IFERROR(VLOOKUP(B17,'Loading RTK'!$G$618:$I$632,3,FALSE),"")</f>
        <v/>
      </c>
      <c r="AB17" s="80">
        <f t="shared" si="7"/>
        <v>14</v>
      </c>
      <c r="AC17" s="81">
        <f t="shared" si="8"/>
        <v>10</v>
      </c>
      <c r="AD17" s="468">
        <f t="shared" si="9"/>
        <v>1.4</v>
      </c>
    </row>
    <row r="18" spans="2:30" s="169" customFormat="1" ht="15.75" hidden="1">
      <c r="B18" s="90"/>
      <c r="C18" s="221"/>
      <c r="D18" s="238">
        <f>COUNTIF('Loading RTK'!$D$11:$D$65,'PENCAPAIAN SEAM'!B18)</f>
        <v>0</v>
      </c>
      <c r="E18" s="79" t="str">
        <f>IFERROR(VLOOKUP(B18,'Loading RTK'!$G$13:$I$27,3,FALSE),"")</f>
        <v/>
      </c>
      <c r="F18" s="238">
        <f>COUNTIF('Loading RTK'!$D$66:$D$120,'PENCAPAIAN SEAM'!B18)</f>
        <v>0</v>
      </c>
      <c r="G18" s="79" t="str">
        <f>IFERROR(VLOOKUP(B18,'Loading RTK'!$G$68:$I$82,3,FALSE),"")</f>
        <v/>
      </c>
      <c r="H18" s="238">
        <f>COUNTIF('Loading RTK'!$D$121:$D$175,'PENCAPAIAN SEAM'!B18)</f>
        <v>0</v>
      </c>
      <c r="I18" s="79" t="str">
        <f>IFERROR(VLOOKUP(B18,'Loading RTK'!$G$123:$I$137,3,FALSE),"")</f>
        <v/>
      </c>
      <c r="J18" s="238">
        <f>COUNTIF('Loading RTK'!$D$176:$D$230,'PENCAPAIAN SEAM'!B18)</f>
        <v>0</v>
      </c>
      <c r="K18" s="79" t="str">
        <f>IFERROR(VLOOKUP(B18,'Loading RTK'!$G$178:$I$192,3,FALSE),"")</f>
        <v/>
      </c>
      <c r="L18" s="238">
        <f>COUNTIF('Loading RTK'!$D$230:$D$285,'PENCAPAIAN SEAM'!B18)</f>
        <v>0</v>
      </c>
      <c r="M18" s="238" t="str">
        <f>IFERROR(VLOOKUP(B18,'Loading RTK'!$G$233:$I$247,3,FALSE),"")</f>
        <v/>
      </c>
      <c r="N18" s="238">
        <f>COUNTIF('Loading RTK'!$D$286:$D$340,'PENCAPAIAN SEAM'!B18)</f>
        <v>0</v>
      </c>
      <c r="O18" s="238" t="str">
        <f>IFERROR(VLOOKUP(B18,'Loading RTK'!$G$288:$I$302,3,FALSE),"")</f>
        <v/>
      </c>
      <c r="P18" s="238">
        <f>COUNTIF('Loading RTK'!$D$341:$D$395,'PENCAPAIAN SEAM'!B18)</f>
        <v>0</v>
      </c>
      <c r="Q18" s="238" t="str">
        <f>IFERROR(VLOOKUP(B18,'Loading RTK'!$G$343:$I$357,3,FALSE),"")</f>
        <v/>
      </c>
      <c r="R18" s="238">
        <f>COUNTIF('Loading RTK'!$D$396:$D$450,'PENCAPAIAN SEAM'!B18)</f>
        <v>0</v>
      </c>
      <c r="S18" s="238" t="str">
        <f>IFERROR(VLOOKUP(B18,'Loading RTK'!$G$398:$I$412,3,FALSE),"")</f>
        <v/>
      </c>
      <c r="T18" s="238">
        <f>COUNTIF('Loading RTK'!$D$451:$D$505,'PENCAPAIAN SEAM'!B18)</f>
        <v>0</v>
      </c>
      <c r="U18" s="238" t="str">
        <f>IFERROR(VLOOKUP(B18,'Loading RTK'!$G$453:$I$467,3,FALSE),"")</f>
        <v/>
      </c>
      <c r="V18" s="238">
        <f>COUNTIF('Loading RTK'!$D$506:$D$560,'PENCAPAIAN SEAM'!B18)</f>
        <v>0</v>
      </c>
      <c r="W18" s="238" t="str">
        <f>IFERROR(VLOOKUP(B18,'Loading RTK'!$G$508:$I$522,3,FALSE),"")</f>
        <v/>
      </c>
      <c r="X18" s="238">
        <f>COUNTIF('Loading RTK'!$D$561:$D$615,'PENCAPAIAN SEAM'!B18)</f>
        <v>0</v>
      </c>
      <c r="Y18" s="238" t="str">
        <f>IFERROR(VLOOKUP(B18,'Loading RTK'!$G$563:$I$577,3,FALSE),"")</f>
        <v/>
      </c>
      <c r="Z18" s="238">
        <f>COUNTIF('Loading RTK'!$D$616:$D$636,'PENCAPAIAN SEAM'!B18)</f>
        <v>0</v>
      </c>
      <c r="AA18" s="238" t="str">
        <f>IFERROR(VLOOKUP(B18,'Loading RTK'!$G$618:$I$632,3,FALSE),"")</f>
        <v/>
      </c>
      <c r="AB18" s="80">
        <f t="shared" si="7"/>
        <v>0</v>
      </c>
      <c r="AC18" s="81">
        <f t="shared" si="8"/>
        <v>0</v>
      </c>
      <c r="AD18" s="468" t="str">
        <f t="shared" si="9"/>
        <v/>
      </c>
    </row>
    <row r="19" spans="2:30" s="169" customFormat="1" ht="15.75" hidden="1">
      <c r="B19" s="90"/>
      <c r="C19" s="221"/>
      <c r="D19" s="238">
        <f>COUNTIF('Loading RTK'!$D$11:$D$65,'PENCAPAIAN SEAM'!B19)</f>
        <v>0</v>
      </c>
      <c r="E19" s="79" t="str">
        <f>IFERROR(VLOOKUP(B19,'Loading RTK'!$G$13:$I$27,3,FALSE),"")</f>
        <v/>
      </c>
      <c r="F19" s="238">
        <f>COUNTIF('Loading RTK'!$D$66:$D$120,'PENCAPAIAN SEAM'!B19)</f>
        <v>0</v>
      </c>
      <c r="G19" s="79" t="str">
        <f>IFERROR(VLOOKUP(B19,'Loading RTK'!$G$68:$I$82,3,FALSE),"")</f>
        <v/>
      </c>
      <c r="H19" s="238">
        <f>COUNTIF('Loading RTK'!$D$121:$D$175,'PENCAPAIAN SEAM'!B19)</f>
        <v>0</v>
      </c>
      <c r="I19" s="79" t="str">
        <f>IFERROR(VLOOKUP(B19,'Loading RTK'!$G$123:$I$137,3,FALSE),"")</f>
        <v/>
      </c>
      <c r="J19" s="238">
        <f>COUNTIF('Loading RTK'!$D$176:$D$230,'PENCAPAIAN SEAM'!B19)</f>
        <v>0</v>
      </c>
      <c r="K19" s="79" t="str">
        <f>IFERROR(VLOOKUP(B19,'Loading RTK'!$G$178:$I$192,3,FALSE),"")</f>
        <v/>
      </c>
      <c r="L19" s="238">
        <f>COUNTIF('Loading RTK'!$D$230:$D$285,'PENCAPAIAN SEAM'!B19)</f>
        <v>0</v>
      </c>
      <c r="M19" s="238" t="str">
        <f>IFERROR(VLOOKUP(B19,'Loading RTK'!$G$233:$I$247,3,FALSE),"")</f>
        <v/>
      </c>
      <c r="N19" s="238">
        <f>COUNTIF('Loading RTK'!$D$286:$D$340,'PENCAPAIAN SEAM'!B19)</f>
        <v>0</v>
      </c>
      <c r="O19" s="238" t="str">
        <f>IFERROR(VLOOKUP(B19,'Loading RTK'!$G$288:$I$302,3,FALSE),"")</f>
        <v/>
      </c>
      <c r="P19" s="238">
        <f>COUNTIF('Loading RTK'!$D$341:$D$395,'PENCAPAIAN SEAM'!B19)</f>
        <v>0</v>
      </c>
      <c r="Q19" s="238" t="str">
        <f>IFERROR(VLOOKUP(B19,'Loading RTK'!$G$343:$I$357,3,FALSE),"")</f>
        <v/>
      </c>
      <c r="R19" s="238">
        <f>COUNTIF('Loading RTK'!$D$396:$D$450,'PENCAPAIAN SEAM'!B19)</f>
        <v>0</v>
      </c>
      <c r="S19" s="238" t="str">
        <f>IFERROR(VLOOKUP(B19,'Loading RTK'!$G$398:$I$412,3,FALSE),"")</f>
        <v/>
      </c>
      <c r="T19" s="238">
        <f>COUNTIF('Loading RTK'!$D$451:$D$505,'PENCAPAIAN SEAM'!B19)</f>
        <v>0</v>
      </c>
      <c r="U19" s="238" t="str">
        <f>IFERROR(VLOOKUP(B19,'Loading RTK'!$G$453:$I$467,3,FALSE),"")</f>
        <v/>
      </c>
      <c r="V19" s="238">
        <f>COUNTIF('Loading RTK'!$D$506:$D$560,'PENCAPAIAN SEAM'!B19)</f>
        <v>0</v>
      </c>
      <c r="W19" s="238" t="str">
        <f>IFERROR(VLOOKUP(B19,'Loading RTK'!$G$508:$I$522,3,FALSE),"")</f>
        <v/>
      </c>
      <c r="X19" s="238">
        <f>COUNTIF('Loading RTK'!$D$561:$D$615,'PENCAPAIAN SEAM'!B19)</f>
        <v>0</v>
      </c>
      <c r="Y19" s="238" t="str">
        <f>IFERROR(VLOOKUP(B19,'Loading RTK'!$G$563:$I$577,3,FALSE),"")</f>
        <v/>
      </c>
      <c r="Z19" s="238">
        <f>COUNTIF('Loading RTK'!$D$616:$D$636,'PENCAPAIAN SEAM'!B19)</f>
        <v>0</v>
      </c>
      <c r="AA19" s="238" t="str">
        <f>IFERROR(VLOOKUP(B19,'Loading RTK'!$G$618:$I$632,3,FALSE),"")</f>
        <v/>
      </c>
      <c r="AB19" s="80">
        <f t="shared" si="7"/>
        <v>0</v>
      </c>
      <c r="AC19" s="81">
        <f t="shared" si="8"/>
        <v>0</v>
      </c>
      <c r="AD19" s="468" t="str">
        <f t="shared" si="9"/>
        <v/>
      </c>
    </row>
    <row r="20" spans="2:30" s="169" customFormat="1" ht="15.75" hidden="1">
      <c r="B20" s="381"/>
      <c r="C20" s="380"/>
      <c r="D20" s="238">
        <f>COUNTIF('Loading RTK'!$D$11:$D$65,'PENCAPAIAN SEAM'!B20)</f>
        <v>0</v>
      </c>
      <c r="E20" s="79" t="str">
        <f>IFERROR(VLOOKUP(B20,'Loading RTK'!$G$13:$I$27,3,FALSE),"")</f>
        <v/>
      </c>
      <c r="F20" s="238">
        <f>COUNTIF('Loading RTK'!$D$66:$D$120,'PENCAPAIAN SEAM'!B20)</f>
        <v>0</v>
      </c>
      <c r="G20" s="79" t="str">
        <f>IFERROR(VLOOKUP(B20,'Loading RTK'!$G$68:$I$82,3,FALSE),"")</f>
        <v/>
      </c>
      <c r="H20" s="238">
        <f>COUNTIF('Loading RTK'!$D$121:$D$175,'PENCAPAIAN SEAM'!B20)</f>
        <v>0</v>
      </c>
      <c r="I20" s="79" t="str">
        <f>IFERROR(VLOOKUP(B20,'Loading RTK'!$G$123:$I$137,3,FALSE),"")</f>
        <v/>
      </c>
      <c r="J20" s="238">
        <f>COUNTIF('Loading RTK'!$D$176:$D$230,'PENCAPAIAN SEAM'!B20)</f>
        <v>0</v>
      </c>
      <c r="K20" s="79" t="str">
        <f>IFERROR(VLOOKUP(B20,'Loading RTK'!$G$178:$I$192,3,FALSE),"")</f>
        <v/>
      </c>
      <c r="L20" s="238">
        <f>COUNTIF('Loading RTK'!$D$230:$D$285,'PENCAPAIAN SEAM'!B20)</f>
        <v>0</v>
      </c>
      <c r="M20" s="238" t="str">
        <f>IFERROR(VLOOKUP(B20,'Loading RTK'!$G$233:$I$247,3,FALSE),"")</f>
        <v/>
      </c>
      <c r="N20" s="238">
        <f>COUNTIF('Loading RTK'!$D$286:$D$340,'PENCAPAIAN SEAM'!B20)</f>
        <v>0</v>
      </c>
      <c r="O20" s="238" t="str">
        <f>IFERROR(VLOOKUP(B20,'Loading RTK'!$G$288:$I$302,3,FALSE),"")</f>
        <v/>
      </c>
      <c r="P20" s="238">
        <f>COUNTIF('Loading RTK'!$D$341:$D$395,'PENCAPAIAN SEAM'!B20)</f>
        <v>0</v>
      </c>
      <c r="Q20" s="238" t="str">
        <f>IFERROR(VLOOKUP(B20,'Loading RTK'!$G$343:$I$357,3,FALSE),"")</f>
        <v/>
      </c>
      <c r="R20" s="238">
        <f>COUNTIF('Loading RTK'!$D$396:$D$450,'PENCAPAIAN SEAM'!B20)</f>
        <v>0</v>
      </c>
      <c r="S20" s="238" t="str">
        <f>IFERROR(VLOOKUP(B20,'Loading RTK'!$G$398:$I$412,3,FALSE),"")</f>
        <v/>
      </c>
      <c r="T20" s="238">
        <f>COUNTIF('Loading RTK'!$D$451:$D$505,'PENCAPAIAN SEAM'!B20)</f>
        <v>0</v>
      </c>
      <c r="U20" s="238" t="str">
        <f>IFERROR(VLOOKUP(B20,'Loading RTK'!$G$453:$I$467,3,FALSE),"")</f>
        <v/>
      </c>
      <c r="V20" s="238">
        <f>COUNTIF('Loading RTK'!$D$506:$D$560,'PENCAPAIAN SEAM'!B20)</f>
        <v>0</v>
      </c>
      <c r="W20" s="238" t="str">
        <f>IFERROR(VLOOKUP(B20,'Loading RTK'!$G$508:$I$522,3,FALSE),"")</f>
        <v/>
      </c>
      <c r="X20" s="238">
        <f>COUNTIF('Loading RTK'!$D$561:$D$615,'PENCAPAIAN SEAM'!B20)</f>
        <v>0</v>
      </c>
      <c r="Y20" s="238" t="str">
        <f>IFERROR(VLOOKUP(B20,'Loading RTK'!$G$563:$I$577,3,FALSE),"")</f>
        <v/>
      </c>
      <c r="Z20" s="238">
        <f>COUNTIF('Loading RTK'!$D$616:$D$636,'PENCAPAIAN SEAM'!B20)</f>
        <v>0</v>
      </c>
      <c r="AA20" s="238" t="str">
        <f>IFERROR(VLOOKUP(B20,'Loading RTK'!$G$618:$I$632,3,FALSE),"")</f>
        <v/>
      </c>
      <c r="AB20" s="80">
        <f t="shared" si="7"/>
        <v>0</v>
      </c>
      <c r="AC20" s="81">
        <f t="shared" si="8"/>
        <v>0</v>
      </c>
      <c r="AD20" s="468" t="str">
        <f t="shared" si="9"/>
        <v/>
      </c>
    </row>
    <row r="21" spans="2:30" ht="15.75" hidden="1">
      <c r="B21" s="381"/>
      <c r="C21" s="380"/>
      <c r="D21" s="238">
        <f>COUNTIF('Loading RTK'!$D$11:$D$65,'PENCAPAIAN SEAM'!B21)</f>
        <v>0</v>
      </c>
      <c r="E21" s="79" t="str">
        <f>IFERROR(VLOOKUP(B21,'Loading RTK'!$G$13:$I$27,3,FALSE),"")</f>
        <v/>
      </c>
      <c r="F21" s="238">
        <f>COUNTIF('Loading RTK'!$D$66:$D$120,'PENCAPAIAN SEAM'!B21)</f>
        <v>0</v>
      </c>
      <c r="G21" s="79" t="str">
        <f>IFERROR(VLOOKUP(B21,'Loading RTK'!$G$68:$I$82,3,FALSE),"")</f>
        <v/>
      </c>
      <c r="H21" s="238">
        <f>COUNTIF('Loading RTK'!$D$121:$D$175,'PENCAPAIAN SEAM'!B21)</f>
        <v>0</v>
      </c>
      <c r="I21" s="79" t="str">
        <f>IFERROR(VLOOKUP(B21,'Loading RTK'!$G$123:$I$137,3,FALSE),"")</f>
        <v/>
      </c>
      <c r="J21" s="238">
        <f>COUNTIF('Loading RTK'!$D$176:$D$230,'PENCAPAIAN SEAM'!B21)</f>
        <v>0</v>
      </c>
      <c r="K21" s="79" t="str">
        <f>IFERROR(VLOOKUP(B21,'Loading RTK'!$G$178:$I$192,3,FALSE),"")</f>
        <v/>
      </c>
      <c r="L21" s="238">
        <f>COUNTIF('Loading RTK'!$D$230:$D$285,'PENCAPAIAN SEAM'!B21)</f>
        <v>0</v>
      </c>
      <c r="M21" s="238" t="str">
        <f>IFERROR(VLOOKUP(B21,'Loading RTK'!$G$233:$I$247,3,FALSE),"")</f>
        <v/>
      </c>
      <c r="N21" s="238">
        <f>COUNTIF('Loading RTK'!$D$286:$D$340,'PENCAPAIAN SEAM'!B21)</f>
        <v>0</v>
      </c>
      <c r="O21" s="238" t="str">
        <f>IFERROR(VLOOKUP(B21,'Loading RTK'!$G$288:$I$302,3,FALSE),"")</f>
        <v/>
      </c>
      <c r="P21" s="238">
        <f>COUNTIF('Loading RTK'!$D$341:$D$395,'PENCAPAIAN SEAM'!B21)</f>
        <v>0</v>
      </c>
      <c r="Q21" s="238" t="str">
        <f>IFERROR(VLOOKUP(B21,'Loading RTK'!$G$343:$I$357,3,FALSE),"")</f>
        <v/>
      </c>
      <c r="R21" s="238">
        <f>COUNTIF('Loading RTK'!$D$396:$D$450,'PENCAPAIAN SEAM'!B21)</f>
        <v>0</v>
      </c>
      <c r="S21" s="238" t="str">
        <f>IFERROR(VLOOKUP(B21,'Loading RTK'!$G$398:$I$412,3,FALSE),"")</f>
        <v/>
      </c>
      <c r="T21" s="238">
        <f>COUNTIF('Loading RTK'!$D$451:$D$505,'PENCAPAIAN SEAM'!B21)</f>
        <v>0</v>
      </c>
      <c r="U21" s="238" t="str">
        <f>IFERROR(VLOOKUP(B21,'Loading RTK'!$G$453:$I$467,3,FALSE),"")</f>
        <v/>
      </c>
      <c r="V21" s="238">
        <f>COUNTIF('Loading RTK'!$D$506:$D$560,'PENCAPAIAN SEAM'!B21)</f>
        <v>0</v>
      </c>
      <c r="W21" s="238" t="str">
        <f>IFERROR(VLOOKUP(B21,'Loading RTK'!$G$508:$I$522,3,FALSE),"")</f>
        <v/>
      </c>
      <c r="X21" s="238">
        <f>COUNTIF('Loading RTK'!$D$561:$D$615,'PENCAPAIAN SEAM'!B21)</f>
        <v>0</v>
      </c>
      <c r="Y21" s="238" t="str">
        <f>IFERROR(VLOOKUP(B21,'Loading RTK'!$G$563:$I$577,3,FALSE),"")</f>
        <v/>
      </c>
      <c r="Z21" s="238">
        <f>COUNTIF('Loading RTK'!$D$616:$D$636,'PENCAPAIAN SEAM'!B21)</f>
        <v>0</v>
      </c>
      <c r="AA21" s="238" t="str">
        <f>IFERROR(VLOOKUP(B21,'Loading RTK'!$G$618:$I$632,3,FALSE),"")</f>
        <v/>
      </c>
      <c r="AB21" s="80">
        <f t="shared" si="7"/>
        <v>0</v>
      </c>
      <c r="AC21" s="81">
        <f t="shared" si="8"/>
        <v>0</v>
      </c>
      <c r="AD21" s="468" t="str">
        <f t="shared" si="9"/>
        <v/>
      </c>
    </row>
    <row r="22" spans="2:30" ht="15.75" hidden="1">
      <c r="B22" s="381"/>
      <c r="C22" s="380"/>
      <c r="D22" s="238">
        <f>COUNTIF('Loading RTK'!$D$11:$D$65,'PENCAPAIAN SEAM'!B22)</f>
        <v>0</v>
      </c>
      <c r="E22" s="79" t="str">
        <f>IFERROR(VLOOKUP(B22,'Loading RTK'!$G$13:$I$27,3,FALSE),"")</f>
        <v/>
      </c>
      <c r="F22" s="238">
        <f>COUNTIF('Loading RTK'!$D$66:$D$120,'PENCAPAIAN SEAM'!B22)</f>
        <v>0</v>
      </c>
      <c r="G22" s="79" t="str">
        <f>IFERROR(VLOOKUP(B22,'Loading RTK'!$G$68:$I$82,3,FALSE),"")</f>
        <v/>
      </c>
      <c r="H22" s="238">
        <f>COUNTIF('Loading RTK'!$D$121:$D$175,'PENCAPAIAN SEAM'!B22)</f>
        <v>0</v>
      </c>
      <c r="I22" s="79" t="str">
        <f>IFERROR(VLOOKUP(B22,'Loading RTK'!$G$123:$I$137,3,FALSE),"")</f>
        <v/>
      </c>
      <c r="J22" s="238">
        <f>COUNTIF('Loading RTK'!$D$176:$D$230,'PENCAPAIAN SEAM'!B22)</f>
        <v>0</v>
      </c>
      <c r="K22" s="79" t="str">
        <f>IFERROR(VLOOKUP(B22,'Loading RTK'!$G$178:$I$192,3,FALSE),"")</f>
        <v/>
      </c>
      <c r="L22" s="238">
        <f>COUNTIF('Loading RTK'!$D$230:$D$285,'PENCAPAIAN SEAM'!B22)</f>
        <v>0</v>
      </c>
      <c r="M22" s="238" t="str">
        <f>IFERROR(VLOOKUP(B22,'Loading RTK'!$G$233:$I$247,3,FALSE),"")</f>
        <v/>
      </c>
      <c r="N22" s="238">
        <f>COUNTIF('Loading RTK'!$D$286:$D$340,'PENCAPAIAN SEAM'!B22)</f>
        <v>0</v>
      </c>
      <c r="O22" s="238" t="str">
        <f>IFERROR(VLOOKUP(B22,'Loading RTK'!$G$288:$I$302,3,FALSE),"")</f>
        <v/>
      </c>
      <c r="P22" s="238">
        <f>COUNTIF('Loading RTK'!$D$341:$D$395,'PENCAPAIAN SEAM'!B22)</f>
        <v>0</v>
      </c>
      <c r="Q22" s="238" t="str">
        <f>IFERROR(VLOOKUP(B22,'Loading RTK'!$G$343:$I$357,3,FALSE),"")</f>
        <v/>
      </c>
      <c r="R22" s="238">
        <f>COUNTIF('Loading RTK'!$D$396:$D$450,'PENCAPAIAN SEAM'!B22)</f>
        <v>0</v>
      </c>
      <c r="S22" s="238" t="str">
        <f>IFERROR(VLOOKUP(B22,'Loading RTK'!$G$398:$I$412,3,FALSE),"")</f>
        <v/>
      </c>
      <c r="T22" s="238">
        <f>COUNTIF('Loading RTK'!$D$451:$D$505,'PENCAPAIAN SEAM'!B22)</f>
        <v>0</v>
      </c>
      <c r="U22" s="238" t="str">
        <f>IFERROR(VLOOKUP(B22,'Loading RTK'!$G$453:$I$467,3,FALSE),"")</f>
        <v/>
      </c>
      <c r="V22" s="238">
        <f>COUNTIF('Loading RTK'!$D$506:$D$560,'PENCAPAIAN SEAM'!B22)</f>
        <v>0</v>
      </c>
      <c r="W22" s="238" t="str">
        <f>IFERROR(VLOOKUP(B22,'Loading RTK'!$G$508:$I$522,3,FALSE),"")</f>
        <v/>
      </c>
      <c r="X22" s="238">
        <f>COUNTIF('Loading RTK'!$D$561:$D$615,'PENCAPAIAN SEAM'!B22)</f>
        <v>0</v>
      </c>
      <c r="Y22" s="238" t="str">
        <f>IFERROR(VLOOKUP(B22,'Loading RTK'!$G$563:$I$577,3,FALSE),"")</f>
        <v/>
      </c>
      <c r="Z22" s="238">
        <f>COUNTIF('Loading RTK'!$D$616:$D$636,'PENCAPAIAN SEAM'!B22)</f>
        <v>0</v>
      </c>
      <c r="AA22" s="238" t="str">
        <f>IFERROR(VLOOKUP(B22,'Loading RTK'!$G$618:$I$632,3,FALSE),"")</f>
        <v/>
      </c>
      <c r="AB22" s="80">
        <f t="shared" si="7"/>
        <v>0</v>
      </c>
      <c r="AC22" s="81">
        <f t="shared" si="8"/>
        <v>0</v>
      </c>
      <c r="AD22" s="468" t="str">
        <f t="shared" si="9"/>
        <v/>
      </c>
    </row>
    <row r="23" spans="2:30" ht="16.5" hidden="1" thickBot="1">
      <c r="B23" s="381"/>
      <c r="C23" s="380"/>
      <c r="D23" s="238">
        <f>COUNTIF('Loading RTK'!$D$11:$D$65,'PENCAPAIAN SEAM'!B23)</f>
        <v>0</v>
      </c>
      <c r="E23" s="79" t="str">
        <f>IFERROR(VLOOKUP(B23,'Loading RTK'!$G$13:$I$27,3,FALSE),"")</f>
        <v/>
      </c>
      <c r="F23" s="238">
        <f>COUNTIF('Loading RTK'!$D$66:$D$120,'PENCAPAIAN SEAM'!B23)</f>
        <v>0</v>
      </c>
      <c r="G23" s="79" t="str">
        <f>IFERROR(VLOOKUP(B23,'Loading RTK'!$G$68:$I$82,3,FALSE),"")</f>
        <v/>
      </c>
      <c r="H23" s="238">
        <f>COUNTIF('Loading RTK'!$D$121:$D$175,'PENCAPAIAN SEAM'!B23)</f>
        <v>0</v>
      </c>
      <c r="I23" s="79" t="str">
        <f>IFERROR(VLOOKUP(B23,'Loading RTK'!$G$123:$I$137,3,FALSE),"")</f>
        <v/>
      </c>
      <c r="J23" s="238">
        <f>COUNTIF('Loading RTK'!$D$176:$D$230,'PENCAPAIAN SEAM'!B23)</f>
        <v>0</v>
      </c>
      <c r="K23" s="79" t="str">
        <f>IFERROR(VLOOKUP(B23,'Loading RTK'!$G$178:$I$192,3,FALSE),"")</f>
        <v/>
      </c>
      <c r="L23" s="238">
        <f>COUNTIF('Loading RTK'!$D$230:$D$285,'PENCAPAIAN SEAM'!B23)</f>
        <v>0</v>
      </c>
      <c r="M23" s="238" t="str">
        <f>IFERROR(VLOOKUP(B23,'Loading RTK'!$G$233:$I$247,3,FALSE),"")</f>
        <v/>
      </c>
      <c r="N23" s="238">
        <f>COUNTIF('Loading RTK'!$D$286:$D$340,'PENCAPAIAN SEAM'!B23)</f>
        <v>0</v>
      </c>
      <c r="O23" s="238" t="str">
        <f>IFERROR(VLOOKUP(B23,'Loading RTK'!$G$288:$I$302,3,FALSE),"")</f>
        <v/>
      </c>
      <c r="P23" s="238">
        <f>COUNTIF('Loading RTK'!$D$341:$D$395,'PENCAPAIAN SEAM'!B23)</f>
        <v>0</v>
      </c>
      <c r="Q23" s="238" t="str">
        <f>IFERROR(VLOOKUP(B23,'Loading RTK'!$G$343:$I$357,3,FALSE),"")</f>
        <v/>
      </c>
      <c r="R23" s="238">
        <f>COUNTIF('Loading RTK'!$D$396:$D$450,'PENCAPAIAN SEAM'!B23)</f>
        <v>0</v>
      </c>
      <c r="S23" s="238" t="str">
        <f>IFERROR(VLOOKUP(B23,'Loading RTK'!$G$398:$I$412,3,FALSE),"")</f>
        <v/>
      </c>
      <c r="T23" s="238">
        <f>COUNTIF('Loading RTK'!$D$451:$D$505,'PENCAPAIAN SEAM'!B23)</f>
        <v>0</v>
      </c>
      <c r="U23" s="238" t="str">
        <f>IFERROR(VLOOKUP(B23,'Loading RTK'!$G$453:$I$467,3,FALSE),"")</f>
        <v/>
      </c>
      <c r="V23" s="238">
        <f>COUNTIF('Loading RTK'!$D$506:$D$560,'PENCAPAIAN SEAM'!B23)</f>
        <v>0</v>
      </c>
      <c r="W23" s="238" t="str">
        <f>IFERROR(VLOOKUP(B23,'Loading RTK'!$G$508:$I$522,3,FALSE),"")</f>
        <v/>
      </c>
      <c r="X23" s="238">
        <f>COUNTIF('Loading RTK'!$D$561:$D$615,'PENCAPAIAN SEAM'!B23)</f>
        <v>0</v>
      </c>
      <c r="Y23" s="238" t="str">
        <f>IFERROR(VLOOKUP(B23,'Loading RTK'!$G$563:$I$577,3,FALSE),"")</f>
        <v/>
      </c>
      <c r="Z23" s="238">
        <f>COUNTIF('Loading RTK'!$D$616:$D$636,'PENCAPAIAN SEAM'!B23)</f>
        <v>0</v>
      </c>
      <c r="AA23" s="238" t="str">
        <f>IFERROR(VLOOKUP(B23,'Loading RTK'!$G$618:$I$632,3,FALSE),"")</f>
        <v/>
      </c>
      <c r="AB23" s="80">
        <f t="shared" si="7"/>
        <v>0</v>
      </c>
      <c r="AC23" s="81">
        <f t="shared" si="8"/>
        <v>0</v>
      </c>
      <c r="AD23" s="468" t="str">
        <f t="shared" si="9"/>
        <v/>
      </c>
    </row>
    <row r="24" spans="2:30" s="413" customFormat="1" ht="22.5" customHeight="1" thickBot="1">
      <c r="B24" s="588" t="s">
        <v>92</v>
      </c>
      <c r="C24" s="589"/>
      <c r="D24" s="586">
        <f t="shared" ref="D24:AC24" si="10">SUM(D7:D23)</f>
        <v>28</v>
      </c>
      <c r="E24" s="586">
        <f t="shared" si="10"/>
        <v>31</v>
      </c>
      <c r="F24" s="586">
        <f t="shared" si="10"/>
        <v>21</v>
      </c>
      <c r="G24" s="586">
        <f t="shared" si="10"/>
        <v>31</v>
      </c>
      <c r="H24" s="586">
        <f t="shared" si="10"/>
        <v>18</v>
      </c>
      <c r="I24" s="586">
        <f t="shared" si="10"/>
        <v>31</v>
      </c>
      <c r="J24" s="586">
        <f t="shared" si="10"/>
        <v>34</v>
      </c>
      <c r="K24" s="586">
        <f t="shared" si="10"/>
        <v>31</v>
      </c>
      <c r="L24" s="586">
        <f t="shared" si="10"/>
        <v>46</v>
      </c>
      <c r="M24" s="586">
        <f t="shared" si="10"/>
        <v>31</v>
      </c>
      <c r="N24" s="586">
        <f t="shared" si="10"/>
        <v>35</v>
      </c>
      <c r="O24" s="586">
        <f t="shared" si="10"/>
        <v>31</v>
      </c>
      <c r="P24" s="586">
        <f t="shared" si="10"/>
        <v>23</v>
      </c>
      <c r="Q24" s="586">
        <f t="shared" si="10"/>
        <v>31</v>
      </c>
      <c r="R24" s="586">
        <f t="shared" si="10"/>
        <v>40</v>
      </c>
      <c r="S24" s="586">
        <f t="shared" si="10"/>
        <v>31</v>
      </c>
      <c r="T24" s="586">
        <f t="shared" si="10"/>
        <v>28</v>
      </c>
      <c r="U24" s="586">
        <f t="shared" si="10"/>
        <v>31</v>
      </c>
      <c r="V24" s="586">
        <f t="shared" si="10"/>
        <v>28</v>
      </c>
      <c r="W24" s="586">
        <f t="shared" si="10"/>
        <v>31</v>
      </c>
      <c r="X24" s="586">
        <f t="shared" si="10"/>
        <v>24</v>
      </c>
      <c r="Y24" s="586">
        <f t="shared" si="10"/>
        <v>31</v>
      </c>
      <c r="Z24" s="586">
        <f t="shared" si="10"/>
        <v>20</v>
      </c>
      <c r="AA24" s="586">
        <f t="shared" si="10"/>
        <v>31</v>
      </c>
      <c r="AB24" s="586">
        <f t="shared" si="10"/>
        <v>345</v>
      </c>
      <c r="AC24" s="586">
        <f t="shared" si="10"/>
        <v>372</v>
      </c>
      <c r="AD24" s="587">
        <f>IFERROR(AB24/AC24,"")</f>
        <v>0.92741935483870963</v>
      </c>
    </row>
  </sheetData>
  <mergeCells count="16">
    <mergeCell ref="Z4:AD4"/>
    <mergeCell ref="AD5:AD6"/>
    <mergeCell ref="B2:AD3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</mergeCells>
  <conditionalFormatting sqref="AD7:AD24">
    <cfRule type="cellIs" dxfId="522" priority="295" stopIfTrue="1" operator="between">
      <formula>1</formula>
      <formula>100</formula>
    </cfRule>
  </conditionalFormatting>
  <conditionalFormatting sqref="AD7:AD23">
    <cfRule type="cellIs" dxfId="521" priority="237" stopIfTrue="1" operator="equal">
      <formula>1</formula>
    </cfRule>
  </conditionalFormatting>
  <conditionalFormatting sqref="D7">
    <cfRule type="cellIs" dxfId="520" priority="234" operator="lessThan">
      <formula>$E$7</formula>
    </cfRule>
  </conditionalFormatting>
  <conditionalFormatting sqref="D8">
    <cfRule type="cellIs" dxfId="519" priority="233" operator="lessThan">
      <formula>$E$8</formula>
    </cfRule>
  </conditionalFormatting>
  <conditionalFormatting sqref="D9">
    <cfRule type="cellIs" dxfId="518" priority="232" operator="lessThan">
      <formula>$E$9</formula>
    </cfRule>
  </conditionalFormatting>
  <conditionalFormatting sqref="D10">
    <cfRule type="cellIs" dxfId="517" priority="231" operator="lessThan">
      <formula>$E$10</formula>
    </cfRule>
  </conditionalFormatting>
  <conditionalFormatting sqref="D11">
    <cfRule type="cellIs" dxfId="516" priority="230" operator="lessThan">
      <formula>$E$11</formula>
    </cfRule>
  </conditionalFormatting>
  <conditionalFormatting sqref="D12">
    <cfRule type="cellIs" dxfId="515" priority="229" operator="lessThan">
      <formula>$E$12</formula>
    </cfRule>
  </conditionalFormatting>
  <conditionalFormatting sqref="D13">
    <cfRule type="cellIs" dxfId="514" priority="228" operator="lessThan">
      <formula>$E$13</formula>
    </cfRule>
  </conditionalFormatting>
  <conditionalFormatting sqref="D14">
    <cfRule type="cellIs" dxfId="513" priority="227" operator="lessThan">
      <formula>$E$14</formula>
    </cfRule>
  </conditionalFormatting>
  <conditionalFormatting sqref="D15">
    <cfRule type="cellIs" dxfId="512" priority="226" operator="lessThan">
      <formula>$E$15</formula>
    </cfRule>
  </conditionalFormatting>
  <conditionalFormatting sqref="D16">
    <cfRule type="cellIs" dxfId="511" priority="225" operator="lessThan">
      <formula>$E$16</formula>
    </cfRule>
  </conditionalFormatting>
  <conditionalFormatting sqref="D17">
    <cfRule type="cellIs" dxfId="510" priority="224" operator="lessThan">
      <formula>$E$17</formula>
    </cfRule>
  </conditionalFormatting>
  <conditionalFormatting sqref="D18">
    <cfRule type="cellIs" dxfId="509" priority="223" operator="lessThan">
      <formula>$E$18</formula>
    </cfRule>
  </conditionalFormatting>
  <conditionalFormatting sqref="D19">
    <cfRule type="cellIs" dxfId="508" priority="222" operator="lessThan">
      <formula>$E$19</formula>
    </cfRule>
  </conditionalFormatting>
  <conditionalFormatting sqref="D20">
    <cfRule type="cellIs" dxfId="507" priority="221" operator="lessThan">
      <formula>$E$20</formula>
    </cfRule>
  </conditionalFormatting>
  <conditionalFormatting sqref="D21">
    <cfRule type="cellIs" dxfId="506" priority="220" operator="lessThan">
      <formula>$E$21</formula>
    </cfRule>
  </conditionalFormatting>
  <conditionalFormatting sqref="D22">
    <cfRule type="cellIs" dxfId="505" priority="219" operator="lessThan">
      <formula>$E$22</formula>
    </cfRule>
  </conditionalFormatting>
  <conditionalFormatting sqref="D23">
    <cfRule type="cellIs" dxfId="504" priority="218" operator="lessThan">
      <formula>$E$23</formula>
    </cfRule>
  </conditionalFormatting>
  <conditionalFormatting sqref="F7">
    <cfRule type="cellIs" dxfId="503" priority="217" operator="lessThan">
      <formula>$G$7</formula>
    </cfRule>
  </conditionalFormatting>
  <conditionalFormatting sqref="F8">
    <cfRule type="cellIs" dxfId="502" priority="216" operator="lessThan">
      <formula>$G$8</formula>
    </cfRule>
  </conditionalFormatting>
  <conditionalFormatting sqref="F9">
    <cfRule type="cellIs" dxfId="501" priority="215" operator="lessThan">
      <formula>$G$9</formula>
    </cfRule>
  </conditionalFormatting>
  <conditionalFormatting sqref="F10">
    <cfRule type="cellIs" dxfId="500" priority="214" operator="lessThan">
      <formula>$G$10</formula>
    </cfRule>
  </conditionalFormatting>
  <conditionalFormatting sqref="F11">
    <cfRule type="cellIs" dxfId="499" priority="213" operator="lessThan">
      <formula>$G$11</formula>
    </cfRule>
  </conditionalFormatting>
  <conditionalFormatting sqref="F12">
    <cfRule type="cellIs" dxfId="498" priority="212" operator="lessThan">
      <formula>$G$12</formula>
    </cfRule>
  </conditionalFormatting>
  <conditionalFormatting sqref="F13">
    <cfRule type="cellIs" dxfId="497" priority="211" operator="lessThan">
      <formula>$G$13</formula>
    </cfRule>
  </conditionalFormatting>
  <conditionalFormatting sqref="F14">
    <cfRule type="cellIs" dxfId="496" priority="210" operator="lessThan">
      <formula>$G$14</formula>
    </cfRule>
  </conditionalFormatting>
  <conditionalFormatting sqref="F15">
    <cfRule type="cellIs" dxfId="495" priority="209" operator="lessThan">
      <formula>$G$15</formula>
    </cfRule>
  </conditionalFormatting>
  <conditionalFormatting sqref="F16">
    <cfRule type="cellIs" dxfId="494" priority="208" operator="lessThan">
      <formula>$G$16</formula>
    </cfRule>
  </conditionalFormatting>
  <conditionalFormatting sqref="F17">
    <cfRule type="cellIs" dxfId="493" priority="207" operator="lessThan">
      <formula>$G$17</formula>
    </cfRule>
  </conditionalFormatting>
  <conditionalFormatting sqref="F18">
    <cfRule type="cellIs" dxfId="492" priority="206" operator="lessThan">
      <formula>$G$18</formula>
    </cfRule>
  </conditionalFormatting>
  <conditionalFormatting sqref="F19">
    <cfRule type="cellIs" dxfId="491" priority="205" operator="lessThan">
      <formula>$G$19</formula>
    </cfRule>
  </conditionalFormatting>
  <conditionalFormatting sqref="F20">
    <cfRule type="cellIs" dxfId="490" priority="204" operator="lessThan">
      <formula>$G$20</formula>
    </cfRule>
  </conditionalFormatting>
  <conditionalFormatting sqref="F21">
    <cfRule type="cellIs" dxfId="489" priority="203" operator="lessThan">
      <formula>$G$21</formula>
    </cfRule>
  </conditionalFormatting>
  <conditionalFormatting sqref="F22">
    <cfRule type="cellIs" dxfId="488" priority="202" operator="lessThan">
      <formula>$G$22</formula>
    </cfRule>
  </conditionalFormatting>
  <conditionalFormatting sqref="F23">
    <cfRule type="cellIs" dxfId="487" priority="201" operator="lessThan">
      <formula>$G$23</formula>
    </cfRule>
  </conditionalFormatting>
  <conditionalFormatting sqref="H7">
    <cfRule type="cellIs" dxfId="486" priority="200" operator="lessThan">
      <formula>$I$7</formula>
    </cfRule>
  </conditionalFormatting>
  <conditionalFormatting sqref="H8">
    <cfRule type="cellIs" dxfId="485" priority="199" operator="lessThan">
      <formula>$I$8</formula>
    </cfRule>
  </conditionalFormatting>
  <conditionalFormatting sqref="H9">
    <cfRule type="cellIs" dxfId="484" priority="198" operator="lessThan">
      <formula>$I$9</formula>
    </cfRule>
  </conditionalFormatting>
  <conditionalFormatting sqref="H10">
    <cfRule type="cellIs" dxfId="483" priority="197" operator="lessThan">
      <formula>$I$10</formula>
    </cfRule>
  </conditionalFormatting>
  <conditionalFormatting sqref="H11">
    <cfRule type="cellIs" dxfId="482" priority="196" operator="lessThan">
      <formula>$I$11</formula>
    </cfRule>
  </conditionalFormatting>
  <conditionalFormatting sqref="H12">
    <cfRule type="cellIs" dxfId="481" priority="195" operator="lessThan">
      <formula>$I$12</formula>
    </cfRule>
  </conditionalFormatting>
  <conditionalFormatting sqref="H13">
    <cfRule type="cellIs" dxfId="480" priority="194" operator="lessThan">
      <formula>$I$13</formula>
    </cfRule>
  </conditionalFormatting>
  <conditionalFormatting sqref="H14">
    <cfRule type="cellIs" dxfId="479" priority="193" operator="lessThan">
      <formula>$I$14</formula>
    </cfRule>
  </conditionalFormatting>
  <conditionalFormatting sqref="H15">
    <cfRule type="cellIs" dxfId="478" priority="192" operator="lessThan">
      <formula>$I$15</formula>
    </cfRule>
  </conditionalFormatting>
  <conditionalFormatting sqref="H16">
    <cfRule type="cellIs" dxfId="477" priority="191" operator="lessThan">
      <formula>$I$16</formula>
    </cfRule>
  </conditionalFormatting>
  <conditionalFormatting sqref="H17">
    <cfRule type="cellIs" dxfId="476" priority="190" operator="lessThan">
      <formula>$I$17</formula>
    </cfRule>
  </conditionalFormatting>
  <conditionalFormatting sqref="H18">
    <cfRule type="cellIs" dxfId="475" priority="189" operator="lessThan">
      <formula>$I$18</formula>
    </cfRule>
  </conditionalFormatting>
  <conditionalFormatting sqref="H19">
    <cfRule type="cellIs" dxfId="474" priority="188" operator="lessThan">
      <formula>$I$19</formula>
    </cfRule>
  </conditionalFormatting>
  <conditionalFormatting sqref="H20">
    <cfRule type="cellIs" dxfId="473" priority="187" operator="lessThan">
      <formula>$I$20</formula>
    </cfRule>
  </conditionalFormatting>
  <conditionalFormatting sqref="H21">
    <cfRule type="cellIs" dxfId="472" priority="186" operator="lessThan">
      <formula>$I$21</formula>
    </cfRule>
  </conditionalFormatting>
  <conditionalFormatting sqref="H22">
    <cfRule type="cellIs" dxfId="471" priority="185" operator="lessThan">
      <formula>$I$22</formula>
    </cfRule>
  </conditionalFormatting>
  <conditionalFormatting sqref="H23">
    <cfRule type="cellIs" dxfId="470" priority="184" operator="lessThan">
      <formula>$I$23</formula>
    </cfRule>
  </conditionalFormatting>
  <conditionalFormatting sqref="J7">
    <cfRule type="cellIs" dxfId="469" priority="183" operator="lessThan">
      <formula>$K$7</formula>
    </cfRule>
  </conditionalFormatting>
  <conditionalFormatting sqref="J8">
    <cfRule type="cellIs" dxfId="468" priority="182" operator="lessThan">
      <formula>$K$8</formula>
    </cfRule>
  </conditionalFormatting>
  <conditionalFormatting sqref="J9">
    <cfRule type="cellIs" dxfId="467" priority="181" operator="lessThan">
      <formula>$K$9</formula>
    </cfRule>
  </conditionalFormatting>
  <conditionalFormatting sqref="J10">
    <cfRule type="cellIs" dxfId="466" priority="180" operator="lessThan">
      <formula>$K$10</formula>
    </cfRule>
  </conditionalFormatting>
  <conditionalFormatting sqref="J11">
    <cfRule type="cellIs" dxfId="465" priority="179" operator="lessThan">
      <formula>$K$11</formula>
    </cfRule>
  </conditionalFormatting>
  <conditionalFormatting sqref="J12">
    <cfRule type="cellIs" dxfId="464" priority="178" operator="lessThan">
      <formula>$K$12</formula>
    </cfRule>
  </conditionalFormatting>
  <conditionalFormatting sqref="J13">
    <cfRule type="cellIs" dxfId="463" priority="177" operator="lessThan">
      <formula>$K$13</formula>
    </cfRule>
  </conditionalFormatting>
  <conditionalFormatting sqref="J14">
    <cfRule type="cellIs" dxfId="462" priority="176" operator="lessThan">
      <formula>$K$14</formula>
    </cfRule>
  </conditionalFormatting>
  <conditionalFormatting sqref="J15">
    <cfRule type="cellIs" dxfId="461" priority="175" operator="lessThan">
      <formula>$K$15</formula>
    </cfRule>
  </conditionalFormatting>
  <conditionalFormatting sqref="J16">
    <cfRule type="cellIs" dxfId="460" priority="174" operator="lessThan">
      <formula>$K$16</formula>
    </cfRule>
  </conditionalFormatting>
  <conditionalFormatting sqref="J17">
    <cfRule type="cellIs" dxfId="459" priority="173" operator="lessThan">
      <formula>$K$17</formula>
    </cfRule>
  </conditionalFormatting>
  <conditionalFormatting sqref="J18">
    <cfRule type="cellIs" dxfId="458" priority="172" operator="lessThan">
      <formula>$K$18</formula>
    </cfRule>
  </conditionalFormatting>
  <conditionalFormatting sqref="J19">
    <cfRule type="cellIs" dxfId="457" priority="171" operator="lessThan">
      <formula>$K$19</formula>
    </cfRule>
  </conditionalFormatting>
  <conditionalFormatting sqref="J20">
    <cfRule type="cellIs" dxfId="456" priority="170" operator="lessThan">
      <formula>$K$20</formula>
    </cfRule>
  </conditionalFormatting>
  <conditionalFormatting sqref="J21">
    <cfRule type="cellIs" dxfId="455" priority="169" operator="lessThan">
      <formula>$K$21</formula>
    </cfRule>
  </conditionalFormatting>
  <conditionalFormatting sqref="J22">
    <cfRule type="cellIs" dxfId="454" priority="168" operator="lessThan">
      <formula>$K$22</formula>
    </cfRule>
  </conditionalFormatting>
  <conditionalFormatting sqref="J23">
    <cfRule type="cellIs" dxfId="453" priority="167" operator="lessThan">
      <formula>$K$23</formula>
    </cfRule>
  </conditionalFormatting>
  <conditionalFormatting sqref="L7">
    <cfRule type="cellIs" dxfId="452" priority="166" operator="lessThan">
      <formula>$M$7</formula>
    </cfRule>
  </conditionalFormatting>
  <conditionalFormatting sqref="L8">
    <cfRule type="cellIs" dxfId="451" priority="165" operator="lessThan">
      <formula>$M$8</formula>
    </cfRule>
  </conditionalFormatting>
  <conditionalFormatting sqref="L9">
    <cfRule type="cellIs" dxfId="450" priority="164" operator="lessThan">
      <formula>$M$9</formula>
    </cfRule>
  </conditionalFormatting>
  <conditionalFormatting sqref="L10">
    <cfRule type="cellIs" dxfId="449" priority="163" operator="lessThan">
      <formula>$M$10</formula>
    </cfRule>
  </conditionalFormatting>
  <conditionalFormatting sqref="L11">
    <cfRule type="cellIs" dxfId="448" priority="162" operator="lessThan">
      <formula>$M$11</formula>
    </cfRule>
  </conditionalFormatting>
  <conditionalFormatting sqref="L12">
    <cfRule type="cellIs" dxfId="447" priority="161" operator="lessThan">
      <formula>$M$12</formula>
    </cfRule>
  </conditionalFormatting>
  <conditionalFormatting sqref="L13">
    <cfRule type="cellIs" dxfId="446" priority="160" operator="lessThan">
      <formula>$M$13</formula>
    </cfRule>
  </conditionalFormatting>
  <conditionalFormatting sqref="L14">
    <cfRule type="cellIs" dxfId="445" priority="159" operator="lessThan">
      <formula>$M$14</formula>
    </cfRule>
  </conditionalFormatting>
  <conditionalFormatting sqref="L15">
    <cfRule type="cellIs" dxfId="444" priority="158" operator="lessThan">
      <formula>$M$15</formula>
    </cfRule>
  </conditionalFormatting>
  <conditionalFormatting sqref="L16">
    <cfRule type="cellIs" dxfId="443" priority="157" operator="lessThan">
      <formula>$M$16</formula>
    </cfRule>
  </conditionalFormatting>
  <conditionalFormatting sqref="L17">
    <cfRule type="cellIs" dxfId="442" priority="156" operator="lessThan">
      <formula>$M$17</formula>
    </cfRule>
  </conditionalFormatting>
  <conditionalFormatting sqref="L18">
    <cfRule type="cellIs" dxfId="441" priority="155" operator="lessThan">
      <formula>$M$18</formula>
    </cfRule>
  </conditionalFormatting>
  <conditionalFormatting sqref="L19">
    <cfRule type="cellIs" dxfId="440" priority="154" operator="lessThan">
      <formula>$M$19</formula>
    </cfRule>
  </conditionalFormatting>
  <conditionalFormatting sqref="L20">
    <cfRule type="cellIs" dxfId="439" priority="153" operator="lessThan">
      <formula>$M$20</formula>
    </cfRule>
  </conditionalFormatting>
  <conditionalFormatting sqref="L21">
    <cfRule type="cellIs" dxfId="438" priority="152" operator="lessThan">
      <formula>$M$21</formula>
    </cfRule>
  </conditionalFormatting>
  <conditionalFormatting sqref="L22">
    <cfRule type="cellIs" dxfId="437" priority="151" operator="lessThan">
      <formula>$M$22</formula>
    </cfRule>
  </conditionalFormatting>
  <conditionalFormatting sqref="L23">
    <cfRule type="cellIs" dxfId="436" priority="150" operator="lessThan">
      <formula>$M$23</formula>
    </cfRule>
  </conditionalFormatting>
  <conditionalFormatting sqref="N7">
    <cfRule type="cellIs" dxfId="435" priority="149" operator="lessThan">
      <formula>$O$7</formula>
    </cfRule>
  </conditionalFormatting>
  <conditionalFormatting sqref="N8">
    <cfRule type="cellIs" dxfId="434" priority="148" operator="lessThan">
      <formula>$O$8</formula>
    </cfRule>
  </conditionalFormatting>
  <conditionalFormatting sqref="N9">
    <cfRule type="cellIs" dxfId="433" priority="147" operator="lessThan">
      <formula>$O$9</formula>
    </cfRule>
  </conditionalFormatting>
  <conditionalFormatting sqref="N10">
    <cfRule type="cellIs" dxfId="432" priority="146" operator="lessThan">
      <formula>$O$10</formula>
    </cfRule>
  </conditionalFormatting>
  <conditionalFormatting sqref="N11">
    <cfRule type="cellIs" dxfId="431" priority="145" operator="lessThan">
      <formula>$O$11</formula>
    </cfRule>
  </conditionalFormatting>
  <conditionalFormatting sqref="N12">
    <cfRule type="cellIs" dxfId="430" priority="144" operator="lessThan">
      <formula>$O$12</formula>
    </cfRule>
  </conditionalFormatting>
  <conditionalFormatting sqref="N13">
    <cfRule type="cellIs" dxfId="429" priority="143" operator="lessThan">
      <formula>$O$13</formula>
    </cfRule>
  </conditionalFormatting>
  <conditionalFormatting sqref="N14">
    <cfRule type="cellIs" dxfId="428" priority="142" operator="lessThan">
      <formula>$O$14</formula>
    </cfRule>
  </conditionalFormatting>
  <conditionalFormatting sqref="N15">
    <cfRule type="cellIs" dxfId="427" priority="141" operator="lessThan">
      <formula>$O$15</formula>
    </cfRule>
  </conditionalFormatting>
  <conditionalFormatting sqref="N16">
    <cfRule type="cellIs" dxfId="426" priority="140" operator="lessThan">
      <formula>$O$16</formula>
    </cfRule>
  </conditionalFormatting>
  <conditionalFormatting sqref="N17">
    <cfRule type="cellIs" dxfId="425" priority="139" operator="lessThan">
      <formula>$O$17</formula>
    </cfRule>
  </conditionalFormatting>
  <conditionalFormatting sqref="N18">
    <cfRule type="cellIs" dxfId="424" priority="138" operator="lessThan">
      <formula>$O$18</formula>
    </cfRule>
  </conditionalFormatting>
  <conditionalFormatting sqref="N19">
    <cfRule type="cellIs" dxfId="423" priority="137" operator="lessThan">
      <formula>$O$19</formula>
    </cfRule>
  </conditionalFormatting>
  <conditionalFormatting sqref="N20">
    <cfRule type="cellIs" dxfId="422" priority="136" operator="lessThan">
      <formula>$O$20</formula>
    </cfRule>
  </conditionalFormatting>
  <conditionalFormatting sqref="N21">
    <cfRule type="cellIs" dxfId="421" priority="135" operator="lessThan">
      <formula>$O$21</formula>
    </cfRule>
  </conditionalFormatting>
  <conditionalFormatting sqref="N22">
    <cfRule type="cellIs" dxfId="420" priority="134" operator="lessThan">
      <formula>$O$22</formula>
    </cfRule>
  </conditionalFormatting>
  <conditionalFormatting sqref="N23">
    <cfRule type="cellIs" dxfId="419" priority="133" operator="lessThan">
      <formula>$O$23</formula>
    </cfRule>
  </conditionalFormatting>
  <conditionalFormatting sqref="P7">
    <cfRule type="cellIs" dxfId="418" priority="132" operator="lessThan">
      <formula>$Q$7</formula>
    </cfRule>
  </conditionalFormatting>
  <conditionalFormatting sqref="P8">
    <cfRule type="cellIs" dxfId="417" priority="131" operator="lessThan">
      <formula>$Q$8</formula>
    </cfRule>
  </conditionalFormatting>
  <conditionalFormatting sqref="P9">
    <cfRule type="cellIs" dxfId="416" priority="130" operator="lessThan">
      <formula>$Q$9</formula>
    </cfRule>
  </conditionalFormatting>
  <conditionalFormatting sqref="P10">
    <cfRule type="cellIs" dxfId="415" priority="129" operator="lessThan">
      <formula>$Q$10</formula>
    </cfRule>
  </conditionalFormatting>
  <conditionalFormatting sqref="P11">
    <cfRule type="cellIs" dxfId="414" priority="128" operator="lessThan">
      <formula>$Q$11</formula>
    </cfRule>
  </conditionalFormatting>
  <conditionalFormatting sqref="P12">
    <cfRule type="cellIs" dxfId="413" priority="127" operator="lessThan">
      <formula>$Q$12</formula>
    </cfRule>
  </conditionalFormatting>
  <conditionalFormatting sqref="P13">
    <cfRule type="cellIs" dxfId="412" priority="126" operator="lessThan">
      <formula>$Q$13</formula>
    </cfRule>
  </conditionalFormatting>
  <conditionalFormatting sqref="P14">
    <cfRule type="cellIs" dxfId="411" priority="125" operator="lessThan">
      <formula>$Q$14</formula>
    </cfRule>
  </conditionalFormatting>
  <conditionalFormatting sqref="P15">
    <cfRule type="cellIs" dxfId="410" priority="124" operator="lessThan">
      <formula>$Q$15</formula>
    </cfRule>
  </conditionalFormatting>
  <conditionalFormatting sqref="P16">
    <cfRule type="cellIs" dxfId="409" priority="123" operator="lessThan">
      <formula>$Q$16</formula>
    </cfRule>
  </conditionalFormatting>
  <conditionalFormatting sqref="P17">
    <cfRule type="cellIs" dxfId="408" priority="122" operator="lessThan">
      <formula>$Q$17</formula>
    </cfRule>
  </conditionalFormatting>
  <conditionalFormatting sqref="P18">
    <cfRule type="cellIs" dxfId="407" priority="121" operator="lessThan">
      <formula>$Q$18</formula>
    </cfRule>
  </conditionalFormatting>
  <conditionalFormatting sqref="P19">
    <cfRule type="cellIs" dxfId="406" priority="120" operator="lessThan">
      <formula>$Q$19</formula>
    </cfRule>
  </conditionalFormatting>
  <conditionalFormatting sqref="P20">
    <cfRule type="cellIs" dxfId="405" priority="119" operator="lessThan">
      <formula>$Q$20</formula>
    </cfRule>
  </conditionalFormatting>
  <conditionalFormatting sqref="P21">
    <cfRule type="cellIs" dxfId="404" priority="118" operator="lessThan">
      <formula>$Q$21</formula>
    </cfRule>
  </conditionalFormatting>
  <conditionalFormatting sqref="P22">
    <cfRule type="cellIs" dxfId="403" priority="117" operator="lessThan">
      <formula>$Q$22</formula>
    </cfRule>
  </conditionalFormatting>
  <conditionalFormatting sqref="P23">
    <cfRule type="cellIs" dxfId="402" priority="116" operator="lessThan">
      <formula>$Q$23</formula>
    </cfRule>
  </conditionalFormatting>
  <conditionalFormatting sqref="R7">
    <cfRule type="cellIs" dxfId="401" priority="115" operator="lessThan">
      <formula>$S$7</formula>
    </cfRule>
  </conditionalFormatting>
  <conditionalFormatting sqref="R8">
    <cfRule type="cellIs" dxfId="400" priority="114" operator="lessThan">
      <formula>$S$8</formula>
    </cfRule>
  </conditionalFormatting>
  <conditionalFormatting sqref="R9">
    <cfRule type="cellIs" dxfId="399" priority="113" operator="lessThan">
      <formula>$S$9</formula>
    </cfRule>
  </conditionalFormatting>
  <conditionalFormatting sqref="R10">
    <cfRule type="cellIs" dxfId="398" priority="112" operator="lessThan">
      <formula>$S$10</formula>
    </cfRule>
  </conditionalFormatting>
  <conditionalFormatting sqref="R11">
    <cfRule type="cellIs" dxfId="397" priority="111" operator="lessThan">
      <formula>$S$11</formula>
    </cfRule>
  </conditionalFormatting>
  <conditionalFormatting sqref="R12">
    <cfRule type="cellIs" dxfId="396" priority="110" operator="lessThan">
      <formula>$S$12</formula>
    </cfRule>
  </conditionalFormatting>
  <conditionalFormatting sqref="R13">
    <cfRule type="cellIs" dxfId="395" priority="109" operator="lessThan">
      <formula>$S$13</formula>
    </cfRule>
  </conditionalFormatting>
  <conditionalFormatting sqref="R14">
    <cfRule type="cellIs" dxfId="394" priority="108" operator="lessThan">
      <formula>$S$14</formula>
    </cfRule>
  </conditionalFormatting>
  <conditionalFormatting sqref="R15">
    <cfRule type="cellIs" dxfId="393" priority="107" operator="lessThan">
      <formula>$S$15</formula>
    </cfRule>
  </conditionalFormatting>
  <conditionalFormatting sqref="R16">
    <cfRule type="cellIs" dxfId="392" priority="106" operator="lessThan">
      <formula>$S$16</formula>
    </cfRule>
  </conditionalFormatting>
  <conditionalFormatting sqref="R17">
    <cfRule type="cellIs" dxfId="391" priority="105" operator="lessThan">
      <formula>$S$17</formula>
    </cfRule>
  </conditionalFormatting>
  <conditionalFormatting sqref="R18">
    <cfRule type="cellIs" dxfId="390" priority="104" operator="lessThan">
      <formula>$S$18</formula>
    </cfRule>
  </conditionalFormatting>
  <conditionalFormatting sqref="R19">
    <cfRule type="cellIs" dxfId="389" priority="103" operator="lessThan">
      <formula>$S$19</formula>
    </cfRule>
  </conditionalFormatting>
  <conditionalFormatting sqref="R20">
    <cfRule type="cellIs" dxfId="388" priority="102" operator="lessThan">
      <formula>$S$20</formula>
    </cfRule>
  </conditionalFormatting>
  <conditionalFormatting sqref="R21">
    <cfRule type="cellIs" dxfId="387" priority="101" operator="lessThan">
      <formula>$S$21</formula>
    </cfRule>
  </conditionalFormatting>
  <conditionalFormatting sqref="R22">
    <cfRule type="cellIs" dxfId="386" priority="100" operator="lessThan">
      <formula>$S$22</formula>
    </cfRule>
  </conditionalFormatting>
  <conditionalFormatting sqref="R23">
    <cfRule type="cellIs" dxfId="385" priority="99" operator="lessThan">
      <formula>$S$23</formula>
    </cfRule>
  </conditionalFormatting>
  <conditionalFormatting sqref="T7">
    <cfRule type="cellIs" dxfId="384" priority="98" operator="lessThan">
      <formula>$U$7</formula>
    </cfRule>
  </conditionalFormatting>
  <conditionalFormatting sqref="T8">
    <cfRule type="cellIs" dxfId="383" priority="97" operator="lessThan">
      <formula>$U$8</formula>
    </cfRule>
  </conditionalFormatting>
  <conditionalFormatting sqref="T9">
    <cfRule type="cellIs" dxfId="382" priority="96" operator="lessThan">
      <formula>$U$9</formula>
    </cfRule>
  </conditionalFormatting>
  <conditionalFormatting sqref="T10">
    <cfRule type="cellIs" dxfId="381" priority="95" operator="lessThan">
      <formula>$U$10</formula>
    </cfRule>
  </conditionalFormatting>
  <conditionalFormatting sqref="T11">
    <cfRule type="cellIs" dxfId="380" priority="94" operator="lessThan">
      <formula>$U$11</formula>
    </cfRule>
  </conditionalFormatting>
  <conditionalFormatting sqref="T12">
    <cfRule type="cellIs" dxfId="379" priority="93" operator="lessThan">
      <formula>$U$12</formula>
    </cfRule>
  </conditionalFormatting>
  <conditionalFormatting sqref="T13">
    <cfRule type="cellIs" dxfId="378" priority="92" operator="lessThan">
      <formula>$U$13</formula>
    </cfRule>
  </conditionalFormatting>
  <conditionalFormatting sqref="T14">
    <cfRule type="cellIs" dxfId="377" priority="91" operator="lessThan">
      <formula>$U$14</formula>
    </cfRule>
  </conditionalFormatting>
  <conditionalFormatting sqref="T15">
    <cfRule type="cellIs" dxfId="376" priority="90" operator="lessThan">
      <formula>$U$15</formula>
    </cfRule>
  </conditionalFormatting>
  <conditionalFormatting sqref="T16">
    <cfRule type="cellIs" dxfId="375" priority="89" operator="lessThan">
      <formula>$U$16</formula>
    </cfRule>
  </conditionalFormatting>
  <conditionalFormatting sqref="T17">
    <cfRule type="cellIs" dxfId="374" priority="88" operator="lessThan">
      <formula>$U$17</formula>
    </cfRule>
  </conditionalFormatting>
  <conditionalFormatting sqref="T18">
    <cfRule type="cellIs" dxfId="373" priority="87" operator="lessThan">
      <formula>$U$18</formula>
    </cfRule>
  </conditionalFormatting>
  <conditionalFormatting sqref="T19">
    <cfRule type="cellIs" dxfId="372" priority="86" operator="lessThan">
      <formula>$U$19</formula>
    </cfRule>
  </conditionalFormatting>
  <conditionalFormatting sqref="T20">
    <cfRule type="cellIs" dxfId="371" priority="85" operator="lessThan">
      <formula>$U$20</formula>
    </cfRule>
  </conditionalFormatting>
  <conditionalFormatting sqref="T21">
    <cfRule type="cellIs" dxfId="370" priority="84" operator="lessThan">
      <formula>$U$21</formula>
    </cfRule>
  </conditionalFormatting>
  <conditionalFormatting sqref="T22">
    <cfRule type="cellIs" dxfId="369" priority="83" operator="lessThan">
      <formula>$U$22</formula>
    </cfRule>
  </conditionalFormatting>
  <conditionalFormatting sqref="T23">
    <cfRule type="cellIs" dxfId="368" priority="82" operator="lessThan">
      <formula>$U$23</formula>
    </cfRule>
  </conditionalFormatting>
  <conditionalFormatting sqref="V7">
    <cfRule type="cellIs" dxfId="367" priority="81" operator="lessThan">
      <formula>$W$7</formula>
    </cfRule>
  </conditionalFormatting>
  <conditionalFormatting sqref="V8">
    <cfRule type="cellIs" dxfId="366" priority="80" operator="lessThan">
      <formula>$W$8</formula>
    </cfRule>
  </conditionalFormatting>
  <conditionalFormatting sqref="V9">
    <cfRule type="cellIs" dxfId="365" priority="79" operator="lessThan">
      <formula>$W$9</formula>
    </cfRule>
  </conditionalFormatting>
  <conditionalFormatting sqref="V10">
    <cfRule type="cellIs" dxfId="364" priority="78" operator="lessThan">
      <formula>$W$10</formula>
    </cfRule>
  </conditionalFormatting>
  <conditionalFormatting sqref="V11">
    <cfRule type="cellIs" dxfId="363" priority="77" operator="lessThan">
      <formula>$W$11</formula>
    </cfRule>
  </conditionalFormatting>
  <conditionalFormatting sqref="V12">
    <cfRule type="cellIs" dxfId="362" priority="76" operator="lessThan">
      <formula>$W$12</formula>
    </cfRule>
  </conditionalFormatting>
  <conditionalFormatting sqref="V13">
    <cfRule type="cellIs" dxfId="361" priority="75" operator="lessThan">
      <formula>$W$13</formula>
    </cfRule>
  </conditionalFormatting>
  <conditionalFormatting sqref="V14">
    <cfRule type="cellIs" dxfId="360" priority="74" operator="lessThan">
      <formula>$W$14</formula>
    </cfRule>
  </conditionalFormatting>
  <conditionalFormatting sqref="V15">
    <cfRule type="cellIs" dxfId="359" priority="73" operator="lessThan">
      <formula>$W$15</formula>
    </cfRule>
  </conditionalFormatting>
  <conditionalFormatting sqref="V16">
    <cfRule type="cellIs" dxfId="358" priority="72" operator="lessThan">
      <formula>$W$16</formula>
    </cfRule>
  </conditionalFormatting>
  <conditionalFormatting sqref="V17">
    <cfRule type="cellIs" dxfId="357" priority="71" operator="lessThan">
      <formula>$W$17</formula>
    </cfRule>
  </conditionalFormatting>
  <conditionalFormatting sqref="V18">
    <cfRule type="cellIs" dxfId="356" priority="70" operator="lessThan">
      <formula>$W$18</formula>
    </cfRule>
  </conditionalFormatting>
  <conditionalFormatting sqref="V19">
    <cfRule type="cellIs" dxfId="355" priority="69" operator="lessThan">
      <formula>$W$19</formula>
    </cfRule>
  </conditionalFormatting>
  <conditionalFormatting sqref="V20">
    <cfRule type="cellIs" dxfId="354" priority="68" operator="lessThan">
      <formula>$W$20</formula>
    </cfRule>
  </conditionalFormatting>
  <conditionalFormatting sqref="V21">
    <cfRule type="cellIs" dxfId="353" priority="67" operator="lessThan">
      <formula>$W$21</formula>
    </cfRule>
  </conditionalFormatting>
  <conditionalFormatting sqref="V22">
    <cfRule type="cellIs" dxfId="352" priority="66" operator="lessThan">
      <formula>$W$22</formula>
    </cfRule>
  </conditionalFormatting>
  <conditionalFormatting sqref="V23">
    <cfRule type="cellIs" dxfId="351" priority="65" operator="lessThan">
      <formula>$W$23</formula>
    </cfRule>
  </conditionalFormatting>
  <conditionalFormatting sqref="X7">
    <cfRule type="cellIs" dxfId="350" priority="64" operator="lessThan">
      <formula>$Y$7</formula>
    </cfRule>
  </conditionalFormatting>
  <conditionalFormatting sqref="X8">
    <cfRule type="cellIs" dxfId="349" priority="63" operator="lessThan">
      <formula>$Y$8</formula>
    </cfRule>
  </conditionalFormatting>
  <conditionalFormatting sqref="X9">
    <cfRule type="cellIs" dxfId="348" priority="62" operator="lessThan">
      <formula>$Y$9</formula>
    </cfRule>
  </conditionalFormatting>
  <conditionalFormatting sqref="X10">
    <cfRule type="cellIs" dxfId="347" priority="61" operator="lessThan">
      <formula>$Y$10</formula>
    </cfRule>
  </conditionalFormatting>
  <conditionalFormatting sqref="X11">
    <cfRule type="cellIs" dxfId="346" priority="60" operator="lessThan">
      <formula>$Y$11</formula>
    </cfRule>
  </conditionalFormatting>
  <conditionalFormatting sqref="X12">
    <cfRule type="cellIs" dxfId="345" priority="59" operator="lessThan">
      <formula>$Y$12</formula>
    </cfRule>
  </conditionalFormatting>
  <conditionalFormatting sqref="X13">
    <cfRule type="cellIs" dxfId="344" priority="58" operator="lessThan">
      <formula>$Y$13</formula>
    </cfRule>
  </conditionalFormatting>
  <conditionalFormatting sqref="X14">
    <cfRule type="cellIs" dxfId="343" priority="57" operator="lessThan">
      <formula>$Y$14</formula>
    </cfRule>
  </conditionalFormatting>
  <conditionalFormatting sqref="X15">
    <cfRule type="cellIs" dxfId="342" priority="56" operator="lessThan">
      <formula>$Y$15</formula>
    </cfRule>
  </conditionalFormatting>
  <conditionalFormatting sqref="X16">
    <cfRule type="cellIs" dxfId="341" priority="55" operator="lessThan">
      <formula>$Y$16</formula>
    </cfRule>
  </conditionalFormatting>
  <conditionalFormatting sqref="X17">
    <cfRule type="cellIs" dxfId="340" priority="54" operator="lessThan">
      <formula>$Y$17</formula>
    </cfRule>
  </conditionalFormatting>
  <conditionalFormatting sqref="X18">
    <cfRule type="cellIs" dxfId="339" priority="53" operator="lessThan">
      <formula>$Y$18</formula>
    </cfRule>
  </conditionalFormatting>
  <conditionalFormatting sqref="X19">
    <cfRule type="cellIs" dxfId="338" priority="52" operator="lessThan">
      <formula>$Y$19</formula>
    </cfRule>
  </conditionalFormatting>
  <conditionalFormatting sqref="X20">
    <cfRule type="cellIs" dxfId="337" priority="51" operator="lessThan">
      <formula>$Y$20</formula>
    </cfRule>
  </conditionalFormatting>
  <conditionalFormatting sqref="X21">
    <cfRule type="cellIs" dxfId="336" priority="50" operator="lessThan">
      <formula>$Y$21</formula>
    </cfRule>
  </conditionalFormatting>
  <conditionalFormatting sqref="X22">
    <cfRule type="cellIs" dxfId="335" priority="49" operator="lessThan">
      <formula>$Y$22</formula>
    </cfRule>
  </conditionalFormatting>
  <conditionalFormatting sqref="X23">
    <cfRule type="cellIs" dxfId="334" priority="48" operator="lessThan">
      <formula>$Y$23</formula>
    </cfRule>
  </conditionalFormatting>
  <conditionalFormatting sqref="Z7">
    <cfRule type="cellIs" dxfId="333" priority="47" operator="lessThan">
      <formula>$AA$7</formula>
    </cfRule>
  </conditionalFormatting>
  <conditionalFormatting sqref="Z8">
    <cfRule type="cellIs" dxfId="332" priority="46" operator="lessThan">
      <formula>$AA$8</formula>
    </cfRule>
  </conditionalFormatting>
  <conditionalFormatting sqref="Z9">
    <cfRule type="cellIs" dxfId="331" priority="45" operator="lessThan">
      <formula>$AA$9</formula>
    </cfRule>
  </conditionalFormatting>
  <conditionalFormatting sqref="Z10">
    <cfRule type="cellIs" dxfId="330" priority="44" operator="lessThan">
      <formula>$AA$10</formula>
    </cfRule>
  </conditionalFormatting>
  <conditionalFormatting sqref="Z11">
    <cfRule type="cellIs" dxfId="329" priority="43" operator="lessThan">
      <formula>$AA$11</formula>
    </cfRule>
  </conditionalFormatting>
  <conditionalFormatting sqref="Z12">
    <cfRule type="cellIs" dxfId="328" priority="42" operator="lessThan">
      <formula>$AA$12</formula>
    </cfRule>
  </conditionalFormatting>
  <conditionalFormatting sqref="Z13">
    <cfRule type="cellIs" dxfId="327" priority="41" operator="lessThan">
      <formula>$AA$13</formula>
    </cfRule>
  </conditionalFormatting>
  <conditionalFormatting sqref="Z14">
    <cfRule type="cellIs" dxfId="326" priority="40" operator="lessThan">
      <formula>$AA$14</formula>
    </cfRule>
  </conditionalFormatting>
  <conditionalFormatting sqref="Z15">
    <cfRule type="cellIs" dxfId="325" priority="39" operator="lessThan">
      <formula>$AA$15</formula>
    </cfRule>
  </conditionalFormatting>
  <conditionalFormatting sqref="Z16">
    <cfRule type="cellIs" dxfId="324" priority="38" operator="lessThan">
      <formula>$AA$16</formula>
    </cfRule>
  </conditionalFormatting>
  <conditionalFormatting sqref="Z17">
    <cfRule type="cellIs" dxfId="323" priority="37" operator="lessThan">
      <formula>$AA$17</formula>
    </cfRule>
  </conditionalFormatting>
  <conditionalFormatting sqref="Z18">
    <cfRule type="cellIs" dxfId="322" priority="36" operator="lessThan">
      <formula>$AA$18</formula>
    </cfRule>
  </conditionalFormatting>
  <conditionalFormatting sqref="Z19">
    <cfRule type="cellIs" dxfId="321" priority="35" operator="lessThan">
      <formula>$AA$19</formula>
    </cfRule>
  </conditionalFormatting>
  <conditionalFormatting sqref="Z20">
    <cfRule type="cellIs" dxfId="320" priority="34" operator="lessThan">
      <formula>$AA$20</formula>
    </cfRule>
  </conditionalFormatting>
  <conditionalFormatting sqref="Z21">
    <cfRule type="cellIs" dxfId="319" priority="33" operator="lessThan">
      <formula>$AA$21</formula>
    </cfRule>
  </conditionalFormatting>
  <conditionalFormatting sqref="Z22">
    <cfRule type="cellIs" dxfId="318" priority="32" operator="lessThan">
      <formula>$AA$22</formula>
    </cfRule>
  </conditionalFormatting>
  <conditionalFormatting sqref="Z23">
    <cfRule type="cellIs" dxfId="317" priority="31" operator="lessThan">
      <formula>$AA$23</formula>
    </cfRule>
  </conditionalFormatting>
  <conditionalFormatting sqref="AB7">
    <cfRule type="cellIs" dxfId="316" priority="30" operator="lessThan">
      <formula>$AC$7</formula>
    </cfRule>
  </conditionalFormatting>
  <conditionalFormatting sqref="AB8">
    <cfRule type="cellIs" dxfId="315" priority="29" operator="lessThan">
      <formula>$AC$8</formula>
    </cfRule>
  </conditionalFormatting>
  <conditionalFormatting sqref="AB9">
    <cfRule type="cellIs" dxfId="314" priority="28" operator="lessThan">
      <formula>$AC$9</formula>
    </cfRule>
  </conditionalFormatting>
  <conditionalFormatting sqref="AB10">
    <cfRule type="cellIs" dxfId="313" priority="27" operator="lessThan">
      <formula>$AC$10</formula>
    </cfRule>
  </conditionalFormatting>
  <conditionalFormatting sqref="AB11">
    <cfRule type="cellIs" dxfId="312" priority="26" operator="lessThan">
      <formula>$AC$11</formula>
    </cfRule>
  </conditionalFormatting>
  <conditionalFormatting sqref="AB12">
    <cfRule type="cellIs" dxfId="311" priority="25" operator="lessThan">
      <formula>$AC$12</formula>
    </cfRule>
  </conditionalFormatting>
  <conditionalFormatting sqref="AB13">
    <cfRule type="cellIs" dxfId="310" priority="24" operator="lessThan">
      <formula>$AC$13</formula>
    </cfRule>
  </conditionalFormatting>
  <conditionalFormatting sqref="AB14">
    <cfRule type="cellIs" dxfId="309" priority="23" operator="lessThan">
      <formula>$AC$14</formula>
    </cfRule>
  </conditionalFormatting>
  <conditionalFormatting sqref="AB15">
    <cfRule type="cellIs" dxfId="308" priority="22" operator="lessThan">
      <formula>$AC$15</formula>
    </cfRule>
  </conditionalFormatting>
  <conditionalFormatting sqref="AB16">
    <cfRule type="cellIs" dxfId="307" priority="21" operator="lessThan">
      <formula>$AC$16</formula>
    </cfRule>
  </conditionalFormatting>
  <conditionalFormatting sqref="AB17">
    <cfRule type="cellIs" dxfId="306" priority="20" operator="lessThan">
      <formula>$AC$17</formula>
    </cfRule>
  </conditionalFormatting>
  <conditionalFormatting sqref="AB18">
    <cfRule type="cellIs" dxfId="305" priority="19" operator="lessThan">
      <formula>$AC$18</formula>
    </cfRule>
  </conditionalFormatting>
  <conditionalFormatting sqref="AB19">
    <cfRule type="cellIs" dxfId="304" priority="18" operator="lessThan">
      <formula>$AC$19</formula>
    </cfRule>
  </conditionalFormatting>
  <conditionalFormatting sqref="AB20">
    <cfRule type="cellIs" dxfId="303" priority="17" operator="lessThan">
      <formula>$AC$20</formula>
    </cfRule>
  </conditionalFormatting>
  <conditionalFormatting sqref="AB21">
    <cfRule type="cellIs" dxfId="302" priority="16" operator="lessThan">
      <formula>$AC$21</formula>
    </cfRule>
  </conditionalFormatting>
  <conditionalFormatting sqref="AB22">
    <cfRule type="cellIs" dxfId="301" priority="15" operator="lessThan">
      <formula>$AC$22</formula>
    </cfRule>
  </conditionalFormatting>
  <conditionalFormatting sqref="AB23">
    <cfRule type="cellIs" dxfId="300" priority="14" operator="lessThan">
      <formula>$AC$23</formula>
    </cfRule>
  </conditionalFormatting>
  <conditionalFormatting sqref="AB24">
    <cfRule type="cellIs" dxfId="299" priority="13" operator="lessThan">
      <formula>$AC$24</formula>
    </cfRule>
  </conditionalFormatting>
  <conditionalFormatting sqref="D24">
    <cfRule type="cellIs" dxfId="298" priority="12" operator="lessThan">
      <formula>$E$24</formula>
    </cfRule>
  </conditionalFormatting>
  <conditionalFormatting sqref="F24">
    <cfRule type="cellIs" dxfId="297" priority="11" operator="lessThan">
      <formula>$G$24</formula>
    </cfRule>
  </conditionalFormatting>
  <conditionalFormatting sqref="H24">
    <cfRule type="cellIs" dxfId="296" priority="10" operator="lessThan">
      <formula>$I$24</formula>
    </cfRule>
  </conditionalFormatting>
  <conditionalFormatting sqref="J24">
    <cfRule type="cellIs" dxfId="295" priority="9" operator="lessThan">
      <formula>$K$24</formula>
    </cfRule>
  </conditionalFormatting>
  <conditionalFormatting sqref="L24">
    <cfRule type="cellIs" dxfId="294" priority="8" operator="lessThan">
      <formula>$M$24</formula>
    </cfRule>
  </conditionalFormatting>
  <conditionalFormatting sqref="N24">
    <cfRule type="cellIs" dxfId="293" priority="7" operator="lessThan">
      <formula>$O$24</formula>
    </cfRule>
  </conditionalFormatting>
  <conditionalFormatting sqref="P24">
    <cfRule type="cellIs" dxfId="292" priority="6" operator="lessThan">
      <formula>$Q$24</formula>
    </cfRule>
  </conditionalFormatting>
  <conditionalFormatting sqref="R24">
    <cfRule type="cellIs" dxfId="291" priority="5" operator="lessThan">
      <formula>$S$24</formula>
    </cfRule>
  </conditionalFormatting>
  <conditionalFormatting sqref="T24">
    <cfRule type="cellIs" dxfId="290" priority="4" operator="lessThan">
      <formula>$U$24</formula>
    </cfRule>
  </conditionalFormatting>
  <conditionalFormatting sqref="V24">
    <cfRule type="cellIs" dxfId="289" priority="3" operator="lessThan">
      <formula>$W$24</formula>
    </cfRule>
  </conditionalFormatting>
  <conditionalFormatting sqref="X24">
    <cfRule type="cellIs" dxfId="288" priority="2" operator="lessThan">
      <formula>$Y$24</formula>
    </cfRule>
  </conditionalFormatting>
  <conditionalFormatting sqref="Z24">
    <cfRule type="cellIs" dxfId="287" priority="1" operator="lessThan">
      <formula>$AA$24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9"/>
  <sheetViews>
    <sheetView showGridLines="0" topLeftCell="A3" workbookViewId="0">
      <selection activeCell="C3" sqref="C3:AA31"/>
    </sheetView>
  </sheetViews>
  <sheetFormatPr defaultRowHeight="15"/>
  <cols>
    <col min="1" max="2" width="2.7109375" customWidth="1"/>
    <col min="3" max="3" width="20.7109375" customWidth="1"/>
    <col min="4" max="15" width="6.140625" hidden="1" customWidth="1"/>
    <col min="16" max="27" width="7.28515625" customWidth="1"/>
  </cols>
  <sheetData>
    <row r="1" spans="3:27" hidden="1"/>
    <row r="2" spans="3:27" hidden="1"/>
    <row r="3" spans="3:27" ht="16.5" customHeight="1" thickBot="1">
      <c r="C3" s="92">
        <f>+SKEMA!B4</f>
        <v>44105</v>
      </c>
    </row>
    <row r="4" spans="3:27" s="442" customFormat="1" ht="17.25" customHeight="1">
      <c r="C4" s="469" t="s">
        <v>99</v>
      </c>
      <c r="D4" s="470" t="s">
        <v>136</v>
      </c>
      <c r="E4" s="470" t="s">
        <v>137</v>
      </c>
      <c r="F4" s="470" t="s">
        <v>138</v>
      </c>
      <c r="G4" s="470" t="s">
        <v>139</v>
      </c>
      <c r="H4" s="470" t="s">
        <v>140</v>
      </c>
      <c r="I4" s="470" t="s">
        <v>141</v>
      </c>
      <c r="J4" s="471">
        <v>0.41666666666666669</v>
      </c>
      <c r="K4" s="471">
        <v>0.45833333333333331</v>
      </c>
      <c r="L4" s="471">
        <v>0.5</v>
      </c>
      <c r="M4" s="471">
        <v>0.54166666666666663</v>
      </c>
      <c r="N4" s="471">
        <v>0.58333333333333337</v>
      </c>
      <c r="O4" s="471">
        <v>0.625</v>
      </c>
      <c r="P4" s="472">
        <v>0.16666666666666666</v>
      </c>
      <c r="Q4" s="472">
        <v>0.20833333333333334</v>
      </c>
      <c r="R4" s="472">
        <v>0.25</v>
      </c>
      <c r="S4" s="472">
        <v>0.29166666666666669</v>
      </c>
      <c r="T4" s="472">
        <v>0.33333333333333331</v>
      </c>
      <c r="U4" s="472">
        <v>0.375</v>
      </c>
      <c r="V4" s="472">
        <v>0.41666666666666669</v>
      </c>
      <c r="W4" s="472">
        <v>0.45833333333333331</v>
      </c>
      <c r="X4" s="473" t="s">
        <v>458</v>
      </c>
      <c r="Y4" s="473" t="s">
        <v>459</v>
      </c>
      <c r="Z4" s="473" t="s">
        <v>460</v>
      </c>
      <c r="AA4" s="474" t="s">
        <v>461</v>
      </c>
    </row>
    <row r="5" spans="3:27">
      <c r="C5" s="475" t="s">
        <v>146</v>
      </c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4">
        <f>+'Antrian dan alat loading'!$BI6</f>
        <v>13</v>
      </c>
      <c r="Q5" s="94">
        <f>+'Antrian dan alat loading'!$BI7</f>
        <v>13</v>
      </c>
      <c r="R5" s="94">
        <f>+'Antrian dan alat loading'!$BI8</f>
        <v>13</v>
      </c>
      <c r="S5" s="94">
        <f>+'Antrian dan alat loading'!$BI9</f>
        <v>14</v>
      </c>
      <c r="T5" s="94">
        <f>+'Antrian dan alat loading'!$BI10</f>
        <v>13</v>
      </c>
      <c r="U5" s="94">
        <f>+'Antrian dan alat loading'!$BI11</f>
        <v>13</v>
      </c>
      <c r="V5" s="94">
        <f>+'Antrian dan alat loading'!$BI12</f>
        <v>13</v>
      </c>
      <c r="W5" s="94">
        <f>+'Antrian dan alat loading'!$BI13</f>
        <v>13</v>
      </c>
      <c r="X5" s="94">
        <f>+'Antrian dan alat loading'!$BI14</f>
        <v>13</v>
      </c>
      <c r="Y5" s="94">
        <f>+'Antrian dan alat loading'!$BI15</f>
        <v>13</v>
      </c>
      <c r="Z5" s="94">
        <f>+'Antrian dan alat loading'!$BI16</f>
        <v>13</v>
      </c>
      <c r="AA5" s="97">
        <f>+'Antrian dan alat loading'!$BI17</f>
        <v>13</v>
      </c>
    </row>
    <row r="6" spans="3:27">
      <c r="C6" s="475" t="s">
        <v>134</v>
      </c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>
        <f>+'Antrian dan alat loading'!$BK6</f>
        <v>5</v>
      </c>
      <c r="Q6" s="94">
        <f>+'Antrian dan alat loading'!$BK7</f>
        <v>5</v>
      </c>
      <c r="R6" s="94">
        <f>+'Antrian dan alat loading'!$BK8</f>
        <v>5</v>
      </c>
      <c r="S6" s="94">
        <f>+'Antrian dan alat loading'!$BK9</f>
        <v>4</v>
      </c>
      <c r="T6" s="94">
        <f>+'Antrian dan alat loading'!$BK10</f>
        <v>4</v>
      </c>
      <c r="U6" s="94">
        <f>+'Antrian dan alat loading'!$BK11</f>
        <v>4</v>
      </c>
      <c r="V6" s="94">
        <f>+'Antrian dan alat loading'!$BK12</f>
        <v>4</v>
      </c>
      <c r="W6" s="94">
        <f>+'Antrian dan alat loading'!$BK13</f>
        <v>4</v>
      </c>
      <c r="X6" s="94">
        <f>+'Antrian dan alat loading'!$BK14</f>
        <v>4</v>
      </c>
      <c r="Y6" s="94">
        <f>+'Antrian dan alat loading'!$BK15</f>
        <v>4</v>
      </c>
      <c r="Z6" s="94">
        <f>+'Antrian dan alat loading'!$BK16</f>
        <v>5</v>
      </c>
      <c r="AA6" s="97">
        <f>+'Antrian dan alat loading'!$BK17</f>
        <v>5</v>
      </c>
    </row>
    <row r="7" spans="3:27">
      <c r="C7" s="476" t="s">
        <v>142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>
        <f>+Aktual!$AE6</f>
        <v>33</v>
      </c>
      <c r="Q7" s="39">
        <f>+Aktual!$AE7</f>
        <v>28</v>
      </c>
      <c r="R7" s="39">
        <f>+Aktual!$AE8</f>
        <v>26</v>
      </c>
      <c r="S7" s="39">
        <f>+Aktual!$AE9</f>
        <v>38</v>
      </c>
      <c r="T7" s="39">
        <f>+Aktual!$AE10</f>
        <v>39</v>
      </c>
      <c r="U7" s="39">
        <f>+Aktual!$AE11</f>
        <v>22</v>
      </c>
      <c r="V7" s="39">
        <f>+Aktual!$AE12</f>
        <v>32</v>
      </c>
      <c r="W7" s="39">
        <f>+Aktual!$AE13</f>
        <v>34</v>
      </c>
      <c r="X7" s="39">
        <f>+Aktual!$AE14</f>
        <v>26</v>
      </c>
      <c r="Y7" s="39">
        <f>+Aktual!$AE15</f>
        <v>27</v>
      </c>
      <c r="Z7" s="39">
        <f>+Aktual!$AE16</f>
        <v>16</v>
      </c>
      <c r="AA7" s="85">
        <f>+Aktual!$AE17</f>
        <v>30</v>
      </c>
    </row>
    <row r="8" spans="3:27">
      <c r="C8" s="476" t="s">
        <v>143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>
        <f>+Aktual!$AJ5</f>
        <v>28</v>
      </c>
      <c r="Q8" s="39">
        <f>+Aktual!$AJ6</f>
        <v>21</v>
      </c>
      <c r="R8" s="39">
        <f>+Aktual!$AJ7</f>
        <v>18</v>
      </c>
      <c r="S8" s="39">
        <f>+Aktual!$AJ8</f>
        <v>34</v>
      </c>
      <c r="T8" s="39">
        <f>+Aktual!$AJ9</f>
        <v>46</v>
      </c>
      <c r="U8" s="39">
        <f>+Aktual!$AJ10</f>
        <v>35</v>
      </c>
      <c r="V8" s="39">
        <f>+Aktual!$AJ11</f>
        <v>23</v>
      </c>
      <c r="W8" s="39">
        <f>+Aktual!$AJ12</f>
        <v>40</v>
      </c>
      <c r="X8" s="39">
        <f>+Aktual!$AJ13</f>
        <v>28</v>
      </c>
      <c r="Y8" s="39">
        <f>+Aktual!$AJ14</f>
        <v>28</v>
      </c>
      <c r="Z8" s="39">
        <f>+Aktual!$AJ15</f>
        <v>24</v>
      </c>
      <c r="AA8" s="85">
        <f>+Aktual!$AJ16</f>
        <v>20</v>
      </c>
    </row>
    <row r="9" spans="3:27" ht="15.75" thickBot="1">
      <c r="C9" s="477" t="s">
        <v>144</v>
      </c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>
        <f>+Aktual!AI5</f>
        <v>31</v>
      </c>
      <c r="Q9" s="95">
        <f>+P9</f>
        <v>31</v>
      </c>
      <c r="R9" s="95">
        <f t="shared" ref="R9:AA9" si="0">+Q9</f>
        <v>31</v>
      </c>
      <c r="S9" s="95">
        <f t="shared" si="0"/>
        <v>31</v>
      </c>
      <c r="T9" s="95">
        <f t="shared" si="0"/>
        <v>31</v>
      </c>
      <c r="U9" s="95">
        <f t="shared" si="0"/>
        <v>31</v>
      </c>
      <c r="V9" s="95">
        <f t="shared" si="0"/>
        <v>31</v>
      </c>
      <c r="W9" s="95">
        <f t="shared" si="0"/>
        <v>31</v>
      </c>
      <c r="X9" s="95">
        <f t="shared" si="0"/>
        <v>31</v>
      </c>
      <c r="Y9" s="95">
        <f t="shared" si="0"/>
        <v>31</v>
      </c>
      <c r="Z9" s="95">
        <f t="shared" si="0"/>
        <v>31</v>
      </c>
      <c r="AA9" s="96">
        <f t="shared" si="0"/>
        <v>31</v>
      </c>
    </row>
  </sheetData>
  <conditionalFormatting sqref="P7:AA8">
    <cfRule type="cellIs" dxfId="286" priority="1" operator="lessThan">
      <formula>$P$9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AQ108"/>
  <sheetViews>
    <sheetView showGridLines="0" topLeftCell="B13" zoomScale="85" zoomScaleNormal="85" workbookViewId="0">
      <selection activeCell="W75" sqref="W75"/>
    </sheetView>
  </sheetViews>
  <sheetFormatPr defaultColWidth="9.140625" defaultRowHeight="15"/>
  <cols>
    <col min="1" max="1" width="0" style="169" hidden="1" customWidth="1"/>
    <col min="2" max="2" width="9.140625" style="169"/>
    <col min="3" max="3" width="19.28515625" style="169" bestFit="1" customWidth="1"/>
    <col min="4" max="4" width="10.140625" style="169" customWidth="1"/>
    <col min="5" max="5" width="1.5703125" style="223" customWidth="1"/>
    <col min="6" max="8" width="15.42578125" style="169" customWidth="1"/>
    <col min="9" max="9" width="8.140625" style="169" customWidth="1"/>
    <col min="10" max="10" width="7.7109375" style="169" bestFit="1" customWidth="1"/>
    <col min="11" max="11" width="9.140625" style="169"/>
    <col min="12" max="12" width="12" style="169" bestFit="1" customWidth="1"/>
    <col min="13" max="13" width="12.140625" style="169" customWidth="1"/>
    <col min="14" max="14" width="8.5703125" style="169" customWidth="1"/>
    <col min="15" max="26" width="9.140625" style="169" customWidth="1"/>
    <col min="27" max="29" width="9.140625" style="169" hidden="1" customWidth="1"/>
    <col min="30" max="30" width="0" style="169" hidden="1" customWidth="1"/>
    <col min="31" max="32" width="9.140625" style="169" hidden="1" customWidth="1"/>
    <col min="33" max="33" width="0" style="169" hidden="1" customWidth="1"/>
    <col min="34" max="34" width="19.140625" style="169" hidden="1" customWidth="1"/>
    <col min="35" max="35" width="9.140625" style="169" hidden="1" customWidth="1"/>
    <col min="36" max="36" width="0" style="169" hidden="1" customWidth="1"/>
    <col min="37" max="37" width="12" style="169" hidden="1" customWidth="1"/>
    <col min="38" max="38" width="9.140625" style="169" hidden="1" customWidth="1"/>
    <col min="39" max="39" width="20" style="169" hidden="1" customWidth="1"/>
    <col min="40" max="41" width="0" style="169" hidden="1" customWidth="1"/>
    <col min="42" max="42" width="14.140625" style="169" hidden="1" customWidth="1"/>
    <col min="43" max="43" width="0" style="169" hidden="1" customWidth="1"/>
    <col min="44" max="16384" width="9.140625" style="169"/>
  </cols>
  <sheetData>
    <row r="2" spans="3:43" ht="15.75" hidden="1" customHeight="1" thickBot="1"/>
    <row r="3" spans="3:43" ht="15.75" customHeight="1" thickBot="1"/>
    <row r="4" spans="3:43" ht="15.75" thickBot="1">
      <c r="C4" s="101" t="s">
        <v>529</v>
      </c>
      <c r="D4" s="102"/>
      <c r="E4" s="224"/>
      <c r="F4" s="1241">
        <f>SKEMA!B4</f>
        <v>44105</v>
      </c>
      <c r="G4" s="1241"/>
      <c r="H4" s="1241"/>
      <c r="I4" s="743"/>
      <c r="J4" s="103"/>
      <c r="AA4" s="673"/>
      <c r="AB4" s="674"/>
      <c r="AC4" s="674"/>
      <c r="AD4" s="674"/>
      <c r="AE4" s="674"/>
      <c r="AF4" s="674"/>
      <c r="AG4" s="674"/>
      <c r="AH4" s="674"/>
      <c r="AI4" s="674"/>
      <c r="AJ4" s="674"/>
    </row>
    <row r="5" spans="3:43" ht="15.75" customHeight="1" thickBot="1">
      <c r="C5" s="1242" t="s">
        <v>706</v>
      </c>
      <c r="D5" s="1242" t="s">
        <v>707</v>
      </c>
      <c r="E5" s="1244"/>
      <c r="F5" s="739" t="s">
        <v>377</v>
      </c>
      <c r="G5" s="196" t="s">
        <v>378</v>
      </c>
      <c r="H5" s="741" t="s">
        <v>379</v>
      </c>
      <c r="I5" s="1239" t="s">
        <v>359</v>
      </c>
      <c r="J5" s="1240"/>
      <c r="AA5" s="675" t="s">
        <v>797</v>
      </c>
      <c r="AB5" s="674" t="s">
        <v>798</v>
      </c>
      <c r="AC5" s="674" t="s">
        <v>799</v>
      </c>
      <c r="AD5" s="674" t="s">
        <v>800</v>
      </c>
      <c r="AE5" s="674" t="s">
        <v>706</v>
      </c>
      <c r="AF5" s="674" t="s">
        <v>801</v>
      </c>
      <c r="AG5" s="674"/>
      <c r="AH5" s="674" t="s">
        <v>707</v>
      </c>
      <c r="AI5" s="674" t="s">
        <v>802</v>
      </c>
      <c r="AJ5" s="674" t="s">
        <v>803</v>
      </c>
      <c r="AK5" s="169" t="s">
        <v>804</v>
      </c>
      <c r="AL5" s="169" t="s">
        <v>805</v>
      </c>
      <c r="AM5" s="169" t="s">
        <v>806</v>
      </c>
      <c r="AN5" s="169" t="s">
        <v>807</v>
      </c>
      <c r="AO5" s="169" t="s">
        <v>808</v>
      </c>
      <c r="AQ5" s="169" t="s">
        <v>809</v>
      </c>
    </row>
    <row r="6" spans="3:43" ht="15.75" thickBot="1">
      <c r="C6" s="1243"/>
      <c r="D6" s="1243"/>
      <c r="E6" s="1245"/>
      <c r="F6" s="740">
        <v>4.1666666666666664E-2</v>
      </c>
      <c r="G6" s="197">
        <v>4.1666666666666664E-2</v>
      </c>
      <c r="H6" s="742">
        <v>0.3125</v>
      </c>
      <c r="I6" s="744" t="s">
        <v>770</v>
      </c>
      <c r="J6" s="745" t="s">
        <v>771</v>
      </c>
      <c r="AA6" s="674"/>
      <c r="AB6" s="674"/>
      <c r="AC6" s="674"/>
      <c r="AD6" s="674"/>
      <c r="AE6" s="674"/>
      <c r="AF6" s="674"/>
      <c r="AG6" s="674" t="s">
        <v>810</v>
      </c>
      <c r="AH6" s="674"/>
      <c r="AI6" s="674"/>
      <c r="AJ6" s="674"/>
    </row>
    <row r="7" spans="3:43">
      <c r="C7" s="1246" t="s">
        <v>572</v>
      </c>
      <c r="D7" s="1247"/>
      <c r="E7" s="225"/>
      <c r="F7" s="104"/>
      <c r="G7" s="104"/>
      <c r="H7" s="104"/>
      <c r="I7" s="748"/>
      <c r="J7" s="746"/>
      <c r="L7" s="105" t="s">
        <v>148</v>
      </c>
      <c r="M7" s="105" t="s">
        <v>149</v>
      </c>
      <c r="N7" s="105" t="s">
        <v>150</v>
      </c>
      <c r="AA7" s="674">
        <v>1</v>
      </c>
      <c r="AB7" s="674" t="s">
        <v>811</v>
      </c>
      <c r="AC7" s="674" t="s">
        <v>812</v>
      </c>
      <c r="AD7" s="674">
        <v>4</v>
      </c>
      <c r="AE7" s="674" t="s">
        <v>708</v>
      </c>
      <c r="AF7" s="674"/>
      <c r="AG7" s="674"/>
      <c r="AH7" s="674" t="s">
        <v>712</v>
      </c>
      <c r="AI7" s="674">
        <v>1485</v>
      </c>
      <c r="AJ7" s="674">
        <v>990</v>
      </c>
      <c r="AK7" s="169" t="s">
        <v>813</v>
      </c>
      <c r="AL7" s="169">
        <v>47802.606729799983</v>
      </c>
      <c r="AM7" s="169" t="s">
        <v>814</v>
      </c>
      <c r="AN7" s="169">
        <v>48236.700312079985</v>
      </c>
      <c r="AQ7" s="169">
        <v>47000</v>
      </c>
    </row>
    <row r="8" spans="3:43">
      <c r="C8" s="676" t="s">
        <v>710</v>
      </c>
      <c r="D8" s="667" t="s">
        <v>709</v>
      </c>
      <c r="E8" s="222" t="s">
        <v>91</v>
      </c>
      <c r="F8" s="106">
        <v>100</v>
      </c>
      <c r="G8" s="198">
        <v>100</v>
      </c>
      <c r="H8" s="884">
        <v>350</v>
      </c>
      <c r="I8" s="751">
        <f t="shared" ref="I8:I9" si="0">H8-G8</f>
        <v>250</v>
      </c>
      <c r="J8" s="752">
        <f t="shared" ref="J8:J15" si="1">IFERROR(IF(G8&lt;1000,0,(G8-H8)/G8),0)</f>
        <v>0</v>
      </c>
      <c r="L8" s="89"/>
      <c r="M8" s="89">
        <v>140</v>
      </c>
      <c r="N8" s="108">
        <f t="shared" ref="N8:N14" si="2">M8*L8</f>
        <v>0</v>
      </c>
      <c r="AA8" s="674">
        <v>2</v>
      </c>
      <c r="AB8" s="674" t="s">
        <v>811</v>
      </c>
      <c r="AC8" s="674" t="s">
        <v>812</v>
      </c>
      <c r="AD8" s="674">
        <v>4</v>
      </c>
      <c r="AE8" s="674" t="s">
        <v>710</v>
      </c>
      <c r="AF8" s="674"/>
      <c r="AG8" s="674"/>
      <c r="AH8" s="674" t="s">
        <v>712</v>
      </c>
      <c r="AI8" s="674"/>
      <c r="AJ8" s="674"/>
      <c r="AK8" s="169" t="s">
        <v>813</v>
      </c>
      <c r="AL8" s="169">
        <v>0</v>
      </c>
      <c r="AQ8" s="169">
        <v>0</v>
      </c>
    </row>
    <row r="9" spans="3:43">
      <c r="C9" s="676" t="s">
        <v>924</v>
      </c>
      <c r="D9" s="667" t="s">
        <v>709</v>
      </c>
      <c r="E9" s="222" t="s">
        <v>91</v>
      </c>
      <c r="F9" s="106">
        <v>0</v>
      </c>
      <c r="G9" s="198">
        <v>0</v>
      </c>
      <c r="H9" s="884">
        <v>61000</v>
      </c>
      <c r="I9" s="751">
        <f t="shared" si="0"/>
        <v>61000</v>
      </c>
      <c r="J9" s="752">
        <f t="shared" si="1"/>
        <v>0</v>
      </c>
      <c r="L9" s="89"/>
      <c r="M9" s="89">
        <v>140</v>
      </c>
      <c r="N9" s="108">
        <f t="shared" si="2"/>
        <v>0</v>
      </c>
      <c r="AA9" s="674">
        <v>3</v>
      </c>
      <c r="AB9" s="674" t="s">
        <v>811</v>
      </c>
      <c r="AC9" s="674" t="s">
        <v>812</v>
      </c>
      <c r="AD9" s="674">
        <v>4</v>
      </c>
      <c r="AE9" s="674" t="s">
        <v>711</v>
      </c>
      <c r="AF9" s="674"/>
      <c r="AG9" s="674"/>
      <c r="AH9" s="674" t="s">
        <v>712</v>
      </c>
      <c r="AI9" s="674"/>
      <c r="AJ9" s="674"/>
      <c r="AK9" s="169" t="s">
        <v>813</v>
      </c>
      <c r="AL9" s="169">
        <v>0</v>
      </c>
      <c r="AQ9" s="169">
        <v>0</v>
      </c>
    </row>
    <row r="10" spans="3:43">
      <c r="C10" s="886" t="s">
        <v>925</v>
      </c>
      <c r="D10" s="887" t="s">
        <v>709</v>
      </c>
      <c r="E10" s="840" t="s">
        <v>91</v>
      </c>
      <c r="F10" s="888">
        <f t="shared" ref="F10:F14" si="3">AL43</f>
        <v>62415.403633670008</v>
      </c>
      <c r="G10" s="889">
        <f t="shared" ref="G10:G14" si="4">AQ43</f>
        <v>73000</v>
      </c>
      <c r="H10" s="884">
        <v>4500</v>
      </c>
      <c r="I10" s="751">
        <f>H10-G10</f>
        <v>-68500</v>
      </c>
      <c r="J10" s="752">
        <f t="shared" si="1"/>
        <v>0.93835616438356162</v>
      </c>
      <c r="L10" s="89"/>
      <c r="M10" s="89">
        <v>140</v>
      </c>
      <c r="N10" s="108">
        <f t="shared" si="2"/>
        <v>0</v>
      </c>
      <c r="AA10" s="674">
        <v>4</v>
      </c>
      <c r="AB10" s="674" t="s">
        <v>811</v>
      </c>
      <c r="AC10" s="674" t="s">
        <v>812</v>
      </c>
      <c r="AD10" s="674">
        <v>4</v>
      </c>
      <c r="AE10" s="674" t="s">
        <v>107</v>
      </c>
      <c r="AF10" s="674"/>
      <c r="AG10" s="674"/>
      <c r="AH10" s="674" t="s">
        <v>712</v>
      </c>
      <c r="AI10" s="674"/>
      <c r="AJ10" s="674"/>
      <c r="AK10" s="169" t="s">
        <v>813</v>
      </c>
      <c r="AL10" s="169">
        <v>0</v>
      </c>
      <c r="AQ10" s="169">
        <v>0</v>
      </c>
    </row>
    <row r="11" spans="3:43">
      <c r="C11" s="895" t="s">
        <v>926</v>
      </c>
      <c r="D11" s="896" t="s">
        <v>709</v>
      </c>
      <c r="E11" s="897" t="s">
        <v>91</v>
      </c>
      <c r="F11" s="898">
        <v>0</v>
      </c>
      <c r="G11" s="883">
        <v>0</v>
      </c>
      <c r="H11" s="884">
        <v>6000</v>
      </c>
      <c r="I11" s="751">
        <f t="shared" ref="I11:I74" si="5">H11-G11</f>
        <v>6000</v>
      </c>
      <c r="J11" s="752">
        <f t="shared" si="1"/>
        <v>0</v>
      </c>
      <c r="L11" s="89"/>
      <c r="M11" s="89">
        <v>140</v>
      </c>
      <c r="N11" s="108"/>
      <c r="AA11" s="674">
        <v>5</v>
      </c>
      <c r="AB11" s="674" t="s">
        <v>811</v>
      </c>
      <c r="AC11" s="674" t="s">
        <v>812</v>
      </c>
      <c r="AD11" s="674">
        <v>4</v>
      </c>
      <c r="AE11" s="674" t="s">
        <v>67</v>
      </c>
      <c r="AF11" s="674"/>
      <c r="AG11" s="674">
        <v>4661.49462890625</v>
      </c>
      <c r="AH11" s="674" t="s">
        <v>713</v>
      </c>
      <c r="AI11" s="674"/>
      <c r="AJ11" s="674"/>
      <c r="AK11" s="169" t="s">
        <v>813</v>
      </c>
      <c r="AL11" s="169">
        <v>0</v>
      </c>
      <c r="AQ11" s="169">
        <v>0</v>
      </c>
    </row>
    <row r="12" spans="3:43">
      <c r="C12" s="890" t="s">
        <v>927</v>
      </c>
      <c r="D12" s="891" t="s">
        <v>709</v>
      </c>
      <c r="E12" s="892" t="s">
        <v>91</v>
      </c>
      <c r="F12" s="893">
        <f t="shared" si="3"/>
        <v>0</v>
      </c>
      <c r="G12" s="894">
        <f t="shared" si="4"/>
        <v>0</v>
      </c>
      <c r="H12" s="884">
        <v>6000</v>
      </c>
      <c r="I12" s="751">
        <f t="shared" si="5"/>
        <v>6000</v>
      </c>
      <c r="J12" s="752">
        <f t="shared" si="1"/>
        <v>0</v>
      </c>
      <c r="L12" s="89"/>
      <c r="M12" s="89">
        <v>140</v>
      </c>
      <c r="N12" s="108">
        <f t="shared" si="2"/>
        <v>0</v>
      </c>
      <c r="AA12" s="674">
        <v>6</v>
      </c>
      <c r="AB12" s="674" t="s">
        <v>811</v>
      </c>
      <c r="AC12" s="674" t="s">
        <v>812</v>
      </c>
      <c r="AD12" s="674">
        <v>4</v>
      </c>
      <c r="AE12" s="674" t="s">
        <v>72</v>
      </c>
      <c r="AF12" s="674"/>
      <c r="AG12" s="674">
        <v>4661.49462890625</v>
      </c>
      <c r="AH12" s="674" t="s">
        <v>713</v>
      </c>
      <c r="AI12" s="674"/>
      <c r="AJ12" s="674"/>
      <c r="AK12" s="169" t="s">
        <v>813</v>
      </c>
      <c r="AL12" s="169">
        <v>0</v>
      </c>
      <c r="AQ12" s="169">
        <v>0</v>
      </c>
    </row>
    <row r="13" spans="3:43">
      <c r="C13" s="676" t="s">
        <v>107</v>
      </c>
      <c r="D13" s="667" t="s">
        <v>709</v>
      </c>
      <c r="E13" s="222" t="s">
        <v>91</v>
      </c>
      <c r="F13" s="106">
        <v>3036</v>
      </c>
      <c r="G13" s="198">
        <v>300</v>
      </c>
      <c r="H13" s="884">
        <v>3000</v>
      </c>
      <c r="I13" s="751">
        <f t="shared" si="5"/>
        <v>2700</v>
      </c>
      <c r="J13" s="752">
        <f t="shared" si="1"/>
        <v>0</v>
      </c>
      <c r="L13" s="89"/>
      <c r="M13" s="89">
        <v>140</v>
      </c>
      <c r="N13" s="108">
        <f t="shared" si="2"/>
        <v>0</v>
      </c>
      <c r="AA13" s="674">
        <v>7</v>
      </c>
      <c r="AB13" s="674" t="s">
        <v>811</v>
      </c>
      <c r="AC13" s="674" t="s">
        <v>812</v>
      </c>
      <c r="AD13" s="674">
        <v>4</v>
      </c>
      <c r="AE13" s="674" t="s">
        <v>108</v>
      </c>
      <c r="AF13" s="674"/>
      <c r="AG13" s="674">
        <v>4661.49462890625</v>
      </c>
      <c r="AH13" s="674" t="s">
        <v>712</v>
      </c>
      <c r="AI13" s="674"/>
      <c r="AJ13" s="674"/>
      <c r="AK13" s="169" t="s">
        <v>813</v>
      </c>
      <c r="AL13" s="169">
        <v>0</v>
      </c>
      <c r="AQ13" s="169">
        <v>0</v>
      </c>
    </row>
    <row r="14" spans="3:43">
      <c r="C14" s="676" t="s">
        <v>135</v>
      </c>
      <c r="D14" s="667" t="s">
        <v>709</v>
      </c>
      <c r="E14" s="222" t="s">
        <v>91</v>
      </c>
      <c r="F14" s="106">
        <f t="shared" si="3"/>
        <v>1080.98140754</v>
      </c>
      <c r="G14" s="198">
        <f t="shared" si="4"/>
        <v>1080.98140754</v>
      </c>
      <c r="H14" s="107">
        <f t="shared" ref="H14" si="6">+F14-N14</f>
        <v>1080.98140754</v>
      </c>
      <c r="I14" s="751">
        <f t="shared" si="5"/>
        <v>0</v>
      </c>
      <c r="J14" s="752">
        <f t="shared" si="1"/>
        <v>0</v>
      </c>
      <c r="L14" s="89"/>
      <c r="M14" s="89">
        <v>140</v>
      </c>
      <c r="N14" s="108">
        <f t="shared" si="2"/>
        <v>0</v>
      </c>
      <c r="AA14" s="674">
        <v>8</v>
      </c>
      <c r="AB14" s="674" t="s">
        <v>811</v>
      </c>
      <c r="AC14" s="674" t="s">
        <v>812</v>
      </c>
      <c r="AD14" s="674">
        <v>4</v>
      </c>
      <c r="AE14" s="674" t="s">
        <v>564</v>
      </c>
      <c r="AF14" s="674"/>
      <c r="AG14" s="674">
        <v>4661.49462890625</v>
      </c>
      <c r="AH14" s="674" t="s">
        <v>712</v>
      </c>
      <c r="AI14" s="674"/>
      <c r="AJ14" s="674"/>
      <c r="AK14" s="169" t="s">
        <v>813</v>
      </c>
      <c r="AL14" s="169">
        <v>0</v>
      </c>
      <c r="AQ14" s="169">
        <v>0</v>
      </c>
    </row>
    <row r="15" spans="3:43">
      <c r="C15" s="1230" t="s">
        <v>92</v>
      </c>
      <c r="D15" s="1231"/>
      <c r="E15" s="222" t="s">
        <v>91</v>
      </c>
      <c r="F15" s="199">
        <f>SUM(F8:F14)</f>
        <v>66632.385041210015</v>
      </c>
      <c r="G15" s="109">
        <f>SUM(G8:G14)</f>
        <v>74480.981407540006</v>
      </c>
      <c r="H15" s="109">
        <f>SUM(H8:H14)</f>
        <v>81930.981407540006</v>
      </c>
      <c r="I15" s="750">
        <f t="shared" si="5"/>
        <v>7450</v>
      </c>
      <c r="J15" s="753">
        <f t="shared" si="1"/>
        <v>-0.10002553483063807</v>
      </c>
      <c r="AA15" s="674">
        <v>9</v>
      </c>
      <c r="AB15" s="674" t="s">
        <v>811</v>
      </c>
      <c r="AC15" s="674" t="s">
        <v>812</v>
      </c>
      <c r="AD15" s="674">
        <v>4</v>
      </c>
      <c r="AE15" s="674" t="s">
        <v>556</v>
      </c>
      <c r="AF15" s="674"/>
      <c r="AG15" s="674">
        <v>4661.49462890625</v>
      </c>
      <c r="AH15" s="674" t="s">
        <v>712</v>
      </c>
      <c r="AI15" s="674"/>
      <c r="AJ15" s="674"/>
      <c r="AK15" s="169" t="s">
        <v>813</v>
      </c>
      <c r="AL15" s="169">
        <v>0</v>
      </c>
      <c r="AQ15" s="169">
        <v>0</v>
      </c>
    </row>
    <row r="16" spans="3:43">
      <c r="C16" s="1248" t="s">
        <v>573</v>
      </c>
      <c r="D16" s="1249"/>
      <c r="E16" s="226"/>
      <c r="F16" s="220"/>
      <c r="G16" s="220"/>
      <c r="H16" s="220"/>
      <c r="I16" s="749"/>
      <c r="J16" s="747"/>
      <c r="L16" s="105" t="s">
        <v>148</v>
      </c>
      <c r="M16" s="105" t="s">
        <v>149</v>
      </c>
      <c r="N16" s="105" t="s">
        <v>150</v>
      </c>
      <c r="AA16" s="674">
        <v>10</v>
      </c>
      <c r="AB16" s="674"/>
      <c r="AC16" s="674"/>
      <c r="AD16" s="674"/>
      <c r="AE16" s="674" t="s">
        <v>135</v>
      </c>
      <c r="AF16" s="674"/>
      <c r="AG16" s="674"/>
      <c r="AH16" s="674" t="s">
        <v>712</v>
      </c>
      <c r="AI16" s="674"/>
      <c r="AJ16" s="674"/>
      <c r="AK16" s="169" t="s">
        <v>813</v>
      </c>
      <c r="AL16" s="169">
        <v>434.09358228000002</v>
      </c>
      <c r="AQ16" s="169">
        <v>434.09358228000002</v>
      </c>
    </row>
    <row r="17" spans="3:43" hidden="1">
      <c r="C17" s="676" t="s">
        <v>708</v>
      </c>
      <c r="D17" s="667" t="s">
        <v>709</v>
      </c>
      <c r="E17" s="222" t="s">
        <v>91</v>
      </c>
      <c r="F17" s="106">
        <f t="shared" ref="F17:F23" si="7">AL48</f>
        <v>0</v>
      </c>
      <c r="G17" s="198">
        <f t="shared" ref="G17:G23" si="8">AQ48</f>
        <v>0</v>
      </c>
      <c r="H17" s="107">
        <f>+F17-N17</f>
        <v>0</v>
      </c>
      <c r="I17" s="751">
        <f t="shared" si="5"/>
        <v>0</v>
      </c>
      <c r="J17" s="752">
        <f t="shared" ref="J17:J24" si="9">IFERROR(IF(G17&lt;1000,0,(G17-H17)/G17),0)</f>
        <v>0</v>
      </c>
      <c r="L17" s="89"/>
      <c r="M17" s="89">
        <v>140</v>
      </c>
      <c r="N17" s="108">
        <f t="shared" ref="N17:N19" si="10">M17*L17</f>
        <v>0</v>
      </c>
      <c r="AA17" s="674">
        <v>11</v>
      </c>
      <c r="AB17" s="674" t="s">
        <v>815</v>
      </c>
      <c r="AC17" s="674" t="s">
        <v>816</v>
      </c>
      <c r="AD17" s="674">
        <v>-27</v>
      </c>
      <c r="AE17" s="674" t="s">
        <v>708</v>
      </c>
      <c r="AF17" s="674" t="s">
        <v>817</v>
      </c>
      <c r="AG17" s="674">
        <v>4911.8153389758918</v>
      </c>
      <c r="AH17" s="674" t="s">
        <v>709</v>
      </c>
      <c r="AI17" s="674"/>
      <c r="AJ17" s="674"/>
      <c r="AK17" s="169">
        <v>18</v>
      </c>
      <c r="AL17" s="169">
        <v>0</v>
      </c>
      <c r="AN17" s="169">
        <v>0</v>
      </c>
    </row>
    <row r="18" spans="3:43" hidden="1">
      <c r="C18" s="676" t="s">
        <v>710</v>
      </c>
      <c r="D18" s="667" t="s">
        <v>709</v>
      </c>
      <c r="E18" s="222" t="s">
        <v>91</v>
      </c>
      <c r="F18" s="106">
        <f t="shared" si="7"/>
        <v>0</v>
      </c>
      <c r="G18" s="198">
        <f t="shared" si="8"/>
        <v>0</v>
      </c>
      <c r="H18" s="107">
        <f t="shared" ref="H18:H23" si="11">+F18-N18</f>
        <v>0</v>
      </c>
      <c r="I18" s="751">
        <f t="shared" si="5"/>
        <v>0</v>
      </c>
      <c r="J18" s="752">
        <f t="shared" si="9"/>
        <v>0</v>
      </c>
      <c r="L18" s="89"/>
      <c r="M18" s="89">
        <v>140</v>
      </c>
      <c r="N18" s="108">
        <f t="shared" si="10"/>
        <v>0</v>
      </c>
      <c r="AA18" s="674">
        <v>12</v>
      </c>
      <c r="AB18" s="674" t="s">
        <v>815</v>
      </c>
      <c r="AC18" s="674" t="s">
        <v>816</v>
      </c>
      <c r="AD18" s="674">
        <v>-27</v>
      </c>
      <c r="AE18" s="674" t="s">
        <v>710</v>
      </c>
      <c r="AF18" s="674"/>
      <c r="AG18" s="674"/>
      <c r="AH18" s="674" t="s">
        <v>709</v>
      </c>
      <c r="AI18" s="674"/>
      <c r="AJ18" s="674"/>
      <c r="AK18" s="169">
        <v>18</v>
      </c>
      <c r="AL18" s="169">
        <v>0</v>
      </c>
    </row>
    <row r="19" spans="3:43">
      <c r="C19" s="676" t="s">
        <v>711</v>
      </c>
      <c r="D19" s="667" t="s">
        <v>709</v>
      </c>
      <c r="E19" s="222" t="s">
        <v>91</v>
      </c>
      <c r="F19" s="106">
        <f t="shared" si="7"/>
        <v>32852.461643680013</v>
      </c>
      <c r="G19" s="198">
        <f t="shared" si="8"/>
        <v>34000</v>
      </c>
      <c r="H19" s="884">
        <v>32000</v>
      </c>
      <c r="I19" s="751">
        <f t="shared" si="5"/>
        <v>-2000</v>
      </c>
      <c r="J19" s="752">
        <f t="shared" si="9"/>
        <v>5.8823529411764705E-2</v>
      </c>
      <c r="L19" s="89"/>
      <c r="M19" s="89">
        <v>140</v>
      </c>
      <c r="N19" s="108">
        <f t="shared" si="10"/>
        <v>0</v>
      </c>
      <c r="AA19" s="674">
        <v>13</v>
      </c>
      <c r="AB19" s="674" t="s">
        <v>815</v>
      </c>
      <c r="AC19" s="674" t="s">
        <v>816</v>
      </c>
      <c r="AD19" s="674">
        <v>-27</v>
      </c>
      <c r="AE19" s="674" t="s">
        <v>711</v>
      </c>
      <c r="AF19" s="674"/>
      <c r="AG19" s="674"/>
      <c r="AH19" s="674" t="s">
        <v>709</v>
      </c>
      <c r="AI19" s="674"/>
      <c r="AJ19" s="674"/>
      <c r="AK19" s="169">
        <v>18</v>
      </c>
      <c r="AL19" s="169">
        <v>0</v>
      </c>
    </row>
    <row r="20" spans="3:43" hidden="1">
      <c r="C20" s="676" t="s">
        <v>555</v>
      </c>
      <c r="D20" s="667" t="s">
        <v>709</v>
      </c>
      <c r="E20" s="222" t="s">
        <v>91</v>
      </c>
      <c r="F20" s="106">
        <f t="shared" si="7"/>
        <v>0</v>
      </c>
      <c r="G20" s="198">
        <f t="shared" si="8"/>
        <v>0</v>
      </c>
      <c r="H20" s="107">
        <f t="shared" si="11"/>
        <v>0</v>
      </c>
      <c r="I20" s="751">
        <f t="shared" si="5"/>
        <v>0</v>
      </c>
      <c r="J20" s="752">
        <f t="shared" si="9"/>
        <v>0</v>
      </c>
      <c r="L20" s="89"/>
      <c r="M20" s="89">
        <v>140</v>
      </c>
      <c r="N20" s="108"/>
      <c r="AA20" s="674">
        <v>14</v>
      </c>
      <c r="AB20" s="674" t="s">
        <v>815</v>
      </c>
      <c r="AC20" s="674" t="s">
        <v>816</v>
      </c>
      <c r="AD20" s="674">
        <v>-27</v>
      </c>
      <c r="AE20" s="674" t="s">
        <v>818</v>
      </c>
      <c r="AF20" s="674" t="s">
        <v>817</v>
      </c>
      <c r="AG20" s="674">
        <v>4911.8153389758918</v>
      </c>
      <c r="AH20" s="674" t="s">
        <v>709</v>
      </c>
      <c r="AI20" s="674"/>
      <c r="AJ20" s="674"/>
      <c r="AK20" s="169">
        <v>18</v>
      </c>
      <c r="AL20" s="169">
        <v>0</v>
      </c>
    </row>
    <row r="21" spans="3:43" hidden="1">
      <c r="C21" s="676" t="s">
        <v>107</v>
      </c>
      <c r="D21" s="667" t="s">
        <v>709</v>
      </c>
      <c r="E21" s="222" t="s">
        <v>91</v>
      </c>
      <c r="F21" s="106">
        <f t="shared" si="7"/>
        <v>0</v>
      </c>
      <c r="G21" s="198">
        <f t="shared" si="8"/>
        <v>0</v>
      </c>
      <c r="H21" s="107">
        <f t="shared" si="11"/>
        <v>0</v>
      </c>
      <c r="I21" s="751">
        <f t="shared" si="5"/>
        <v>0</v>
      </c>
      <c r="J21" s="752">
        <f t="shared" si="9"/>
        <v>0</v>
      </c>
      <c r="L21" s="89"/>
      <c r="M21" s="89">
        <v>140</v>
      </c>
      <c r="N21" s="108">
        <f t="shared" ref="N21:N23" si="12">M21*L21</f>
        <v>0</v>
      </c>
      <c r="AA21" s="674">
        <v>15</v>
      </c>
      <c r="AB21" s="674" t="s">
        <v>815</v>
      </c>
      <c r="AC21" s="674" t="s">
        <v>816</v>
      </c>
      <c r="AD21" s="674">
        <v>-27</v>
      </c>
      <c r="AE21" s="674" t="s">
        <v>108</v>
      </c>
      <c r="AF21" s="674" t="s">
        <v>817</v>
      </c>
      <c r="AG21" s="674">
        <v>4911.8153389758918</v>
      </c>
      <c r="AH21" s="674" t="s">
        <v>709</v>
      </c>
      <c r="AI21" s="674"/>
      <c r="AJ21" s="674"/>
      <c r="AK21" s="169">
        <v>18</v>
      </c>
      <c r="AL21" s="169">
        <v>0</v>
      </c>
    </row>
    <row r="22" spans="3:43" hidden="1">
      <c r="C22" s="676" t="s">
        <v>108</v>
      </c>
      <c r="D22" s="667" t="s">
        <v>709</v>
      </c>
      <c r="E22" s="222" t="s">
        <v>91</v>
      </c>
      <c r="F22" s="106">
        <f t="shared" si="7"/>
        <v>0</v>
      </c>
      <c r="G22" s="198">
        <f t="shared" si="8"/>
        <v>0</v>
      </c>
      <c r="H22" s="107">
        <f t="shared" si="11"/>
        <v>0</v>
      </c>
      <c r="I22" s="751">
        <f t="shared" si="5"/>
        <v>0</v>
      </c>
      <c r="J22" s="752">
        <f t="shared" si="9"/>
        <v>0</v>
      </c>
      <c r="L22" s="89"/>
      <c r="M22" s="89">
        <v>140</v>
      </c>
      <c r="N22" s="108">
        <f t="shared" si="12"/>
        <v>0</v>
      </c>
      <c r="AA22" s="674">
        <v>16</v>
      </c>
      <c r="AB22" s="674" t="s">
        <v>815</v>
      </c>
      <c r="AC22" s="674" t="s">
        <v>816</v>
      </c>
      <c r="AD22" s="674">
        <v>-27</v>
      </c>
      <c r="AE22" s="674" t="s">
        <v>819</v>
      </c>
      <c r="AF22" s="674" t="s">
        <v>817</v>
      </c>
      <c r="AG22" s="674">
        <v>4911.8153389758918</v>
      </c>
      <c r="AH22" s="674" t="s">
        <v>709</v>
      </c>
      <c r="AI22" s="674"/>
      <c r="AJ22" s="674"/>
      <c r="AK22" s="169">
        <v>18</v>
      </c>
      <c r="AL22" s="169">
        <v>0</v>
      </c>
    </row>
    <row r="23" spans="3:43">
      <c r="C23" s="676" t="s">
        <v>135</v>
      </c>
      <c r="D23" s="667" t="s">
        <v>709</v>
      </c>
      <c r="E23" s="222" t="s">
        <v>91</v>
      </c>
      <c r="F23" s="106">
        <f t="shared" si="7"/>
        <v>1125.15847377</v>
      </c>
      <c r="G23" s="198">
        <f t="shared" si="8"/>
        <v>1125.15847377</v>
      </c>
      <c r="H23" s="107">
        <f t="shared" si="11"/>
        <v>1125.15847377</v>
      </c>
      <c r="I23" s="751">
        <f t="shared" si="5"/>
        <v>0</v>
      </c>
      <c r="J23" s="752">
        <f t="shared" si="9"/>
        <v>0</v>
      </c>
      <c r="L23" s="89"/>
      <c r="M23" s="89">
        <v>140</v>
      </c>
      <c r="N23" s="108">
        <f t="shared" si="12"/>
        <v>0</v>
      </c>
      <c r="AA23" s="674">
        <v>17</v>
      </c>
      <c r="AB23" s="674" t="s">
        <v>815</v>
      </c>
      <c r="AC23" s="674" t="s">
        <v>816</v>
      </c>
      <c r="AD23" s="674">
        <v>-27</v>
      </c>
      <c r="AE23" s="674" t="s">
        <v>714</v>
      </c>
      <c r="AF23" s="674" t="s">
        <v>817</v>
      </c>
      <c r="AG23" s="674">
        <v>4911.8153389758918</v>
      </c>
      <c r="AH23" s="674" t="s">
        <v>709</v>
      </c>
      <c r="AI23" s="674"/>
      <c r="AJ23" s="674"/>
      <c r="AK23" s="169">
        <v>18</v>
      </c>
      <c r="AL23" s="169">
        <v>0</v>
      </c>
    </row>
    <row r="24" spans="3:43">
      <c r="C24" s="1230" t="s">
        <v>92</v>
      </c>
      <c r="D24" s="1231"/>
      <c r="E24" s="222" t="s">
        <v>91</v>
      </c>
      <c r="F24" s="199">
        <f>SUM(F17:F23)</f>
        <v>33977.620117450017</v>
      </c>
      <c r="G24" s="109">
        <f>SUM(G17:G23)</f>
        <v>35125.158473770003</v>
      </c>
      <c r="H24" s="109">
        <f>SUM(H17:H23)</f>
        <v>33125.158473770003</v>
      </c>
      <c r="I24" s="750">
        <f t="shared" si="5"/>
        <v>-2000</v>
      </c>
      <c r="J24" s="753">
        <f t="shared" si="9"/>
        <v>5.6939244886069801E-2</v>
      </c>
      <c r="AA24" s="674">
        <v>18</v>
      </c>
      <c r="AB24" s="674" t="s">
        <v>815</v>
      </c>
      <c r="AC24" s="674" t="s">
        <v>816</v>
      </c>
      <c r="AD24" s="674">
        <v>-27</v>
      </c>
      <c r="AE24" s="674" t="s">
        <v>135</v>
      </c>
      <c r="AF24" s="674"/>
      <c r="AG24" s="674"/>
      <c r="AH24" s="674" t="s">
        <v>709</v>
      </c>
      <c r="AI24" s="674"/>
      <c r="AJ24" s="674"/>
      <c r="AK24" s="169">
        <v>18</v>
      </c>
      <c r="AL24" s="169">
        <v>0</v>
      </c>
    </row>
    <row r="25" spans="3:43">
      <c r="C25" s="1248" t="s">
        <v>171</v>
      </c>
      <c r="D25" s="1249"/>
      <c r="E25" s="226"/>
      <c r="F25" s="220"/>
      <c r="G25" s="220"/>
      <c r="H25" s="220"/>
      <c r="I25" s="749"/>
      <c r="J25" s="747"/>
      <c r="L25" s="111" t="s">
        <v>148</v>
      </c>
      <c r="M25" s="105" t="s">
        <v>149</v>
      </c>
      <c r="N25" s="111" t="s">
        <v>150</v>
      </c>
      <c r="AA25" s="674">
        <v>19</v>
      </c>
      <c r="AB25" s="674" t="s">
        <v>815</v>
      </c>
      <c r="AC25" s="674" t="s">
        <v>816</v>
      </c>
      <c r="AD25" s="674">
        <v>-27</v>
      </c>
      <c r="AE25" s="674" t="s">
        <v>708</v>
      </c>
      <c r="AF25" s="674" t="s">
        <v>817</v>
      </c>
      <c r="AG25" s="674">
        <v>4911.8153389758918</v>
      </c>
      <c r="AH25" s="674" t="s">
        <v>820</v>
      </c>
      <c r="AI25" s="674"/>
      <c r="AJ25" s="674"/>
      <c r="AK25" s="169" t="s">
        <v>821</v>
      </c>
      <c r="AL25" s="169">
        <v>0</v>
      </c>
      <c r="AN25" s="169">
        <v>16122.598450770001</v>
      </c>
      <c r="AQ25" s="169">
        <v>0</v>
      </c>
    </row>
    <row r="26" spans="3:43">
      <c r="C26" s="676" t="s">
        <v>708</v>
      </c>
      <c r="D26" s="667" t="s">
        <v>712</v>
      </c>
      <c r="E26" s="222" t="s">
        <v>91</v>
      </c>
      <c r="F26" s="106">
        <f t="shared" ref="F26:F35" si="13">AL7</f>
        <v>47802.606729799983</v>
      </c>
      <c r="G26" s="198">
        <f t="shared" ref="G26:G35" si="14">AQ7</f>
        <v>47000</v>
      </c>
      <c r="H26" s="884">
        <v>45000</v>
      </c>
      <c r="I26" s="751">
        <f t="shared" si="5"/>
        <v>-2000</v>
      </c>
      <c r="J26" s="752">
        <f t="shared" ref="J26:J36" si="15">IFERROR(IF(G26&lt;1000,0,(G26-H26)/G26),0)</f>
        <v>4.2553191489361701E-2</v>
      </c>
      <c r="L26" s="89"/>
      <c r="M26" s="89">
        <v>140</v>
      </c>
      <c r="N26" s="108">
        <f>M26*L26</f>
        <v>0</v>
      </c>
      <c r="AA26" s="674">
        <v>20</v>
      </c>
      <c r="AB26" s="674" t="s">
        <v>815</v>
      </c>
      <c r="AC26" s="674" t="s">
        <v>816</v>
      </c>
      <c r="AD26" s="674">
        <v>-27</v>
      </c>
      <c r="AE26" s="674" t="s">
        <v>710</v>
      </c>
      <c r="AF26" s="674"/>
      <c r="AG26" s="674"/>
      <c r="AH26" s="674" t="s">
        <v>713</v>
      </c>
      <c r="AI26" s="674">
        <v>1782</v>
      </c>
      <c r="AJ26" s="674">
        <v>709</v>
      </c>
      <c r="AK26" s="169" t="s">
        <v>821</v>
      </c>
      <c r="AL26" s="169">
        <v>14038.150000000001</v>
      </c>
      <c r="AM26" s="169" t="s">
        <v>822</v>
      </c>
      <c r="AQ26" s="169">
        <v>14000</v>
      </c>
    </row>
    <row r="27" spans="3:43" hidden="1">
      <c r="C27" s="676" t="s">
        <v>710</v>
      </c>
      <c r="D27" s="667" t="s">
        <v>712</v>
      </c>
      <c r="E27" s="222" t="s">
        <v>91</v>
      </c>
      <c r="F27" s="106">
        <f t="shared" si="13"/>
        <v>0</v>
      </c>
      <c r="G27" s="198">
        <f t="shared" si="14"/>
        <v>0</v>
      </c>
      <c r="H27" s="107">
        <f t="shared" ref="H27:H35" si="16">+F27-N27</f>
        <v>0</v>
      </c>
      <c r="I27" s="751">
        <f t="shared" si="5"/>
        <v>0</v>
      </c>
      <c r="J27" s="752">
        <f t="shared" si="15"/>
        <v>0</v>
      </c>
      <c r="L27" s="89"/>
      <c r="M27" s="89">
        <v>140</v>
      </c>
      <c r="N27" s="108">
        <f t="shared" ref="N27:N29" si="17">M27*L27</f>
        <v>0</v>
      </c>
      <c r="AA27" s="674">
        <v>21</v>
      </c>
      <c r="AB27" s="674" t="s">
        <v>815</v>
      </c>
      <c r="AC27" s="674" t="s">
        <v>816</v>
      </c>
      <c r="AD27" s="674">
        <v>-27</v>
      </c>
      <c r="AE27" s="674" t="s">
        <v>711</v>
      </c>
      <c r="AF27" s="674"/>
      <c r="AG27" s="674"/>
      <c r="AH27" s="674" t="s">
        <v>713</v>
      </c>
      <c r="AI27" s="674">
        <v>4325</v>
      </c>
      <c r="AJ27" s="674">
        <v>455</v>
      </c>
      <c r="AK27" s="169">
        <v>19</v>
      </c>
      <c r="AL27" s="169">
        <v>520.64999999999964</v>
      </c>
      <c r="AM27" s="169">
        <v>4</v>
      </c>
      <c r="AQ27" s="169">
        <v>500</v>
      </c>
    </row>
    <row r="28" spans="3:43" hidden="1">
      <c r="C28" s="676" t="s">
        <v>711</v>
      </c>
      <c r="D28" s="667" t="s">
        <v>712</v>
      </c>
      <c r="E28" s="222" t="s">
        <v>91</v>
      </c>
      <c r="F28" s="106">
        <f t="shared" si="13"/>
        <v>0</v>
      </c>
      <c r="G28" s="198">
        <f t="shared" si="14"/>
        <v>0</v>
      </c>
      <c r="H28" s="107">
        <f t="shared" si="16"/>
        <v>0</v>
      </c>
      <c r="I28" s="751">
        <f t="shared" si="5"/>
        <v>0</v>
      </c>
      <c r="J28" s="752">
        <f t="shared" si="15"/>
        <v>0</v>
      </c>
      <c r="L28" s="89"/>
      <c r="M28" s="89">
        <v>140</v>
      </c>
      <c r="N28" s="108">
        <f t="shared" si="17"/>
        <v>0</v>
      </c>
      <c r="AA28" s="169">
        <v>22</v>
      </c>
      <c r="AB28" s="169" t="s">
        <v>815</v>
      </c>
      <c r="AC28" s="169" t="s">
        <v>816</v>
      </c>
      <c r="AD28" s="169">
        <v>-27</v>
      </c>
      <c r="AE28" s="169" t="s">
        <v>711</v>
      </c>
      <c r="AF28" s="169" t="s">
        <v>817</v>
      </c>
      <c r="AG28" s="169">
        <v>4911.8153389758918</v>
      </c>
      <c r="AH28" s="169" t="s">
        <v>709</v>
      </c>
      <c r="AK28" s="169" t="s">
        <v>821</v>
      </c>
      <c r="AL28" s="169">
        <v>0</v>
      </c>
    </row>
    <row r="29" spans="3:43" hidden="1">
      <c r="C29" s="676" t="s">
        <v>107</v>
      </c>
      <c r="D29" s="667" t="s">
        <v>712</v>
      </c>
      <c r="E29" s="222" t="s">
        <v>91</v>
      </c>
      <c r="F29" s="106">
        <f t="shared" si="13"/>
        <v>0</v>
      </c>
      <c r="G29" s="198">
        <f t="shared" si="14"/>
        <v>0</v>
      </c>
      <c r="H29" s="107">
        <f t="shared" si="16"/>
        <v>0</v>
      </c>
      <c r="I29" s="751">
        <f t="shared" si="5"/>
        <v>0</v>
      </c>
      <c r="J29" s="752">
        <f t="shared" si="15"/>
        <v>0</v>
      </c>
      <c r="L29" s="89"/>
      <c r="M29" s="89">
        <v>140</v>
      </c>
      <c r="N29" s="108">
        <f t="shared" si="17"/>
        <v>0</v>
      </c>
      <c r="AA29" s="169">
        <v>23</v>
      </c>
      <c r="AB29" s="169" t="s">
        <v>815</v>
      </c>
      <c r="AC29" s="169" t="s">
        <v>816</v>
      </c>
      <c r="AD29" s="169">
        <v>-27</v>
      </c>
      <c r="AE29" s="169" t="s">
        <v>555</v>
      </c>
      <c r="AF29" s="169" t="s">
        <v>817</v>
      </c>
      <c r="AG29" s="169">
        <v>4911.8153389758918</v>
      </c>
      <c r="AH29" s="169" t="s">
        <v>713</v>
      </c>
      <c r="AK29" s="169">
        <v>19</v>
      </c>
      <c r="AL29" s="169">
        <v>0</v>
      </c>
      <c r="AQ29" s="169">
        <v>0</v>
      </c>
    </row>
    <row r="30" spans="3:43" hidden="1">
      <c r="C30" s="676" t="s">
        <v>67</v>
      </c>
      <c r="D30" s="667" t="s">
        <v>713</v>
      </c>
      <c r="E30" s="222" t="s">
        <v>91</v>
      </c>
      <c r="F30" s="106">
        <f t="shared" si="13"/>
        <v>0</v>
      </c>
      <c r="G30" s="198">
        <f t="shared" si="14"/>
        <v>0</v>
      </c>
      <c r="H30" s="107">
        <f t="shared" si="16"/>
        <v>0</v>
      </c>
      <c r="I30" s="751">
        <f t="shared" si="5"/>
        <v>0</v>
      </c>
      <c r="J30" s="752">
        <f t="shared" si="15"/>
        <v>0</v>
      </c>
      <c r="L30" s="89"/>
      <c r="M30" s="89">
        <v>140</v>
      </c>
      <c r="N30" s="108"/>
      <c r="AA30" s="169">
        <v>24</v>
      </c>
      <c r="AB30" s="169" t="s">
        <v>815</v>
      </c>
      <c r="AC30" s="169" t="s">
        <v>816</v>
      </c>
      <c r="AD30" s="169">
        <v>-27</v>
      </c>
      <c r="AE30" s="169" t="s">
        <v>107</v>
      </c>
      <c r="AF30" s="169" t="s">
        <v>817</v>
      </c>
      <c r="AG30" s="169">
        <v>4911.8153389758918</v>
      </c>
      <c r="AH30" s="169" t="s">
        <v>713</v>
      </c>
      <c r="AK30" s="169">
        <v>19</v>
      </c>
      <c r="AL30" s="169">
        <v>0</v>
      </c>
      <c r="AQ30" s="169">
        <v>0</v>
      </c>
    </row>
    <row r="31" spans="3:43" hidden="1">
      <c r="C31" s="676" t="s">
        <v>72</v>
      </c>
      <c r="D31" s="667" t="s">
        <v>713</v>
      </c>
      <c r="E31" s="222" t="s">
        <v>91</v>
      </c>
      <c r="F31" s="106">
        <f t="shared" si="13"/>
        <v>0</v>
      </c>
      <c r="G31" s="198">
        <f t="shared" si="14"/>
        <v>0</v>
      </c>
      <c r="H31" s="107">
        <f t="shared" si="16"/>
        <v>0</v>
      </c>
      <c r="I31" s="751">
        <f t="shared" si="5"/>
        <v>0</v>
      </c>
      <c r="J31" s="752">
        <f t="shared" si="15"/>
        <v>0</v>
      </c>
      <c r="L31" s="89"/>
      <c r="M31" s="89">
        <v>140</v>
      </c>
      <c r="N31" s="108"/>
      <c r="AA31" s="169">
        <v>25</v>
      </c>
      <c r="AB31" s="169" t="s">
        <v>815</v>
      </c>
      <c r="AC31" s="169" t="s">
        <v>816</v>
      </c>
      <c r="AD31" s="169">
        <v>-27</v>
      </c>
      <c r="AE31" s="169" t="s">
        <v>556</v>
      </c>
      <c r="AF31" s="169" t="s">
        <v>817</v>
      </c>
      <c r="AG31" s="169">
        <v>4911.8153389758918</v>
      </c>
      <c r="AH31" s="169" t="s">
        <v>709</v>
      </c>
      <c r="AK31" s="169">
        <v>19</v>
      </c>
      <c r="AL31" s="169">
        <v>0</v>
      </c>
      <c r="AQ31" s="169">
        <v>0</v>
      </c>
    </row>
    <row r="32" spans="3:43" hidden="1">
      <c r="C32" s="676" t="s">
        <v>108</v>
      </c>
      <c r="D32" s="667" t="s">
        <v>712</v>
      </c>
      <c r="E32" s="222" t="s">
        <v>91</v>
      </c>
      <c r="F32" s="106">
        <f t="shared" si="13"/>
        <v>0</v>
      </c>
      <c r="G32" s="198">
        <f t="shared" si="14"/>
        <v>0</v>
      </c>
      <c r="H32" s="107">
        <f t="shared" si="16"/>
        <v>0</v>
      </c>
      <c r="I32" s="751">
        <f t="shared" si="5"/>
        <v>0</v>
      </c>
      <c r="J32" s="752">
        <f t="shared" si="15"/>
        <v>0</v>
      </c>
      <c r="L32" s="89"/>
      <c r="M32" s="89">
        <v>140</v>
      </c>
      <c r="N32" s="108"/>
      <c r="AA32" s="169">
        <v>26</v>
      </c>
      <c r="AB32" s="169" t="s">
        <v>815</v>
      </c>
      <c r="AC32" s="169" t="s">
        <v>816</v>
      </c>
      <c r="AD32" s="169">
        <v>-27</v>
      </c>
      <c r="AE32" s="169" t="s">
        <v>135</v>
      </c>
      <c r="AH32" s="169" t="s">
        <v>713</v>
      </c>
      <c r="AK32" s="169">
        <v>19</v>
      </c>
      <c r="AL32" s="169">
        <v>1563.7984507699998</v>
      </c>
      <c r="AQ32" s="169">
        <v>1563.7984507699998</v>
      </c>
    </row>
    <row r="33" spans="3:43" hidden="1">
      <c r="C33" s="676" t="s">
        <v>564</v>
      </c>
      <c r="D33" s="667" t="s">
        <v>712</v>
      </c>
      <c r="E33" s="222" t="s">
        <v>91</v>
      </c>
      <c r="F33" s="106">
        <f t="shared" si="13"/>
        <v>0</v>
      </c>
      <c r="G33" s="198">
        <f t="shared" si="14"/>
        <v>0</v>
      </c>
      <c r="H33" s="107">
        <f t="shared" si="16"/>
        <v>0</v>
      </c>
      <c r="I33" s="751">
        <f t="shared" si="5"/>
        <v>0</v>
      </c>
      <c r="J33" s="752">
        <f t="shared" si="15"/>
        <v>0</v>
      </c>
      <c r="L33" s="89"/>
      <c r="M33" s="89">
        <v>140</v>
      </c>
      <c r="N33" s="108">
        <f>M33*L33</f>
        <v>0</v>
      </c>
      <c r="AA33" s="169">
        <v>27</v>
      </c>
      <c r="AB33" s="169" t="s">
        <v>823</v>
      </c>
      <c r="AC33" s="169" t="s">
        <v>824</v>
      </c>
      <c r="AD33" s="169">
        <v>-42</v>
      </c>
      <c r="AE33" s="169" t="s">
        <v>708</v>
      </c>
      <c r="AF33" s="169" t="s">
        <v>817</v>
      </c>
      <c r="AG33" s="169">
        <v>4911.8153389758918</v>
      </c>
      <c r="AH33" s="169" t="s">
        <v>712</v>
      </c>
      <c r="AK33" s="169" t="s">
        <v>825</v>
      </c>
      <c r="AL33" s="169">
        <v>0</v>
      </c>
      <c r="AN33" s="169">
        <v>0</v>
      </c>
      <c r="AQ33" s="169">
        <v>0</v>
      </c>
    </row>
    <row r="34" spans="3:43" ht="15" hidden="1" customHeight="1">
      <c r="C34" s="676" t="s">
        <v>565</v>
      </c>
      <c r="D34" s="667" t="s">
        <v>712</v>
      </c>
      <c r="E34" s="222" t="s">
        <v>91</v>
      </c>
      <c r="F34" s="106">
        <f t="shared" si="13"/>
        <v>0</v>
      </c>
      <c r="G34" s="198">
        <f t="shared" si="14"/>
        <v>0</v>
      </c>
      <c r="H34" s="107">
        <f t="shared" si="16"/>
        <v>0</v>
      </c>
      <c r="I34" s="751">
        <f t="shared" si="5"/>
        <v>0</v>
      </c>
      <c r="J34" s="752">
        <f t="shared" si="15"/>
        <v>0</v>
      </c>
      <c r="L34" s="89"/>
      <c r="M34" s="89">
        <v>140</v>
      </c>
      <c r="N34" s="108">
        <f>M34*L34</f>
        <v>0</v>
      </c>
      <c r="AA34" s="169">
        <v>28</v>
      </c>
      <c r="AB34" s="169" t="s">
        <v>823</v>
      </c>
      <c r="AC34" s="169" t="s">
        <v>824</v>
      </c>
      <c r="AD34" s="169">
        <v>-42</v>
      </c>
      <c r="AE34" s="169" t="s">
        <v>710</v>
      </c>
      <c r="AH34" s="169" t="s">
        <v>712</v>
      </c>
      <c r="AK34" s="169">
        <v>20</v>
      </c>
      <c r="AL34" s="169">
        <v>0</v>
      </c>
      <c r="AQ34" s="169">
        <v>0</v>
      </c>
    </row>
    <row r="35" spans="3:43">
      <c r="C35" s="676" t="s">
        <v>135</v>
      </c>
      <c r="D35" s="667" t="s">
        <v>712</v>
      </c>
      <c r="E35" s="222" t="s">
        <v>91</v>
      </c>
      <c r="F35" s="106">
        <f t="shared" si="13"/>
        <v>434.09358228000002</v>
      </c>
      <c r="G35" s="198">
        <f t="shared" si="14"/>
        <v>434.09358228000002</v>
      </c>
      <c r="H35" s="107">
        <f t="shared" si="16"/>
        <v>434.09358228000002</v>
      </c>
      <c r="I35" s="751">
        <f t="shared" si="5"/>
        <v>0</v>
      </c>
      <c r="J35" s="752">
        <f t="shared" si="15"/>
        <v>0</v>
      </c>
      <c r="L35" s="89"/>
      <c r="M35" s="89">
        <v>140</v>
      </c>
      <c r="N35" s="108">
        <f>M35*L35</f>
        <v>0</v>
      </c>
      <c r="AA35" s="169">
        <v>29</v>
      </c>
      <c r="AB35" s="169" t="s">
        <v>823</v>
      </c>
      <c r="AC35" s="169" t="s">
        <v>824</v>
      </c>
      <c r="AD35" s="169">
        <v>-42</v>
      </c>
      <c r="AE35" s="169" t="s">
        <v>711</v>
      </c>
      <c r="AH35" s="169" t="s">
        <v>712</v>
      </c>
      <c r="AK35" s="169">
        <v>20</v>
      </c>
      <c r="AL35" s="169">
        <v>0</v>
      </c>
      <c r="AQ35" s="169">
        <v>0</v>
      </c>
    </row>
    <row r="36" spans="3:43">
      <c r="C36" s="1230" t="s">
        <v>92</v>
      </c>
      <c r="D36" s="1231"/>
      <c r="E36" s="222" t="s">
        <v>91</v>
      </c>
      <c r="F36" s="109">
        <f>SUM(F26:F35)</f>
        <v>48236.700312079985</v>
      </c>
      <c r="G36" s="109">
        <f>SUM(G26:G35)</f>
        <v>47434.093582280002</v>
      </c>
      <c r="H36" s="109">
        <f>SUM(H26:H35)</f>
        <v>45434.093582280002</v>
      </c>
      <c r="I36" s="750">
        <f t="shared" si="5"/>
        <v>-2000</v>
      </c>
      <c r="J36" s="753">
        <f t="shared" si="15"/>
        <v>4.2163765531447656E-2</v>
      </c>
      <c r="AA36" s="169">
        <v>30</v>
      </c>
      <c r="AB36" s="169" t="s">
        <v>823</v>
      </c>
      <c r="AC36" s="169" t="s">
        <v>824</v>
      </c>
      <c r="AD36" s="169">
        <v>-42</v>
      </c>
      <c r="AE36" s="169" t="s">
        <v>108</v>
      </c>
      <c r="AF36" s="169" t="s">
        <v>817</v>
      </c>
      <c r="AG36" s="169">
        <v>4911.8153389758918</v>
      </c>
      <c r="AH36" s="169" t="s">
        <v>712</v>
      </c>
      <c r="AK36" s="169" t="s">
        <v>825</v>
      </c>
      <c r="AL36" s="169">
        <v>0</v>
      </c>
      <c r="AQ36" s="169">
        <v>0</v>
      </c>
    </row>
    <row r="37" spans="3:43">
      <c r="C37" s="1232" t="s">
        <v>90</v>
      </c>
      <c r="D37" s="1233"/>
      <c r="E37" s="227"/>
      <c r="F37" s="110"/>
      <c r="G37" s="110"/>
      <c r="H37" s="110"/>
      <c r="I37" s="749"/>
      <c r="J37" s="747"/>
      <c r="L37" s="111" t="s">
        <v>148</v>
      </c>
      <c r="M37" s="105" t="s">
        <v>149</v>
      </c>
      <c r="N37" s="111" t="s">
        <v>150</v>
      </c>
      <c r="AA37" s="169">
        <v>31</v>
      </c>
      <c r="AB37" s="169" t="s">
        <v>823</v>
      </c>
      <c r="AC37" s="169" t="s">
        <v>824</v>
      </c>
      <c r="AD37" s="169">
        <v>-42</v>
      </c>
      <c r="AE37" s="169" t="s">
        <v>107</v>
      </c>
      <c r="AF37" s="169" t="s">
        <v>817</v>
      </c>
      <c r="AG37" s="169">
        <v>4911.8153389758918</v>
      </c>
      <c r="AH37" s="169" t="s">
        <v>712</v>
      </c>
      <c r="AK37" s="169">
        <v>20</v>
      </c>
      <c r="AL37" s="169">
        <v>0</v>
      </c>
      <c r="AQ37" s="169">
        <v>0</v>
      </c>
    </row>
    <row r="38" spans="3:43" hidden="1">
      <c r="C38" s="676" t="s">
        <v>708</v>
      </c>
      <c r="D38" s="667" t="s">
        <v>713</v>
      </c>
      <c r="E38" s="222" t="s">
        <v>91</v>
      </c>
      <c r="F38" s="106">
        <f t="shared" ref="F38:F45" si="18">AL25</f>
        <v>0</v>
      </c>
      <c r="G38" s="198">
        <f t="shared" ref="G38:G45" si="19">AQ25</f>
        <v>0</v>
      </c>
      <c r="H38" s="107">
        <f t="shared" ref="H38:H45" si="20">+F38-N38</f>
        <v>0</v>
      </c>
      <c r="I38" s="751">
        <f t="shared" si="5"/>
        <v>0</v>
      </c>
      <c r="J38" s="752">
        <f t="shared" ref="J38:J46" si="21">IFERROR(IF(G38&lt;1000,0,(G38-H38)/G38),0)</f>
        <v>0</v>
      </c>
      <c r="L38" s="89"/>
      <c r="M38" s="89">
        <v>140</v>
      </c>
      <c r="N38" s="108">
        <f>M38*L38</f>
        <v>0</v>
      </c>
      <c r="AA38" s="169">
        <v>32</v>
      </c>
      <c r="AB38" s="169" t="s">
        <v>823</v>
      </c>
      <c r="AC38" s="169" t="s">
        <v>824</v>
      </c>
      <c r="AD38" s="169">
        <v>-42</v>
      </c>
      <c r="AE38" s="169" t="s">
        <v>714</v>
      </c>
      <c r="AF38" s="169" t="s">
        <v>817</v>
      </c>
      <c r="AG38" s="169">
        <v>4911.8153389758918</v>
      </c>
      <c r="AH38" s="169" t="s">
        <v>712</v>
      </c>
      <c r="AK38" s="169">
        <v>20</v>
      </c>
      <c r="AL38" s="169">
        <v>0</v>
      </c>
      <c r="AQ38" s="169">
        <v>0</v>
      </c>
    </row>
    <row r="39" spans="3:43">
      <c r="C39" s="676" t="s">
        <v>710</v>
      </c>
      <c r="D39" s="667" t="s">
        <v>713</v>
      </c>
      <c r="E39" s="222" t="s">
        <v>91</v>
      </c>
      <c r="F39" s="106">
        <f t="shared" si="18"/>
        <v>14038.150000000001</v>
      </c>
      <c r="G39" s="198">
        <f t="shared" si="19"/>
        <v>14000</v>
      </c>
      <c r="H39" s="884">
        <v>14000</v>
      </c>
      <c r="I39" s="751">
        <f t="shared" si="5"/>
        <v>0</v>
      </c>
      <c r="J39" s="752">
        <f t="shared" si="21"/>
        <v>0</v>
      </c>
      <c r="L39" s="89"/>
      <c r="M39" s="89">
        <v>140</v>
      </c>
      <c r="N39" s="108"/>
      <c r="AA39" s="169">
        <v>33</v>
      </c>
      <c r="AB39" s="169" t="s">
        <v>823</v>
      </c>
      <c r="AC39" s="169" t="s">
        <v>824</v>
      </c>
      <c r="AD39" s="169">
        <v>-42</v>
      </c>
      <c r="AE39" s="169" t="s">
        <v>565</v>
      </c>
      <c r="AF39" s="169" t="s">
        <v>817</v>
      </c>
      <c r="AG39" s="169">
        <v>4911.8153389758918</v>
      </c>
      <c r="AH39" s="169" t="s">
        <v>712</v>
      </c>
      <c r="AK39" s="169">
        <v>20</v>
      </c>
      <c r="AL39" s="169">
        <v>0</v>
      </c>
      <c r="AQ39" s="169">
        <v>0</v>
      </c>
    </row>
    <row r="40" spans="3:43">
      <c r="C40" s="905" t="s">
        <v>711</v>
      </c>
      <c r="D40" s="906" t="s">
        <v>713</v>
      </c>
      <c r="E40" s="907" t="s">
        <v>91</v>
      </c>
      <c r="F40" s="908">
        <f t="shared" si="18"/>
        <v>520.64999999999964</v>
      </c>
      <c r="G40" s="198">
        <f t="shared" si="19"/>
        <v>500</v>
      </c>
      <c r="H40" s="884">
        <v>2000</v>
      </c>
      <c r="I40" s="751">
        <f t="shared" si="5"/>
        <v>1500</v>
      </c>
      <c r="J40" s="752">
        <f t="shared" si="21"/>
        <v>0</v>
      </c>
      <c r="L40" s="89"/>
      <c r="M40" s="89">
        <v>140</v>
      </c>
      <c r="N40" s="108">
        <f>M40*L40</f>
        <v>0</v>
      </c>
      <c r="AA40" s="169">
        <v>34</v>
      </c>
      <c r="AB40" s="169" t="s">
        <v>823</v>
      </c>
      <c r="AC40" s="169" t="s">
        <v>824</v>
      </c>
      <c r="AD40" s="169">
        <v>-42</v>
      </c>
      <c r="AE40" s="169" t="s">
        <v>135</v>
      </c>
      <c r="AH40" s="169" t="s">
        <v>712</v>
      </c>
      <c r="AK40" s="169">
        <v>20</v>
      </c>
      <c r="AL40" s="169">
        <v>0</v>
      </c>
      <c r="AQ40" s="169">
        <v>0</v>
      </c>
    </row>
    <row r="41" spans="3:43" hidden="1">
      <c r="C41" s="676" t="s">
        <v>711</v>
      </c>
      <c r="D41" s="667" t="s">
        <v>709</v>
      </c>
      <c r="E41" s="222" t="s">
        <v>91</v>
      </c>
      <c r="F41" s="112">
        <f t="shared" si="18"/>
        <v>0</v>
      </c>
      <c r="G41" s="198">
        <f t="shared" si="19"/>
        <v>0</v>
      </c>
      <c r="H41" s="107">
        <f t="shared" si="20"/>
        <v>0</v>
      </c>
      <c r="I41" s="751">
        <f t="shared" si="5"/>
        <v>0</v>
      </c>
      <c r="J41" s="752">
        <f t="shared" si="21"/>
        <v>0</v>
      </c>
      <c r="L41" s="89"/>
      <c r="M41" s="89">
        <v>140</v>
      </c>
      <c r="N41" s="108"/>
      <c r="AA41" s="169">
        <v>35</v>
      </c>
      <c r="AB41" s="169" t="s">
        <v>826</v>
      </c>
      <c r="AC41" s="169" t="s">
        <v>827</v>
      </c>
      <c r="AD41" s="169">
        <v>-24</v>
      </c>
      <c r="AE41" s="169" t="s">
        <v>708</v>
      </c>
      <c r="AF41" s="169" t="s">
        <v>828</v>
      </c>
      <c r="AG41" s="169">
        <v>5313.4976204332961</v>
      </c>
      <c r="AH41" s="169" t="s">
        <v>709</v>
      </c>
      <c r="AK41" s="169" t="s">
        <v>829</v>
      </c>
      <c r="AL41" s="169">
        <v>0</v>
      </c>
      <c r="AN41" s="169">
        <v>66632.935041210018</v>
      </c>
      <c r="AQ41" s="169">
        <v>0</v>
      </c>
    </row>
    <row r="42" spans="3:43" hidden="1">
      <c r="C42" s="676" t="s">
        <v>555</v>
      </c>
      <c r="D42" s="667" t="s">
        <v>713</v>
      </c>
      <c r="E42" s="222" t="s">
        <v>91</v>
      </c>
      <c r="F42" s="112">
        <f t="shared" si="18"/>
        <v>0</v>
      </c>
      <c r="G42" s="198">
        <f t="shared" si="19"/>
        <v>0</v>
      </c>
      <c r="H42" s="107">
        <f t="shared" si="20"/>
        <v>0</v>
      </c>
      <c r="I42" s="751">
        <f t="shared" si="5"/>
        <v>0</v>
      </c>
      <c r="J42" s="752">
        <f t="shared" si="21"/>
        <v>0</v>
      </c>
      <c r="L42" s="89"/>
      <c r="M42" s="89">
        <v>140</v>
      </c>
      <c r="N42" s="108"/>
      <c r="AA42" s="169">
        <v>36</v>
      </c>
      <c r="AB42" s="169" t="s">
        <v>826</v>
      </c>
      <c r="AC42" s="169" t="s">
        <v>827</v>
      </c>
      <c r="AD42" s="169">
        <v>-24</v>
      </c>
      <c r="AE42" s="169" t="s">
        <v>710</v>
      </c>
      <c r="AH42" s="169" t="s">
        <v>709</v>
      </c>
      <c r="AK42" s="169" t="s">
        <v>829</v>
      </c>
      <c r="AL42" s="169">
        <v>100.200000000003</v>
      </c>
      <c r="AM42" s="169">
        <v>0</v>
      </c>
      <c r="AO42" s="169" t="s">
        <v>830</v>
      </c>
      <c r="AQ42" s="169">
        <v>100</v>
      </c>
    </row>
    <row r="43" spans="3:43" hidden="1">
      <c r="C43" s="676" t="s">
        <v>107</v>
      </c>
      <c r="D43" s="667" t="s">
        <v>713</v>
      </c>
      <c r="E43" s="222" t="s">
        <v>91</v>
      </c>
      <c r="F43" s="112">
        <f t="shared" si="18"/>
        <v>0</v>
      </c>
      <c r="G43" s="198">
        <f t="shared" si="19"/>
        <v>0</v>
      </c>
      <c r="H43" s="107">
        <f t="shared" si="20"/>
        <v>0</v>
      </c>
      <c r="I43" s="751">
        <f t="shared" si="5"/>
        <v>0</v>
      </c>
      <c r="J43" s="752">
        <f t="shared" si="21"/>
        <v>0</v>
      </c>
      <c r="L43" s="89"/>
      <c r="M43" s="89">
        <v>140</v>
      </c>
      <c r="N43" s="108">
        <f t="shared" ref="N43:N45" si="22">M43*L43</f>
        <v>0</v>
      </c>
      <c r="AA43" s="169">
        <v>37</v>
      </c>
      <c r="AB43" s="169" t="s">
        <v>826</v>
      </c>
      <c r="AC43" s="169" t="s">
        <v>827</v>
      </c>
      <c r="AD43" s="169">
        <v>-24</v>
      </c>
      <c r="AE43" s="169" t="s">
        <v>711</v>
      </c>
      <c r="AH43" s="169" t="s">
        <v>709</v>
      </c>
      <c r="AI43" s="169">
        <v>5280</v>
      </c>
      <c r="AJ43" s="169">
        <v>1394</v>
      </c>
      <c r="AK43" s="169" t="s">
        <v>829</v>
      </c>
      <c r="AL43" s="169">
        <v>62415.403633670008</v>
      </c>
      <c r="AM43" s="169" t="s">
        <v>831</v>
      </c>
      <c r="AO43" s="169" t="s">
        <v>832</v>
      </c>
      <c r="AQ43" s="169">
        <v>73000</v>
      </c>
    </row>
    <row r="44" spans="3:43" hidden="1">
      <c r="C44" s="676" t="s">
        <v>556</v>
      </c>
      <c r="D44" s="667" t="s">
        <v>709</v>
      </c>
      <c r="E44" s="222" t="s">
        <v>91</v>
      </c>
      <c r="F44" s="112">
        <f t="shared" si="18"/>
        <v>0</v>
      </c>
      <c r="G44" s="198">
        <f t="shared" si="19"/>
        <v>0</v>
      </c>
      <c r="H44" s="107">
        <f t="shared" si="20"/>
        <v>0</v>
      </c>
      <c r="I44" s="751">
        <f t="shared" si="5"/>
        <v>0</v>
      </c>
      <c r="J44" s="752">
        <f t="shared" si="21"/>
        <v>0</v>
      </c>
      <c r="L44" s="89"/>
      <c r="M44" s="89">
        <v>140</v>
      </c>
      <c r="N44" s="108"/>
      <c r="AA44" s="169">
        <v>38</v>
      </c>
      <c r="AB44" s="169" t="s">
        <v>826</v>
      </c>
      <c r="AC44" s="169" t="s">
        <v>827</v>
      </c>
      <c r="AD44" s="169">
        <v>-24</v>
      </c>
      <c r="AE44" s="169" t="s">
        <v>107</v>
      </c>
      <c r="AH44" s="169" t="s">
        <v>709</v>
      </c>
      <c r="AI44" s="169">
        <v>810</v>
      </c>
      <c r="AK44" s="169" t="s">
        <v>829</v>
      </c>
      <c r="AL44" s="169">
        <v>3036.3500000000004</v>
      </c>
      <c r="AM44" s="169">
        <v>17</v>
      </c>
      <c r="AO44" s="169" t="s">
        <v>833</v>
      </c>
      <c r="AQ44" s="169">
        <v>3000</v>
      </c>
    </row>
    <row r="45" spans="3:43">
      <c r="C45" s="676" t="s">
        <v>135</v>
      </c>
      <c r="D45" s="667" t="s">
        <v>713</v>
      </c>
      <c r="E45" s="222" t="s">
        <v>91</v>
      </c>
      <c r="F45" s="112">
        <f t="shared" si="18"/>
        <v>1563.7984507699998</v>
      </c>
      <c r="G45" s="198">
        <f t="shared" si="19"/>
        <v>1563.7984507699998</v>
      </c>
      <c r="H45" s="107">
        <f t="shared" si="20"/>
        <v>1563.7984507699998</v>
      </c>
      <c r="I45" s="751">
        <f t="shared" si="5"/>
        <v>0</v>
      </c>
      <c r="J45" s="752">
        <f t="shared" si="21"/>
        <v>0</v>
      </c>
      <c r="L45" s="89"/>
      <c r="M45" s="89">
        <v>140</v>
      </c>
      <c r="N45" s="108">
        <f t="shared" si="22"/>
        <v>0</v>
      </c>
      <c r="AA45" s="169">
        <v>39</v>
      </c>
      <c r="AB45" s="169" t="s">
        <v>826</v>
      </c>
      <c r="AC45" s="169" t="s">
        <v>827</v>
      </c>
      <c r="AD45" s="169">
        <v>-24</v>
      </c>
      <c r="AE45" s="169" t="s">
        <v>555</v>
      </c>
      <c r="AH45" s="169" t="s">
        <v>709</v>
      </c>
      <c r="AK45" s="169" t="s">
        <v>829</v>
      </c>
      <c r="AL45" s="169">
        <v>0</v>
      </c>
      <c r="AO45" s="169" t="s">
        <v>834</v>
      </c>
      <c r="AQ45" s="169">
        <v>0</v>
      </c>
    </row>
    <row r="46" spans="3:43">
      <c r="C46" s="1230" t="s">
        <v>92</v>
      </c>
      <c r="D46" s="1231"/>
      <c r="E46" s="222" t="s">
        <v>91</v>
      </c>
      <c r="F46" s="109">
        <f>SUM(F38:F45)</f>
        <v>16122.598450770001</v>
      </c>
      <c r="G46" s="109">
        <f>SUM(G38:G45)</f>
        <v>16063.79845077</v>
      </c>
      <c r="H46" s="109">
        <f>SUM(H38:H45)</f>
        <v>17563.798450769998</v>
      </c>
      <c r="I46" s="750">
        <f t="shared" si="5"/>
        <v>1499.9999999999982</v>
      </c>
      <c r="J46" s="753">
        <f t="shared" si="21"/>
        <v>-9.3377665599887888E-2</v>
      </c>
      <c r="AA46" s="169">
        <v>40</v>
      </c>
      <c r="AB46" s="169" t="s">
        <v>826</v>
      </c>
      <c r="AC46" s="169" t="s">
        <v>827</v>
      </c>
      <c r="AD46" s="169">
        <v>-24</v>
      </c>
      <c r="AE46" s="169" t="s">
        <v>565</v>
      </c>
      <c r="AH46" s="169" t="s">
        <v>709</v>
      </c>
      <c r="AK46" s="169" t="s">
        <v>829</v>
      </c>
      <c r="AL46" s="169">
        <v>0</v>
      </c>
      <c r="AQ46" s="169">
        <v>0</v>
      </c>
    </row>
    <row r="47" spans="3:43" hidden="1">
      <c r="C47" s="1232" t="s">
        <v>172</v>
      </c>
      <c r="D47" s="1233"/>
      <c r="E47" s="227"/>
      <c r="F47" s="110"/>
      <c r="G47" s="110"/>
      <c r="H47" s="110"/>
      <c r="I47" s="749"/>
      <c r="J47" s="747"/>
      <c r="L47" s="111" t="s">
        <v>148</v>
      </c>
      <c r="M47" s="105" t="s">
        <v>149</v>
      </c>
      <c r="N47" s="111" t="s">
        <v>150</v>
      </c>
      <c r="AA47" s="169">
        <v>41</v>
      </c>
      <c r="AB47" s="169" t="s">
        <v>835</v>
      </c>
      <c r="AC47" s="169" t="s">
        <v>836</v>
      </c>
      <c r="AD47" s="169">
        <v>25</v>
      </c>
      <c r="AE47" s="169" t="s">
        <v>135</v>
      </c>
      <c r="AF47" s="169" t="s">
        <v>837</v>
      </c>
      <c r="AG47" s="169">
        <v>4541.3974609375</v>
      </c>
      <c r="AH47" s="169" t="s">
        <v>709</v>
      </c>
      <c r="AK47" s="169" t="s">
        <v>829</v>
      </c>
      <c r="AL47" s="169">
        <v>1080.98140754</v>
      </c>
      <c r="AQ47" s="169">
        <v>1080.98140754</v>
      </c>
    </row>
    <row r="48" spans="3:43" hidden="1">
      <c r="C48" s="676" t="s">
        <v>708</v>
      </c>
      <c r="D48" s="667" t="s">
        <v>712</v>
      </c>
      <c r="E48" s="222" t="s">
        <v>91</v>
      </c>
      <c r="F48" s="106">
        <f t="shared" ref="F48:F55" si="23">AL33</f>
        <v>0</v>
      </c>
      <c r="G48" s="198">
        <f t="shared" ref="G48:G54" si="24">AQ33</f>
        <v>0</v>
      </c>
      <c r="H48" s="107">
        <f t="shared" ref="H48:H55" si="25">+F48-N48</f>
        <v>0</v>
      </c>
      <c r="I48" s="751">
        <f t="shared" si="5"/>
        <v>0</v>
      </c>
      <c r="J48" s="752">
        <f t="shared" ref="J48:J56" si="26">IFERROR(IF(G48&lt;1000,0,(G48-H48)/G48),0)</f>
        <v>0</v>
      </c>
      <c r="L48" s="89"/>
      <c r="M48" s="89">
        <v>140</v>
      </c>
      <c r="N48" s="108">
        <f>M48*L48</f>
        <v>0</v>
      </c>
      <c r="AA48" s="169">
        <v>42</v>
      </c>
      <c r="AB48" s="169" t="s">
        <v>835</v>
      </c>
      <c r="AC48" s="169" t="s">
        <v>836</v>
      </c>
      <c r="AD48" s="169">
        <v>25</v>
      </c>
      <c r="AE48" s="169" t="s">
        <v>708</v>
      </c>
      <c r="AF48" s="169" t="s">
        <v>837</v>
      </c>
      <c r="AG48" s="169">
        <v>4541.3974609375</v>
      </c>
      <c r="AH48" s="169" t="s">
        <v>709</v>
      </c>
      <c r="AK48" s="169" t="s">
        <v>838</v>
      </c>
      <c r="AL48" s="169">
        <v>0</v>
      </c>
      <c r="AN48" s="169">
        <v>33977.620117450017</v>
      </c>
      <c r="AQ48" s="169">
        <v>0</v>
      </c>
    </row>
    <row r="49" spans="3:43" hidden="1">
      <c r="C49" s="676" t="s">
        <v>710</v>
      </c>
      <c r="D49" s="667" t="s">
        <v>712</v>
      </c>
      <c r="E49" s="222" t="s">
        <v>91</v>
      </c>
      <c r="F49" s="106">
        <f t="shared" si="23"/>
        <v>0</v>
      </c>
      <c r="G49" s="198">
        <f t="shared" si="24"/>
        <v>0</v>
      </c>
      <c r="H49" s="107">
        <f t="shared" si="25"/>
        <v>0</v>
      </c>
      <c r="I49" s="751">
        <f t="shared" si="5"/>
        <v>0</v>
      </c>
      <c r="J49" s="752">
        <f t="shared" si="26"/>
        <v>0</v>
      </c>
      <c r="L49" s="89"/>
      <c r="M49" s="89">
        <v>140</v>
      </c>
      <c r="N49" s="108">
        <f t="shared" ref="N49:N50" si="27">M49*L49</f>
        <v>0</v>
      </c>
      <c r="AA49" s="169">
        <v>43</v>
      </c>
      <c r="AB49" s="169" t="s">
        <v>835</v>
      </c>
      <c r="AC49" s="169" t="s">
        <v>836</v>
      </c>
      <c r="AD49" s="169">
        <v>25</v>
      </c>
      <c r="AE49" s="169" t="s">
        <v>710</v>
      </c>
      <c r="AF49" s="169" t="s">
        <v>837</v>
      </c>
      <c r="AG49" s="169">
        <v>4541.3974609375</v>
      </c>
      <c r="AH49" s="169" t="s">
        <v>709</v>
      </c>
      <c r="AK49" s="169" t="s">
        <v>838</v>
      </c>
      <c r="AL49" s="169">
        <v>0</v>
      </c>
      <c r="AQ49" s="169">
        <v>0</v>
      </c>
    </row>
    <row r="50" spans="3:43" hidden="1">
      <c r="C50" s="676" t="s">
        <v>711</v>
      </c>
      <c r="D50" s="667" t="s">
        <v>712</v>
      </c>
      <c r="E50" s="222" t="s">
        <v>91</v>
      </c>
      <c r="F50" s="106">
        <f t="shared" si="23"/>
        <v>0</v>
      </c>
      <c r="G50" s="198">
        <f t="shared" si="24"/>
        <v>0</v>
      </c>
      <c r="H50" s="107">
        <f t="shared" si="25"/>
        <v>0</v>
      </c>
      <c r="I50" s="751">
        <f t="shared" si="5"/>
        <v>0</v>
      </c>
      <c r="J50" s="752">
        <f t="shared" si="26"/>
        <v>0</v>
      </c>
      <c r="L50" s="89"/>
      <c r="M50" s="89">
        <v>140</v>
      </c>
      <c r="N50" s="108">
        <f t="shared" si="27"/>
        <v>0</v>
      </c>
      <c r="AA50" s="169">
        <v>44</v>
      </c>
      <c r="AB50" s="169" t="s">
        <v>835</v>
      </c>
      <c r="AC50" s="169" t="s">
        <v>836</v>
      </c>
      <c r="AD50" s="169">
        <v>25</v>
      </c>
      <c r="AE50" s="169" t="s">
        <v>711</v>
      </c>
      <c r="AF50" s="169" t="s">
        <v>837</v>
      </c>
      <c r="AG50" s="169">
        <v>4541.3974609375</v>
      </c>
      <c r="AH50" s="169" t="s">
        <v>709</v>
      </c>
      <c r="AI50" s="169">
        <v>1296</v>
      </c>
      <c r="AJ50" s="169">
        <v>1248</v>
      </c>
      <c r="AK50" s="169" t="s">
        <v>838</v>
      </c>
      <c r="AL50" s="169">
        <v>32852.461643680013</v>
      </c>
      <c r="AM50" s="169" t="s">
        <v>839</v>
      </c>
      <c r="AQ50" s="169">
        <v>34000</v>
      </c>
    </row>
    <row r="51" spans="3:43" hidden="1">
      <c r="C51" s="676" t="s">
        <v>108</v>
      </c>
      <c r="D51" s="667" t="s">
        <v>712</v>
      </c>
      <c r="E51" s="222" t="s">
        <v>91</v>
      </c>
      <c r="F51" s="106">
        <f t="shared" si="23"/>
        <v>0</v>
      </c>
      <c r="G51" s="198">
        <f t="shared" si="24"/>
        <v>0</v>
      </c>
      <c r="H51" s="107">
        <f t="shared" si="25"/>
        <v>0</v>
      </c>
      <c r="I51" s="751">
        <f t="shared" si="5"/>
        <v>0</v>
      </c>
      <c r="J51" s="752">
        <f t="shared" si="26"/>
        <v>0</v>
      </c>
      <c r="L51" s="89"/>
      <c r="M51" s="89">
        <v>140</v>
      </c>
      <c r="N51" s="108"/>
      <c r="AA51" s="169">
        <v>45</v>
      </c>
      <c r="AB51" s="169" t="s">
        <v>835</v>
      </c>
      <c r="AC51" s="169" t="s">
        <v>836</v>
      </c>
      <c r="AD51" s="169">
        <v>25</v>
      </c>
      <c r="AE51" s="169" t="s">
        <v>555</v>
      </c>
      <c r="AF51" s="169" t="s">
        <v>837</v>
      </c>
      <c r="AG51" s="169">
        <v>4541.3974609375</v>
      </c>
      <c r="AH51" s="169" t="s">
        <v>709</v>
      </c>
      <c r="AK51" s="169" t="s">
        <v>838</v>
      </c>
      <c r="AL51" s="169">
        <v>0</v>
      </c>
      <c r="AQ51" s="169">
        <v>0</v>
      </c>
    </row>
    <row r="52" spans="3:43" hidden="1">
      <c r="C52" s="676" t="s">
        <v>107</v>
      </c>
      <c r="D52" s="667" t="s">
        <v>712</v>
      </c>
      <c r="E52" s="222" t="s">
        <v>91</v>
      </c>
      <c r="F52" s="106">
        <f t="shared" si="23"/>
        <v>0</v>
      </c>
      <c r="G52" s="198">
        <f t="shared" si="24"/>
        <v>0</v>
      </c>
      <c r="H52" s="107">
        <f t="shared" si="25"/>
        <v>0</v>
      </c>
      <c r="I52" s="751">
        <f t="shared" si="5"/>
        <v>0</v>
      </c>
      <c r="J52" s="752">
        <f t="shared" si="26"/>
        <v>0</v>
      </c>
      <c r="L52" s="89"/>
      <c r="M52" s="89">
        <v>140</v>
      </c>
      <c r="N52" s="108"/>
      <c r="AA52" s="169">
        <v>46</v>
      </c>
      <c r="AB52" s="169" t="s">
        <v>835</v>
      </c>
      <c r="AC52" s="169" t="s">
        <v>836</v>
      </c>
      <c r="AD52" s="169">
        <v>25</v>
      </c>
      <c r="AE52" s="169" t="s">
        <v>107</v>
      </c>
      <c r="AF52" s="169" t="s">
        <v>837</v>
      </c>
      <c r="AG52" s="169">
        <v>4541.3974609375</v>
      </c>
      <c r="AH52" s="169" t="s">
        <v>709</v>
      </c>
      <c r="AK52" s="169" t="s">
        <v>838</v>
      </c>
      <c r="AL52" s="169">
        <v>0</v>
      </c>
      <c r="AQ52" s="169">
        <v>0</v>
      </c>
    </row>
    <row r="53" spans="3:43" hidden="1">
      <c r="C53" s="676" t="s">
        <v>714</v>
      </c>
      <c r="D53" s="667" t="s">
        <v>712</v>
      </c>
      <c r="E53" s="222" t="s">
        <v>91</v>
      </c>
      <c r="F53" s="106">
        <f t="shared" si="23"/>
        <v>0</v>
      </c>
      <c r="G53" s="198">
        <f t="shared" si="24"/>
        <v>0</v>
      </c>
      <c r="H53" s="107">
        <f t="shared" si="25"/>
        <v>0</v>
      </c>
      <c r="I53" s="751">
        <f t="shared" si="5"/>
        <v>0</v>
      </c>
      <c r="J53" s="752">
        <f t="shared" si="26"/>
        <v>0</v>
      </c>
      <c r="L53" s="89"/>
      <c r="M53" s="89">
        <v>140</v>
      </c>
      <c r="N53" s="108">
        <f>M53*L53</f>
        <v>0</v>
      </c>
      <c r="AA53" s="169">
        <v>47</v>
      </c>
      <c r="AB53" s="169" t="s">
        <v>835</v>
      </c>
      <c r="AC53" s="169" t="s">
        <v>836</v>
      </c>
      <c r="AD53" s="169">
        <v>25</v>
      </c>
      <c r="AE53" s="169" t="s">
        <v>840</v>
      </c>
      <c r="AF53" s="169" t="s">
        <v>837</v>
      </c>
      <c r="AG53" s="169">
        <v>4541.3974609375</v>
      </c>
      <c r="AH53" s="169" t="s">
        <v>709</v>
      </c>
      <c r="AK53" s="169" t="s">
        <v>838</v>
      </c>
      <c r="AL53" s="169">
        <v>0</v>
      </c>
      <c r="AQ53" s="169">
        <v>0</v>
      </c>
    </row>
    <row r="54" spans="3:43" hidden="1">
      <c r="C54" s="676" t="s">
        <v>565</v>
      </c>
      <c r="D54" s="677" t="s">
        <v>712</v>
      </c>
      <c r="E54" s="222" t="s">
        <v>91</v>
      </c>
      <c r="F54" s="106">
        <f t="shared" si="23"/>
        <v>0</v>
      </c>
      <c r="G54" s="198">
        <f t="shared" si="24"/>
        <v>0</v>
      </c>
      <c r="H54" s="107">
        <f t="shared" si="25"/>
        <v>0</v>
      </c>
      <c r="I54" s="751">
        <f t="shared" si="5"/>
        <v>0</v>
      </c>
      <c r="J54" s="752">
        <f t="shared" si="26"/>
        <v>0</v>
      </c>
      <c r="L54" s="89"/>
      <c r="M54" s="89">
        <v>140</v>
      </c>
      <c r="N54" s="108">
        <f>M54*L54</f>
        <v>0</v>
      </c>
      <c r="AA54" s="169">
        <v>48</v>
      </c>
      <c r="AB54" s="169" t="s">
        <v>835</v>
      </c>
      <c r="AC54" s="169" t="s">
        <v>836</v>
      </c>
      <c r="AD54" s="169">
        <v>25</v>
      </c>
      <c r="AE54" s="169" t="s">
        <v>135</v>
      </c>
      <c r="AF54" s="169" t="s">
        <v>837</v>
      </c>
      <c r="AG54" s="169">
        <v>4541.3974609375</v>
      </c>
      <c r="AH54" s="169" t="s">
        <v>709</v>
      </c>
      <c r="AK54" s="169" t="s">
        <v>838</v>
      </c>
      <c r="AL54" s="169">
        <v>1125.15847377</v>
      </c>
      <c r="AQ54" s="169">
        <v>1125.15847377</v>
      </c>
    </row>
    <row r="55" spans="3:43" hidden="1">
      <c r="C55" s="676" t="s">
        <v>135</v>
      </c>
      <c r="D55" s="677" t="s">
        <v>712</v>
      </c>
      <c r="E55" s="222" t="s">
        <v>91</v>
      </c>
      <c r="F55" s="106">
        <f t="shared" si="23"/>
        <v>0</v>
      </c>
      <c r="G55" s="198">
        <f>AQ40</f>
        <v>0</v>
      </c>
      <c r="H55" s="107">
        <f t="shared" si="25"/>
        <v>0</v>
      </c>
      <c r="I55" s="751">
        <f t="shared" si="5"/>
        <v>0</v>
      </c>
      <c r="J55" s="752">
        <f t="shared" si="26"/>
        <v>0</v>
      </c>
      <c r="K55" s="51"/>
      <c r="L55" s="89"/>
      <c r="M55" s="89">
        <v>140</v>
      </c>
      <c r="N55" s="108">
        <f>M55*L55</f>
        <v>0</v>
      </c>
      <c r="AA55" s="169">
        <v>49</v>
      </c>
      <c r="AE55" s="169" t="s">
        <v>20</v>
      </c>
      <c r="AH55" s="169" t="s">
        <v>717</v>
      </c>
      <c r="AK55" s="169" t="s">
        <v>841</v>
      </c>
      <c r="AL55" s="169">
        <v>0</v>
      </c>
      <c r="AN55" s="169">
        <v>0</v>
      </c>
      <c r="AQ55" s="169">
        <v>0</v>
      </c>
    </row>
    <row r="56" spans="3:43" ht="20.25" hidden="1" customHeight="1">
      <c r="C56" s="1230" t="s">
        <v>92</v>
      </c>
      <c r="D56" s="1231"/>
      <c r="E56" s="222" t="s">
        <v>91</v>
      </c>
      <c r="F56" s="109">
        <f>SUM(F48:F55)</f>
        <v>0</v>
      </c>
      <c r="G56" s="109">
        <f>SUM(G48:G55)</f>
        <v>0</v>
      </c>
      <c r="H56" s="109">
        <f>SUM(H48:H55)</f>
        <v>0</v>
      </c>
      <c r="I56" s="750">
        <f t="shared" si="5"/>
        <v>0</v>
      </c>
      <c r="J56" s="753">
        <f t="shared" si="26"/>
        <v>0</v>
      </c>
      <c r="AA56" s="169">
        <v>50</v>
      </c>
      <c r="AE56" s="169" t="s">
        <v>21</v>
      </c>
      <c r="AH56" s="169" t="s">
        <v>717</v>
      </c>
      <c r="AK56" s="169" t="s">
        <v>841</v>
      </c>
      <c r="AL56" s="169">
        <v>0</v>
      </c>
      <c r="AQ56" s="169">
        <v>0</v>
      </c>
    </row>
    <row r="57" spans="3:43" ht="15" customHeight="1">
      <c r="C57" s="1232" t="s">
        <v>200</v>
      </c>
      <c r="D57" s="1233"/>
      <c r="E57" s="227"/>
      <c r="F57" s="110"/>
      <c r="G57" s="110"/>
      <c r="H57" s="110"/>
      <c r="I57" s="749"/>
      <c r="J57" s="747"/>
      <c r="L57" s="111" t="s">
        <v>148</v>
      </c>
      <c r="M57" s="105" t="s">
        <v>149</v>
      </c>
      <c r="N57" s="111" t="s">
        <v>150</v>
      </c>
      <c r="AA57" s="169">
        <v>51</v>
      </c>
      <c r="AE57" s="169" t="s">
        <v>22</v>
      </c>
      <c r="AF57" s="169" t="s">
        <v>837</v>
      </c>
      <c r="AG57" s="169">
        <v>4541.3974609375</v>
      </c>
      <c r="AH57" s="169" t="s">
        <v>717</v>
      </c>
      <c r="AK57" s="169" t="s">
        <v>841</v>
      </c>
      <c r="AL57" s="169">
        <v>0</v>
      </c>
      <c r="AQ57" s="169">
        <v>0</v>
      </c>
    </row>
    <row r="58" spans="3:43">
      <c r="C58" s="676" t="s">
        <v>437</v>
      </c>
      <c r="D58" s="667" t="s">
        <v>715</v>
      </c>
      <c r="E58" s="222" t="s">
        <v>91</v>
      </c>
      <c r="F58" s="106">
        <f t="shared" ref="F58:F68" si="28">AL81</f>
        <v>0</v>
      </c>
      <c r="G58" s="198">
        <f t="shared" ref="G58:G68" si="29">AQ81</f>
        <v>0</v>
      </c>
      <c r="H58" s="884">
        <v>300</v>
      </c>
      <c r="I58" s="751">
        <f t="shared" si="5"/>
        <v>300</v>
      </c>
      <c r="J58" s="752">
        <f t="shared" ref="J58:J60" si="30">IFERROR(IF(G58&lt;1000,0,(G58-H58)/G58),0)</f>
        <v>0</v>
      </c>
      <c r="L58" s="89"/>
      <c r="M58" s="89">
        <v>140</v>
      </c>
      <c r="N58" s="108">
        <f>M58*L58</f>
        <v>0</v>
      </c>
      <c r="AA58" s="169">
        <v>52</v>
      </c>
      <c r="AE58" s="169" t="s">
        <v>108</v>
      </c>
      <c r="AF58" s="169" t="s">
        <v>837</v>
      </c>
      <c r="AG58" s="169">
        <v>4541.3974609375</v>
      </c>
      <c r="AH58" s="169" t="s">
        <v>717</v>
      </c>
      <c r="AK58" s="169" t="s">
        <v>841</v>
      </c>
      <c r="AL58" s="169">
        <v>0</v>
      </c>
      <c r="AQ58" s="169">
        <v>0</v>
      </c>
    </row>
    <row r="59" spans="3:43" ht="15" hidden="1" customHeight="1">
      <c r="C59" s="676" t="s">
        <v>438</v>
      </c>
      <c r="D59" s="677" t="s">
        <v>715</v>
      </c>
      <c r="E59" s="222" t="s">
        <v>91</v>
      </c>
      <c r="F59" s="106">
        <f t="shared" si="28"/>
        <v>0</v>
      </c>
      <c r="G59" s="198">
        <f t="shared" si="29"/>
        <v>0</v>
      </c>
      <c r="H59" s="884">
        <f t="shared" ref="H59:H68" si="31">+F59-N59</f>
        <v>0</v>
      </c>
      <c r="I59" s="751">
        <f t="shared" si="5"/>
        <v>0</v>
      </c>
      <c r="J59" s="752">
        <f t="shared" si="30"/>
        <v>0</v>
      </c>
      <c r="L59" s="89"/>
      <c r="M59" s="89">
        <v>140</v>
      </c>
      <c r="N59" s="108">
        <f>M59*L59</f>
        <v>0</v>
      </c>
      <c r="AA59" s="169">
        <v>53</v>
      </c>
      <c r="AE59" s="169" t="s">
        <v>439</v>
      </c>
      <c r="AF59" s="169" t="s">
        <v>837</v>
      </c>
      <c r="AG59" s="169">
        <v>4541.3974609375</v>
      </c>
      <c r="AH59" s="169" t="s">
        <v>717</v>
      </c>
      <c r="AK59" s="169" t="s">
        <v>841</v>
      </c>
      <c r="AL59" s="169">
        <v>0</v>
      </c>
      <c r="AQ59" s="169">
        <v>0</v>
      </c>
    </row>
    <row r="60" spans="3:43">
      <c r="C60" s="676" t="s">
        <v>108</v>
      </c>
      <c r="D60" s="667" t="s">
        <v>715</v>
      </c>
      <c r="E60" s="222" t="s">
        <v>91</v>
      </c>
      <c r="F60" s="106">
        <f t="shared" si="28"/>
        <v>1261.5157908899891</v>
      </c>
      <c r="G60" s="198">
        <f t="shared" si="29"/>
        <v>2000</v>
      </c>
      <c r="H60" s="884">
        <v>5000</v>
      </c>
      <c r="I60" s="751">
        <f t="shared" si="5"/>
        <v>3000</v>
      </c>
      <c r="J60" s="752">
        <f t="shared" si="30"/>
        <v>-1.5</v>
      </c>
      <c r="L60" s="89"/>
      <c r="M60" s="89">
        <v>140</v>
      </c>
      <c r="N60" s="108">
        <f>M60*L60</f>
        <v>0</v>
      </c>
      <c r="AA60" s="169">
        <v>54</v>
      </c>
      <c r="AE60" s="169" t="s">
        <v>556</v>
      </c>
      <c r="AF60" s="169" t="s">
        <v>837</v>
      </c>
      <c r="AG60" s="169">
        <v>4541.3974609375</v>
      </c>
      <c r="AH60" s="169" t="s">
        <v>717</v>
      </c>
      <c r="AK60" s="169" t="s">
        <v>841</v>
      </c>
      <c r="AL60" s="169">
        <v>0</v>
      </c>
      <c r="AQ60" s="169">
        <v>0</v>
      </c>
    </row>
    <row r="61" spans="3:43">
      <c r="C61" s="676" t="s">
        <v>439</v>
      </c>
      <c r="D61" s="667" t="s">
        <v>715</v>
      </c>
      <c r="E61" s="222" t="s">
        <v>91</v>
      </c>
      <c r="F61" s="106">
        <f t="shared" si="28"/>
        <v>2404.6000000000004</v>
      </c>
      <c r="G61" s="198">
        <f t="shared" si="29"/>
        <v>2500</v>
      </c>
      <c r="H61" s="871" t="s">
        <v>917</v>
      </c>
      <c r="I61" s="751" t="e">
        <f t="shared" si="5"/>
        <v>#VALUE!</v>
      </c>
      <c r="J61" s="752">
        <f>IFERROR(IF(G61&lt;1000,0,(G61-H61)/G61),0)</f>
        <v>0</v>
      </c>
      <c r="L61" s="89"/>
      <c r="M61" s="89">
        <v>140</v>
      </c>
      <c r="N61" s="108">
        <f>M61*L61</f>
        <v>0</v>
      </c>
      <c r="AA61" s="169">
        <v>55</v>
      </c>
      <c r="AE61" s="169" t="s">
        <v>135</v>
      </c>
      <c r="AF61" s="169" t="s">
        <v>837</v>
      </c>
      <c r="AG61" s="169">
        <v>4541.3974609375</v>
      </c>
      <c r="AH61" s="169" t="s">
        <v>717</v>
      </c>
      <c r="AK61" s="169" t="s">
        <v>841</v>
      </c>
      <c r="AL61" s="169">
        <v>0</v>
      </c>
      <c r="AQ61" s="169">
        <v>0</v>
      </c>
    </row>
    <row r="62" spans="3:43">
      <c r="C62" s="829" t="s">
        <v>858</v>
      </c>
      <c r="D62" s="839" t="s">
        <v>715</v>
      </c>
      <c r="E62" s="840" t="s">
        <v>91</v>
      </c>
      <c r="F62" s="841">
        <f t="shared" si="28"/>
        <v>2070.8327910000007</v>
      </c>
      <c r="G62" s="842">
        <f t="shared" si="29"/>
        <v>2300</v>
      </c>
      <c r="H62" s="842">
        <v>2300</v>
      </c>
      <c r="I62" s="751">
        <f t="shared" si="5"/>
        <v>0</v>
      </c>
      <c r="J62" s="752">
        <f t="shared" ref="J62:J69" si="32">IFERROR(IF(G62&lt;1000,0,(G62-H62)/G62),0)</f>
        <v>0</v>
      </c>
      <c r="L62" s="89"/>
      <c r="M62" s="89">
        <v>140</v>
      </c>
      <c r="N62" s="108"/>
      <c r="AA62" s="169">
        <v>56</v>
      </c>
      <c r="AE62" s="169" t="s">
        <v>20</v>
      </c>
      <c r="AH62" s="169" t="s">
        <v>717</v>
      </c>
      <c r="AK62" s="169" t="s">
        <v>842</v>
      </c>
      <c r="AL62" s="169">
        <v>0</v>
      </c>
      <c r="AN62" s="169">
        <v>0</v>
      </c>
    </row>
    <row r="63" spans="3:43" hidden="1">
      <c r="C63" s="676" t="s">
        <v>441</v>
      </c>
      <c r="D63" s="667" t="s">
        <v>715</v>
      </c>
      <c r="E63" s="222" t="s">
        <v>91</v>
      </c>
      <c r="F63" s="106">
        <f t="shared" si="28"/>
        <v>0</v>
      </c>
      <c r="G63" s="198">
        <f t="shared" si="29"/>
        <v>0</v>
      </c>
      <c r="H63" s="107">
        <f t="shared" si="31"/>
        <v>0</v>
      </c>
      <c r="I63" s="751">
        <f t="shared" si="5"/>
        <v>0</v>
      </c>
      <c r="J63" s="752">
        <f t="shared" si="32"/>
        <v>0</v>
      </c>
      <c r="L63" s="89"/>
      <c r="M63" s="89">
        <v>140</v>
      </c>
      <c r="N63" s="108"/>
      <c r="AA63" s="169">
        <v>57</v>
      </c>
      <c r="AE63" s="169" t="s">
        <v>21</v>
      </c>
      <c r="AF63" s="169" t="s">
        <v>837</v>
      </c>
      <c r="AG63" s="169">
        <v>4541.3974609375</v>
      </c>
      <c r="AH63" s="169" t="s">
        <v>717</v>
      </c>
      <c r="AK63" s="169" t="s">
        <v>842</v>
      </c>
      <c r="AL63" s="169">
        <v>0</v>
      </c>
      <c r="AQ63" s="169">
        <v>0</v>
      </c>
    </row>
    <row r="64" spans="3:43" hidden="1">
      <c r="C64" s="676" t="s">
        <v>442</v>
      </c>
      <c r="D64" s="667" t="s">
        <v>715</v>
      </c>
      <c r="E64" s="222" t="s">
        <v>91</v>
      </c>
      <c r="F64" s="106">
        <f t="shared" si="28"/>
        <v>0</v>
      </c>
      <c r="G64" s="198">
        <f t="shared" si="29"/>
        <v>0</v>
      </c>
      <c r="H64" s="107">
        <f t="shared" si="31"/>
        <v>0</v>
      </c>
      <c r="I64" s="751">
        <f t="shared" si="5"/>
        <v>0</v>
      </c>
      <c r="J64" s="752">
        <f t="shared" si="32"/>
        <v>0</v>
      </c>
      <c r="L64" s="89"/>
      <c r="M64" s="89">
        <v>140</v>
      </c>
      <c r="N64" s="108"/>
      <c r="AA64" s="169">
        <v>58</v>
      </c>
      <c r="AE64" s="169" t="s">
        <v>22</v>
      </c>
      <c r="AF64" s="169" t="s">
        <v>837</v>
      </c>
      <c r="AG64" s="169">
        <v>4541.3974609375</v>
      </c>
      <c r="AH64" s="169" t="s">
        <v>717</v>
      </c>
      <c r="AK64" s="169" t="s">
        <v>842</v>
      </c>
      <c r="AL64" s="169">
        <v>0</v>
      </c>
      <c r="AQ64" s="169">
        <v>0</v>
      </c>
    </row>
    <row r="65" spans="3:43" hidden="1">
      <c r="C65" s="676" t="s">
        <v>567</v>
      </c>
      <c r="D65" s="667" t="s">
        <v>715</v>
      </c>
      <c r="E65" s="222" t="s">
        <v>91</v>
      </c>
      <c r="F65" s="106">
        <f t="shared" si="28"/>
        <v>0</v>
      </c>
      <c r="G65" s="198">
        <f t="shared" si="29"/>
        <v>0</v>
      </c>
      <c r="H65" s="107">
        <f t="shared" si="31"/>
        <v>0</v>
      </c>
      <c r="I65" s="751">
        <f t="shared" si="5"/>
        <v>0</v>
      </c>
      <c r="J65" s="752">
        <f t="shared" si="32"/>
        <v>0</v>
      </c>
      <c r="L65" s="89"/>
      <c r="M65" s="89">
        <v>140</v>
      </c>
      <c r="N65" s="108"/>
      <c r="AA65" s="169">
        <v>59</v>
      </c>
      <c r="AE65" s="169" t="s">
        <v>108</v>
      </c>
      <c r="AF65" s="169" t="s">
        <v>837</v>
      </c>
      <c r="AG65" s="169">
        <v>4541.3974609375</v>
      </c>
      <c r="AH65" s="169" t="s">
        <v>717</v>
      </c>
      <c r="AK65" s="169" t="s">
        <v>842</v>
      </c>
      <c r="AL65" s="169">
        <v>0</v>
      </c>
      <c r="AQ65" s="169">
        <v>0</v>
      </c>
    </row>
    <row r="66" spans="3:43" hidden="1">
      <c r="C66" s="676" t="s">
        <v>568</v>
      </c>
      <c r="D66" s="667" t="s">
        <v>715</v>
      </c>
      <c r="E66" s="222" t="s">
        <v>91</v>
      </c>
      <c r="F66" s="106">
        <f t="shared" si="28"/>
        <v>0</v>
      </c>
      <c r="G66" s="198">
        <f t="shared" si="29"/>
        <v>0</v>
      </c>
      <c r="H66" s="107">
        <f t="shared" si="31"/>
        <v>0</v>
      </c>
      <c r="I66" s="751">
        <f t="shared" si="5"/>
        <v>0</v>
      </c>
      <c r="J66" s="752">
        <f t="shared" si="32"/>
        <v>0</v>
      </c>
      <c r="L66" s="89"/>
      <c r="M66" s="89">
        <v>140</v>
      </c>
      <c r="N66" s="108"/>
      <c r="AA66" s="169">
        <v>60</v>
      </c>
      <c r="AE66" s="169" t="s">
        <v>556</v>
      </c>
      <c r="AF66" s="169" t="s">
        <v>837</v>
      </c>
      <c r="AG66" s="169">
        <v>4541.3974609375</v>
      </c>
      <c r="AH66" s="169" t="s">
        <v>717</v>
      </c>
      <c r="AK66" s="169" t="s">
        <v>842</v>
      </c>
      <c r="AL66" s="169">
        <v>0</v>
      </c>
      <c r="AQ66" s="169">
        <v>0</v>
      </c>
    </row>
    <row r="67" spans="3:43" hidden="1">
      <c r="C67" s="676" t="s">
        <v>716</v>
      </c>
      <c r="D67" s="667" t="s">
        <v>715</v>
      </c>
      <c r="E67" s="222" t="s">
        <v>91</v>
      </c>
      <c r="F67" s="106">
        <f t="shared" si="28"/>
        <v>0</v>
      </c>
      <c r="G67" s="198">
        <f t="shared" si="29"/>
        <v>0</v>
      </c>
      <c r="H67" s="107">
        <f t="shared" si="31"/>
        <v>0</v>
      </c>
      <c r="I67" s="751">
        <f t="shared" si="5"/>
        <v>0</v>
      </c>
      <c r="J67" s="752">
        <f t="shared" si="32"/>
        <v>0</v>
      </c>
      <c r="L67" s="89"/>
      <c r="M67" s="89">
        <v>140</v>
      </c>
      <c r="N67" s="108">
        <f>M67*L67</f>
        <v>0</v>
      </c>
      <c r="AA67" s="169">
        <v>61</v>
      </c>
      <c r="AE67" s="169" t="s">
        <v>718</v>
      </c>
      <c r="AF67" s="169" t="s">
        <v>837</v>
      </c>
      <c r="AG67" s="169">
        <v>4541.3974609375</v>
      </c>
      <c r="AH67" s="169" t="s">
        <v>717</v>
      </c>
      <c r="AK67" s="169" t="s">
        <v>842</v>
      </c>
      <c r="AL67" s="169">
        <v>0</v>
      </c>
      <c r="AQ67" s="169">
        <v>0</v>
      </c>
    </row>
    <row r="68" spans="3:43">
      <c r="C68" s="676" t="s">
        <v>135</v>
      </c>
      <c r="D68" s="667" t="s">
        <v>715</v>
      </c>
      <c r="E68" s="222" t="s">
        <v>91</v>
      </c>
      <c r="F68" s="106">
        <f t="shared" si="28"/>
        <v>1105.1132110000001</v>
      </c>
      <c r="G68" s="198">
        <f t="shared" si="29"/>
        <v>1105.1132110000001</v>
      </c>
      <c r="H68" s="107">
        <f t="shared" si="31"/>
        <v>1105.1132110000001</v>
      </c>
      <c r="I68" s="751">
        <f t="shared" si="5"/>
        <v>0</v>
      </c>
      <c r="J68" s="752">
        <f t="shared" si="32"/>
        <v>0</v>
      </c>
      <c r="L68" s="89"/>
      <c r="M68" s="89">
        <v>140</v>
      </c>
      <c r="N68" s="108">
        <f t="shared" ref="N68" si="33">M68*L68</f>
        <v>0</v>
      </c>
      <c r="AA68" s="169">
        <v>62</v>
      </c>
      <c r="AE68" s="169" t="s">
        <v>135</v>
      </c>
      <c r="AF68" s="169" t="s">
        <v>837</v>
      </c>
      <c r="AG68" s="169">
        <v>4541.3974609375</v>
      </c>
      <c r="AH68" s="169" t="s">
        <v>717</v>
      </c>
      <c r="AK68" s="169" t="s">
        <v>842</v>
      </c>
      <c r="AL68" s="169">
        <v>0</v>
      </c>
      <c r="AQ68" s="169">
        <v>0</v>
      </c>
    </row>
    <row r="69" spans="3:43">
      <c r="C69" s="1230" t="s">
        <v>92</v>
      </c>
      <c r="D69" s="1231"/>
      <c r="E69" s="222" t="s">
        <v>91</v>
      </c>
      <c r="F69" s="109">
        <f>SUM(F58:F68)</f>
        <v>6842.0617928899901</v>
      </c>
      <c r="G69" s="109">
        <f>SUM(G58:G68)</f>
        <v>7905.1132109999999</v>
      </c>
      <c r="H69" s="109">
        <f>SUM(H58:H68)</f>
        <v>8705.1132109999999</v>
      </c>
      <c r="I69" s="750">
        <f t="shared" si="5"/>
        <v>800</v>
      </c>
      <c r="J69" s="753">
        <f t="shared" si="32"/>
        <v>-0.10120032169644282</v>
      </c>
      <c r="AA69" s="169">
        <v>63</v>
      </c>
      <c r="AE69" s="169" t="s">
        <v>20</v>
      </c>
      <c r="AF69" s="169" t="s">
        <v>837</v>
      </c>
      <c r="AG69" s="169">
        <v>4541.3974609375</v>
      </c>
      <c r="AH69" s="169" t="s">
        <v>717</v>
      </c>
      <c r="AI69" s="169">
        <v>3104</v>
      </c>
      <c r="AJ69" s="169">
        <v>3927</v>
      </c>
      <c r="AK69" s="169" t="s">
        <v>843</v>
      </c>
      <c r="AL69" s="169">
        <v>50393.421926920004</v>
      </c>
      <c r="AM69" s="169">
        <v>18</v>
      </c>
      <c r="AN69" s="169">
        <v>120387.14350855</v>
      </c>
      <c r="AQ69" s="169">
        <v>47000</v>
      </c>
    </row>
    <row r="70" spans="3:43">
      <c r="C70" s="1237" t="s">
        <v>455</v>
      </c>
      <c r="D70" s="1238"/>
      <c r="E70" s="227"/>
      <c r="F70" s="110"/>
      <c r="G70" s="110"/>
      <c r="H70" s="110"/>
      <c r="I70" s="749"/>
      <c r="J70" s="747"/>
      <c r="L70" s="111" t="s">
        <v>148</v>
      </c>
      <c r="M70" s="105" t="s">
        <v>149</v>
      </c>
      <c r="N70" s="111" t="s">
        <v>150</v>
      </c>
      <c r="AA70" s="169">
        <v>64</v>
      </c>
      <c r="AE70" s="169" t="s">
        <v>21</v>
      </c>
      <c r="AF70" s="169" t="s">
        <v>837</v>
      </c>
      <c r="AG70" s="169">
        <v>4541.3974609375</v>
      </c>
      <c r="AH70" s="169" t="s">
        <v>717</v>
      </c>
      <c r="AK70" s="169" t="s">
        <v>843</v>
      </c>
      <c r="AL70" s="169">
        <v>0</v>
      </c>
      <c r="AQ70" s="169">
        <v>0</v>
      </c>
    </row>
    <row r="71" spans="3:43">
      <c r="C71" s="676" t="s">
        <v>20</v>
      </c>
      <c r="D71" s="667" t="s">
        <v>717</v>
      </c>
      <c r="E71" s="222" t="s">
        <v>91</v>
      </c>
      <c r="F71" s="106">
        <f>AL75</f>
        <v>0</v>
      </c>
      <c r="G71" s="198">
        <f>AQ75</f>
        <v>1500</v>
      </c>
      <c r="H71" s="107">
        <f t="shared" ref="H71:H74" si="34">+F71-N71</f>
        <v>0</v>
      </c>
      <c r="I71" s="751">
        <f t="shared" si="5"/>
        <v>-1500</v>
      </c>
      <c r="J71" s="752">
        <f t="shared" ref="J71:J75" si="35">IFERROR(IF(G71&lt;1000,0,(G71-H71)/G71),0)</f>
        <v>1</v>
      </c>
      <c r="L71" s="89"/>
      <c r="M71" s="89">
        <v>135</v>
      </c>
      <c r="N71" s="108">
        <f>M71*L71</f>
        <v>0</v>
      </c>
      <c r="AA71" s="169">
        <v>65</v>
      </c>
      <c r="AE71" s="169" t="s">
        <v>22</v>
      </c>
      <c r="AF71" s="169" t="s">
        <v>837</v>
      </c>
      <c r="AG71" s="169">
        <v>4541.3974609375</v>
      </c>
      <c r="AH71" s="169" t="s">
        <v>717</v>
      </c>
      <c r="AI71" s="169">
        <v>1373</v>
      </c>
      <c r="AJ71" s="169">
        <v>1045</v>
      </c>
      <c r="AK71" s="169" t="s">
        <v>843</v>
      </c>
      <c r="AL71" s="169">
        <v>2893.1333617399996</v>
      </c>
      <c r="AM71" s="169">
        <v>56</v>
      </c>
      <c r="AQ71" s="169">
        <v>2000</v>
      </c>
    </row>
    <row r="72" spans="3:43" hidden="1">
      <c r="C72" s="676" t="s">
        <v>21</v>
      </c>
      <c r="D72" s="667" t="s">
        <v>717</v>
      </c>
      <c r="E72" s="222" t="s">
        <v>91</v>
      </c>
      <c r="F72" s="106">
        <f>AL76</f>
        <v>0</v>
      </c>
      <c r="G72" s="198">
        <f>AQ76</f>
        <v>0</v>
      </c>
      <c r="H72" s="107">
        <f t="shared" si="34"/>
        <v>0</v>
      </c>
      <c r="I72" s="751">
        <f t="shared" si="5"/>
        <v>0</v>
      </c>
      <c r="J72" s="752">
        <f t="shared" si="35"/>
        <v>0</v>
      </c>
      <c r="L72" s="89"/>
      <c r="M72" s="89">
        <v>135</v>
      </c>
      <c r="N72" s="108"/>
      <c r="AA72" s="169">
        <v>66</v>
      </c>
      <c r="AE72" s="169" t="s">
        <v>108</v>
      </c>
      <c r="AF72" s="169" t="s">
        <v>837</v>
      </c>
      <c r="AG72" s="169">
        <v>4541.3974609375</v>
      </c>
      <c r="AH72" s="169" t="s">
        <v>717</v>
      </c>
      <c r="AJ72" s="169">
        <v>836</v>
      </c>
      <c r="AK72" s="169" t="s">
        <v>843</v>
      </c>
      <c r="AL72" s="169">
        <v>64656.6</v>
      </c>
      <c r="AM72" s="169" t="s">
        <v>844</v>
      </c>
      <c r="AQ72" s="169">
        <v>65000</v>
      </c>
    </row>
    <row r="73" spans="3:43" hidden="1">
      <c r="C73" s="676" t="s">
        <v>22</v>
      </c>
      <c r="D73" s="667" t="s">
        <v>717</v>
      </c>
      <c r="E73" s="222" t="s">
        <v>91</v>
      </c>
      <c r="F73" s="106">
        <f>AL77</f>
        <v>0</v>
      </c>
      <c r="G73" s="198">
        <f>AQ77</f>
        <v>0</v>
      </c>
      <c r="H73" s="107">
        <f t="shared" si="34"/>
        <v>0</v>
      </c>
      <c r="I73" s="751">
        <f t="shared" si="5"/>
        <v>0</v>
      </c>
      <c r="J73" s="752">
        <f t="shared" si="35"/>
        <v>0</v>
      </c>
      <c r="L73" s="89"/>
      <c r="M73" s="89">
        <v>135</v>
      </c>
      <c r="N73" s="108">
        <f t="shared" ref="N73:N74" si="36">M73*L73</f>
        <v>0</v>
      </c>
      <c r="AA73" s="169">
        <v>67</v>
      </c>
      <c r="AE73" s="169" t="s">
        <v>718</v>
      </c>
      <c r="AF73" s="169" t="s">
        <v>837</v>
      </c>
      <c r="AG73" s="169">
        <v>4541.3974609375</v>
      </c>
      <c r="AH73" s="169" t="s">
        <v>717</v>
      </c>
      <c r="AK73" s="169" t="s">
        <v>843</v>
      </c>
      <c r="AL73" s="169">
        <v>1499.9962763599997</v>
      </c>
      <c r="AM73" s="169">
        <v>49</v>
      </c>
      <c r="AQ73" s="169">
        <v>1500</v>
      </c>
    </row>
    <row r="74" spans="3:43" hidden="1">
      <c r="C74" s="676" t="s">
        <v>108</v>
      </c>
      <c r="D74" s="667" t="s">
        <v>717</v>
      </c>
      <c r="E74" s="222" t="s">
        <v>91</v>
      </c>
      <c r="F74" s="106">
        <f>AL78</f>
        <v>0</v>
      </c>
      <c r="G74" s="198">
        <f>AQ78</f>
        <v>0</v>
      </c>
      <c r="H74" s="107">
        <f t="shared" si="34"/>
        <v>0</v>
      </c>
      <c r="I74" s="751">
        <f t="shared" si="5"/>
        <v>0</v>
      </c>
      <c r="J74" s="752">
        <f t="shared" si="35"/>
        <v>0</v>
      </c>
      <c r="L74" s="89"/>
      <c r="M74" s="89">
        <v>135</v>
      </c>
      <c r="N74" s="108">
        <f t="shared" si="36"/>
        <v>0</v>
      </c>
      <c r="AA74" s="169">
        <v>68</v>
      </c>
      <c r="AE74" s="169" t="s">
        <v>135</v>
      </c>
      <c r="AF74" s="169" t="s">
        <v>837</v>
      </c>
      <c r="AG74" s="169">
        <v>4541.3974609375</v>
      </c>
      <c r="AH74" s="169" t="s">
        <v>717</v>
      </c>
      <c r="AK74" s="169" t="s">
        <v>843</v>
      </c>
      <c r="AL74" s="169">
        <v>943.99194352999984</v>
      </c>
      <c r="AQ74" s="169">
        <v>943.99194352999984</v>
      </c>
    </row>
    <row r="75" spans="3:43">
      <c r="C75" s="1230" t="s">
        <v>92</v>
      </c>
      <c r="D75" s="1231"/>
      <c r="E75" s="222" t="s">
        <v>91</v>
      </c>
      <c r="F75" s="109">
        <f>SUM(F71:F74)</f>
        <v>0</v>
      </c>
      <c r="G75" s="109">
        <f>SUM(G71:G74)</f>
        <v>1500</v>
      </c>
      <c r="H75" s="109">
        <f>SUM(H71:H74)</f>
        <v>0</v>
      </c>
      <c r="I75" s="750">
        <f t="shared" ref="I75" si="37">H75-G75</f>
        <v>-1500</v>
      </c>
      <c r="J75" s="753">
        <f t="shared" si="35"/>
        <v>1</v>
      </c>
      <c r="AA75" s="169">
        <v>69</v>
      </c>
      <c r="AE75" s="169" t="s">
        <v>20</v>
      </c>
      <c r="AF75" s="169" t="s">
        <v>837</v>
      </c>
      <c r="AG75" s="169">
        <v>4541.3974609375</v>
      </c>
      <c r="AH75" s="169" t="s">
        <v>717</v>
      </c>
      <c r="AK75" s="169" t="s">
        <v>845</v>
      </c>
      <c r="AL75" s="169">
        <v>0</v>
      </c>
      <c r="AN75" s="169">
        <v>0</v>
      </c>
      <c r="AQ75" s="169">
        <v>1500</v>
      </c>
    </row>
    <row r="76" spans="3:43" hidden="1">
      <c r="C76" s="1232" t="s">
        <v>184</v>
      </c>
      <c r="D76" s="1233"/>
      <c r="E76" s="227"/>
      <c r="F76" s="110"/>
      <c r="G76" s="110"/>
      <c r="H76" s="110"/>
      <c r="I76" s="749"/>
      <c r="J76" s="747"/>
      <c r="L76" s="111" t="s">
        <v>148</v>
      </c>
      <c r="M76" s="105" t="s">
        <v>149</v>
      </c>
      <c r="N76" s="111" t="s">
        <v>150</v>
      </c>
      <c r="AA76" s="169">
        <v>70</v>
      </c>
      <c r="AE76" s="169" t="s">
        <v>21</v>
      </c>
      <c r="AF76" s="169" t="s">
        <v>837</v>
      </c>
      <c r="AG76" s="169">
        <v>4541.3974609375</v>
      </c>
      <c r="AH76" s="169" t="s">
        <v>717</v>
      </c>
      <c r="AK76" s="169" t="s">
        <v>845</v>
      </c>
      <c r="AL76" s="169">
        <v>0</v>
      </c>
      <c r="AQ76" s="169">
        <v>0</v>
      </c>
    </row>
    <row r="77" spans="3:43" hidden="1">
      <c r="C77" s="676" t="s">
        <v>20</v>
      </c>
      <c r="D77" s="667" t="s">
        <v>717</v>
      </c>
      <c r="E77" s="222" t="s">
        <v>91</v>
      </c>
      <c r="F77" s="106">
        <f t="shared" ref="F77:F83" si="38">AL55</f>
        <v>0</v>
      </c>
      <c r="G77" s="198">
        <f t="shared" ref="G77:G83" si="39">AQ55</f>
        <v>0</v>
      </c>
      <c r="H77" s="107">
        <f t="shared" ref="H77:H83" si="40">+F77-N77</f>
        <v>0</v>
      </c>
      <c r="I77" s="751">
        <f t="shared" ref="I77:I84" si="41">H77-G77</f>
        <v>0</v>
      </c>
      <c r="J77" s="752">
        <f t="shared" ref="J77:J84" si="42">IFERROR(IF(G77&lt;1000,0,(G77-H77)/G77),0)</f>
        <v>0</v>
      </c>
      <c r="L77" s="89"/>
      <c r="M77" s="89">
        <v>135</v>
      </c>
      <c r="N77" s="108">
        <f>M77*L77</f>
        <v>0</v>
      </c>
      <c r="AA77" s="169">
        <v>71</v>
      </c>
      <c r="AE77" s="169" t="s">
        <v>22</v>
      </c>
      <c r="AF77" s="169" t="s">
        <v>837</v>
      </c>
      <c r="AG77" s="169">
        <v>4541.3974609375</v>
      </c>
      <c r="AH77" s="169" t="s">
        <v>717</v>
      </c>
      <c r="AK77" s="169" t="s">
        <v>845</v>
      </c>
      <c r="AL77" s="169">
        <v>0</v>
      </c>
      <c r="AQ77" s="169">
        <v>0</v>
      </c>
    </row>
    <row r="78" spans="3:43" hidden="1">
      <c r="C78" s="676" t="s">
        <v>21</v>
      </c>
      <c r="D78" s="667" t="s">
        <v>717</v>
      </c>
      <c r="E78" s="222" t="s">
        <v>91</v>
      </c>
      <c r="F78" s="106">
        <f t="shared" si="38"/>
        <v>0</v>
      </c>
      <c r="G78" s="198">
        <f t="shared" si="39"/>
        <v>0</v>
      </c>
      <c r="H78" s="107">
        <f t="shared" si="40"/>
        <v>0</v>
      </c>
      <c r="I78" s="751">
        <f t="shared" si="41"/>
        <v>0</v>
      </c>
      <c r="J78" s="752">
        <f t="shared" si="42"/>
        <v>0</v>
      </c>
      <c r="L78" s="89"/>
      <c r="M78" s="89">
        <v>135</v>
      </c>
      <c r="N78" s="108"/>
      <c r="AA78" s="169">
        <v>72</v>
      </c>
      <c r="AE78" s="169" t="s">
        <v>108</v>
      </c>
      <c r="AH78" s="169" t="s">
        <v>717</v>
      </c>
      <c r="AK78" s="169" t="s">
        <v>845</v>
      </c>
      <c r="AL78" s="169">
        <v>0</v>
      </c>
      <c r="AQ78" s="169">
        <v>0</v>
      </c>
    </row>
    <row r="79" spans="3:43" hidden="1">
      <c r="C79" s="676" t="s">
        <v>22</v>
      </c>
      <c r="D79" s="667" t="s">
        <v>717</v>
      </c>
      <c r="E79" s="222" t="s">
        <v>91</v>
      </c>
      <c r="F79" s="106">
        <f t="shared" si="38"/>
        <v>0</v>
      </c>
      <c r="G79" s="198">
        <f t="shared" si="39"/>
        <v>0</v>
      </c>
      <c r="H79" s="107">
        <f t="shared" si="40"/>
        <v>0</v>
      </c>
      <c r="I79" s="751">
        <f t="shared" si="41"/>
        <v>0</v>
      </c>
      <c r="J79" s="752">
        <f t="shared" si="42"/>
        <v>0</v>
      </c>
      <c r="L79" s="89"/>
      <c r="M79" s="89">
        <v>135</v>
      </c>
      <c r="N79" s="108"/>
      <c r="AA79" s="169">
        <v>73</v>
      </c>
      <c r="AE79" s="169" t="s">
        <v>763</v>
      </c>
      <c r="AF79" s="169" t="s">
        <v>837</v>
      </c>
      <c r="AG79" s="169">
        <v>4541.3974609375</v>
      </c>
      <c r="AH79" s="169" t="s">
        <v>719</v>
      </c>
      <c r="AK79" s="169" t="s">
        <v>846</v>
      </c>
      <c r="AL79" s="169">
        <v>2100</v>
      </c>
      <c r="AM79" s="169" t="s">
        <v>847</v>
      </c>
      <c r="AN79" s="169">
        <v>8400</v>
      </c>
      <c r="AQ79" s="169">
        <v>2100</v>
      </c>
    </row>
    <row r="80" spans="3:43" hidden="1">
      <c r="C80" s="676" t="s">
        <v>108</v>
      </c>
      <c r="D80" s="667" t="s">
        <v>717</v>
      </c>
      <c r="E80" s="222" t="s">
        <v>91</v>
      </c>
      <c r="F80" s="106">
        <f t="shared" si="38"/>
        <v>0</v>
      </c>
      <c r="G80" s="198">
        <f t="shared" si="39"/>
        <v>0</v>
      </c>
      <c r="H80" s="107">
        <f t="shared" si="40"/>
        <v>0</v>
      </c>
      <c r="I80" s="751">
        <f t="shared" si="41"/>
        <v>0</v>
      </c>
      <c r="J80" s="752">
        <f t="shared" si="42"/>
        <v>0</v>
      </c>
      <c r="L80" s="89"/>
      <c r="M80" s="89">
        <v>135</v>
      </c>
      <c r="N80" s="108"/>
      <c r="AA80" s="169">
        <v>74</v>
      </c>
      <c r="AE80" s="169" t="s">
        <v>566</v>
      </c>
      <c r="AF80" s="169" t="s">
        <v>837</v>
      </c>
      <c r="AG80" s="169">
        <v>4541.3974609375</v>
      </c>
      <c r="AH80" s="169" t="s">
        <v>719</v>
      </c>
      <c r="AK80" s="169" t="s">
        <v>846</v>
      </c>
      <c r="AL80" s="169">
        <v>6300</v>
      </c>
      <c r="AM80" s="169" t="s">
        <v>848</v>
      </c>
      <c r="AQ80" s="169">
        <v>6300</v>
      </c>
    </row>
    <row r="81" spans="3:43" hidden="1">
      <c r="C81" s="676" t="s">
        <v>439</v>
      </c>
      <c r="D81" s="667" t="s">
        <v>717</v>
      </c>
      <c r="E81" s="222" t="s">
        <v>91</v>
      </c>
      <c r="F81" s="106">
        <f t="shared" si="38"/>
        <v>0</v>
      </c>
      <c r="G81" s="198">
        <f t="shared" si="39"/>
        <v>0</v>
      </c>
      <c r="H81" s="107">
        <f t="shared" si="40"/>
        <v>0</v>
      </c>
      <c r="I81" s="751">
        <f t="shared" si="41"/>
        <v>0</v>
      </c>
      <c r="J81" s="752">
        <f t="shared" si="42"/>
        <v>0</v>
      </c>
      <c r="L81" s="89"/>
      <c r="M81" s="89">
        <v>135</v>
      </c>
      <c r="N81" s="108">
        <f t="shared" ref="N81:N82" si="43">M81*L81</f>
        <v>0</v>
      </c>
      <c r="AA81" s="169">
        <v>75</v>
      </c>
      <c r="AE81" s="169" t="s">
        <v>437</v>
      </c>
      <c r="AH81" s="169" t="s">
        <v>715</v>
      </c>
      <c r="AK81" s="169" t="s">
        <v>462</v>
      </c>
      <c r="AL81" s="169">
        <v>0</v>
      </c>
      <c r="AN81" s="169">
        <v>6842.0617928899901</v>
      </c>
    </row>
    <row r="82" spans="3:43" hidden="1">
      <c r="C82" s="676" t="s">
        <v>718</v>
      </c>
      <c r="D82" s="667" t="s">
        <v>717</v>
      </c>
      <c r="E82" s="222" t="s">
        <v>91</v>
      </c>
      <c r="F82" s="106">
        <f t="shared" si="38"/>
        <v>0</v>
      </c>
      <c r="G82" s="198">
        <f t="shared" si="39"/>
        <v>0</v>
      </c>
      <c r="H82" s="107">
        <f t="shared" si="40"/>
        <v>0</v>
      </c>
      <c r="I82" s="751">
        <f t="shared" si="41"/>
        <v>0</v>
      </c>
      <c r="J82" s="752">
        <f t="shared" si="42"/>
        <v>0</v>
      </c>
      <c r="L82" s="89"/>
      <c r="M82" s="89">
        <v>135</v>
      </c>
      <c r="N82" s="108">
        <f t="shared" si="43"/>
        <v>0</v>
      </c>
      <c r="AA82" s="169">
        <v>76</v>
      </c>
      <c r="AE82" s="169" t="s">
        <v>438</v>
      </c>
      <c r="AH82" s="169" t="s">
        <v>715</v>
      </c>
      <c r="AI82" s="169">
        <v>1560</v>
      </c>
      <c r="AJ82" s="169">
        <v>1375</v>
      </c>
      <c r="AK82" s="169" t="s">
        <v>462</v>
      </c>
      <c r="AL82" s="169">
        <v>0</v>
      </c>
      <c r="AQ82" s="169">
        <v>0</v>
      </c>
    </row>
    <row r="83" spans="3:43" hidden="1">
      <c r="C83" s="676" t="s">
        <v>135</v>
      </c>
      <c r="D83" s="667" t="s">
        <v>717</v>
      </c>
      <c r="E83" s="222" t="s">
        <v>91</v>
      </c>
      <c r="F83" s="106">
        <f t="shared" si="38"/>
        <v>0</v>
      </c>
      <c r="G83" s="198">
        <f t="shared" si="39"/>
        <v>0</v>
      </c>
      <c r="H83" s="107">
        <f t="shared" si="40"/>
        <v>0</v>
      </c>
      <c r="I83" s="751">
        <f t="shared" si="41"/>
        <v>0</v>
      </c>
      <c r="J83" s="752">
        <f t="shared" si="42"/>
        <v>0</v>
      </c>
      <c r="L83" s="89"/>
      <c r="M83" s="89">
        <v>135</v>
      </c>
      <c r="N83" s="108">
        <f>M83*L83</f>
        <v>0</v>
      </c>
      <c r="AA83" s="169">
        <v>77</v>
      </c>
      <c r="AE83" s="169" t="s">
        <v>108</v>
      </c>
      <c r="AH83" s="169" t="s">
        <v>715</v>
      </c>
      <c r="AI83" s="169">
        <v>2494</v>
      </c>
      <c r="AJ83" s="169">
        <v>2165</v>
      </c>
      <c r="AK83" s="169" t="s">
        <v>462</v>
      </c>
      <c r="AL83" s="169">
        <v>1261.5157908899891</v>
      </c>
      <c r="AM83" s="169" t="s">
        <v>849</v>
      </c>
      <c r="AQ83" s="169">
        <v>2000</v>
      </c>
    </row>
    <row r="84" spans="3:43" hidden="1">
      <c r="C84" s="1230" t="s">
        <v>92</v>
      </c>
      <c r="D84" s="1231"/>
      <c r="E84" s="222" t="s">
        <v>91</v>
      </c>
      <c r="F84" s="109">
        <f>SUM(F77:F83)</f>
        <v>0</v>
      </c>
      <c r="G84" s="109">
        <f>SUM(G77:G83)</f>
        <v>0</v>
      </c>
      <c r="H84" s="109">
        <f>SUM(H77:H83)</f>
        <v>0</v>
      </c>
      <c r="I84" s="750">
        <f t="shared" si="41"/>
        <v>0</v>
      </c>
      <c r="J84" s="753">
        <f t="shared" si="42"/>
        <v>0</v>
      </c>
      <c r="L84" s="89"/>
      <c r="M84" s="89">
        <v>135</v>
      </c>
      <c r="N84" s="108">
        <f>M84*L84</f>
        <v>0</v>
      </c>
      <c r="AA84" s="169">
        <v>78</v>
      </c>
      <c r="AE84" s="169" t="s">
        <v>439</v>
      </c>
      <c r="AH84" s="169" t="s">
        <v>715</v>
      </c>
      <c r="AI84" s="169">
        <v>1500</v>
      </c>
      <c r="AJ84" s="169">
        <v>560</v>
      </c>
      <c r="AK84" s="169" t="s">
        <v>462</v>
      </c>
      <c r="AL84" s="169">
        <v>2404.6000000000004</v>
      </c>
      <c r="AM84" s="169">
        <v>3</v>
      </c>
      <c r="AQ84" s="169">
        <v>2500</v>
      </c>
    </row>
    <row r="85" spans="3:43" ht="15" hidden="1" customHeight="1">
      <c r="C85" s="1232" t="s">
        <v>169</v>
      </c>
      <c r="D85" s="1233"/>
      <c r="E85" s="227"/>
      <c r="F85" s="110"/>
      <c r="G85" s="110"/>
      <c r="H85" s="110"/>
      <c r="I85" s="749"/>
      <c r="J85" s="747"/>
      <c r="AA85" s="169">
        <v>79</v>
      </c>
      <c r="AE85" s="169" t="s">
        <v>440</v>
      </c>
      <c r="AH85" s="169" t="s">
        <v>715</v>
      </c>
      <c r="AK85" s="169" t="s">
        <v>462</v>
      </c>
      <c r="AL85" s="169">
        <v>2070.8327910000007</v>
      </c>
      <c r="AM85" s="169">
        <v>5</v>
      </c>
      <c r="AQ85" s="169">
        <v>2300</v>
      </c>
    </row>
    <row r="86" spans="3:43" hidden="1">
      <c r="C86" s="678" t="s">
        <v>20</v>
      </c>
      <c r="D86" s="667" t="s">
        <v>717</v>
      </c>
      <c r="E86" s="222" t="s">
        <v>91</v>
      </c>
      <c r="F86" s="106">
        <f t="shared" ref="F86:F92" si="44">AL62</f>
        <v>0</v>
      </c>
      <c r="G86" s="198">
        <f t="shared" ref="G86:G92" si="45">AQ62</f>
        <v>0</v>
      </c>
      <c r="H86" s="107">
        <f>+F86-N87</f>
        <v>0</v>
      </c>
      <c r="I86" s="751">
        <f t="shared" ref="I86:I93" si="46">H86-G86</f>
        <v>0</v>
      </c>
      <c r="J86" s="752">
        <f t="shared" ref="J86:J93" si="47">IFERROR(IF(G86&lt;1000,0,(G86-H86)/G86),0)</f>
        <v>0</v>
      </c>
      <c r="L86" s="111" t="s">
        <v>148</v>
      </c>
      <c r="M86" s="105" t="s">
        <v>149</v>
      </c>
      <c r="N86" s="111" t="s">
        <v>150</v>
      </c>
      <c r="AA86" s="169">
        <v>80</v>
      </c>
      <c r="AE86" s="169" t="s">
        <v>441</v>
      </c>
      <c r="AH86" s="169" t="s">
        <v>715</v>
      </c>
      <c r="AK86" s="169" t="s">
        <v>462</v>
      </c>
      <c r="AL86" s="169">
        <v>0</v>
      </c>
      <c r="AQ86" s="169">
        <v>0</v>
      </c>
    </row>
    <row r="87" spans="3:43" hidden="1">
      <c r="C87" s="678" t="s">
        <v>21</v>
      </c>
      <c r="D87" s="667" t="s">
        <v>717</v>
      </c>
      <c r="E87" s="222" t="s">
        <v>91</v>
      </c>
      <c r="F87" s="106">
        <f t="shared" si="44"/>
        <v>0</v>
      </c>
      <c r="G87" s="198">
        <f t="shared" si="45"/>
        <v>0</v>
      </c>
      <c r="H87" s="107">
        <f t="shared" ref="H87:H92" si="48">+F87-N88</f>
        <v>0</v>
      </c>
      <c r="I87" s="751">
        <f t="shared" si="46"/>
        <v>0</v>
      </c>
      <c r="J87" s="752">
        <f t="shared" si="47"/>
        <v>0</v>
      </c>
      <c r="L87" s="89"/>
      <c r="M87" s="89">
        <v>135</v>
      </c>
      <c r="N87" s="108">
        <f>M87*L87</f>
        <v>0</v>
      </c>
      <c r="AA87" s="169">
        <v>81</v>
      </c>
      <c r="AE87" s="169" t="s">
        <v>107</v>
      </c>
      <c r="AH87" s="169" t="s">
        <v>715</v>
      </c>
      <c r="AK87" s="169" t="s">
        <v>462</v>
      </c>
      <c r="AL87" s="169">
        <v>0</v>
      </c>
      <c r="AQ87" s="169">
        <v>0</v>
      </c>
    </row>
    <row r="88" spans="3:43" hidden="1">
      <c r="C88" s="678" t="s">
        <v>22</v>
      </c>
      <c r="D88" s="667" t="s">
        <v>717</v>
      </c>
      <c r="E88" s="222" t="s">
        <v>91</v>
      </c>
      <c r="F88" s="106">
        <f t="shared" si="44"/>
        <v>0</v>
      </c>
      <c r="G88" s="198">
        <f t="shared" si="45"/>
        <v>0</v>
      </c>
      <c r="H88" s="107">
        <f t="shared" si="48"/>
        <v>0</v>
      </c>
      <c r="I88" s="751">
        <f t="shared" si="46"/>
        <v>0</v>
      </c>
      <c r="J88" s="752">
        <f t="shared" si="47"/>
        <v>0</v>
      </c>
      <c r="L88" s="89"/>
      <c r="M88" s="89">
        <v>135</v>
      </c>
      <c r="N88" s="108"/>
      <c r="AA88" s="169">
        <v>82</v>
      </c>
      <c r="AE88" s="169" t="s">
        <v>850</v>
      </c>
      <c r="AH88" s="169" t="s">
        <v>715</v>
      </c>
      <c r="AK88" s="169" t="s">
        <v>462</v>
      </c>
      <c r="AL88" s="169">
        <v>0</v>
      </c>
      <c r="AQ88" s="169">
        <v>0</v>
      </c>
    </row>
    <row r="89" spans="3:43" hidden="1">
      <c r="C89" s="678" t="s">
        <v>108</v>
      </c>
      <c r="D89" s="667" t="s">
        <v>717</v>
      </c>
      <c r="E89" s="222" t="s">
        <v>91</v>
      </c>
      <c r="F89" s="106">
        <f t="shared" si="44"/>
        <v>0</v>
      </c>
      <c r="G89" s="198">
        <f t="shared" si="45"/>
        <v>0</v>
      </c>
      <c r="H89" s="107">
        <f t="shared" si="48"/>
        <v>0</v>
      </c>
      <c r="I89" s="751">
        <f t="shared" si="46"/>
        <v>0</v>
      </c>
      <c r="J89" s="752">
        <f t="shared" si="47"/>
        <v>0</v>
      </c>
      <c r="L89" s="89"/>
      <c r="M89" s="89">
        <v>135</v>
      </c>
      <c r="N89" s="108"/>
      <c r="AA89" s="169">
        <v>83</v>
      </c>
      <c r="AE89" s="169" t="s">
        <v>851</v>
      </c>
      <c r="AH89" s="169" t="s">
        <v>715</v>
      </c>
      <c r="AK89" s="169" t="s">
        <v>462</v>
      </c>
      <c r="AL89" s="169">
        <v>0</v>
      </c>
      <c r="AQ89" s="169">
        <v>0</v>
      </c>
    </row>
    <row r="90" spans="3:43" hidden="1">
      <c r="C90" s="678" t="s">
        <v>556</v>
      </c>
      <c r="D90" s="667" t="s">
        <v>717</v>
      </c>
      <c r="E90" s="222" t="s">
        <v>91</v>
      </c>
      <c r="F90" s="106">
        <f t="shared" si="44"/>
        <v>0</v>
      </c>
      <c r="G90" s="198">
        <f t="shared" si="45"/>
        <v>0</v>
      </c>
      <c r="H90" s="107">
        <f t="shared" si="48"/>
        <v>0</v>
      </c>
      <c r="I90" s="751">
        <f t="shared" si="46"/>
        <v>0</v>
      </c>
      <c r="J90" s="752">
        <f t="shared" si="47"/>
        <v>0</v>
      </c>
      <c r="L90" s="89"/>
      <c r="M90" s="89">
        <v>135</v>
      </c>
      <c r="N90" s="108">
        <f t="shared" ref="N90:N93" si="49">M90*L90</f>
        <v>0</v>
      </c>
      <c r="AA90" s="169">
        <v>84</v>
      </c>
      <c r="AE90" s="169" t="s">
        <v>852</v>
      </c>
      <c r="AH90" s="169" t="s">
        <v>715</v>
      </c>
      <c r="AK90" s="169" t="s">
        <v>462</v>
      </c>
      <c r="AL90" s="169">
        <v>0</v>
      </c>
      <c r="AQ90" s="169">
        <v>0</v>
      </c>
    </row>
    <row r="91" spans="3:43" hidden="1">
      <c r="C91" s="678" t="s">
        <v>718</v>
      </c>
      <c r="D91" s="667" t="s">
        <v>717</v>
      </c>
      <c r="E91" s="222" t="s">
        <v>91</v>
      </c>
      <c r="F91" s="106">
        <f t="shared" si="44"/>
        <v>0</v>
      </c>
      <c r="G91" s="198">
        <f t="shared" si="45"/>
        <v>0</v>
      </c>
      <c r="H91" s="107">
        <f t="shared" si="48"/>
        <v>0</v>
      </c>
      <c r="I91" s="751">
        <f t="shared" si="46"/>
        <v>0</v>
      </c>
      <c r="J91" s="752">
        <f t="shared" si="47"/>
        <v>0</v>
      </c>
      <c r="L91" s="89"/>
      <c r="M91" s="89">
        <v>135</v>
      </c>
      <c r="N91" s="108">
        <f t="shared" si="49"/>
        <v>0</v>
      </c>
      <c r="AA91" s="169">
        <v>85</v>
      </c>
      <c r="AE91" s="169" t="s">
        <v>135</v>
      </c>
      <c r="AH91" s="169" t="s">
        <v>715</v>
      </c>
      <c r="AK91" s="169" t="s">
        <v>462</v>
      </c>
      <c r="AL91" s="169">
        <v>1105.1132110000001</v>
      </c>
      <c r="AQ91" s="169">
        <v>1105.1132110000001</v>
      </c>
    </row>
    <row r="92" spans="3:43" hidden="1">
      <c r="C92" s="678" t="s">
        <v>135</v>
      </c>
      <c r="D92" s="667" t="s">
        <v>717</v>
      </c>
      <c r="E92" s="222" t="s">
        <v>91</v>
      </c>
      <c r="F92" s="106">
        <f t="shared" si="44"/>
        <v>0</v>
      </c>
      <c r="G92" s="198">
        <f t="shared" si="45"/>
        <v>0</v>
      </c>
      <c r="H92" s="107">
        <f t="shared" si="48"/>
        <v>0</v>
      </c>
      <c r="I92" s="751">
        <f t="shared" si="46"/>
        <v>0</v>
      </c>
      <c r="J92" s="752">
        <f t="shared" si="47"/>
        <v>0</v>
      </c>
      <c r="L92" s="89"/>
      <c r="M92" s="89">
        <v>135</v>
      </c>
      <c r="N92" s="108">
        <f t="shared" si="49"/>
        <v>0</v>
      </c>
      <c r="AA92" s="169" t="s">
        <v>92</v>
      </c>
      <c r="AI92" s="169">
        <v>25009</v>
      </c>
      <c r="AJ92" s="169">
        <v>14704</v>
      </c>
      <c r="AL92" s="169">
        <v>300599.05922294996</v>
      </c>
      <c r="AN92" s="169">
        <v>300599.05922295002</v>
      </c>
      <c r="AQ92" s="169">
        <v>310053.13706888998</v>
      </c>
    </row>
    <row r="93" spans="3:43" hidden="1">
      <c r="C93" s="1230" t="s">
        <v>92</v>
      </c>
      <c r="D93" s="1231"/>
      <c r="E93" s="222" t="s">
        <v>91</v>
      </c>
      <c r="F93" s="109">
        <f>SUM(F86:F92)</f>
        <v>0</v>
      </c>
      <c r="G93" s="109">
        <f>SUM(G86:G92)</f>
        <v>0</v>
      </c>
      <c r="H93" s="109">
        <f>SUM(H86:H92)</f>
        <v>0</v>
      </c>
      <c r="I93" s="750">
        <f t="shared" si="46"/>
        <v>0</v>
      </c>
      <c r="J93" s="753">
        <f t="shared" si="47"/>
        <v>0</v>
      </c>
      <c r="L93" s="89"/>
      <c r="M93" s="89">
        <v>135</v>
      </c>
      <c r="N93" s="108">
        <f t="shared" si="49"/>
        <v>0</v>
      </c>
    </row>
    <row r="94" spans="3:43">
      <c r="C94" s="1232" t="s">
        <v>534</v>
      </c>
      <c r="D94" s="1233"/>
      <c r="E94" s="227"/>
      <c r="F94" s="110"/>
      <c r="G94" s="110"/>
      <c r="H94" s="110"/>
      <c r="I94" s="749"/>
      <c r="J94" s="747"/>
    </row>
    <row r="95" spans="3:43">
      <c r="C95" s="678" t="s">
        <v>20</v>
      </c>
      <c r="D95" s="667" t="s">
        <v>717</v>
      </c>
      <c r="E95" s="222" t="s">
        <v>91</v>
      </c>
      <c r="F95" s="106">
        <f t="shared" ref="F95:F100" si="50">AL69</f>
        <v>50393.421926920004</v>
      </c>
      <c r="G95" s="198">
        <f t="shared" ref="G95:G100" si="51">AQ69</f>
        <v>47000</v>
      </c>
      <c r="H95" s="884">
        <v>48000</v>
      </c>
      <c r="I95" s="751">
        <f t="shared" ref="I95:I101" si="52">H95-G95</f>
        <v>1000</v>
      </c>
      <c r="J95" s="752">
        <f t="shared" ref="J95:J101" si="53">IFERROR(IF(G95&lt;1000,0,(G95-H95)/G95),0)</f>
        <v>-2.1276595744680851E-2</v>
      </c>
      <c r="L95" s="111" t="s">
        <v>148</v>
      </c>
      <c r="M95" s="105" t="s">
        <v>149</v>
      </c>
      <c r="N95" s="111" t="s">
        <v>150</v>
      </c>
    </row>
    <row r="96" spans="3:43" hidden="1">
      <c r="C96" s="678" t="s">
        <v>21</v>
      </c>
      <c r="D96" s="667" t="s">
        <v>717</v>
      </c>
      <c r="E96" s="222" t="s">
        <v>91</v>
      </c>
      <c r="F96" s="106">
        <f t="shared" si="50"/>
        <v>0</v>
      </c>
      <c r="G96" s="198">
        <f t="shared" si="51"/>
        <v>0</v>
      </c>
      <c r="H96" s="884">
        <f>+F96-N97</f>
        <v>0</v>
      </c>
      <c r="I96" s="751">
        <f t="shared" si="52"/>
        <v>0</v>
      </c>
      <c r="J96" s="752">
        <f t="shared" si="53"/>
        <v>0</v>
      </c>
      <c r="L96" s="89"/>
      <c r="M96" s="89">
        <v>135</v>
      </c>
      <c r="N96" s="108">
        <f>M96*L96</f>
        <v>0</v>
      </c>
    </row>
    <row r="97" spans="3:14">
      <c r="C97" s="678" t="s">
        <v>22</v>
      </c>
      <c r="D97" s="667" t="s">
        <v>717</v>
      </c>
      <c r="E97" s="222" t="s">
        <v>91</v>
      </c>
      <c r="F97" s="106">
        <f t="shared" si="50"/>
        <v>2893.1333617399996</v>
      </c>
      <c r="G97" s="198">
        <f t="shared" si="51"/>
        <v>2000</v>
      </c>
      <c r="H97" s="884">
        <v>2000</v>
      </c>
      <c r="I97" s="751">
        <f t="shared" si="52"/>
        <v>0</v>
      </c>
      <c r="J97" s="752">
        <f t="shared" si="53"/>
        <v>0</v>
      </c>
      <c r="L97" s="89"/>
      <c r="M97" s="89">
        <v>135</v>
      </c>
      <c r="N97" s="108">
        <f t="shared" ref="N97:N101" si="54">M97*L97</f>
        <v>0</v>
      </c>
    </row>
    <row r="98" spans="3:14">
      <c r="C98" s="678" t="s">
        <v>108</v>
      </c>
      <c r="D98" s="667" t="s">
        <v>717</v>
      </c>
      <c r="E98" s="222" t="s">
        <v>91</v>
      </c>
      <c r="F98" s="106">
        <f t="shared" si="50"/>
        <v>64656.6</v>
      </c>
      <c r="G98" s="198">
        <f t="shared" si="51"/>
        <v>65000</v>
      </c>
      <c r="H98" s="884">
        <v>61000</v>
      </c>
      <c r="I98" s="751">
        <f t="shared" si="52"/>
        <v>-4000</v>
      </c>
      <c r="J98" s="752">
        <f t="shared" si="53"/>
        <v>6.1538461538461542E-2</v>
      </c>
      <c r="L98" s="89"/>
      <c r="M98" s="89">
        <v>135</v>
      </c>
      <c r="N98" s="108"/>
    </row>
    <row r="99" spans="3:14">
      <c r="C99" s="678" t="s">
        <v>718</v>
      </c>
      <c r="D99" s="667" t="s">
        <v>717</v>
      </c>
      <c r="E99" s="222" t="s">
        <v>91</v>
      </c>
      <c r="F99" s="106">
        <f t="shared" si="50"/>
        <v>1499.9962763599997</v>
      </c>
      <c r="G99" s="198">
        <f t="shared" si="51"/>
        <v>1500</v>
      </c>
      <c r="H99" s="884">
        <v>2000</v>
      </c>
      <c r="I99" s="751">
        <f t="shared" si="52"/>
        <v>500</v>
      </c>
      <c r="J99" s="752">
        <f t="shared" si="53"/>
        <v>-0.33333333333333331</v>
      </c>
      <c r="L99" s="89"/>
      <c r="M99" s="89">
        <v>135</v>
      </c>
      <c r="N99" s="108">
        <f t="shared" si="54"/>
        <v>0</v>
      </c>
    </row>
    <row r="100" spans="3:14">
      <c r="C100" s="678" t="s">
        <v>135</v>
      </c>
      <c r="D100" s="667" t="s">
        <v>717</v>
      </c>
      <c r="E100" s="222" t="s">
        <v>91</v>
      </c>
      <c r="F100" s="106">
        <f t="shared" si="50"/>
        <v>943.99194352999984</v>
      </c>
      <c r="G100" s="198">
        <f t="shared" si="51"/>
        <v>943.99194352999984</v>
      </c>
      <c r="H100" s="107">
        <f t="shared" ref="H100" si="55">+F100-N102</f>
        <v>943.99194352999984</v>
      </c>
      <c r="I100" s="751">
        <f t="shared" si="52"/>
        <v>0</v>
      </c>
      <c r="J100" s="752">
        <f t="shared" si="53"/>
        <v>0</v>
      </c>
      <c r="L100" s="89"/>
      <c r="M100" s="89">
        <v>135</v>
      </c>
      <c r="N100" s="108">
        <f t="shared" si="54"/>
        <v>0</v>
      </c>
    </row>
    <row r="101" spans="3:14">
      <c r="C101" s="1230" t="s">
        <v>92</v>
      </c>
      <c r="D101" s="1231"/>
      <c r="E101" s="222" t="s">
        <v>91</v>
      </c>
      <c r="F101" s="109">
        <f>SUM(F95:F100)</f>
        <v>120387.14350855</v>
      </c>
      <c r="G101" s="109">
        <f>SUM(G95:G100)</f>
        <v>116443.99194353</v>
      </c>
      <c r="H101" s="109">
        <f>SUM(H95:H100)</f>
        <v>113943.99194353</v>
      </c>
      <c r="I101" s="750">
        <f t="shared" si="52"/>
        <v>-2500</v>
      </c>
      <c r="J101" s="753">
        <f t="shared" si="53"/>
        <v>2.1469549079117672E-2</v>
      </c>
      <c r="L101" s="89"/>
      <c r="M101" s="89">
        <v>135</v>
      </c>
      <c r="N101" s="108">
        <f t="shared" si="54"/>
        <v>0</v>
      </c>
    </row>
    <row r="102" spans="3:14">
      <c r="C102" s="1232" t="s">
        <v>168</v>
      </c>
      <c r="D102" s="1233"/>
      <c r="E102" s="227"/>
      <c r="F102" s="110"/>
      <c r="G102" s="110"/>
      <c r="H102" s="110"/>
      <c r="I102" s="749"/>
      <c r="J102" s="747"/>
    </row>
    <row r="103" spans="3:14">
      <c r="C103" s="678" t="s">
        <v>763</v>
      </c>
      <c r="D103" s="667" t="s">
        <v>719</v>
      </c>
      <c r="E103" s="222" t="s">
        <v>91</v>
      </c>
      <c r="F103" s="106">
        <f>AL79</f>
        <v>2100</v>
      </c>
      <c r="G103" s="198">
        <f>AQ79</f>
        <v>2100</v>
      </c>
      <c r="H103" s="884">
        <v>1000</v>
      </c>
      <c r="I103" s="751">
        <f t="shared" ref="I103:I106" si="56">H103-G103</f>
        <v>-1100</v>
      </c>
      <c r="J103" s="752">
        <f t="shared" ref="J103:J106" si="57">IFERROR(IF(G103&lt;1000,0,(G103-H103)/G103),0)</f>
        <v>0.52380952380952384</v>
      </c>
      <c r="L103" s="111" t="s">
        <v>148</v>
      </c>
      <c r="M103" s="105" t="s">
        <v>149</v>
      </c>
      <c r="N103" s="111" t="s">
        <v>150</v>
      </c>
    </row>
    <row r="104" spans="3:14">
      <c r="C104" s="678" t="s">
        <v>764</v>
      </c>
      <c r="D104" s="667" t="s">
        <v>719</v>
      </c>
      <c r="E104" s="222" t="s">
        <v>91</v>
      </c>
      <c r="F104" s="106">
        <f>AL80</f>
        <v>6300</v>
      </c>
      <c r="G104" s="198">
        <f>AQ80</f>
        <v>6300</v>
      </c>
      <c r="H104" s="884">
        <v>7000</v>
      </c>
      <c r="I104" s="751">
        <f t="shared" si="56"/>
        <v>700</v>
      </c>
      <c r="J104" s="752">
        <f t="shared" si="57"/>
        <v>-0.1111111111111111</v>
      </c>
      <c r="L104" s="89"/>
      <c r="M104" s="89">
        <v>135</v>
      </c>
      <c r="N104" s="108">
        <f>M104*L104</f>
        <v>0</v>
      </c>
    </row>
    <row r="105" spans="3:14">
      <c r="C105" s="1230" t="s">
        <v>92</v>
      </c>
      <c r="D105" s="1231"/>
      <c r="E105" s="222" t="s">
        <v>91</v>
      </c>
      <c r="F105" s="109">
        <f>SUM(F103:F104)</f>
        <v>8400</v>
      </c>
      <c r="G105" s="109">
        <f>SUM(G103:G104)</f>
        <v>8400</v>
      </c>
      <c r="H105" s="109">
        <f>SUM(H103:H104)</f>
        <v>8000</v>
      </c>
      <c r="I105" s="750">
        <f t="shared" si="56"/>
        <v>-400</v>
      </c>
      <c r="J105" s="753">
        <f t="shared" si="57"/>
        <v>4.7619047619047616E-2</v>
      </c>
      <c r="L105" s="406"/>
      <c r="M105" s="406"/>
      <c r="N105" s="407"/>
    </row>
    <row r="106" spans="3:14">
      <c r="C106" s="679"/>
      <c r="D106" s="110"/>
      <c r="E106" s="228"/>
      <c r="F106" s="113">
        <f>SUM(F15,F36,F105,F93,F75,F69,F56,F46,F84,F101,F24)</f>
        <v>300598.50922294997</v>
      </c>
      <c r="G106" s="113">
        <f>SUM(G15,G36,G105,G93,G75,G69,G56,G46,G84,G101,G24)</f>
        <v>307353.13706889004</v>
      </c>
      <c r="H106" s="113">
        <f>SUM(H15,H36,H105,H93,H75,H69,H56,H46,H84,H101,H24)</f>
        <v>308703.13706889004</v>
      </c>
      <c r="I106" s="749">
        <f t="shared" si="56"/>
        <v>1350</v>
      </c>
      <c r="J106" s="747">
        <f t="shared" si="57"/>
        <v>-4.3923416981340637E-3</v>
      </c>
    </row>
    <row r="107" spans="3:14" ht="15.75" thickBot="1">
      <c r="C107" s="680" t="s">
        <v>408</v>
      </c>
      <c r="D107" s="216"/>
      <c r="E107" s="229"/>
      <c r="F107" s="76"/>
      <c r="G107" s="76"/>
      <c r="H107" s="76"/>
      <c r="I107" s="76"/>
      <c r="J107" s="668"/>
    </row>
    <row r="108" spans="3:14" ht="15.75" thickBot="1">
      <c r="C108" s="217" t="s">
        <v>409</v>
      </c>
      <c r="D108" s="1234" t="s">
        <v>410</v>
      </c>
      <c r="E108" s="1235"/>
      <c r="F108" s="1236"/>
      <c r="G108" s="83"/>
      <c r="H108" s="83"/>
      <c r="I108" s="83"/>
      <c r="J108" s="84"/>
    </row>
  </sheetData>
  <mergeCells count="27">
    <mergeCell ref="I5:J5"/>
    <mergeCell ref="F4:H4"/>
    <mergeCell ref="C5:C6"/>
    <mergeCell ref="D5:E6"/>
    <mergeCell ref="C46:D46"/>
    <mergeCell ref="C36:D36"/>
    <mergeCell ref="C37:D37"/>
    <mergeCell ref="C7:D7"/>
    <mergeCell ref="C15:D15"/>
    <mergeCell ref="C16:D16"/>
    <mergeCell ref="C24:D24"/>
    <mergeCell ref="C25:D25"/>
    <mergeCell ref="C47:D47"/>
    <mergeCell ref="C56:D56"/>
    <mergeCell ref="C57:D57"/>
    <mergeCell ref="C69:D69"/>
    <mergeCell ref="C70:D70"/>
    <mergeCell ref="C75:D75"/>
    <mergeCell ref="C76:D76"/>
    <mergeCell ref="C84:D84"/>
    <mergeCell ref="C85:D85"/>
    <mergeCell ref="D108:F108"/>
    <mergeCell ref="C93:D93"/>
    <mergeCell ref="C94:D94"/>
    <mergeCell ref="C101:D101"/>
    <mergeCell ref="C102:D102"/>
    <mergeCell ref="C105:D105"/>
  </mergeCells>
  <conditionalFormatting sqref="J8:J106">
    <cfRule type="cellIs" dxfId="285" priority="1" operator="greaterThan">
      <formula>0.5</formula>
    </cfRule>
    <cfRule type="cellIs" dxfId="284" priority="2" operator="lessThan">
      <formula>-0.5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0"/>
  <sheetViews>
    <sheetView showGridLines="0" topLeftCell="J19" zoomScale="110" zoomScaleNormal="110" workbookViewId="0">
      <selection activeCell="Y23" sqref="Y23"/>
    </sheetView>
  </sheetViews>
  <sheetFormatPr defaultColWidth="9.140625" defaultRowHeight="15"/>
  <cols>
    <col min="1" max="1" width="0" style="169" hidden="1" customWidth="1"/>
    <col min="2" max="2" width="15.85546875" style="169" hidden="1" customWidth="1"/>
    <col min="3" max="3" width="16.85546875" style="169" hidden="1" customWidth="1"/>
    <col min="4" max="4" width="0" style="169" hidden="1" customWidth="1"/>
    <col min="5" max="5" width="20" style="169" hidden="1" customWidth="1"/>
    <col min="6" max="6" width="17.85546875" style="169" hidden="1" customWidth="1"/>
    <col min="7" max="7" width="19.85546875" style="169" hidden="1" customWidth="1"/>
    <col min="8" max="8" width="17.28515625" style="169" hidden="1" customWidth="1"/>
    <col min="9" max="9" width="19.140625" style="169" hidden="1" customWidth="1"/>
    <col min="10" max="10" width="5.7109375" style="169" customWidth="1"/>
    <col min="11" max="11" width="12.7109375" style="413" customWidth="1"/>
    <col min="12" max="12" width="8.7109375" style="169" customWidth="1"/>
    <col min="13" max="14" width="13.28515625" style="169" customWidth="1"/>
    <col min="15" max="16" width="10.5703125" style="169" customWidth="1"/>
    <col min="17" max="21" width="10.7109375" style="169" customWidth="1"/>
    <col min="22" max="16384" width="9.140625" style="169"/>
  </cols>
  <sheetData>
    <row r="1" spans="2:21" ht="15.75" thickBot="1"/>
    <row r="2" spans="2:21" ht="15.75" hidden="1" thickBot="1"/>
    <row r="3" spans="2:21" ht="18.75" customHeight="1">
      <c r="B3" s="1250" t="s">
        <v>157</v>
      </c>
      <c r="C3" s="1251"/>
      <c r="D3" s="1251"/>
      <c r="E3" s="1251"/>
      <c r="F3" s="1251"/>
      <c r="G3" s="1251"/>
      <c r="H3" s="1251"/>
      <c r="I3" s="1252"/>
      <c r="K3" s="1253" t="s">
        <v>530</v>
      </c>
      <c r="L3" s="1254"/>
      <c r="M3" s="1254"/>
      <c r="N3" s="1254"/>
      <c r="O3" s="1254"/>
      <c r="P3" s="1254"/>
      <c r="Q3" s="1254"/>
      <c r="R3" s="1254"/>
      <c r="S3" s="1254"/>
      <c r="T3" s="1254"/>
      <c r="U3" s="1255"/>
    </row>
    <row r="4" spans="2:21" ht="15.75" thickBot="1">
      <c r="B4" s="170" t="s">
        <v>84</v>
      </c>
      <c r="C4" s="171" t="s">
        <v>158</v>
      </c>
      <c r="D4" s="171" t="s">
        <v>159</v>
      </c>
      <c r="E4" s="171" t="s">
        <v>160</v>
      </c>
      <c r="F4" s="172" t="s">
        <v>161</v>
      </c>
      <c r="G4" s="173" t="s">
        <v>162</v>
      </c>
      <c r="H4" s="173" t="s">
        <v>163</v>
      </c>
      <c r="I4" s="174" t="s">
        <v>164</v>
      </c>
      <c r="K4" s="1256">
        <f>SKEMA!B4</f>
        <v>44105</v>
      </c>
      <c r="L4" s="1257"/>
      <c r="M4" s="1257"/>
      <c r="N4" s="1257"/>
      <c r="O4" s="1257"/>
      <c r="P4" s="1257"/>
      <c r="Q4" s="1257"/>
      <c r="R4" s="1257"/>
      <c r="S4" s="1257"/>
      <c r="T4" s="1257"/>
      <c r="U4" s="1258"/>
    </row>
    <row r="5" spans="2:21" ht="17.25" customHeight="1">
      <c r="B5" s="175" t="s">
        <v>40</v>
      </c>
      <c r="C5" s="167">
        <f>+'[1]Antrian dan alat loading'!CG6</f>
        <v>0</v>
      </c>
      <c r="D5" s="167">
        <f>+'[1]Antrian dan alat loading'!CE6</f>
        <v>10</v>
      </c>
      <c r="E5" s="167">
        <v>26</v>
      </c>
      <c r="F5" s="167"/>
      <c r="G5" s="167"/>
      <c r="H5" s="167"/>
      <c r="I5" s="176">
        <f>+[1]Aktual!AK5</f>
        <v>13</v>
      </c>
      <c r="K5" s="1261" t="s">
        <v>16</v>
      </c>
      <c r="L5" s="1263" t="s">
        <v>339</v>
      </c>
      <c r="M5" s="1265" t="s">
        <v>360</v>
      </c>
      <c r="N5" s="1267" t="s">
        <v>358</v>
      </c>
      <c r="O5" s="1269" t="s">
        <v>329</v>
      </c>
      <c r="P5" s="1259" t="s">
        <v>340</v>
      </c>
      <c r="Q5" s="1279" t="s">
        <v>341</v>
      </c>
      <c r="R5" s="1279"/>
      <c r="S5" s="1279"/>
      <c r="T5" s="1271" t="s">
        <v>357</v>
      </c>
      <c r="U5" s="1280" t="s">
        <v>178</v>
      </c>
    </row>
    <row r="6" spans="2:21" ht="17.25" customHeight="1" thickBot="1">
      <c r="B6" s="175"/>
      <c r="C6" s="167"/>
      <c r="D6" s="167"/>
      <c r="E6" s="167"/>
      <c r="F6" s="167"/>
      <c r="G6" s="167"/>
      <c r="H6" s="167"/>
      <c r="I6" s="176"/>
      <c r="K6" s="1262"/>
      <c r="L6" s="1264"/>
      <c r="M6" s="1266"/>
      <c r="N6" s="1268"/>
      <c r="O6" s="1270"/>
      <c r="P6" s="1260"/>
      <c r="Q6" s="180" t="s">
        <v>344</v>
      </c>
      <c r="R6" s="180" t="s">
        <v>345</v>
      </c>
      <c r="S6" s="180" t="s">
        <v>359</v>
      </c>
      <c r="T6" s="1272"/>
      <c r="U6" s="1281"/>
    </row>
    <row r="7" spans="2:21" ht="18.75">
      <c r="B7" s="146" t="s">
        <v>1</v>
      </c>
      <c r="C7" s="145">
        <f>+'[1]Antrian dan alat loading'!CG8</f>
        <v>0</v>
      </c>
      <c r="D7" s="145">
        <f>+'[1]Antrian dan alat loading'!CE8</f>
        <v>10</v>
      </c>
      <c r="E7" s="145">
        <v>14</v>
      </c>
      <c r="F7" s="145"/>
      <c r="G7" s="145"/>
      <c r="H7" s="145"/>
      <c r="I7" s="147">
        <f>+[1]Aktual!AK7</f>
        <v>10</v>
      </c>
      <c r="K7" s="478">
        <v>0.25</v>
      </c>
      <c r="L7" s="200">
        <f>Aktual!AI7</f>
        <v>31</v>
      </c>
      <c r="M7" s="201">
        <f>Aktual!AE8</f>
        <v>26</v>
      </c>
      <c r="N7" s="202">
        <f>Aktual!AJ7</f>
        <v>18</v>
      </c>
      <c r="O7" s="203">
        <v>18</v>
      </c>
      <c r="P7" s="203">
        <v>30</v>
      </c>
      <c r="Q7" s="204">
        <v>4630</v>
      </c>
      <c r="R7" s="205">
        <v>34</v>
      </c>
      <c r="S7" s="206"/>
      <c r="T7" s="382">
        <f>IFERROR(Q7/R7,"")</f>
        <v>136.1764705882353</v>
      </c>
      <c r="U7" s="230">
        <f>IFERROR(R7/L7,"")</f>
        <v>1.096774193548387</v>
      </c>
    </row>
    <row r="8" spans="2:21" ht="18.75">
      <c r="B8" s="146" t="s">
        <v>2</v>
      </c>
      <c r="C8" s="145">
        <f>+'[1]Antrian dan alat loading'!CG9</f>
        <v>0</v>
      </c>
      <c r="D8" s="145">
        <f>+'[1]Antrian dan alat loading'!CE9</f>
        <v>10</v>
      </c>
      <c r="E8" s="145">
        <v>11</v>
      </c>
      <c r="F8" s="145"/>
      <c r="G8" s="145"/>
      <c r="H8" s="145"/>
      <c r="I8" s="147">
        <f>+[1]Aktual!AK8</f>
        <v>26</v>
      </c>
      <c r="K8" s="478">
        <v>0.29166666666666669</v>
      </c>
      <c r="L8" s="200">
        <f>Aktual!AI8</f>
        <v>31</v>
      </c>
      <c r="M8" s="201">
        <f>Aktual!AE9</f>
        <v>38</v>
      </c>
      <c r="N8" s="202">
        <f>Aktual!AJ8</f>
        <v>34</v>
      </c>
      <c r="O8" s="203">
        <v>27</v>
      </c>
      <c r="P8" s="203">
        <v>30</v>
      </c>
      <c r="Q8" s="207">
        <v>3978</v>
      </c>
      <c r="R8" s="208">
        <v>29</v>
      </c>
      <c r="S8" s="206"/>
      <c r="T8" s="382">
        <f t="shared" ref="T8:T18" si="0">IFERROR(Q8/R8,"")</f>
        <v>137.17241379310346</v>
      </c>
      <c r="U8" s="230">
        <f t="shared" ref="U8:U18" si="1">IFERROR(R8/L8,"")</f>
        <v>0.93548387096774188</v>
      </c>
    </row>
    <row r="9" spans="2:21" ht="18.75">
      <c r="B9" s="146" t="s">
        <v>3</v>
      </c>
      <c r="C9" s="145">
        <f>+'[1]Antrian dan alat loading'!CG10</f>
        <v>0</v>
      </c>
      <c r="D9" s="145">
        <f>+'[1]Antrian dan alat loading'!CE10</f>
        <v>10</v>
      </c>
      <c r="E9" s="145">
        <v>29</v>
      </c>
      <c r="F9" s="145"/>
      <c r="G9" s="145"/>
      <c r="H9" s="145"/>
      <c r="I9" s="147">
        <f>+[1]Aktual!AK9</f>
        <v>29</v>
      </c>
      <c r="K9" s="478">
        <v>0.33333333333333298</v>
      </c>
      <c r="L9" s="200">
        <f>Aktual!AI9</f>
        <v>31</v>
      </c>
      <c r="M9" s="201">
        <f>Aktual!AE10</f>
        <v>39</v>
      </c>
      <c r="N9" s="202">
        <f>Aktual!AJ9</f>
        <v>46</v>
      </c>
      <c r="O9" s="203">
        <v>38</v>
      </c>
      <c r="P9" s="203">
        <v>32</v>
      </c>
      <c r="Q9" s="207">
        <v>4623</v>
      </c>
      <c r="R9" s="208">
        <v>34</v>
      </c>
      <c r="S9" s="206"/>
      <c r="T9" s="382">
        <f t="shared" si="0"/>
        <v>135.97058823529412</v>
      </c>
      <c r="U9" s="230">
        <f t="shared" si="1"/>
        <v>1.096774193548387</v>
      </c>
    </row>
    <row r="10" spans="2:21" ht="18.75">
      <c r="B10" s="177" t="s">
        <v>4</v>
      </c>
      <c r="C10" s="114">
        <f>+'[1]Antrian dan alat loading'!CG11</f>
        <v>2</v>
      </c>
      <c r="D10" s="114">
        <f>+'[1]Antrian dan alat loading'!CE11</f>
        <v>10</v>
      </c>
      <c r="E10" s="114">
        <v>25</v>
      </c>
      <c r="F10" s="114"/>
      <c r="G10" s="114"/>
      <c r="H10" s="114"/>
      <c r="I10" s="178">
        <f>+[1]Aktual!AK10</f>
        <v>27</v>
      </c>
      <c r="K10" s="478">
        <v>0.375</v>
      </c>
      <c r="L10" s="200">
        <f>Aktual!AI10</f>
        <v>31</v>
      </c>
      <c r="M10" s="201">
        <f>Aktual!AE11</f>
        <v>22</v>
      </c>
      <c r="N10" s="202">
        <f>Aktual!AJ10</f>
        <v>35</v>
      </c>
      <c r="O10" s="203">
        <v>33</v>
      </c>
      <c r="P10" s="203">
        <v>35</v>
      </c>
      <c r="Q10" s="207">
        <v>5497</v>
      </c>
      <c r="R10" s="208">
        <v>40</v>
      </c>
      <c r="S10" s="206"/>
      <c r="T10" s="382">
        <f t="shared" si="0"/>
        <v>137.42500000000001</v>
      </c>
      <c r="U10" s="230">
        <f t="shared" si="1"/>
        <v>1.2903225806451613</v>
      </c>
    </row>
    <row r="11" spans="2:21" ht="18.75">
      <c r="B11" s="146" t="s">
        <v>5</v>
      </c>
      <c r="C11" s="145">
        <f>+'[1]Antrian dan alat loading'!CG12</f>
        <v>0</v>
      </c>
      <c r="D11" s="145">
        <f>+'[1]Antrian dan alat loading'!CE12</f>
        <v>10</v>
      </c>
      <c r="E11" s="145">
        <v>29</v>
      </c>
      <c r="F11" s="145"/>
      <c r="G11" s="145"/>
      <c r="H11" s="145"/>
      <c r="I11" s="147">
        <f>+[1]Aktual!AK11</f>
        <v>25</v>
      </c>
      <c r="K11" s="478">
        <v>0.41666666666666702</v>
      </c>
      <c r="L11" s="200">
        <f>Aktual!AI11</f>
        <v>31</v>
      </c>
      <c r="M11" s="201">
        <f>Aktual!AE12</f>
        <v>32</v>
      </c>
      <c r="N11" s="202">
        <f>Aktual!AJ11</f>
        <v>23</v>
      </c>
      <c r="O11" s="203">
        <v>25</v>
      </c>
      <c r="P11" s="203">
        <v>38</v>
      </c>
      <c r="Q11" s="207">
        <v>4471</v>
      </c>
      <c r="R11" s="208">
        <v>32</v>
      </c>
      <c r="S11" s="206"/>
      <c r="T11" s="382">
        <f t="shared" si="0"/>
        <v>139.71875</v>
      </c>
      <c r="U11" s="230">
        <f t="shared" si="1"/>
        <v>1.032258064516129</v>
      </c>
    </row>
    <row r="12" spans="2:21" ht="18.75">
      <c r="B12" s="146" t="s">
        <v>6</v>
      </c>
      <c r="C12" s="145">
        <f>+'[1]Antrian dan alat loading'!CG13</f>
        <v>2</v>
      </c>
      <c r="D12" s="145">
        <f>+'[1]Antrian dan alat loading'!CE13</f>
        <v>9</v>
      </c>
      <c r="E12" s="145"/>
      <c r="F12" s="145"/>
      <c r="G12" s="145"/>
      <c r="H12" s="145"/>
      <c r="I12" s="147">
        <f>+[1]Aktual!AK12</f>
        <v>22</v>
      </c>
      <c r="K12" s="478">
        <v>0.45833333333333298</v>
      </c>
      <c r="L12" s="200">
        <f>Aktual!AI12</f>
        <v>31</v>
      </c>
      <c r="M12" s="201">
        <f>Aktual!AE13</f>
        <v>34</v>
      </c>
      <c r="N12" s="202">
        <f>Aktual!AJ12</f>
        <v>40</v>
      </c>
      <c r="O12" s="203">
        <v>26</v>
      </c>
      <c r="P12" s="203">
        <v>37</v>
      </c>
      <c r="Q12" s="207">
        <v>5748</v>
      </c>
      <c r="R12" s="208">
        <v>41</v>
      </c>
      <c r="S12" s="206"/>
      <c r="T12" s="382">
        <f t="shared" si="0"/>
        <v>140.19512195121951</v>
      </c>
      <c r="U12" s="230">
        <f t="shared" si="1"/>
        <v>1.3225806451612903</v>
      </c>
    </row>
    <row r="13" spans="2:21" ht="18.75">
      <c r="B13" s="146" t="s">
        <v>7</v>
      </c>
      <c r="C13" s="145">
        <f>+'[1]Antrian dan alat loading'!CG14</f>
        <v>2</v>
      </c>
      <c r="D13" s="145">
        <f>+'[1]Antrian dan alat loading'!CE14</f>
        <v>10</v>
      </c>
      <c r="E13" s="145"/>
      <c r="F13" s="145"/>
      <c r="G13" s="145"/>
      <c r="H13" s="145"/>
      <c r="I13" s="147">
        <f>+[1]Aktual!AK13</f>
        <v>18</v>
      </c>
      <c r="K13" s="478">
        <v>0.5</v>
      </c>
      <c r="L13" s="200">
        <f>Aktual!AI13</f>
        <v>31</v>
      </c>
      <c r="M13" s="201">
        <f>Aktual!AE14</f>
        <v>26</v>
      </c>
      <c r="N13" s="202">
        <f>Aktual!AJ13</f>
        <v>28</v>
      </c>
      <c r="O13" s="203">
        <v>35</v>
      </c>
      <c r="P13" s="203">
        <v>36</v>
      </c>
      <c r="Q13" s="207">
        <v>4951</v>
      </c>
      <c r="R13" s="208">
        <v>35</v>
      </c>
      <c r="S13" s="206"/>
      <c r="T13" s="382">
        <f t="shared" si="0"/>
        <v>141.45714285714286</v>
      </c>
      <c r="U13" s="230">
        <f t="shared" si="1"/>
        <v>1.1290322580645162</v>
      </c>
    </row>
    <row r="14" spans="2:21" ht="18.75">
      <c r="B14" s="146" t="s">
        <v>8</v>
      </c>
      <c r="C14" s="145">
        <f>+'[1]Antrian dan alat loading'!CG15</f>
        <v>3</v>
      </c>
      <c r="D14" s="145">
        <f>+'[1]Antrian dan alat loading'!CE15</f>
        <v>10</v>
      </c>
      <c r="E14" s="145"/>
      <c r="F14" s="145"/>
      <c r="G14" s="145"/>
      <c r="H14" s="145"/>
      <c r="I14" s="147">
        <f>+[1]Aktual!AK14</f>
        <v>31</v>
      </c>
      <c r="K14" s="478">
        <v>0.54166666666666696</v>
      </c>
      <c r="L14" s="200">
        <f>Aktual!AI14</f>
        <v>31</v>
      </c>
      <c r="M14" s="201">
        <f>Aktual!AE15</f>
        <v>27</v>
      </c>
      <c r="N14" s="202">
        <f>Aktual!AJ14</f>
        <v>28</v>
      </c>
      <c r="O14" s="203">
        <v>25</v>
      </c>
      <c r="P14" s="203">
        <v>17</v>
      </c>
      <c r="Q14" s="207">
        <v>5652</v>
      </c>
      <c r="R14" s="208">
        <v>40</v>
      </c>
      <c r="S14" s="206"/>
      <c r="T14" s="382">
        <f t="shared" si="0"/>
        <v>141.30000000000001</v>
      </c>
      <c r="U14" s="230">
        <f t="shared" si="1"/>
        <v>1.2903225806451613</v>
      </c>
    </row>
    <row r="15" spans="2:21" ht="18.75">
      <c r="B15" s="146" t="s">
        <v>9</v>
      </c>
      <c r="C15" s="145">
        <f>+'[1]Antrian dan alat loading'!CG16</f>
        <v>0</v>
      </c>
      <c r="D15" s="145">
        <f>+'[1]Antrian dan alat loading'!CE16</f>
        <v>10</v>
      </c>
      <c r="E15" s="145"/>
      <c r="F15" s="145"/>
      <c r="G15" s="145"/>
      <c r="H15" s="145"/>
      <c r="I15" s="147">
        <f>+[1]Aktual!AK15</f>
        <v>26</v>
      </c>
      <c r="K15" s="478">
        <v>0.58333333333333304</v>
      </c>
      <c r="L15" s="200">
        <f>Aktual!AI15</f>
        <v>31</v>
      </c>
      <c r="M15" s="201">
        <f>Aktual!AE16</f>
        <v>16</v>
      </c>
      <c r="N15" s="202">
        <f>Aktual!AJ15</f>
        <v>24</v>
      </c>
      <c r="O15" s="203">
        <v>21</v>
      </c>
      <c r="P15" s="203">
        <v>26</v>
      </c>
      <c r="Q15" s="207">
        <v>1702</v>
      </c>
      <c r="R15" s="208">
        <v>12</v>
      </c>
      <c r="S15" s="206"/>
      <c r="T15" s="382">
        <f t="shared" si="0"/>
        <v>141.83333333333334</v>
      </c>
      <c r="U15" s="230">
        <f t="shared" si="1"/>
        <v>0.38709677419354838</v>
      </c>
    </row>
    <row r="16" spans="2:21" ht="19.5" thickBot="1">
      <c r="B16" s="148" t="s">
        <v>10</v>
      </c>
      <c r="C16" s="179">
        <f>+'[1]Antrian dan alat loading'!CG17</f>
        <v>0</v>
      </c>
      <c r="D16" s="149">
        <f>+'[1]Antrian dan alat loading'!CE17</f>
        <v>10</v>
      </c>
      <c r="E16" s="149"/>
      <c r="F16" s="149"/>
      <c r="G16" s="149"/>
      <c r="H16" s="149"/>
      <c r="I16" s="150">
        <f>+[1]Aktual!AK16</f>
        <v>18</v>
      </c>
      <c r="K16" s="478">
        <v>0.625</v>
      </c>
      <c r="L16" s="200">
        <f>Aktual!AI16</f>
        <v>31</v>
      </c>
      <c r="M16" s="201">
        <f>Aktual!AE17</f>
        <v>30</v>
      </c>
      <c r="N16" s="202">
        <f>Aktual!AJ16</f>
        <v>20</v>
      </c>
      <c r="O16" s="203">
        <v>19</v>
      </c>
      <c r="P16" s="203">
        <v>21</v>
      </c>
      <c r="Q16" s="207">
        <v>3509</v>
      </c>
      <c r="R16" s="208">
        <v>25</v>
      </c>
      <c r="S16" s="206"/>
      <c r="T16" s="382">
        <f t="shared" si="0"/>
        <v>140.36000000000001</v>
      </c>
      <c r="U16" s="230">
        <f t="shared" si="1"/>
        <v>0.80645161290322576</v>
      </c>
    </row>
    <row r="17" spans="11:21" ht="18.75">
      <c r="K17" s="478">
        <v>0.66666666666666696</v>
      </c>
      <c r="L17" s="200">
        <f>[2]Aktual!$AI$5</f>
        <v>31</v>
      </c>
      <c r="M17" s="201">
        <f>[2]Aktual!$AE$6</f>
        <v>32</v>
      </c>
      <c r="N17" s="202">
        <f>[2]Aktual!$AJ$5</f>
        <v>32</v>
      </c>
      <c r="O17" s="203">
        <v>19</v>
      </c>
      <c r="P17" s="203">
        <v>21</v>
      </c>
      <c r="Q17" s="207">
        <v>2892</v>
      </c>
      <c r="R17" s="208">
        <v>21</v>
      </c>
      <c r="S17" s="206"/>
      <c r="T17" s="382">
        <f t="shared" si="0"/>
        <v>137.71428571428572</v>
      </c>
      <c r="U17" s="230">
        <f t="shared" si="1"/>
        <v>0.67741935483870963</v>
      </c>
    </row>
    <row r="18" spans="11:21" ht="19.5" thickBot="1">
      <c r="K18" s="478">
        <v>0.70833333333333404</v>
      </c>
      <c r="L18" s="200">
        <f>[2]Aktual!$AI$6</f>
        <v>31</v>
      </c>
      <c r="M18" s="201">
        <f>[2]Aktual!$AE$7</f>
        <v>33</v>
      </c>
      <c r="N18" s="202">
        <f>[2]Aktual!$AJ$6</f>
        <v>28</v>
      </c>
      <c r="O18" s="203">
        <v>31</v>
      </c>
      <c r="P18" s="203">
        <v>26</v>
      </c>
      <c r="Q18" s="209">
        <v>3472</v>
      </c>
      <c r="R18" s="210">
        <v>25</v>
      </c>
      <c r="S18" s="206"/>
      <c r="T18" s="382">
        <f t="shared" si="0"/>
        <v>138.88</v>
      </c>
      <c r="U18" s="230">
        <f t="shared" si="1"/>
        <v>0.80645161290322576</v>
      </c>
    </row>
    <row r="19" spans="11:21" ht="19.5" thickBot="1">
      <c r="K19" s="479" t="s">
        <v>330</v>
      </c>
      <c r="L19" s="212">
        <f>SUMIFS(L7:L18,$O$7:$O$18,"&gt;=0",$P$7:$P$18,"&gt;=0")</f>
        <v>372</v>
      </c>
      <c r="M19" s="212">
        <f>SUMIFS(M7:M18,$O$7:$O$18,"&gt;=0",$P$7:$P$18,"&gt;=0")</f>
        <v>355</v>
      </c>
      <c r="N19" s="212">
        <f>SUMIFS(N7:N18,$O$7:$O$18,"&gt;=0",$P$7:$P$18,"&gt;=0")</f>
        <v>356</v>
      </c>
      <c r="O19" s="212">
        <f>SUM(O7:O18)</f>
        <v>317</v>
      </c>
      <c r="P19" s="212">
        <f>SUM(P7:P18)</f>
        <v>349</v>
      </c>
      <c r="Q19" s="1277">
        <f t="shared" ref="Q19" si="2">SUM(Q7:Q18)</f>
        <v>51125</v>
      </c>
      <c r="R19" s="213">
        <f>SUM(R7:R18)</f>
        <v>368</v>
      </c>
      <c r="S19" s="1273">
        <f>SUM(S7:S18)</f>
        <v>0</v>
      </c>
      <c r="T19" s="1275">
        <f>IFERROR(Q19/R19,"")</f>
        <v>138.9266304347826</v>
      </c>
      <c r="U19" s="1282">
        <f>IFERROR(R19/L19,"")</f>
        <v>0.989247311827957</v>
      </c>
    </row>
    <row r="20" spans="11:21" ht="19.5" thickBot="1">
      <c r="K20" s="480" t="s">
        <v>342</v>
      </c>
      <c r="L20" s="214">
        <f>IFERROR(AVERAGEIFS(L7:L18,$O$7:$O$18,"&gt;=0",$P$7:$P$18,"&gt;=0"),"")</f>
        <v>31</v>
      </c>
      <c r="M20" s="214">
        <f>IFERROR(AVERAGEIFS(M7:M18,$O$7:$O$18,"&gt;=0",$P$7:$P$18,"&gt;=0"),"")</f>
        <v>29.583333333333332</v>
      </c>
      <c r="N20" s="214">
        <f>IFERROR(AVERAGEIFS(N7:N18,$O$7:$O$18,"&gt;=0",$P$7:$P$18,"&gt;=0"),"")</f>
        <v>29.666666666666668</v>
      </c>
      <c r="O20" s="211">
        <f>IFERROR(AVERAGE(O7:O18),"")</f>
        <v>26.416666666666668</v>
      </c>
      <c r="P20" s="211">
        <f>IFERROR(AVERAGE(P7:P18),"")</f>
        <v>29.083333333333332</v>
      </c>
      <c r="Q20" s="1278"/>
      <c r="R20" s="215">
        <f>IFERROR(AVERAGE(R7:R18),"")</f>
        <v>30.666666666666668</v>
      </c>
      <c r="S20" s="1274"/>
      <c r="T20" s="1276"/>
      <c r="U20" s="1283"/>
    </row>
  </sheetData>
  <mergeCells count="16">
    <mergeCell ref="S19:S20"/>
    <mergeCell ref="T19:T20"/>
    <mergeCell ref="Q19:Q20"/>
    <mergeCell ref="Q5:S5"/>
    <mergeCell ref="U5:U6"/>
    <mergeCell ref="U19:U20"/>
    <mergeCell ref="B3:I3"/>
    <mergeCell ref="K3:U3"/>
    <mergeCell ref="K4:U4"/>
    <mergeCell ref="P5:P6"/>
    <mergeCell ref="K5:K6"/>
    <mergeCell ref="L5:L6"/>
    <mergeCell ref="M5:M6"/>
    <mergeCell ref="N5:N6"/>
    <mergeCell ref="O5:O6"/>
    <mergeCell ref="T5:T6"/>
  </mergeCells>
  <conditionalFormatting sqref="K26:K27 K29:K30 K32:K33 K20:K21 K23:K24 I9:I10 I12:I13 I15:I16 I7">
    <cfRule type="cellIs" dxfId="283" priority="14" operator="lessThan">
      <formula>#REF!</formula>
    </cfRule>
  </conditionalFormatting>
  <conditionalFormatting sqref="T7:T18 R7:R18 M7:P18">
    <cfRule type="cellIs" dxfId="282" priority="11" operator="lessThan">
      <formula>$L$7</formula>
    </cfRule>
  </conditionalFormatting>
  <conditionalFormatting sqref="U7:U18">
    <cfRule type="cellIs" dxfId="281" priority="2" operator="greaterThan">
      <formula>1</formula>
    </cfRule>
  </conditionalFormatting>
  <conditionalFormatting sqref="T7:T18">
    <cfRule type="cellIs" dxfId="280" priority="1" operator="lessThan">
      <formula>138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167"/>
  <sheetViews>
    <sheetView showGridLines="0" zoomScale="85" zoomScaleNormal="85" workbookViewId="0">
      <selection activeCell="H31" sqref="H31"/>
    </sheetView>
  </sheetViews>
  <sheetFormatPr defaultRowHeight="15"/>
  <cols>
    <col min="1" max="1" width="9.140625" style="169"/>
    <col min="2" max="2" width="15.140625" style="51" customWidth="1"/>
    <col min="3" max="3" width="12.7109375" style="51" customWidth="1"/>
    <col min="4" max="4" width="31.7109375" style="51" customWidth="1"/>
    <col min="5" max="5" width="1.140625" style="51" customWidth="1"/>
    <col min="6" max="6" width="17.140625" style="51" customWidth="1"/>
    <col min="7" max="7" width="16.42578125" style="51" customWidth="1"/>
    <col min="8" max="8" width="31.7109375" style="51" customWidth="1"/>
    <col min="9" max="9" width="9.5703125" customWidth="1"/>
    <col min="10" max="10" width="5.42578125" hidden="1" customWidth="1"/>
    <col min="11" max="11" width="14.42578125" style="481" customWidth="1"/>
    <col min="12" max="12" width="26.7109375" style="362" customWidth="1"/>
    <col min="13" max="13" width="15.85546875" bestFit="1" customWidth="1"/>
    <col min="14" max="14" width="18.42578125" customWidth="1"/>
  </cols>
  <sheetData>
    <row r="4" spans="2:19" ht="9" customHeight="1" thickBot="1"/>
    <row r="5" spans="2:19" ht="15.75">
      <c r="B5" s="1287" t="s">
        <v>532</v>
      </c>
      <c r="C5" s="1288"/>
      <c r="D5" s="1288"/>
      <c r="E5" s="1288"/>
      <c r="F5" s="1288"/>
      <c r="G5" s="1288"/>
      <c r="H5" s="1289"/>
      <c r="I5" s="247"/>
      <c r="J5" s="247"/>
      <c r="M5" s="247"/>
      <c r="N5" s="247"/>
      <c r="O5" s="247"/>
      <c r="P5" s="247"/>
    </row>
    <row r="6" spans="2:19" ht="16.5" thickBot="1">
      <c r="B6" s="1290">
        <f>SKEMA!B4</f>
        <v>44105</v>
      </c>
      <c r="C6" s="1291"/>
      <c r="D6" s="1291"/>
      <c r="E6" s="1291"/>
      <c r="F6" s="1291"/>
      <c r="G6" s="1291"/>
      <c r="H6" s="1292"/>
      <c r="I6" s="247"/>
      <c r="J6" s="247"/>
      <c r="K6" s="482"/>
      <c r="L6" s="363"/>
      <c r="M6" s="247"/>
      <c r="N6" s="247"/>
      <c r="O6" s="247"/>
      <c r="P6" s="247"/>
    </row>
    <row r="7" spans="2:19" ht="16.5" thickBot="1">
      <c r="B7" s="383"/>
      <c r="C7" s="384"/>
      <c r="D7" s="384"/>
      <c r="E7" s="384"/>
      <c r="F7" s="384"/>
      <c r="G7" s="384"/>
      <c r="H7" s="385"/>
      <c r="I7" s="247"/>
      <c r="J7" s="247"/>
      <c r="K7" s="373" t="s">
        <v>205</v>
      </c>
      <c r="L7" s="374" t="s">
        <v>265</v>
      </c>
      <c r="M7" s="375" t="s">
        <v>266</v>
      </c>
      <c r="N7" s="376" t="s">
        <v>267</v>
      </c>
      <c r="O7" s="377" t="s">
        <v>167</v>
      </c>
      <c r="P7" s="247"/>
    </row>
    <row r="8" spans="2:19" ht="15.75">
      <c r="B8" s="1284" t="s">
        <v>93</v>
      </c>
      <c r="C8" s="1285"/>
      <c r="D8" s="1286"/>
      <c r="E8" s="669"/>
      <c r="F8" s="1284" t="s">
        <v>759</v>
      </c>
      <c r="G8" s="1285"/>
      <c r="H8" s="1286"/>
      <c r="I8" s="247"/>
      <c r="J8" s="247"/>
      <c r="K8" s="313" t="s">
        <v>235</v>
      </c>
      <c r="L8" s="331" t="s">
        <v>268</v>
      </c>
      <c r="M8" s="308" t="s">
        <v>28</v>
      </c>
      <c r="N8" s="309" t="s">
        <v>269</v>
      </c>
      <c r="O8" s="308" t="s">
        <v>270</v>
      </c>
      <c r="P8" s="247"/>
      <c r="Q8" s="169"/>
      <c r="R8" s="169"/>
      <c r="S8" s="169"/>
    </row>
    <row r="9" spans="2:19" ht="15.75">
      <c r="B9" s="310" t="s">
        <v>167</v>
      </c>
      <c r="C9" s="311" t="s">
        <v>205</v>
      </c>
      <c r="D9" s="312" t="s">
        <v>204</v>
      </c>
      <c r="E9" s="670"/>
      <c r="F9" s="310" t="s">
        <v>167</v>
      </c>
      <c r="G9" s="311" t="s">
        <v>205</v>
      </c>
      <c r="H9" s="312" t="s">
        <v>204</v>
      </c>
      <c r="I9" s="247"/>
      <c r="J9" s="247"/>
      <c r="K9" s="313" t="s">
        <v>271</v>
      </c>
      <c r="L9" s="331" t="s">
        <v>272</v>
      </c>
      <c r="M9" s="308" t="s">
        <v>28</v>
      </c>
      <c r="N9" s="309" t="s">
        <v>269</v>
      </c>
      <c r="O9" s="308" t="s">
        <v>270</v>
      </c>
      <c r="P9" s="247"/>
      <c r="Q9" s="169"/>
      <c r="R9" s="169"/>
      <c r="S9" s="169"/>
    </row>
    <row r="10" spans="2:19" ht="15.75">
      <c r="B10" s="386"/>
      <c r="C10" s="315"/>
      <c r="D10" s="316"/>
      <c r="E10" s="670"/>
      <c r="F10" s="386"/>
      <c r="G10" s="315"/>
      <c r="H10" s="316"/>
      <c r="I10" s="247"/>
      <c r="J10" s="247"/>
      <c r="K10" s="313" t="s">
        <v>276</v>
      </c>
      <c r="L10" s="331" t="s">
        <v>277</v>
      </c>
      <c r="M10" s="308" t="s">
        <v>28</v>
      </c>
      <c r="N10" s="309" t="s">
        <v>269</v>
      </c>
      <c r="O10" s="308" t="s">
        <v>270</v>
      </c>
      <c r="P10" s="247"/>
      <c r="Q10" s="169"/>
      <c r="R10" s="169"/>
      <c r="S10" s="169"/>
    </row>
    <row r="11" spans="2:19" ht="15.75">
      <c r="B11" s="324" t="s">
        <v>166</v>
      </c>
      <c r="C11" s="874" t="s">
        <v>206</v>
      </c>
      <c r="D11" s="875" t="s">
        <v>255</v>
      </c>
      <c r="E11" s="670"/>
      <c r="F11" s="324" t="s">
        <v>166</v>
      </c>
      <c r="G11" s="308"/>
      <c r="H11" s="387"/>
      <c r="I11" s="247"/>
      <c r="J11" s="247"/>
      <c r="K11" s="317" t="s">
        <v>371</v>
      </c>
      <c r="L11" s="331" t="s">
        <v>372</v>
      </c>
      <c r="M11" s="308" t="s">
        <v>28</v>
      </c>
      <c r="N11" s="309" t="s">
        <v>269</v>
      </c>
      <c r="O11" s="308" t="s">
        <v>270</v>
      </c>
      <c r="P11" s="247"/>
      <c r="Q11" s="169"/>
      <c r="R11" s="169"/>
      <c r="S11" s="169"/>
    </row>
    <row r="12" spans="2:19" ht="15.75">
      <c r="B12" s="386"/>
      <c r="C12" s="874" t="s">
        <v>207</v>
      </c>
      <c r="D12" s="875" t="s">
        <v>243</v>
      </c>
      <c r="E12" s="832"/>
      <c r="F12" s="386"/>
      <c r="G12" s="308"/>
      <c r="H12" s="387"/>
      <c r="I12" s="247"/>
      <c r="J12" s="247"/>
      <c r="K12" s="322" t="s">
        <v>684</v>
      </c>
      <c r="L12" s="379" t="s">
        <v>685</v>
      </c>
      <c r="M12" s="308" t="s">
        <v>28</v>
      </c>
      <c r="N12" s="309" t="s">
        <v>269</v>
      </c>
      <c r="O12" s="308" t="s">
        <v>270</v>
      </c>
      <c r="P12" s="247"/>
      <c r="Q12" s="169"/>
      <c r="R12" s="169"/>
      <c r="S12" s="169"/>
    </row>
    <row r="13" spans="2:19" ht="15.75">
      <c r="B13" s="386"/>
      <c r="C13" s="874"/>
      <c r="D13" s="875"/>
      <c r="E13" s="670"/>
      <c r="F13" s="386"/>
      <c r="G13" s="308"/>
      <c r="H13" s="387"/>
      <c r="I13" s="247"/>
      <c r="J13" s="247"/>
      <c r="K13" s="322" t="s">
        <v>693</v>
      </c>
      <c r="L13" s="379" t="s">
        <v>694</v>
      </c>
      <c r="M13" s="308" t="s">
        <v>28</v>
      </c>
      <c r="N13" s="309" t="s">
        <v>269</v>
      </c>
      <c r="O13" s="308" t="s">
        <v>270</v>
      </c>
      <c r="P13" s="247"/>
      <c r="Q13" s="169"/>
      <c r="R13" s="169"/>
      <c r="S13" s="169"/>
    </row>
    <row r="14" spans="2:19" ht="15.75">
      <c r="B14" s="388" t="s">
        <v>187</v>
      </c>
      <c r="C14" s="874"/>
      <c r="D14" s="875"/>
      <c r="E14" s="670"/>
      <c r="F14" s="388" t="s">
        <v>187</v>
      </c>
      <c r="G14" s="308"/>
      <c r="H14" s="387"/>
      <c r="I14" s="247"/>
      <c r="J14" s="247"/>
      <c r="K14" s="313" t="s">
        <v>241</v>
      </c>
      <c r="L14" s="331" t="s">
        <v>242</v>
      </c>
      <c r="M14" s="308" t="s">
        <v>28</v>
      </c>
      <c r="N14" s="309" t="s">
        <v>281</v>
      </c>
      <c r="O14" s="308" t="s">
        <v>270</v>
      </c>
      <c r="P14" s="247"/>
      <c r="Q14" s="169"/>
      <c r="R14" s="169"/>
      <c r="S14" s="169"/>
    </row>
    <row r="15" spans="2:19" ht="15.75">
      <c r="B15" s="386"/>
      <c r="C15" s="874"/>
      <c r="D15" s="875"/>
      <c r="E15" s="670"/>
      <c r="F15" s="386"/>
      <c r="G15" s="308"/>
      <c r="H15" s="387"/>
      <c r="I15" s="247"/>
      <c r="J15" s="247"/>
      <c r="K15" s="313" t="s">
        <v>389</v>
      </c>
      <c r="L15" s="331" t="s">
        <v>390</v>
      </c>
      <c r="M15" s="308" t="s">
        <v>28</v>
      </c>
      <c r="N15" s="309" t="s">
        <v>281</v>
      </c>
      <c r="O15" s="308" t="s">
        <v>270</v>
      </c>
      <c r="P15" s="247"/>
      <c r="Q15" s="169"/>
      <c r="R15" s="169"/>
      <c r="S15" s="169"/>
    </row>
    <row r="16" spans="2:19" ht="15.75">
      <c r="B16" s="389" t="s">
        <v>250</v>
      </c>
      <c r="C16" s="876" t="s">
        <v>373</v>
      </c>
      <c r="D16" s="875" t="s">
        <v>374</v>
      </c>
      <c r="E16" s="670"/>
      <c r="F16" s="389" t="s">
        <v>250</v>
      </c>
      <c r="G16" s="308"/>
      <c r="H16" s="387"/>
      <c r="I16" s="247"/>
      <c r="J16" s="247"/>
      <c r="K16" s="313" t="s">
        <v>206</v>
      </c>
      <c r="L16" s="331" t="s">
        <v>255</v>
      </c>
      <c r="M16" s="308" t="s">
        <v>28</v>
      </c>
      <c r="N16" s="309" t="s">
        <v>281</v>
      </c>
      <c r="O16" s="308" t="s">
        <v>270</v>
      </c>
      <c r="P16" s="247"/>
      <c r="Q16" s="169"/>
      <c r="R16" s="169"/>
      <c r="S16" s="169"/>
    </row>
    <row r="17" spans="2:23" ht="15.75">
      <c r="B17" s="386"/>
      <c r="C17" s="874" t="s">
        <v>222</v>
      </c>
      <c r="D17" s="875" t="s">
        <v>282</v>
      </c>
      <c r="E17" s="670"/>
      <c r="F17" s="386"/>
      <c r="G17" s="308"/>
      <c r="H17" s="387"/>
      <c r="I17" s="247"/>
      <c r="J17" s="247"/>
      <c r="K17" s="313" t="s">
        <v>279</v>
      </c>
      <c r="L17" s="331" t="s">
        <v>280</v>
      </c>
      <c r="M17" s="308" t="s">
        <v>28</v>
      </c>
      <c r="N17" s="309" t="s">
        <v>281</v>
      </c>
      <c r="O17" s="308" t="s">
        <v>270</v>
      </c>
      <c r="P17" s="247"/>
      <c r="Q17" s="169"/>
      <c r="R17" s="169"/>
      <c r="S17" s="169"/>
    </row>
    <row r="18" spans="2:23" ht="15.75">
      <c r="B18" s="386"/>
      <c r="C18" s="874"/>
      <c r="D18" s="875"/>
      <c r="E18" s="670"/>
      <c r="F18" s="386"/>
      <c r="G18" s="308"/>
      <c r="H18" s="387"/>
      <c r="I18" s="247"/>
      <c r="J18" s="247"/>
      <c r="K18" s="313" t="s">
        <v>207</v>
      </c>
      <c r="L18" s="331" t="s">
        <v>243</v>
      </c>
      <c r="M18" s="308" t="s">
        <v>28</v>
      </c>
      <c r="N18" s="309" t="s">
        <v>281</v>
      </c>
      <c r="O18" s="308" t="s">
        <v>270</v>
      </c>
      <c r="P18" s="247"/>
      <c r="Q18" s="169"/>
      <c r="R18" s="169"/>
      <c r="S18" s="169"/>
    </row>
    <row r="19" spans="2:23" s="169" customFormat="1" ht="15.75">
      <c r="B19" s="326" t="s">
        <v>165</v>
      </c>
      <c r="C19" s="874" t="s">
        <v>510</v>
      </c>
      <c r="D19" s="875" t="s">
        <v>511</v>
      </c>
      <c r="E19" s="670"/>
      <c r="F19" s="326" t="s">
        <v>165</v>
      </c>
      <c r="G19" s="308"/>
      <c r="H19" s="387"/>
      <c r="I19" s="247"/>
      <c r="J19" s="247"/>
      <c r="K19" s="321" t="s">
        <v>212</v>
      </c>
      <c r="L19" s="364" t="s">
        <v>291</v>
      </c>
      <c r="M19" s="308" t="s">
        <v>28</v>
      </c>
      <c r="N19" s="309" t="s">
        <v>281</v>
      </c>
      <c r="O19" s="308" t="s">
        <v>270</v>
      </c>
      <c r="P19" s="247"/>
    </row>
    <row r="20" spans="2:23" ht="16.5" thickBot="1">
      <c r="B20" s="390"/>
      <c r="C20" s="318"/>
      <c r="D20" s="319"/>
      <c r="E20" s="670"/>
      <c r="F20" s="390"/>
      <c r="G20" s="318"/>
      <c r="H20" s="319"/>
      <c r="I20" s="247"/>
      <c r="J20" s="247"/>
      <c r="K20" s="317" t="s">
        <v>767</v>
      </c>
      <c r="L20" s="314" t="s">
        <v>768</v>
      </c>
      <c r="M20" s="308" t="s">
        <v>28</v>
      </c>
      <c r="N20" s="309" t="s">
        <v>281</v>
      </c>
      <c r="O20" s="308" t="s">
        <v>270</v>
      </c>
      <c r="P20" s="247"/>
      <c r="Q20" s="169"/>
      <c r="R20" s="169"/>
      <c r="S20" s="169"/>
    </row>
    <row r="21" spans="2:23" ht="15.75">
      <c r="B21" s="1284" t="s">
        <v>696</v>
      </c>
      <c r="C21" s="1285"/>
      <c r="D21" s="1286"/>
      <c r="E21" s="670"/>
      <c r="F21" s="1284" t="s">
        <v>697</v>
      </c>
      <c r="G21" s="1285"/>
      <c r="H21" s="1286"/>
      <c r="I21" s="247"/>
      <c r="J21" s="247"/>
      <c r="K21" s="313" t="s">
        <v>221</v>
      </c>
      <c r="L21" s="331" t="s">
        <v>273</v>
      </c>
      <c r="M21" s="308" t="s">
        <v>28</v>
      </c>
      <c r="N21" s="309" t="s">
        <v>281</v>
      </c>
      <c r="O21" s="308" t="s">
        <v>270</v>
      </c>
      <c r="P21" s="247"/>
      <c r="Q21" s="169"/>
      <c r="R21" s="169"/>
      <c r="S21" s="169"/>
    </row>
    <row r="22" spans="2:23" ht="15.75">
      <c r="B22" s="310" t="s">
        <v>167</v>
      </c>
      <c r="C22" s="311" t="s">
        <v>205</v>
      </c>
      <c r="D22" s="312" t="s">
        <v>204</v>
      </c>
      <c r="E22" s="670"/>
      <c r="F22" s="310" t="s">
        <v>167</v>
      </c>
      <c r="G22" s="311" t="s">
        <v>205</v>
      </c>
      <c r="H22" s="312" t="s">
        <v>204</v>
      </c>
      <c r="I22" s="247"/>
      <c r="J22" s="247"/>
      <c r="K22" s="317" t="s">
        <v>412</v>
      </c>
      <c r="L22" s="331" t="s">
        <v>413</v>
      </c>
      <c r="M22" s="308" t="s">
        <v>28</v>
      </c>
      <c r="N22" s="309" t="s">
        <v>281</v>
      </c>
      <c r="O22" s="308" t="s">
        <v>270</v>
      </c>
      <c r="P22" s="247"/>
      <c r="Q22" s="169"/>
      <c r="R22" s="169"/>
      <c r="S22" s="169"/>
    </row>
    <row r="23" spans="2:23" ht="15.75">
      <c r="B23" s="386"/>
      <c r="C23" s="315"/>
      <c r="D23" s="316"/>
      <c r="E23" s="670"/>
      <c r="F23" s="386"/>
      <c r="G23" s="315"/>
      <c r="H23" s="316"/>
      <c r="I23" s="247"/>
      <c r="J23" s="247"/>
      <c r="K23" s="322" t="s">
        <v>294</v>
      </c>
      <c r="L23" s="364" t="s">
        <v>295</v>
      </c>
      <c r="M23" s="308" t="s">
        <v>28</v>
      </c>
      <c r="N23" s="309" t="s">
        <v>281</v>
      </c>
      <c r="O23" s="308" t="s">
        <v>270</v>
      </c>
      <c r="P23" s="247"/>
      <c r="Q23" s="169"/>
      <c r="R23" s="169"/>
      <c r="S23" s="169"/>
      <c r="T23" s="169"/>
      <c r="U23" s="169"/>
      <c r="V23" s="169"/>
      <c r="W23" s="169"/>
    </row>
    <row r="24" spans="2:23" ht="15.75">
      <c r="B24" s="324" t="s">
        <v>166</v>
      </c>
      <c r="C24" s="872" t="s">
        <v>294</v>
      </c>
      <c r="D24" s="873" t="s">
        <v>295</v>
      </c>
      <c r="E24" s="670"/>
      <c r="F24" s="324" t="s">
        <v>166</v>
      </c>
      <c r="G24" s="874" t="s">
        <v>253</v>
      </c>
      <c r="H24" s="875" t="s">
        <v>254</v>
      </c>
      <c r="I24" s="247"/>
      <c r="J24" s="247"/>
      <c r="K24" s="317" t="s">
        <v>416</v>
      </c>
      <c r="L24" s="331" t="s">
        <v>417</v>
      </c>
      <c r="M24" s="308" t="s">
        <v>28</v>
      </c>
      <c r="N24" s="309" t="s">
        <v>281</v>
      </c>
      <c r="O24" s="308" t="s">
        <v>270</v>
      </c>
      <c r="P24" s="247"/>
      <c r="Q24" s="169"/>
      <c r="R24" s="169"/>
      <c r="S24" s="169"/>
      <c r="T24" s="169"/>
      <c r="U24" s="169"/>
      <c r="V24" s="169"/>
      <c r="W24" s="169"/>
    </row>
    <row r="25" spans="2:23" ht="15.75">
      <c r="B25" s="325"/>
      <c r="C25" s="308"/>
      <c r="D25" s="387"/>
      <c r="E25" s="670"/>
      <c r="F25" s="325"/>
      <c r="G25" s="874"/>
      <c r="H25" s="875"/>
      <c r="I25" s="247"/>
      <c r="J25" s="247"/>
      <c r="K25" s="317" t="s">
        <v>414</v>
      </c>
      <c r="L25" s="331" t="s">
        <v>415</v>
      </c>
      <c r="M25" s="308" t="s">
        <v>28</v>
      </c>
      <c r="N25" s="309" t="s">
        <v>281</v>
      </c>
      <c r="O25" s="308" t="s">
        <v>270</v>
      </c>
      <c r="P25" s="247"/>
      <c r="Q25" s="169"/>
      <c r="R25" s="169"/>
      <c r="S25" s="169"/>
      <c r="T25" s="169"/>
      <c r="U25" s="169"/>
      <c r="V25" s="169"/>
      <c r="W25" s="169"/>
    </row>
    <row r="26" spans="2:23" ht="15.75">
      <c r="B26" s="388" t="s">
        <v>187</v>
      </c>
      <c r="C26" s="878" t="s">
        <v>211</v>
      </c>
      <c r="D26" s="873" t="s">
        <v>290</v>
      </c>
      <c r="E26" s="670"/>
      <c r="F26" s="388" t="s">
        <v>187</v>
      </c>
      <c r="G26" s="876" t="s">
        <v>520</v>
      </c>
      <c r="H26" s="875" t="s">
        <v>521</v>
      </c>
      <c r="I26" s="247"/>
      <c r="J26" s="247"/>
      <c r="K26" s="313" t="s">
        <v>216</v>
      </c>
      <c r="L26" s="331" t="s">
        <v>312</v>
      </c>
      <c r="M26" s="308" t="s">
        <v>28</v>
      </c>
      <c r="N26" s="309" t="s">
        <v>281</v>
      </c>
      <c r="O26" s="308" t="s">
        <v>270</v>
      </c>
      <c r="P26" s="247"/>
      <c r="Q26" s="169"/>
      <c r="R26" s="169"/>
      <c r="S26" s="169"/>
      <c r="T26" s="169"/>
      <c r="U26" s="169"/>
      <c r="V26" s="169"/>
      <c r="W26" s="169"/>
    </row>
    <row r="27" spans="2:23" ht="15.75">
      <c r="B27" s="386"/>
      <c r="C27" s="323" t="s">
        <v>741</v>
      </c>
      <c r="D27" s="387" t="s">
        <v>742</v>
      </c>
      <c r="E27" s="670"/>
      <c r="F27" s="386"/>
      <c r="G27" s="872" t="s">
        <v>725</v>
      </c>
      <c r="H27" s="877" t="s">
        <v>724</v>
      </c>
      <c r="I27" s="247"/>
      <c r="J27" s="247"/>
      <c r="K27" s="313" t="s">
        <v>223</v>
      </c>
      <c r="L27" s="331" t="s">
        <v>274</v>
      </c>
      <c r="M27" s="308" t="s">
        <v>28</v>
      </c>
      <c r="N27" s="309" t="s">
        <v>281</v>
      </c>
      <c r="O27" s="308" t="s">
        <v>270</v>
      </c>
      <c r="P27" s="247"/>
      <c r="Q27" s="169"/>
      <c r="R27" s="169"/>
      <c r="S27" s="169"/>
      <c r="T27" s="169"/>
      <c r="U27" s="169"/>
      <c r="V27" s="169"/>
      <c r="W27" s="169"/>
    </row>
    <row r="28" spans="2:23" s="169" customFormat="1" ht="15.75">
      <c r="B28" s="386"/>
      <c r="C28" s="878" t="s">
        <v>391</v>
      </c>
      <c r="D28" s="873" t="s">
        <v>424</v>
      </c>
      <c r="E28" s="670"/>
      <c r="F28" s="386"/>
      <c r="G28" s="872" t="s">
        <v>420</v>
      </c>
      <c r="H28" s="873" t="s">
        <v>496</v>
      </c>
      <c r="I28" s="247"/>
      <c r="J28" s="247"/>
      <c r="K28" s="313" t="s">
        <v>234</v>
      </c>
      <c r="L28" s="331" t="s">
        <v>275</v>
      </c>
      <c r="M28" s="308" t="s">
        <v>28</v>
      </c>
      <c r="N28" s="309" t="s">
        <v>281</v>
      </c>
      <c r="O28" s="308" t="s">
        <v>270</v>
      </c>
      <c r="P28" s="247"/>
    </row>
    <row r="29" spans="2:23" ht="15.75">
      <c r="B29" s="386"/>
      <c r="C29" s="878" t="s">
        <v>490</v>
      </c>
      <c r="D29" s="873" t="s">
        <v>501</v>
      </c>
      <c r="E29" s="670"/>
      <c r="F29" s="386"/>
      <c r="G29" s="874"/>
      <c r="H29" s="875"/>
      <c r="I29" s="247"/>
      <c r="J29" s="247"/>
      <c r="K29" s="313" t="s">
        <v>253</v>
      </c>
      <c r="L29" s="331" t="s">
        <v>254</v>
      </c>
      <c r="M29" s="308" t="s">
        <v>28</v>
      </c>
      <c r="N29" s="309" t="s">
        <v>281</v>
      </c>
      <c r="O29" s="308" t="s">
        <v>270</v>
      </c>
      <c r="P29" s="247"/>
      <c r="Q29" s="169"/>
      <c r="R29" s="169"/>
      <c r="S29" s="169"/>
      <c r="T29" s="169"/>
      <c r="U29" s="169"/>
      <c r="V29" s="169"/>
      <c r="W29" s="169"/>
    </row>
    <row r="30" spans="2:23" ht="15.75">
      <c r="B30" s="386"/>
      <c r="C30" s="308"/>
      <c r="D30" s="387"/>
      <c r="E30" s="670"/>
      <c r="F30" s="386"/>
      <c r="G30" s="874"/>
      <c r="H30" s="875"/>
      <c r="I30" s="247"/>
      <c r="J30" s="247"/>
      <c r="K30" s="313" t="s">
        <v>774</v>
      </c>
      <c r="L30" s="331" t="s">
        <v>775</v>
      </c>
      <c r="M30" s="308" t="s">
        <v>28</v>
      </c>
      <c r="N30" s="309" t="s">
        <v>281</v>
      </c>
      <c r="O30" s="308" t="s">
        <v>270</v>
      </c>
      <c r="P30" s="247"/>
      <c r="Q30" s="169"/>
      <c r="R30" s="169"/>
      <c r="S30" s="169"/>
      <c r="T30" s="169"/>
      <c r="U30" s="169"/>
      <c r="V30" s="169"/>
      <c r="W30" s="169"/>
    </row>
    <row r="31" spans="2:23" ht="15.75">
      <c r="B31" s="326" t="s">
        <v>165</v>
      </c>
      <c r="C31" s="308" t="s">
        <v>326</v>
      </c>
      <c r="D31" s="387" t="s">
        <v>327</v>
      </c>
      <c r="E31" s="670"/>
      <c r="F31" s="326" t="s">
        <v>165</v>
      </c>
      <c r="G31" s="874">
        <v>2016221</v>
      </c>
      <c r="H31" s="875" t="s">
        <v>258</v>
      </c>
      <c r="I31" s="247"/>
      <c r="J31" s="247"/>
      <c r="K31" s="313" t="s">
        <v>217</v>
      </c>
      <c r="L31" s="331" t="s">
        <v>278</v>
      </c>
      <c r="M31" s="308" t="s">
        <v>28</v>
      </c>
      <c r="N31" s="309" t="s">
        <v>281</v>
      </c>
      <c r="O31" s="308" t="s">
        <v>270</v>
      </c>
      <c r="P31" s="247"/>
      <c r="Q31" s="169"/>
      <c r="R31" s="169"/>
      <c r="S31" s="169"/>
      <c r="T31" s="169"/>
      <c r="U31" s="169"/>
      <c r="V31" s="169"/>
      <c r="W31" s="169"/>
    </row>
    <row r="32" spans="2:23" ht="15.75">
      <c r="B32" s="327"/>
      <c r="C32" s="308">
        <v>19061</v>
      </c>
      <c r="D32" s="387" t="s">
        <v>558</v>
      </c>
      <c r="E32" s="670"/>
      <c r="F32" s="327"/>
      <c r="G32" s="308"/>
      <c r="H32" s="387"/>
      <c r="I32" s="247"/>
      <c r="J32" s="247"/>
      <c r="K32" s="313" t="s">
        <v>256</v>
      </c>
      <c r="L32" s="331" t="s">
        <v>257</v>
      </c>
      <c r="M32" s="308" t="s">
        <v>28</v>
      </c>
      <c r="N32" s="309" t="s">
        <v>281</v>
      </c>
      <c r="O32" s="308" t="s">
        <v>270</v>
      </c>
      <c r="P32" s="247"/>
      <c r="Q32" s="169"/>
      <c r="R32" s="169"/>
      <c r="S32" s="169"/>
      <c r="T32" s="169"/>
      <c r="U32" s="169"/>
      <c r="V32" s="169"/>
      <c r="W32" s="169"/>
    </row>
    <row r="33" spans="2:23" ht="16.5" thickBot="1">
      <c r="B33" s="391"/>
      <c r="C33" s="318"/>
      <c r="D33" s="319"/>
      <c r="E33" s="670"/>
      <c r="F33" s="391"/>
      <c r="G33" s="318"/>
      <c r="H33" s="319"/>
      <c r="I33" s="247"/>
      <c r="J33" s="247"/>
      <c r="K33" s="317" t="s">
        <v>757</v>
      </c>
      <c r="L33" s="314" t="s">
        <v>758</v>
      </c>
      <c r="M33" s="308" t="s">
        <v>28</v>
      </c>
      <c r="N33" s="309" t="s">
        <v>281</v>
      </c>
      <c r="O33" s="308" t="s">
        <v>270</v>
      </c>
      <c r="P33" s="247"/>
      <c r="Q33" s="169"/>
      <c r="R33" s="169"/>
      <c r="S33" s="169"/>
      <c r="T33" s="169"/>
      <c r="U33" s="169"/>
      <c r="V33" s="169"/>
      <c r="W33" s="169"/>
    </row>
    <row r="34" spans="2:23" s="169" customFormat="1" ht="15.75">
      <c r="B34" s="1284" t="s">
        <v>698</v>
      </c>
      <c r="C34" s="1285"/>
      <c r="D34" s="1286"/>
      <c r="E34" s="670"/>
      <c r="F34" s="1284" t="s">
        <v>699</v>
      </c>
      <c r="G34" s="1285"/>
      <c r="H34" s="1286"/>
      <c r="I34" s="247"/>
      <c r="J34" s="247"/>
      <c r="K34" s="317" t="s">
        <v>347</v>
      </c>
      <c r="L34" s="331" t="s">
        <v>348</v>
      </c>
      <c r="M34" s="308" t="s">
        <v>28</v>
      </c>
      <c r="N34" s="309" t="s">
        <v>281</v>
      </c>
      <c r="O34" s="308" t="s">
        <v>270</v>
      </c>
      <c r="P34" s="247"/>
    </row>
    <row r="35" spans="2:23" s="169" customFormat="1" ht="15.75">
      <c r="B35" s="310" t="s">
        <v>167</v>
      </c>
      <c r="C35" s="311" t="s">
        <v>205</v>
      </c>
      <c r="D35" s="312" t="s">
        <v>204</v>
      </c>
      <c r="E35" s="670"/>
      <c r="F35" s="310" t="s">
        <v>167</v>
      </c>
      <c r="G35" s="311" t="s">
        <v>205</v>
      </c>
      <c r="H35" s="312" t="s">
        <v>204</v>
      </c>
      <c r="I35" s="247"/>
      <c r="J35" s="247"/>
      <c r="K35" s="322" t="s">
        <v>569</v>
      </c>
      <c r="L35" s="379" t="s">
        <v>570</v>
      </c>
      <c r="M35" s="308" t="s">
        <v>28</v>
      </c>
      <c r="N35" s="309" t="s">
        <v>281</v>
      </c>
      <c r="O35" s="308" t="s">
        <v>270</v>
      </c>
      <c r="P35" s="247"/>
    </row>
    <row r="36" spans="2:23" s="169" customFormat="1" ht="15.75">
      <c r="B36" s="386"/>
      <c r="C36" s="315"/>
      <c r="D36" s="316"/>
      <c r="E36" s="670"/>
      <c r="F36" s="386"/>
      <c r="G36" s="315"/>
      <c r="H36" s="316"/>
      <c r="I36" s="247"/>
      <c r="J36" s="247"/>
      <c r="K36" s="322"/>
      <c r="L36" s="665"/>
      <c r="M36" s="308"/>
      <c r="N36" s="309"/>
      <c r="O36" s="308"/>
      <c r="P36" s="247"/>
    </row>
    <row r="37" spans="2:23" ht="15.75">
      <c r="B37" s="324" t="s">
        <v>166</v>
      </c>
      <c r="C37" s="874" t="s">
        <v>234</v>
      </c>
      <c r="D37" s="875" t="s">
        <v>275</v>
      </c>
      <c r="E37" s="670"/>
      <c r="F37" s="324" t="s">
        <v>166</v>
      </c>
      <c r="G37" s="323" t="s">
        <v>767</v>
      </c>
      <c r="H37" s="387" t="s">
        <v>768</v>
      </c>
      <c r="I37" s="247"/>
      <c r="J37" s="247"/>
      <c r="K37" s="317"/>
      <c r="L37" s="663"/>
      <c r="M37" s="308"/>
      <c r="N37" s="309"/>
      <c r="O37" s="308"/>
      <c r="P37" s="247"/>
      <c r="Q37" s="169"/>
      <c r="R37" s="169"/>
      <c r="S37" s="169"/>
      <c r="T37" s="169"/>
      <c r="U37" s="169"/>
      <c r="V37" s="169"/>
      <c r="W37" s="169"/>
    </row>
    <row r="38" spans="2:23" ht="15.75">
      <c r="B38" s="386"/>
      <c r="C38" s="874"/>
      <c r="D38" s="875"/>
      <c r="E38" s="670"/>
      <c r="F38" s="386"/>
      <c r="G38" s="308"/>
      <c r="H38" s="387"/>
      <c r="I38" s="247"/>
      <c r="J38" s="247"/>
      <c r="K38" s="317" t="s">
        <v>373</v>
      </c>
      <c r="L38" s="331" t="s">
        <v>374</v>
      </c>
      <c r="M38" s="308" t="s">
        <v>28</v>
      </c>
      <c r="N38" s="309" t="s">
        <v>283</v>
      </c>
      <c r="O38" s="308" t="s">
        <v>284</v>
      </c>
      <c r="P38" s="247"/>
      <c r="Q38" s="169"/>
      <c r="R38" s="169"/>
      <c r="S38" s="169"/>
      <c r="T38" s="169"/>
      <c r="U38" s="169"/>
      <c r="V38" s="169"/>
      <c r="W38" s="169"/>
    </row>
    <row r="39" spans="2:23" s="169" customFormat="1" ht="15.75">
      <c r="B39" s="388" t="s">
        <v>187</v>
      </c>
      <c r="C39" s="872" t="s">
        <v>586</v>
      </c>
      <c r="D39" s="877" t="s">
        <v>587</v>
      </c>
      <c r="E39" s="670"/>
      <c r="F39" s="388" t="s">
        <v>187</v>
      </c>
      <c r="G39" s="323" t="s">
        <v>588</v>
      </c>
      <c r="H39" s="392" t="s">
        <v>589</v>
      </c>
      <c r="I39" s="247"/>
      <c r="J39" s="247"/>
      <c r="K39" s="317" t="s">
        <v>375</v>
      </c>
      <c r="L39" s="331" t="s">
        <v>376</v>
      </c>
      <c r="M39" s="308" t="s">
        <v>28</v>
      </c>
      <c r="N39" s="309" t="s">
        <v>283</v>
      </c>
      <c r="O39" s="308" t="s">
        <v>284</v>
      </c>
      <c r="P39" s="247"/>
    </row>
    <row r="40" spans="2:23" ht="15.75">
      <c r="B40" s="386"/>
      <c r="C40" s="878" t="s">
        <v>343</v>
      </c>
      <c r="D40" s="873" t="s">
        <v>381</v>
      </c>
      <c r="E40" s="670"/>
      <c r="F40" s="386"/>
      <c r="G40" s="308"/>
      <c r="H40" s="387"/>
      <c r="I40" s="247"/>
      <c r="J40" s="247"/>
      <c r="K40" s="313" t="s">
        <v>222</v>
      </c>
      <c r="L40" s="331" t="s">
        <v>282</v>
      </c>
      <c r="M40" s="308" t="s">
        <v>28</v>
      </c>
      <c r="N40" s="309" t="s">
        <v>283</v>
      </c>
      <c r="O40" s="308" t="s">
        <v>284</v>
      </c>
      <c r="P40" s="247"/>
      <c r="Q40" s="169"/>
      <c r="R40" s="169"/>
      <c r="S40" s="169"/>
      <c r="T40" s="169"/>
      <c r="U40" s="169"/>
      <c r="V40" s="169"/>
      <c r="W40" s="169"/>
    </row>
    <row r="41" spans="2:23" ht="15.75">
      <c r="B41" s="386"/>
      <c r="C41" s="878" t="s">
        <v>218</v>
      </c>
      <c r="D41" s="873" t="s">
        <v>247</v>
      </c>
      <c r="E41" s="672"/>
      <c r="F41" s="386"/>
      <c r="G41" s="308"/>
      <c r="H41" s="387"/>
      <c r="I41" s="247"/>
      <c r="J41" s="247"/>
      <c r="K41" s="313" t="s">
        <v>215</v>
      </c>
      <c r="L41" s="331" t="s">
        <v>285</v>
      </c>
      <c r="M41" s="308" t="s">
        <v>28</v>
      </c>
      <c r="N41" s="309" t="s">
        <v>283</v>
      </c>
      <c r="O41" s="308" t="s">
        <v>284</v>
      </c>
      <c r="P41" s="247"/>
      <c r="Q41" s="169"/>
      <c r="R41" s="169"/>
      <c r="S41" s="169"/>
      <c r="T41" s="169"/>
      <c r="U41" s="169"/>
      <c r="V41" s="169"/>
      <c r="W41" s="169"/>
    </row>
    <row r="42" spans="2:23" ht="15.75">
      <c r="B42" s="386"/>
      <c r="C42" s="879" t="s">
        <v>220</v>
      </c>
      <c r="D42" s="880" t="s">
        <v>303</v>
      </c>
      <c r="E42" s="672"/>
      <c r="F42" s="386"/>
      <c r="G42" s="308"/>
      <c r="H42" s="387"/>
      <c r="I42" s="247"/>
      <c r="J42" s="247"/>
      <c r="K42" s="313" t="s">
        <v>233</v>
      </c>
      <c r="L42" s="331" t="s">
        <v>251</v>
      </c>
      <c r="M42" s="308" t="s">
        <v>28</v>
      </c>
      <c r="N42" s="309" t="s">
        <v>283</v>
      </c>
      <c r="O42" s="308" t="s">
        <v>284</v>
      </c>
      <c r="P42" s="247"/>
      <c r="Q42" s="169"/>
      <c r="R42" s="169"/>
      <c r="S42" s="169"/>
      <c r="T42" s="169"/>
      <c r="U42" s="169"/>
      <c r="V42" s="169"/>
      <c r="W42" s="169"/>
    </row>
    <row r="43" spans="2:23" ht="15.75">
      <c r="B43" s="386"/>
      <c r="C43" s="878" t="s">
        <v>219</v>
      </c>
      <c r="D43" s="873" t="s">
        <v>248</v>
      </c>
      <c r="E43" s="672"/>
      <c r="F43" s="386"/>
      <c r="G43" s="308"/>
      <c r="H43" s="387"/>
      <c r="I43" s="247"/>
      <c r="J43" s="247"/>
      <c r="K43" s="313"/>
      <c r="L43" s="663"/>
      <c r="M43" s="308"/>
      <c r="N43" s="309"/>
      <c r="O43" s="308"/>
      <c r="P43" s="247"/>
      <c r="Q43" s="169"/>
      <c r="R43" s="169"/>
      <c r="S43" s="169"/>
      <c r="T43" s="169"/>
      <c r="U43" s="169"/>
      <c r="V43" s="169"/>
      <c r="W43" s="169"/>
    </row>
    <row r="44" spans="2:23" ht="15.75">
      <c r="B44" s="386"/>
      <c r="C44" s="874"/>
      <c r="D44" s="875"/>
      <c r="E44" s="670"/>
      <c r="F44" s="386"/>
      <c r="G44" s="308"/>
      <c r="H44" s="387"/>
      <c r="I44" s="247"/>
      <c r="J44" s="247"/>
      <c r="K44" s="317" t="s">
        <v>704</v>
      </c>
      <c r="L44" s="314" t="s">
        <v>705</v>
      </c>
      <c r="M44" s="308" t="s">
        <v>28</v>
      </c>
      <c r="N44" s="309" t="s">
        <v>289</v>
      </c>
      <c r="O44" s="308" t="s">
        <v>284</v>
      </c>
      <c r="P44" s="247"/>
      <c r="Q44" s="169"/>
      <c r="R44" s="169"/>
      <c r="S44" s="169"/>
      <c r="T44" s="169"/>
      <c r="U44" s="169"/>
      <c r="V44" s="169"/>
      <c r="W44" s="169"/>
    </row>
    <row r="45" spans="2:23" ht="15.75">
      <c r="B45" s="326" t="s">
        <v>165</v>
      </c>
      <c r="C45" s="874">
        <v>19062</v>
      </c>
      <c r="D45" s="875" t="s">
        <v>557</v>
      </c>
      <c r="E45" s="670"/>
      <c r="F45" s="326" t="s">
        <v>165</v>
      </c>
      <c r="G45" s="885" t="s">
        <v>337</v>
      </c>
      <c r="H45" s="392" t="s">
        <v>338</v>
      </c>
      <c r="I45" s="247"/>
      <c r="J45" s="247"/>
      <c r="K45" s="411" t="s">
        <v>543</v>
      </c>
      <c r="L45" s="314" t="s">
        <v>544</v>
      </c>
      <c r="M45" s="308" t="s">
        <v>28</v>
      </c>
      <c r="N45" s="309" t="s">
        <v>289</v>
      </c>
      <c r="O45" s="308" t="s">
        <v>284</v>
      </c>
      <c r="P45" s="247"/>
      <c r="Q45" s="169"/>
      <c r="R45" s="169"/>
      <c r="S45" s="169"/>
      <c r="T45" s="169"/>
      <c r="U45" s="169"/>
      <c r="V45" s="169"/>
      <c r="W45" s="169"/>
    </row>
    <row r="46" spans="2:23" s="169" customFormat="1" ht="16.5" thickBot="1">
      <c r="B46" s="390"/>
      <c r="C46" s="318"/>
      <c r="D46" s="319"/>
      <c r="E46" s="670"/>
      <c r="F46" s="390"/>
      <c r="G46" s="318"/>
      <c r="H46" s="319"/>
      <c r="I46" s="247"/>
      <c r="J46" s="247"/>
      <c r="K46" s="321" t="s">
        <v>227</v>
      </c>
      <c r="L46" s="379" t="s">
        <v>286</v>
      </c>
      <c r="M46" s="308" t="s">
        <v>28</v>
      </c>
      <c r="N46" s="309" t="s">
        <v>289</v>
      </c>
      <c r="O46" s="308" t="s">
        <v>284</v>
      </c>
      <c r="P46" s="247"/>
    </row>
    <row r="47" spans="2:23" ht="15.75">
      <c r="B47" s="1284" t="s">
        <v>700</v>
      </c>
      <c r="C47" s="1285"/>
      <c r="D47" s="1286"/>
      <c r="E47" s="670"/>
      <c r="F47" s="1284" t="s">
        <v>701</v>
      </c>
      <c r="G47" s="1285"/>
      <c r="H47" s="1286"/>
      <c r="I47" s="247"/>
      <c r="J47" s="247"/>
      <c r="K47" s="321" t="s">
        <v>309</v>
      </c>
      <c r="L47" s="379" t="s">
        <v>380</v>
      </c>
      <c r="M47" s="308" t="s">
        <v>28</v>
      </c>
      <c r="N47" s="309" t="s">
        <v>289</v>
      </c>
      <c r="O47" s="308" t="s">
        <v>284</v>
      </c>
      <c r="P47" s="247"/>
      <c r="Q47" s="169"/>
      <c r="R47" s="169"/>
      <c r="S47" s="169"/>
    </row>
    <row r="48" spans="2:23" ht="15.75">
      <c r="B48" s="310" t="s">
        <v>167</v>
      </c>
      <c r="C48" s="311" t="s">
        <v>205</v>
      </c>
      <c r="D48" s="312" t="s">
        <v>204</v>
      </c>
      <c r="E48" s="670"/>
      <c r="F48" s="310" t="s">
        <v>167</v>
      </c>
      <c r="G48" s="311" t="s">
        <v>205</v>
      </c>
      <c r="H48" s="312" t="s">
        <v>204</v>
      </c>
      <c r="I48" s="247"/>
      <c r="J48" s="247"/>
      <c r="K48" s="321" t="s">
        <v>287</v>
      </c>
      <c r="L48" s="379" t="s">
        <v>288</v>
      </c>
      <c r="M48" s="308" t="s">
        <v>28</v>
      </c>
      <c r="N48" s="309" t="s">
        <v>289</v>
      </c>
      <c r="O48" s="308" t="s">
        <v>284</v>
      </c>
      <c r="P48" s="247"/>
      <c r="Q48" s="169"/>
      <c r="R48" s="169"/>
      <c r="S48" s="169"/>
    </row>
    <row r="49" spans="2:24" ht="15.75">
      <c r="B49" s="386"/>
      <c r="C49" s="315"/>
      <c r="D49" s="316"/>
      <c r="E49" s="670"/>
      <c r="F49" s="386"/>
      <c r="G49" s="315"/>
      <c r="H49" s="316"/>
      <c r="I49" s="247"/>
      <c r="J49" s="247"/>
      <c r="K49" s="321" t="s">
        <v>211</v>
      </c>
      <c r="L49" s="379" t="s">
        <v>290</v>
      </c>
      <c r="M49" s="308" t="s">
        <v>28</v>
      </c>
      <c r="N49" s="309" t="s">
        <v>289</v>
      </c>
      <c r="O49" s="308" t="s">
        <v>284</v>
      </c>
      <c r="P49" s="247"/>
      <c r="Q49" s="169"/>
      <c r="R49" s="169"/>
      <c r="S49" s="169"/>
    </row>
    <row r="50" spans="2:24" ht="15.75">
      <c r="B50" s="324" t="s">
        <v>166</v>
      </c>
      <c r="C50" s="308" t="s">
        <v>271</v>
      </c>
      <c r="D50" s="387" t="s">
        <v>272</v>
      </c>
      <c r="E50" s="670"/>
      <c r="F50" s="324" t="s">
        <v>166</v>
      </c>
      <c r="G50" s="308"/>
      <c r="H50" s="387"/>
      <c r="I50" s="247"/>
      <c r="J50" s="247"/>
      <c r="K50" s="320" t="s">
        <v>422</v>
      </c>
      <c r="L50" s="403" t="s">
        <v>423</v>
      </c>
      <c r="M50" s="308" t="s">
        <v>28</v>
      </c>
      <c r="N50" s="309" t="s">
        <v>289</v>
      </c>
      <c r="O50" s="308" t="s">
        <v>284</v>
      </c>
      <c r="P50" s="247"/>
      <c r="Q50" s="169"/>
      <c r="R50" s="169"/>
      <c r="S50" s="169"/>
    </row>
    <row r="51" spans="2:24" s="169" customFormat="1" ht="15.75">
      <c r="B51" s="325"/>
      <c r="C51" s="308"/>
      <c r="D51" s="387"/>
      <c r="E51" s="670"/>
      <c r="F51" s="325"/>
      <c r="G51" s="308"/>
      <c r="H51" s="387"/>
      <c r="I51" s="247"/>
      <c r="J51" s="247"/>
      <c r="K51" s="317" t="s">
        <v>520</v>
      </c>
      <c r="L51" s="314" t="s">
        <v>521</v>
      </c>
      <c r="M51" s="308" t="s">
        <v>28</v>
      </c>
      <c r="N51" s="309" t="s">
        <v>289</v>
      </c>
      <c r="O51" s="308" t="s">
        <v>284</v>
      </c>
      <c r="P51" s="247"/>
    </row>
    <row r="52" spans="2:24" ht="15.75">
      <c r="B52" s="388" t="s">
        <v>187</v>
      </c>
      <c r="C52" s="878" t="s">
        <v>227</v>
      </c>
      <c r="D52" s="873" t="s">
        <v>286</v>
      </c>
      <c r="E52" s="670"/>
      <c r="F52" s="388" t="s">
        <v>187</v>
      </c>
      <c r="G52" s="878" t="s">
        <v>226</v>
      </c>
      <c r="H52" s="873" t="s">
        <v>382</v>
      </c>
      <c r="I52" s="247"/>
      <c r="J52" s="247"/>
      <c r="K52" s="317" t="s">
        <v>537</v>
      </c>
      <c r="L52" s="314" t="s">
        <v>538</v>
      </c>
      <c r="M52" s="308" t="s">
        <v>28</v>
      </c>
      <c r="N52" s="309" t="s">
        <v>289</v>
      </c>
      <c r="O52" s="308" t="s">
        <v>284</v>
      </c>
      <c r="P52" s="247"/>
      <c r="Q52" s="169"/>
      <c r="R52" s="169"/>
      <c r="S52" s="169"/>
    </row>
    <row r="53" spans="2:24" ht="15.75">
      <c r="B53" s="325"/>
      <c r="C53" s="878" t="s">
        <v>287</v>
      </c>
      <c r="D53" s="873" t="s">
        <v>288</v>
      </c>
      <c r="E53" s="670"/>
      <c r="F53" s="325"/>
      <c r="G53" s="878" t="s">
        <v>240</v>
      </c>
      <c r="H53" s="873" t="s">
        <v>385</v>
      </c>
      <c r="I53" s="247"/>
      <c r="J53" s="247"/>
      <c r="K53" s="317" t="s">
        <v>435</v>
      </c>
      <c r="L53" s="314" t="s">
        <v>451</v>
      </c>
      <c r="M53" s="308" t="s">
        <v>28</v>
      </c>
      <c r="N53" s="309" t="s">
        <v>289</v>
      </c>
      <c r="O53" s="308" t="s">
        <v>284</v>
      </c>
      <c r="P53" s="247"/>
      <c r="Q53" s="169"/>
      <c r="R53" s="169"/>
      <c r="S53" s="169"/>
    </row>
    <row r="54" spans="2:24" ht="15.75">
      <c r="B54" s="325"/>
      <c r="C54" s="323" t="s">
        <v>537</v>
      </c>
      <c r="D54" s="387" t="s">
        <v>538</v>
      </c>
      <c r="E54" s="832"/>
      <c r="F54" s="325"/>
      <c r="G54" s="323" t="s">
        <v>334</v>
      </c>
      <c r="H54" s="387" t="s">
        <v>335</v>
      </c>
      <c r="I54" s="247"/>
      <c r="J54" s="247"/>
      <c r="K54" s="322" t="s">
        <v>725</v>
      </c>
      <c r="L54" s="403" t="s">
        <v>724</v>
      </c>
      <c r="M54" s="308" t="s">
        <v>28</v>
      </c>
      <c r="N54" s="309" t="s">
        <v>289</v>
      </c>
      <c r="O54" s="308" t="s">
        <v>284</v>
      </c>
      <c r="P54" s="247"/>
      <c r="Q54" s="169"/>
      <c r="R54" s="169"/>
      <c r="S54" s="169"/>
    </row>
    <row r="55" spans="2:24" ht="15.75">
      <c r="B55" s="325"/>
      <c r="C55" s="878" t="s">
        <v>299</v>
      </c>
      <c r="D55" s="873" t="s">
        <v>300</v>
      </c>
      <c r="E55" s="832"/>
      <c r="F55" s="325"/>
      <c r="G55" s="308"/>
      <c r="H55" s="387"/>
      <c r="I55" s="247"/>
      <c r="J55" s="247"/>
      <c r="K55" s="322" t="s">
        <v>586</v>
      </c>
      <c r="L55" s="403" t="s">
        <v>587</v>
      </c>
      <c r="M55" s="308" t="s">
        <v>28</v>
      </c>
      <c r="N55" s="309" t="s">
        <v>289</v>
      </c>
      <c r="O55" s="308" t="s">
        <v>284</v>
      </c>
      <c r="P55" s="247"/>
      <c r="Q55" s="169"/>
      <c r="R55" s="169"/>
      <c r="S55" s="169"/>
    </row>
    <row r="56" spans="2:24" s="169" customFormat="1" ht="15.75">
      <c r="B56" s="325"/>
      <c r="C56" s="872" t="s">
        <v>539</v>
      </c>
      <c r="D56" s="873" t="s">
        <v>540</v>
      </c>
      <c r="E56" s="670"/>
      <c r="F56" s="325"/>
      <c r="G56" s="308"/>
      <c r="H56" s="387"/>
      <c r="I56" s="247"/>
      <c r="J56" s="247"/>
      <c r="K56" s="322"/>
      <c r="L56" s="403"/>
      <c r="M56" s="308"/>
      <c r="N56" s="309"/>
      <c r="O56" s="308"/>
      <c r="P56" s="247"/>
    </row>
    <row r="57" spans="2:24" ht="15.75">
      <c r="B57" s="325"/>
      <c r="C57" s="878" t="s">
        <v>299</v>
      </c>
      <c r="D57" s="873" t="s">
        <v>300</v>
      </c>
      <c r="E57" s="832"/>
      <c r="F57" s="325"/>
      <c r="G57" s="308"/>
      <c r="H57" s="387"/>
      <c r="I57" s="247"/>
      <c r="J57" s="247"/>
      <c r="K57" s="322" t="s">
        <v>213</v>
      </c>
      <c r="L57" s="379" t="s">
        <v>245</v>
      </c>
      <c r="M57" s="308" t="s">
        <v>28</v>
      </c>
      <c r="N57" s="309" t="s">
        <v>289</v>
      </c>
      <c r="O57" s="308" t="s">
        <v>284</v>
      </c>
      <c r="P57" s="247"/>
      <c r="Q57" s="169"/>
      <c r="R57" s="169"/>
      <c r="S57" s="169"/>
      <c r="T57" s="169"/>
      <c r="U57" s="169"/>
      <c r="V57" s="169"/>
      <c r="W57" s="169"/>
      <c r="X57" s="169"/>
    </row>
    <row r="58" spans="2:24" ht="15.75">
      <c r="B58" s="325"/>
      <c r="C58" s="878"/>
      <c r="D58" s="873"/>
      <c r="E58" s="670"/>
      <c r="F58" s="325"/>
      <c r="G58" s="308"/>
      <c r="H58" s="387"/>
      <c r="I58" s="247"/>
      <c r="J58" s="247"/>
      <c r="K58" s="317" t="s">
        <v>721</v>
      </c>
      <c r="L58" s="365" t="s">
        <v>720</v>
      </c>
      <c r="M58" s="308" t="s">
        <v>28</v>
      </c>
      <c r="N58" s="309" t="s">
        <v>289</v>
      </c>
      <c r="O58" s="308" t="s">
        <v>284</v>
      </c>
      <c r="P58" s="247"/>
      <c r="Q58" s="169"/>
      <c r="R58" s="169"/>
      <c r="S58" s="169"/>
      <c r="T58" s="169"/>
      <c r="U58" s="169"/>
      <c r="V58" s="169"/>
      <c r="W58" s="169"/>
      <c r="X58" s="169"/>
    </row>
    <row r="59" spans="2:24" ht="15.75">
      <c r="B59" s="326" t="s">
        <v>165</v>
      </c>
      <c r="C59" s="308" t="s">
        <v>541</v>
      </c>
      <c r="D59" s="387" t="s">
        <v>542</v>
      </c>
      <c r="E59" s="670"/>
      <c r="F59" s="325"/>
      <c r="G59" s="308"/>
      <c r="H59" s="387"/>
      <c r="I59" s="247"/>
      <c r="J59" s="247"/>
      <c r="K59" s="317" t="s">
        <v>580</v>
      </c>
      <c r="L59" s="365" t="s">
        <v>581</v>
      </c>
      <c r="M59" s="308" t="s">
        <v>28</v>
      </c>
      <c r="N59" s="309" t="s">
        <v>289</v>
      </c>
      <c r="O59" s="308" t="s">
        <v>284</v>
      </c>
      <c r="P59" s="247"/>
      <c r="Q59" s="169"/>
      <c r="R59" s="169"/>
      <c r="S59" s="169"/>
      <c r="T59" s="169"/>
      <c r="U59" s="169"/>
      <c r="V59" s="169"/>
      <c r="W59" s="169"/>
      <c r="X59" s="169"/>
    </row>
    <row r="60" spans="2:24" s="169" customFormat="1" ht="16.5" thickBot="1">
      <c r="B60" s="390"/>
      <c r="C60" s="318"/>
      <c r="D60" s="319"/>
      <c r="E60" s="671"/>
      <c r="F60" s="390"/>
      <c r="G60" s="318"/>
      <c r="H60" s="319"/>
      <c r="I60" s="247"/>
      <c r="J60" s="247"/>
      <c r="K60" s="321" t="s">
        <v>236</v>
      </c>
      <c r="L60" s="379" t="s">
        <v>244</v>
      </c>
      <c r="N60" s="309" t="s">
        <v>289</v>
      </c>
      <c r="O60" s="308" t="s">
        <v>284</v>
      </c>
      <c r="P60" s="247"/>
    </row>
    <row r="61" spans="2:24" s="169" customFormat="1" ht="15.75">
      <c r="B61" s="660" t="s">
        <v>27</v>
      </c>
      <c r="C61" s="661"/>
      <c r="D61" s="662"/>
      <c r="E61" s="671"/>
      <c r="F61" s="1284" t="s">
        <v>702</v>
      </c>
      <c r="G61" s="1285"/>
      <c r="H61" s="1286"/>
      <c r="I61" s="247"/>
      <c r="J61" s="247"/>
      <c r="K61" s="321" t="s">
        <v>343</v>
      </c>
      <c r="L61" s="379" t="s">
        <v>381</v>
      </c>
      <c r="M61" s="308" t="s">
        <v>28</v>
      </c>
      <c r="N61" s="309" t="s">
        <v>289</v>
      </c>
      <c r="O61" s="308" t="s">
        <v>284</v>
      </c>
      <c r="P61" s="247"/>
    </row>
    <row r="62" spans="2:24" s="169" customFormat="1" ht="15.75">
      <c r="B62" s="386"/>
      <c r="C62" s="393"/>
      <c r="D62" s="392"/>
      <c r="E62" s="671"/>
      <c r="F62" s="310" t="s">
        <v>167</v>
      </c>
      <c r="G62" s="311" t="s">
        <v>205</v>
      </c>
      <c r="H62" s="312" t="s">
        <v>204</v>
      </c>
      <c r="I62" s="247"/>
      <c r="J62" s="247"/>
      <c r="K62" s="321" t="s">
        <v>218</v>
      </c>
      <c r="L62" s="379" t="s">
        <v>247</v>
      </c>
      <c r="M62" s="308" t="s">
        <v>28</v>
      </c>
      <c r="N62" s="309" t="s">
        <v>289</v>
      </c>
      <c r="O62" s="308" t="s">
        <v>284</v>
      </c>
      <c r="P62" s="247"/>
    </row>
    <row r="63" spans="2:24" s="169" customFormat="1" ht="15.75">
      <c r="B63" s="666"/>
      <c r="C63" s="667"/>
      <c r="D63" s="668"/>
      <c r="E63" s="671"/>
      <c r="F63" s="386"/>
      <c r="G63" s="315"/>
      <c r="H63" s="316"/>
      <c r="I63" s="247"/>
      <c r="J63" s="247"/>
      <c r="K63" s="317" t="s">
        <v>588</v>
      </c>
      <c r="L63" s="403" t="s">
        <v>589</v>
      </c>
      <c r="M63" s="308" t="s">
        <v>28</v>
      </c>
      <c r="N63" s="309" t="s">
        <v>289</v>
      </c>
      <c r="O63" s="308" t="s">
        <v>284</v>
      </c>
      <c r="P63" s="247"/>
    </row>
    <row r="64" spans="2:24" ht="16.5" thickBot="1">
      <c r="B64" s="386"/>
      <c r="C64" s="393"/>
      <c r="D64" s="392"/>
      <c r="E64" s="671"/>
      <c r="F64" s="324" t="s">
        <v>166</v>
      </c>
      <c r="G64" s="323" t="s">
        <v>416</v>
      </c>
      <c r="H64" s="387" t="s">
        <v>417</v>
      </c>
      <c r="I64" s="247"/>
      <c r="J64" s="247"/>
      <c r="K64" s="313" t="s">
        <v>421</v>
      </c>
      <c r="L64" s="314" t="s">
        <v>494</v>
      </c>
      <c r="M64" s="308" t="s">
        <v>28</v>
      </c>
      <c r="N64" s="309" t="s">
        <v>289</v>
      </c>
      <c r="O64" s="308" t="s">
        <v>284</v>
      </c>
      <c r="P64" s="247"/>
      <c r="Q64" s="169"/>
      <c r="R64" s="169"/>
      <c r="S64" s="169"/>
      <c r="T64" s="169"/>
      <c r="U64" s="169"/>
      <c r="V64" s="169"/>
      <c r="W64" s="169"/>
      <c r="X64" s="169"/>
    </row>
    <row r="65" spans="2:24" ht="15.75">
      <c r="B65" s="394" t="s">
        <v>263</v>
      </c>
      <c r="C65" s="329"/>
      <c r="D65" s="395"/>
      <c r="E65" s="1293"/>
      <c r="F65" s="325"/>
      <c r="G65" s="308"/>
      <c r="H65" s="387"/>
      <c r="I65" s="247"/>
      <c r="J65" s="247"/>
      <c r="K65" s="317" t="s">
        <v>523</v>
      </c>
      <c r="L65" s="314" t="s">
        <v>522</v>
      </c>
      <c r="M65" s="308" t="s">
        <v>28</v>
      </c>
      <c r="N65" s="309" t="s">
        <v>289</v>
      </c>
      <c r="O65" s="308" t="s">
        <v>284</v>
      </c>
      <c r="P65" s="247"/>
      <c r="Q65" s="169"/>
      <c r="R65" s="169"/>
      <c r="S65" s="169"/>
      <c r="T65" s="169"/>
      <c r="U65" s="169"/>
      <c r="V65" s="169"/>
      <c r="W65" s="169"/>
      <c r="X65" s="169"/>
    </row>
    <row r="66" spans="2:24" ht="15.75">
      <c r="B66" s="396" t="s">
        <v>166</v>
      </c>
      <c r="C66" s="308">
        <f>COUNTA(H11,D11:D12,H24,D24,H37,D37,#REF!,#REF!,D50,H50,H64:H65)</f>
        <v>10</v>
      </c>
      <c r="D66" s="401" t="s">
        <v>264</v>
      </c>
      <c r="E66" s="1293"/>
      <c r="F66" s="325"/>
      <c r="G66" s="308"/>
      <c r="H66" s="387"/>
      <c r="I66" s="247"/>
      <c r="J66" s="247"/>
      <c r="K66" s="321" t="s">
        <v>239</v>
      </c>
      <c r="L66" s="379" t="s">
        <v>495</v>
      </c>
      <c r="M66" s="308" t="s">
        <v>28</v>
      </c>
      <c r="N66" s="309" t="s">
        <v>289</v>
      </c>
      <c r="O66" s="308" t="s">
        <v>284</v>
      </c>
      <c r="P66" s="247"/>
      <c r="Q66" s="169"/>
      <c r="R66" s="169"/>
      <c r="S66" s="169"/>
      <c r="T66" s="169"/>
      <c r="U66" s="169"/>
      <c r="V66" s="169"/>
      <c r="W66" s="169"/>
      <c r="X66" s="169"/>
    </row>
    <row r="67" spans="2:24" s="169" customFormat="1" ht="15.75">
      <c r="B67" s="397" t="s">
        <v>331</v>
      </c>
      <c r="C67" s="308">
        <f>COUNTA(H14:H14,D14:D14,H26:H29,D26:D29,H39:H44,D39:D44,#REF!,#REF!,H52:H59,D52:D58)</f>
        <v>24</v>
      </c>
      <c r="D67" s="401" t="s">
        <v>264</v>
      </c>
      <c r="E67" s="1293"/>
      <c r="F67" s="326" t="s">
        <v>165</v>
      </c>
      <c r="G67" s="308" t="s">
        <v>453</v>
      </c>
      <c r="H67" s="387" t="s">
        <v>454</v>
      </c>
      <c r="I67" s="247"/>
      <c r="J67" s="247"/>
      <c r="K67" s="322" t="s">
        <v>420</v>
      </c>
      <c r="L67" s="379" t="s">
        <v>496</v>
      </c>
      <c r="M67" s="308" t="s">
        <v>28</v>
      </c>
      <c r="N67" s="309" t="s">
        <v>289</v>
      </c>
      <c r="O67" s="308" t="s">
        <v>284</v>
      </c>
      <c r="P67" s="247"/>
    </row>
    <row r="68" spans="2:24" ht="15.75">
      <c r="B68" s="398" t="s">
        <v>332</v>
      </c>
      <c r="C68" s="308">
        <f>COUNTA(D16,H16)</f>
        <v>1</v>
      </c>
      <c r="D68" s="401" t="s">
        <v>264</v>
      </c>
      <c r="E68" s="1293"/>
      <c r="F68" s="327"/>
      <c r="G68" s="308">
        <v>19063</v>
      </c>
      <c r="H68" s="387" t="s">
        <v>571</v>
      </c>
      <c r="I68" s="247"/>
      <c r="J68" s="247"/>
      <c r="K68" s="320" t="s">
        <v>418</v>
      </c>
      <c r="L68" s="314" t="s">
        <v>419</v>
      </c>
      <c r="M68" s="308" t="s">
        <v>28</v>
      </c>
      <c r="N68" s="309" t="s">
        <v>289</v>
      </c>
      <c r="O68" s="308" t="s">
        <v>284</v>
      </c>
      <c r="P68" s="247"/>
      <c r="Q68" s="169"/>
      <c r="R68" s="169"/>
      <c r="S68" s="169"/>
      <c r="T68" s="169"/>
      <c r="U68" s="169"/>
      <c r="V68" s="169"/>
      <c r="W68" s="169"/>
      <c r="X68" s="169"/>
    </row>
    <row r="69" spans="2:24" ht="16.5" thickBot="1">
      <c r="B69" s="399" t="s">
        <v>165</v>
      </c>
      <c r="C69" s="308">
        <f>COUNTA(H19,D19,H31,D31,H45,D45,#REF!,#REF!,D59,H67:H69)</f>
        <v>11</v>
      </c>
      <c r="D69" s="401" t="s">
        <v>264</v>
      </c>
      <c r="E69" s="1293"/>
      <c r="F69" s="327"/>
      <c r="G69" s="308" t="s">
        <v>324</v>
      </c>
      <c r="H69" s="387" t="s">
        <v>325</v>
      </c>
      <c r="I69" s="247"/>
      <c r="J69" s="247"/>
      <c r="K69" s="322" t="s">
        <v>506</v>
      </c>
      <c r="L69" s="379" t="s">
        <v>505</v>
      </c>
      <c r="M69" s="308" t="s">
        <v>28</v>
      </c>
      <c r="N69" s="309" t="s">
        <v>289</v>
      </c>
      <c r="O69" s="308" t="s">
        <v>284</v>
      </c>
      <c r="P69" s="247"/>
      <c r="Q69" s="169"/>
      <c r="R69" s="169"/>
      <c r="S69" s="169"/>
      <c r="T69" s="169"/>
      <c r="U69" s="169"/>
      <c r="V69" s="169"/>
      <c r="W69" s="169"/>
      <c r="X69" s="169"/>
    </row>
    <row r="70" spans="2:24" s="169" customFormat="1" ht="16.5" thickBot="1">
      <c r="B70" s="400" t="s">
        <v>333</v>
      </c>
      <c r="C70" s="330">
        <f>SUM(C66:C69)</f>
        <v>46</v>
      </c>
      <c r="D70" s="402" t="s">
        <v>264</v>
      </c>
      <c r="E70" s="1294"/>
      <c r="F70" s="390"/>
      <c r="G70" s="318"/>
      <c r="H70" s="319"/>
      <c r="I70" s="247"/>
      <c r="J70" s="247"/>
      <c r="K70" s="321" t="s">
        <v>292</v>
      </c>
      <c r="L70" s="379" t="s">
        <v>293</v>
      </c>
      <c r="M70" s="308" t="s">
        <v>28</v>
      </c>
      <c r="N70" s="309" t="s">
        <v>289</v>
      </c>
      <c r="O70" s="308" t="s">
        <v>284</v>
      </c>
      <c r="P70" s="247"/>
    </row>
    <row r="71" spans="2:24" ht="15.75">
      <c r="B71" s="332"/>
      <c r="C71" s="332"/>
      <c r="D71" s="332"/>
      <c r="E71" s="332"/>
      <c r="F71" s="332"/>
      <c r="G71" s="332"/>
      <c r="H71" s="332"/>
      <c r="I71" s="247"/>
      <c r="J71" s="247"/>
      <c r="K71" s="328" t="s">
        <v>502</v>
      </c>
      <c r="L71" s="404" t="s">
        <v>497</v>
      </c>
      <c r="M71" s="308" t="s">
        <v>28</v>
      </c>
      <c r="N71" s="309" t="s">
        <v>289</v>
      </c>
      <c r="O71" s="308" t="s">
        <v>284</v>
      </c>
      <c r="P71" s="247"/>
      <c r="Q71" s="169"/>
      <c r="R71" s="169"/>
      <c r="S71" s="169"/>
      <c r="T71" s="169"/>
      <c r="U71" s="169"/>
      <c r="V71" s="169"/>
      <c r="W71" s="169"/>
      <c r="X71" s="169"/>
    </row>
    <row r="72" spans="2:24" s="169" customFormat="1" ht="15.75">
      <c r="B72" s="332"/>
      <c r="C72" s="332"/>
      <c r="D72" s="332"/>
      <c r="E72" s="332"/>
      <c r="F72" s="332"/>
      <c r="G72" s="332"/>
      <c r="H72" s="332"/>
      <c r="I72" s="247"/>
      <c r="J72" s="247"/>
      <c r="K72" s="321" t="s">
        <v>686</v>
      </c>
      <c r="L72" s="379" t="s">
        <v>687</v>
      </c>
      <c r="M72" s="308" t="s">
        <v>28</v>
      </c>
      <c r="N72" s="309" t="s">
        <v>289</v>
      </c>
      <c r="O72" s="308" t="s">
        <v>284</v>
      </c>
      <c r="P72" s="247"/>
    </row>
    <row r="73" spans="2:24" ht="15.75">
      <c r="B73" s="332"/>
      <c r="C73" s="332"/>
      <c r="D73" s="332"/>
      <c r="E73" s="332"/>
      <c r="F73" s="332"/>
      <c r="G73" s="332"/>
      <c r="H73" s="332"/>
      <c r="I73" s="247"/>
      <c r="J73" s="247"/>
      <c r="K73" s="317" t="s">
        <v>741</v>
      </c>
      <c r="L73" s="314" t="s">
        <v>742</v>
      </c>
      <c r="M73" s="308" t="s">
        <v>28</v>
      </c>
      <c r="N73" s="309" t="s">
        <v>289</v>
      </c>
      <c r="O73" s="308" t="s">
        <v>284</v>
      </c>
      <c r="P73" s="247"/>
      <c r="Q73" s="169"/>
      <c r="R73" s="169"/>
      <c r="S73" s="169"/>
      <c r="T73" s="169"/>
      <c r="U73" s="169"/>
      <c r="V73" s="169"/>
      <c r="W73" s="169"/>
      <c r="X73" s="169"/>
    </row>
    <row r="74" spans="2:24" ht="15.75">
      <c r="B74" s="332"/>
      <c r="C74" s="332"/>
      <c r="D74" s="332"/>
      <c r="E74" s="332"/>
      <c r="F74" s="332"/>
      <c r="G74" s="332"/>
      <c r="H74" s="332"/>
      <c r="I74" s="247"/>
      <c r="J74" s="247"/>
      <c r="K74" s="321" t="s">
        <v>428</v>
      </c>
      <c r="L74" s="379" t="s">
        <v>452</v>
      </c>
      <c r="M74" s="308" t="s">
        <v>28</v>
      </c>
      <c r="N74" s="309" t="s">
        <v>289</v>
      </c>
      <c r="O74" s="308" t="s">
        <v>284</v>
      </c>
      <c r="P74" s="247"/>
      <c r="Q74" s="169"/>
      <c r="R74" s="169"/>
      <c r="S74" s="169"/>
      <c r="T74" s="169"/>
      <c r="U74" s="169"/>
      <c r="V74" s="169"/>
      <c r="W74" s="169"/>
      <c r="X74" s="169"/>
    </row>
    <row r="75" spans="2:24" s="169" customFormat="1" ht="15.75">
      <c r="B75" s="332"/>
      <c r="C75" s="332"/>
      <c r="D75" s="332"/>
      <c r="E75" s="332"/>
      <c r="F75" s="332"/>
      <c r="G75" s="332"/>
      <c r="H75" s="332"/>
      <c r="I75" s="247"/>
      <c r="J75" s="247"/>
      <c r="K75" s="321" t="s">
        <v>232</v>
      </c>
      <c r="L75" s="379" t="s">
        <v>296</v>
      </c>
      <c r="M75" s="308" t="s">
        <v>28</v>
      </c>
      <c r="N75" s="309" t="s">
        <v>289</v>
      </c>
      <c r="O75" s="308" t="s">
        <v>284</v>
      </c>
      <c r="P75" s="247"/>
    </row>
    <row r="76" spans="2:24" s="169" customFormat="1" ht="15.75">
      <c r="B76" s="332"/>
      <c r="C76" s="332"/>
      <c r="D76" s="332"/>
      <c r="E76" s="332"/>
      <c r="F76" s="332"/>
      <c r="G76" s="332"/>
      <c r="H76" s="332"/>
      <c r="I76" s="247"/>
      <c r="J76" s="247"/>
      <c r="K76" s="321" t="s">
        <v>237</v>
      </c>
      <c r="L76" s="379" t="s">
        <v>246</v>
      </c>
      <c r="M76" s="308" t="s">
        <v>28</v>
      </c>
      <c r="N76" s="309" t="s">
        <v>289</v>
      </c>
      <c r="O76" s="308" t="s">
        <v>284</v>
      </c>
      <c r="P76" s="247"/>
    </row>
    <row r="77" spans="2:24" ht="15.75">
      <c r="B77" s="332"/>
      <c r="C77" s="332"/>
      <c r="D77" s="332"/>
      <c r="E77" s="332"/>
      <c r="F77" s="332"/>
      <c r="G77" s="332"/>
      <c r="H77" s="332"/>
      <c r="I77" s="247"/>
      <c r="J77" s="247"/>
      <c r="K77" s="321" t="s">
        <v>388</v>
      </c>
      <c r="L77" s="379" t="s">
        <v>498</v>
      </c>
      <c r="M77" s="308" t="s">
        <v>28</v>
      </c>
      <c r="N77" s="309" t="s">
        <v>289</v>
      </c>
      <c r="O77" s="308" t="s">
        <v>284</v>
      </c>
      <c r="P77" s="247"/>
      <c r="Q77" s="169"/>
      <c r="R77" s="169"/>
      <c r="S77" s="169"/>
      <c r="T77" s="169"/>
      <c r="U77" s="169"/>
      <c r="V77" s="169"/>
      <c r="W77" s="169"/>
      <c r="X77" s="169"/>
    </row>
    <row r="78" spans="2:24" ht="15.75">
      <c r="B78" s="332"/>
      <c r="C78" s="332"/>
      <c r="D78" s="332"/>
      <c r="E78" s="332"/>
      <c r="F78" s="332"/>
      <c r="G78" s="332"/>
      <c r="H78" s="332"/>
      <c r="I78" s="247"/>
      <c r="J78" s="247"/>
      <c r="K78" s="321" t="s">
        <v>209</v>
      </c>
      <c r="L78" s="379" t="s">
        <v>259</v>
      </c>
      <c r="M78" s="308" t="s">
        <v>28</v>
      </c>
      <c r="N78" s="309" t="s">
        <v>289</v>
      </c>
      <c r="O78" s="308" t="s">
        <v>284</v>
      </c>
      <c r="P78" s="247"/>
      <c r="Q78" s="169"/>
      <c r="R78" s="169"/>
      <c r="S78" s="169"/>
      <c r="T78" s="169"/>
      <c r="U78" s="169"/>
      <c r="V78" s="169"/>
      <c r="W78" s="169"/>
      <c r="X78" s="169"/>
    </row>
    <row r="79" spans="2:24" ht="15.75">
      <c r="B79" s="332"/>
      <c r="C79" s="332"/>
      <c r="D79" s="332"/>
      <c r="E79" s="332"/>
      <c r="F79" s="332"/>
      <c r="G79" s="332"/>
      <c r="H79" s="332"/>
      <c r="I79" s="247"/>
      <c r="J79" s="247"/>
      <c r="K79" s="321" t="s">
        <v>503</v>
      </c>
      <c r="L79" s="379" t="s">
        <v>499</v>
      </c>
      <c r="M79" s="308" t="s">
        <v>28</v>
      </c>
      <c r="N79" s="309" t="s">
        <v>289</v>
      </c>
      <c r="O79" s="308" t="s">
        <v>284</v>
      </c>
      <c r="P79" s="247"/>
      <c r="Q79" s="169"/>
      <c r="R79" s="169"/>
      <c r="S79" s="169"/>
    </row>
    <row r="80" spans="2:24" ht="15.75">
      <c r="B80" s="332"/>
      <c r="C80" s="332"/>
      <c r="D80" s="332"/>
      <c r="E80" s="332"/>
      <c r="F80" s="332"/>
      <c r="G80" s="332"/>
      <c r="H80" s="332"/>
      <c r="I80" s="247"/>
      <c r="J80" s="247"/>
      <c r="K80" s="328" t="s">
        <v>225</v>
      </c>
      <c r="L80" s="379" t="s">
        <v>252</v>
      </c>
      <c r="M80" s="308" t="s">
        <v>28</v>
      </c>
      <c r="N80" s="309" t="s">
        <v>289</v>
      </c>
      <c r="O80" s="308" t="s">
        <v>284</v>
      </c>
      <c r="P80" s="247"/>
      <c r="Q80" s="169"/>
      <c r="R80" s="169"/>
      <c r="S80" s="169"/>
    </row>
    <row r="81" spans="2:19" ht="15.75">
      <c r="B81" s="332"/>
      <c r="C81" s="332"/>
      <c r="D81" s="332"/>
      <c r="E81" s="332"/>
      <c r="F81" s="332"/>
      <c r="G81" s="332"/>
      <c r="H81" s="332"/>
      <c r="I81" s="247"/>
      <c r="J81" s="247"/>
      <c r="K81" s="321" t="s">
        <v>214</v>
      </c>
      <c r="L81" s="379" t="s">
        <v>249</v>
      </c>
      <c r="M81" s="308" t="s">
        <v>28</v>
      </c>
      <c r="N81" s="309" t="s">
        <v>289</v>
      </c>
      <c r="O81" s="308" t="s">
        <v>284</v>
      </c>
      <c r="P81" s="247"/>
      <c r="Q81" s="169"/>
      <c r="R81" s="169"/>
      <c r="S81" s="169"/>
    </row>
    <row r="82" spans="2:19" ht="15.75">
      <c r="B82" s="332"/>
      <c r="C82" s="332"/>
      <c r="D82" s="332"/>
      <c r="E82" s="332"/>
      <c r="F82" s="332"/>
      <c r="G82" s="332"/>
      <c r="H82" s="332"/>
      <c r="I82" s="247"/>
      <c r="J82" s="247"/>
      <c r="K82" s="321" t="s">
        <v>391</v>
      </c>
      <c r="L82" s="379" t="s">
        <v>424</v>
      </c>
      <c r="M82" s="308" t="s">
        <v>28</v>
      </c>
      <c r="N82" s="309" t="s">
        <v>289</v>
      </c>
      <c r="O82" s="308" t="s">
        <v>284</v>
      </c>
      <c r="P82" s="247"/>
      <c r="Q82" s="169"/>
      <c r="R82" s="169"/>
      <c r="S82" s="169"/>
    </row>
    <row r="83" spans="2:19" ht="15.75">
      <c r="B83" s="332"/>
      <c r="C83" s="332"/>
      <c r="D83" s="332"/>
      <c r="E83" s="332"/>
      <c r="F83" s="332"/>
      <c r="G83" s="332"/>
      <c r="H83" s="332"/>
      <c r="I83" s="247"/>
      <c r="J83" s="247"/>
      <c r="K83" s="321" t="s">
        <v>226</v>
      </c>
      <c r="L83" s="379" t="s">
        <v>382</v>
      </c>
      <c r="M83" s="308" t="s">
        <v>28</v>
      </c>
      <c r="N83" s="309" t="s">
        <v>289</v>
      </c>
      <c r="O83" s="308" t="s">
        <v>284</v>
      </c>
      <c r="P83" s="247"/>
      <c r="Q83" s="169"/>
      <c r="R83" s="169"/>
      <c r="S83" s="169"/>
    </row>
    <row r="84" spans="2:19" ht="15.75">
      <c r="B84" s="332"/>
      <c r="C84" s="332"/>
      <c r="D84" s="332"/>
      <c r="E84" s="332"/>
      <c r="F84" s="332"/>
      <c r="G84" s="332"/>
      <c r="H84" s="332"/>
      <c r="I84" s="247"/>
      <c r="J84" s="247"/>
      <c r="K84" s="322" t="s">
        <v>582</v>
      </c>
      <c r="L84" s="379" t="s">
        <v>583</v>
      </c>
      <c r="M84" s="308" t="s">
        <v>28</v>
      </c>
      <c r="N84" s="309" t="s">
        <v>289</v>
      </c>
      <c r="O84" s="308" t="s">
        <v>284</v>
      </c>
      <c r="P84" s="247"/>
      <c r="Q84" s="169"/>
      <c r="R84" s="169"/>
      <c r="S84" s="169"/>
    </row>
    <row r="85" spans="2:19" ht="15.75">
      <c r="B85" s="332"/>
      <c r="C85" s="332"/>
      <c r="D85" s="332"/>
      <c r="E85" s="332"/>
      <c r="F85" s="332"/>
      <c r="G85" s="332"/>
      <c r="H85" s="332"/>
      <c r="I85" s="247"/>
      <c r="J85" s="247"/>
      <c r="K85" s="321" t="s">
        <v>230</v>
      </c>
      <c r="L85" s="379" t="s">
        <v>383</v>
      </c>
      <c r="M85" s="308" t="s">
        <v>28</v>
      </c>
      <c r="N85" s="309" t="s">
        <v>289</v>
      </c>
      <c r="O85" s="308" t="s">
        <v>284</v>
      </c>
      <c r="P85" s="247"/>
      <c r="Q85" s="169"/>
      <c r="R85" s="169"/>
      <c r="S85" s="169"/>
    </row>
    <row r="86" spans="2:19" ht="15.75">
      <c r="B86" s="332"/>
      <c r="C86" s="332"/>
      <c r="D86" s="332"/>
      <c r="E86" s="332"/>
      <c r="F86" s="332"/>
      <c r="G86" s="332"/>
      <c r="H86" s="332"/>
      <c r="I86" s="247"/>
      <c r="J86" s="247"/>
      <c r="K86" s="321" t="s">
        <v>297</v>
      </c>
      <c r="L86" s="379" t="s">
        <v>298</v>
      </c>
      <c r="M86" s="308" t="s">
        <v>28</v>
      </c>
      <c r="N86" s="309" t="s">
        <v>289</v>
      </c>
      <c r="O86" s="308" t="s">
        <v>284</v>
      </c>
      <c r="P86" s="247"/>
      <c r="Q86" s="169"/>
      <c r="R86" s="169"/>
      <c r="S86" s="169"/>
    </row>
    <row r="87" spans="2:19" ht="15.75">
      <c r="B87" s="332"/>
      <c r="C87" s="332"/>
      <c r="D87" s="332"/>
      <c r="E87" s="332"/>
      <c r="F87" s="332"/>
      <c r="G87" s="332"/>
      <c r="H87" s="332"/>
      <c r="I87" s="247"/>
      <c r="J87" s="247"/>
      <c r="K87" s="317" t="s">
        <v>508</v>
      </c>
      <c r="L87" s="314" t="s">
        <v>509</v>
      </c>
      <c r="M87" s="308" t="s">
        <v>28</v>
      </c>
      <c r="N87" s="309" t="s">
        <v>289</v>
      </c>
      <c r="O87" s="308" t="s">
        <v>284</v>
      </c>
      <c r="P87" s="247"/>
      <c r="Q87" s="169"/>
      <c r="R87" s="169"/>
      <c r="S87" s="169"/>
    </row>
    <row r="88" spans="2:19" ht="15.75">
      <c r="B88" s="332"/>
      <c r="C88" s="332"/>
      <c r="D88" s="332"/>
      <c r="E88" s="332"/>
      <c r="F88" s="332"/>
      <c r="G88" s="332"/>
      <c r="H88" s="332"/>
      <c r="I88" s="247"/>
      <c r="J88" s="247"/>
      <c r="K88" s="321" t="s">
        <v>299</v>
      </c>
      <c r="L88" s="379" t="s">
        <v>300</v>
      </c>
      <c r="M88" s="308" t="s">
        <v>28</v>
      </c>
      <c r="N88" s="309" t="s">
        <v>289</v>
      </c>
      <c r="O88" s="308" t="s">
        <v>284</v>
      </c>
      <c r="P88" s="247"/>
      <c r="Q88" s="169"/>
      <c r="R88" s="169"/>
      <c r="S88" s="169"/>
    </row>
    <row r="89" spans="2:19" ht="15.75">
      <c r="B89" s="332"/>
      <c r="C89" s="332"/>
      <c r="D89" s="332"/>
      <c r="E89" s="332"/>
      <c r="F89" s="332"/>
      <c r="G89" s="332"/>
      <c r="H89" s="332"/>
      <c r="I89" s="247"/>
      <c r="J89" s="247"/>
      <c r="K89" s="321" t="s">
        <v>504</v>
      </c>
      <c r="L89" s="379" t="s">
        <v>500</v>
      </c>
      <c r="M89" s="308" t="s">
        <v>28</v>
      </c>
      <c r="N89" s="309" t="s">
        <v>289</v>
      </c>
      <c r="O89" s="308" t="s">
        <v>284</v>
      </c>
      <c r="P89" s="247"/>
      <c r="Q89" s="169"/>
      <c r="R89" s="169"/>
      <c r="S89" s="169"/>
    </row>
    <row r="90" spans="2:19" ht="15.75">
      <c r="B90" s="332"/>
      <c r="C90" s="332"/>
      <c r="D90" s="332"/>
      <c r="E90" s="332"/>
      <c r="F90" s="332"/>
      <c r="G90" s="332"/>
      <c r="H90" s="332"/>
      <c r="I90" s="247"/>
      <c r="J90" s="247"/>
      <c r="K90" s="321" t="s">
        <v>301</v>
      </c>
      <c r="L90" s="379" t="s">
        <v>302</v>
      </c>
      <c r="M90" s="308" t="s">
        <v>28</v>
      </c>
      <c r="N90" s="309" t="s">
        <v>289</v>
      </c>
      <c r="O90" s="308" t="s">
        <v>284</v>
      </c>
      <c r="P90" s="247"/>
      <c r="Q90" s="169"/>
      <c r="R90" s="169"/>
      <c r="S90" s="169"/>
    </row>
    <row r="91" spans="2:19" ht="15.75">
      <c r="B91" s="332"/>
      <c r="C91" s="332"/>
      <c r="F91" s="332"/>
      <c r="G91" s="332"/>
      <c r="H91" s="332"/>
      <c r="I91" s="247"/>
      <c r="J91" s="247"/>
      <c r="K91" s="322" t="s">
        <v>723</v>
      </c>
      <c r="L91" s="378" t="s">
        <v>722</v>
      </c>
      <c r="M91" s="308" t="s">
        <v>28</v>
      </c>
      <c r="N91" s="309" t="s">
        <v>289</v>
      </c>
      <c r="O91" s="308" t="s">
        <v>284</v>
      </c>
      <c r="P91" s="247"/>
      <c r="Q91" s="169"/>
      <c r="R91" s="169"/>
      <c r="S91" s="169"/>
    </row>
    <row r="92" spans="2:19" ht="15.75">
      <c r="B92" s="332"/>
      <c r="C92" s="332"/>
      <c r="I92" s="247"/>
      <c r="J92" s="247"/>
      <c r="K92" s="322" t="s">
        <v>514</v>
      </c>
      <c r="L92" s="378" t="s">
        <v>515</v>
      </c>
      <c r="M92" s="308" t="s">
        <v>28</v>
      </c>
      <c r="N92" s="309" t="s">
        <v>289</v>
      </c>
      <c r="O92" s="308" t="s">
        <v>284</v>
      </c>
      <c r="P92" s="247"/>
      <c r="Q92" s="169"/>
      <c r="R92" s="169"/>
      <c r="S92" s="169"/>
    </row>
    <row r="93" spans="2:19" ht="15.75">
      <c r="B93" s="332"/>
      <c r="C93" s="332"/>
      <c r="I93" s="247"/>
      <c r="J93" s="247"/>
      <c r="K93" s="328" t="s">
        <v>220</v>
      </c>
      <c r="L93" s="404" t="s">
        <v>303</v>
      </c>
      <c r="M93" s="308" t="s">
        <v>28</v>
      </c>
      <c r="N93" s="309" t="s">
        <v>289</v>
      </c>
      <c r="O93" s="308" t="s">
        <v>284</v>
      </c>
      <c r="P93" s="247"/>
      <c r="Q93" s="169"/>
      <c r="R93" s="169"/>
      <c r="S93" s="169"/>
    </row>
    <row r="94" spans="2:19" ht="15.75">
      <c r="B94" s="332"/>
      <c r="C94" s="332"/>
      <c r="I94" s="247"/>
      <c r="J94" s="247"/>
      <c r="K94" s="321" t="s">
        <v>228</v>
      </c>
      <c r="L94" s="379" t="s">
        <v>304</v>
      </c>
      <c r="M94" s="308" t="s">
        <v>28</v>
      </c>
      <c r="N94" s="309" t="s">
        <v>289</v>
      </c>
      <c r="O94" s="308" t="s">
        <v>284</v>
      </c>
      <c r="P94" s="247"/>
      <c r="Q94" s="169"/>
      <c r="R94" s="169"/>
      <c r="S94" s="169"/>
    </row>
    <row r="95" spans="2:19" ht="15.75">
      <c r="B95" s="332"/>
      <c r="C95" s="332"/>
      <c r="I95" s="247"/>
      <c r="J95" s="247"/>
      <c r="K95" s="321" t="s">
        <v>229</v>
      </c>
      <c r="L95" s="379" t="s">
        <v>307</v>
      </c>
      <c r="M95" s="308" t="s">
        <v>28</v>
      </c>
      <c r="N95" s="309" t="s">
        <v>289</v>
      </c>
      <c r="O95" s="308" t="s">
        <v>284</v>
      </c>
      <c r="P95" s="247"/>
      <c r="Q95" s="169"/>
      <c r="R95" s="169"/>
      <c r="S95" s="169"/>
    </row>
    <row r="96" spans="2:19" ht="15.75">
      <c r="B96" s="332"/>
      <c r="C96" s="332"/>
      <c r="I96" s="247"/>
      <c r="J96" s="247"/>
      <c r="K96" s="321" t="s">
        <v>208</v>
      </c>
      <c r="L96" s="379" t="s">
        <v>308</v>
      </c>
      <c r="M96" s="308" t="s">
        <v>28</v>
      </c>
      <c r="N96" s="309" t="s">
        <v>289</v>
      </c>
      <c r="O96" s="308" t="s">
        <v>284</v>
      </c>
      <c r="P96" s="247"/>
      <c r="Q96" s="169"/>
      <c r="R96" s="169"/>
      <c r="S96" s="169"/>
    </row>
    <row r="97" spans="2:19" ht="15.75">
      <c r="B97" s="332"/>
      <c r="C97" s="332"/>
      <c r="I97" s="247"/>
      <c r="J97" s="247"/>
      <c r="K97" s="321" t="s">
        <v>238</v>
      </c>
      <c r="L97" s="379" t="s">
        <v>305</v>
      </c>
      <c r="M97" s="308" t="s">
        <v>28</v>
      </c>
      <c r="N97" s="309" t="s">
        <v>289</v>
      </c>
      <c r="O97" s="308" t="s">
        <v>284</v>
      </c>
      <c r="P97" s="247"/>
      <c r="Q97" s="169"/>
      <c r="R97" s="169"/>
      <c r="S97" s="169"/>
    </row>
    <row r="98" spans="2:19" s="169" customFormat="1" ht="15.75">
      <c r="B98" s="332"/>
      <c r="C98" s="332"/>
      <c r="D98" s="51"/>
      <c r="E98" s="51"/>
      <c r="F98" s="51"/>
      <c r="G98" s="51"/>
      <c r="H98" s="51"/>
      <c r="I98" s="247"/>
      <c r="J98" s="247"/>
      <c r="K98" s="317" t="s">
        <v>578</v>
      </c>
      <c r="L98" s="331" t="s">
        <v>579</v>
      </c>
      <c r="M98" s="308" t="s">
        <v>28</v>
      </c>
      <c r="N98" s="309" t="s">
        <v>289</v>
      </c>
      <c r="O98" s="308" t="s">
        <v>284</v>
      </c>
      <c r="P98" s="247"/>
    </row>
    <row r="99" spans="2:19" ht="15.75">
      <c r="B99" s="332"/>
      <c r="C99" s="332"/>
      <c r="I99" s="247"/>
      <c r="J99" s="247"/>
      <c r="K99" s="321" t="s">
        <v>231</v>
      </c>
      <c r="L99" s="379" t="s">
        <v>384</v>
      </c>
      <c r="M99" s="308" t="s">
        <v>28</v>
      </c>
      <c r="N99" s="309" t="s">
        <v>289</v>
      </c>
      <c r="O99" s="308" t="s">
        <v>284</v>
      </c>
      <c r="P99" s="247"/>
      <c r="Q99" s="169"/>
      <c r="R99" s="169"/>
      <c r="S99" s="169"/>
    </row>
    <row r="100" spans="2:19" ht="15.75">
      <c r="B100" s="332"/>
      <c r="C100" s="332"/>
      <c r="I100" s="247"/>
      <c r="J100" s="247"/>
      <c r="K100" s="321" t="s">
        <v>349</v>
      </c>
      <c r="L100" s="379" t="s">
        <v>350</v>
      </c>
      <c r="M100" s="308" t="s">
        <v>28</v>
      </c>
      <c r="N100" s="309" t="s">
        <v>289</v>
      </c>
      <c r="O100" s="308" t="s">
        <v>284</v>
      </c>
      <c r="P100" s="247"/>
      <c r="Q100" s="169"/>
      <c r="R100" s="169"/>
      <c r="S100" s="169"/>
    </row>
    <row r="101" spans="2:19" ht="15.75">
      <c r="B101" s="332"/>
      <c r="C101" s="332"/>
      <c r="I101" s="247"/>
      <c r="J101" s="247"/>
      <c r="K101" s="321" t="s">
        <v>219</v>
      </c>
      <c r="L101" s="379" t="s">
        <v>248</v>
      </c>
      <c r="M101" s="308" t="s">
        <v>28</v>
      </c>
      <c r="N101" s="309" t="s">
        <v>289</v>
      </c>
      <c r="O101" s="308" t="s">
        <v>284</v>
      </c>
      <c r="P101" s="247"/>
      <c r="Q101" s="169"/>
      <c r="R101" s="169"/>
      <c r="S101" s="169"/>
    </row>
    <row r="102" spans="2:19" ht="15.75">
      <c r="B102" s="332"/>
      <c r="C102" s="332"/>
      <c r="I102" s="247"/>
      <c r="J102" s="247"/>
      <c r="K102" s="321" t="s">
        <v>240</v>
      </c>
      <c r="L102" s="379" t="s">
        <v>385</v>
      </c>
      <c r="M102" s="308" t="s">
        <v>28</v>
      </c>
      <c r="N102" s="309" t="s">
        <v>289</v>
      </c>
      <c r="O102" s="308" t="s">
        <v>284</v>
      </c>
      <c r="P102" s="247"/>
      <c r="Q102" s="169"/>
      <c r="R102" s="169"/>
      <c r="S102" s="169"/>
    </row>
    <row r="103" spans="2:19" ht="15.75">
      <c r="B103" s="332"/>
      <c r="C103" s="332"/>
      <c r="I103" s="247"/>
      <c r="J103" s="247"/>
      <c r="K103" s="321" t="s">
        <v>490</v>
      </c>
      <c r="L103" s="379" t="s">
        <v>501</v>
      </c>
      <c r="M103" s="308" t="s">
        <v>28</v>
      </c>
      <c r="N103" s="309" t="s">
        <v>289</v>
      </c>
      <c r="O103" s="308" t="s">
        <v>284</v>
      </c>
      <c r="P103" s="247"/>
      <c r="Q103" s="169"/>
      <c r="R103" s="169"/>
      <c r="S103" s="169"/>
    </row>
    <row r="104" spans="2:19" ht="15.75">
      <c r="B104" s="332"/>
      <c r="C104" s="332"/>
      <c r="I104" s="247"/>
      <c r="J104" s="247"/>
      <c r="K104" s="322" t="s">
        <v>539</v>
      </c>
      <c r="L104" s="379" t="s">
        <v>540</v>
      </c>
      <c r="M104" s="308" t="s">
        <v>28</v>
      </c>
      <c r="N104" s="309" t="s">
        <v>289</v>
      </c>
      <c r="O104" s="308" t="s">
        <v>284</v>
      </c>
      <c r="P104" s="247"/>
      <c r="Q104" s="169"/>
      <c r="R104" s="169"/>
      <c r="S104" s="169"/>
    </row>
    <row r="105" spans="2:19" ht="15.75">
      <c r="B105" s="332"/>
      <c r="C105" s="332"/>
      <c r="I105" s="247"/>
      <c r="J105" s="247"/>
      <c r="K105" s="322" t="s">
        <v>516</v>
      </c>
      <c r="L105" s="379" t="s">
        <v>517</v>
      </c>
      <c r="M105" s="308" t="s">
        <v>28</v>
      </c>
      <c r="N105" s="309" t="s">
        <v>289</v>
      </c>
      <c r="O105" s="308" t="s">
        <v>284</v>
      </c>
      <c r="P105" s="247"/>
      <c r="Q105" s="169"/>
      <c r="R105" s="169"/>
      <c r="S105" s="169"/>
    </row>
    <row r="106" spans="2:19" ht="15.75">
      <c r="B106" s="332"/>
      <c r="C106" s="332"/>
      <c r="I106" s="247"/>
      <c r="J106" s="247"/>
      <c r="K106" s="317" t="s">
        <v>334</v>
      </c>
      <c r="L106" s="314" t="s">
        <v>335</v>
      </c>
      <c r="M106" s="308" t="s">
        <v>28</v>
      </c>
      <c r="N106" s="309" t="s">
        <v>289</v>
      </c>
      <c r="O106" s="308" t="s">
        <v>284</v>
      </c>
      <c r="P106" s="247"/>
      <c r="Q106" s="169"/>
      <c r="R106" s="169"/>
      <c r="S106" s="169"/>
    </row>
    <row r="107" spans="2:19" ht="15.75">
      <c r="B107" s="332"/>
      <c r="C107" s="332"/>
      <c r="I107" s="247"/>
      <c r="J107" s="247"/>
      <c r="K107" s="313" t="s">
        <v>210</v>
      </c>
      <c r="L107" s="314" t="s">
        <v>306</v>
      </c>
      <c r="M107" s="308" t="s">
        <v>28</v>
      </c>
      <c r="N107" s="309" t="s">
        <v>289</v>
      </c>
      <c r="O107" s="308" t="s">
        <v>284</v>
      </c>
      <c r="P107" s="247"/>
      <c r="Q107" s="169"/>
      <c r="R107" s="169"/>
      <c r="S107" s="169"/>
    </row>
    <row r="108" spans="2:19" ht="15.75">
      <c r="B108" s="332"/>
      <c r="C108" s="332"/>
      <c r="I108" s="247"/>
      <c r="J108" s="247"/>
      <c r="K108" s="322" t="s">
        <v>765</v>
      </c>
      <c r="L108" s="379" t="s">
        <v>766</v>
      </c>
      <c r="M108" s="308" t="s">
        <v>28</v>
      </c>
      <c r="N108" s="309" t="s">
        <v>289</v>
      </c>
      <c r="O108" s="308" t="s">
        <v>284</v>
      </c>
      <c r="P108" s="247"/>
      <c r="Q108" s="169"/>
      <c r="R108" s="169"/>
      <c r="S108" s="169"/>
    </row>
    <row r="109" spans="2:19" ht="15.75">
      <c r="B109" s="332"/>
      <c r="C109" s="332"/>
      <c r="I109" s="247"/>
      <c r="J109" s="247"/>
      <c r="K109" s="322" t="s">
        <v>518</v>
      </c>
      <c r="L109" s="379" t="s">
        <v>519</v>
      </c>
      <c r="M109" s="308" t="s">
        <v>28</v>
      </c>
      <c r="N109" s="309" t="s">
        <v>289</v>
      </c>
      <c r="O109" s="308" t="s">
        <v>284</v>
      </c>
      <c r="P109" s="247"/>
      <c r="Q109" s="169"/>
      <c r="R109" s="169"/>
      <c r="S109" s="169"/>
    </row>
    <row r="110" spans="2:19" ht="15.75">
      <c r="B110" s="332"/>
      <c r="C110" s="332"/>
      <c r="I110" s="247"/>
      <c r="J110" s="247"/>
      <c r="K110" s="483"/>
      <c r="L110" s="664"/>
      <c r="M110" s="308"/>
      <c r="N110" s="309"/>
      <c r="O110" s="308"/>
      <c r="P110" s="247"/>
      <c r="Q110" s="169"/>
      <c r="R110" s="169"/>
      <c r="S110" s="169"/>
    </row>
    <row r="111" spans="2:19" ht="15.75">
      <c r="B111" s="332"/>
      <c r="C111" s="332"/>
      <c r="I111" s="247"/>
      <c r="J111" s="247"/>
      <c r="K111" s="483"/>
      <c r="L111" s="664"/>
      <c r="M111" s="308"/>
      <c r="N111" s="309"/>
      <c r="O111" s="308"/>
      <c r="P111" s="247"/>
      <c r="Q111" s="169"/>
      <c r="R111" s="169"/>
      <c r="S111" s="169"/>
    </row>
    <row r="112" spans="2:19" ht="15.75">
      <c r="B112" s="332"/>
      <c r="C112" s="332"/>
      <c r="I112" s="247"/>
      <c r="J112" s="247"/>
      <c r="K112" s="313" t="s">
        <v>429</v>
      </c>
      <c r="L112" s="331" t="s">
        <v>430</v>
      </c>
      <c r="M112" s="308" t="s">
        <v>28</v>
      </c>
      <c r="N112" s="309" t="s">
        <v>315</v>
      </c>
      <c r="O112" s="308" t="s">
        <v>284</v>
      </c>
      <c r="P112" s="247"/>
      <c r="Q112" s="169"/>
      <c r="R112" s="169"/>
      <c r="S112" s="169"/>
    </row>
    <row r="113" spans="2:19" ht="15.75">
      <c r="B113" s="332"/>
      <c r="C113" s="332"/>
      <c r="I113" s="247"/>
      <c r="J113" s="247"/>
      <c r="K113" s="313" t="s">
        <v>322</v>
      </c>
      <c r="L113" s="331" t="s">
        <v>323</v>
      </c>
      <c r="M113" s="308" t="s">
        <v>28</v>
      </c>
      <c r="N113" s="309" t="s">
        <v>315</v>
      </c>
      <c r="O113" s="308" t="s">
        <v>284</v>
      </c>
      <c r="P113" s="247"/>
      <c r="Q113" s="169"/>
      <c r="R113" s="169"/>
      <c r="S113" s="169"/>
    </row>
    <row r="114" spans="2:19" ht="15.75">
      <c r="B114" s="332"/>
      <c r="C114" s="332"/>
      <c r="I114" s="247"/>
      <c r="J114" s="247"/>
      <c r="K114" s="313" t="s">
        <v>260</v>
      </c>
      <c r="L114" s="331" t="s">
        <v>261</v>
      </c>
      <c r="M114" s="308" t="s">
        <v>28</v>
      </c>
      <c r="N114" s="309" t="s">
        <v>315</v>
      </c>
      <c r="O114" s="308" t="s">
        <v>284</v>
      </c>
      <c r="P114" s="247"/>
      <c r="Q114" s="169"/>
      <c r="R114" s="169"/>
      <c r="S114" s="169"/>
    </row>
    <row r="115" spans="2:19" ht="15.75">
      <c r="B115" s="332"/>
      <c r="C115" s="332"/>
      <c r="I115" s="247"/>
      <c r="J115" s="247"/>
      <c r="K115" s="313" t="s">
        <v>432</v>
      </c>
      <c r="L115" s="331" t="s">
        <v>507</v>
      </c>
      <c r="M115" s="308" t="s">
        <v>28</v>
      </c>
      <c r="N115" s="309" t="s">
        <v>315</v>
      </c>
      <c r="O115" s="308" t="s">
        <v>284</v>
      </c>
      <c r="P115" s="247"/>
      <c r="Q115" s="169"/>
      <c r="R115" s="169"/>
      <c r="S115" s="169"/>
    </row>
    <row r="116" spans="2:19" ht="15.75">
      <c r="B116" s="332"/>
      <c r="C116" s="332"/>
      <c r="I116" s="247"/>
      <c r="J116" s="247"/>
      <c r="K116" s="313">
        <v>2016221</v>
      </c>
      <c r="L116" s="331" t="s">
        <v>258</v>
      </c>
      <c r="M116" s="308" t="s">
        <v>28</v>
      </c>
      <c r="N116" s="309" t="s">
        <v>315</v>
      </c>
      <c r="O116" s="308" t="s">
        <v>284</v>
      </c>
      <c r="P116" s="247"/>
      <c r="Q116" s="169"/>
      <c r="R116" s="169"/>
      <c r="S116" s="169"/>
    </row>
    <row r="117" spans="2:19" ht="15.75">
      <c r="B117" s="332"/>
      <c r="C117" s="332"/>
      <c r="I117" s="247"/>
      <c r="J117" s="247"/>
      <c r="K117" s="313">
        <v>2016222</v>
      </c>
      <c r="L117" s="331" t="s">
        <v>336</v>
      </c>
      <c r="M117" s="308" t="s">
        <v>28</v>
      </c>
      <c r="N117" s="309" t="s">
        <v>315</v>
      </c>
      <c r="O117" s="308" t="s">
        <v>284</v>
      </c>
      <c r="P117" s="247"/>
      <c r="Q117" s="169"/>
      <c r="R117" s="169"/>
      <c r="S117" s="169"/>
    </row>
    <row r="118" spans="2:19" ht="15.75">
      <c r="B118" s="332"/>
      <c r="C118" s="332"/>
      <c r="I118" s="247"/>
      <c r="J118" s="247"/>
      <c r="K118" s="313" t="s">
        <v>316</v>
      </c>
      <c r="L118" s="331" t="s">
        <v>317</v>
      </c>
      <c r="M118" s="308" t="s">
        <v>28</v>
      </c>
      <c r="N118" s="309" t="s">
        <v>315</v>
      </c>
      <c r="O118" s="308" t="s">
        <v>284</v>
      </c>
      <c r="P118" s="247"/>
      <c r="Q118" s="169"/>
      <c r="R118" s="169"/>
      <c r="S118" s="169"/>
    </row>
    <row r="119" spans="2:19" ht="15.75">
      <c r="B119" s="332"/>
      <c r="C119" s="332"/>
      <c r="I119" s="247"/>
      <c r="J119" s="247"/>
      <c r="K119" s="313" t="s">
        <v>453</v>
      </c>
      <c r="L119" s="331" t="s">
        <v>454</v>
      </c>
      <c r="M119" s="308" t="s">
        <v>28</v>
      </c>
      <c r="N119" s="309" t="s">
        <v>315</v>
      </c>
      <c r="O119" s="308" t="s">
        <v>284</v>
      </c>
      <c r="P119" s="247"/>
      <c r="Q119" s="169"/>
      <c r="R119" s="169"/>
      <c r="S119" s="169"/>
    </row>
    <row r="120" spans="2:19" ht="15.75">
      <c r="B120" s="332"/>
      <c r="C120" s="332"/>
      <c r="I120" s="247"/>
      <c r="J120" s="247"/>
      <c r="K120" s="313" t="s">
        <v>431</v>
      </c>
      <c r="L120" s="331" t="s">
        <v>433</v>
      </c>
      <c r="M120" s="308" t="s">
        <v>28</v>
      </c>
      <c r="N120" s="309" t="s">
        <v>315</v>
      </c>
      <c r="O120" s="308" t="s">
        <v>284</v>
      </c>
      <c r="P120" s="247"/>
      <c r="Q120" s="169"/>
      <c r="R120" s="169"/>
      <c r="S120" s="169"/>
    </row>
    <row r="121" spans="2:19" ht="15.75">
      <c r="B121" s="332"/>
      <c r="C121" s="332"/>
      <c r="I121" s="247"/>
      <c r="J121" s="247"/>
      <c r="K121" s="313" t="s">
        <v>465</v>
      </c>
      <c r="L121" s="331" t="s">
        <v>466</v>
      </c>
      <c r="M121" s="308" t="s">
        <v>28</v>
      </c>
      <c r="N121" s="309" t="s">
        <v>315</v>
      </c>
      <c r="O121" s="308" t="s">
        <v>284</v>
      </c>
      <c r="P121" s="247"/>
      <c r="Q121" s="169"/>
      <c r="R121" s="169"/>
      <c r="S121" s="169"/>
    </row>
    <row r="122" spans="2:19" ht="15.75">
      <c r="B122" s="332"/>
      <c r="C122" s="332"/>
      <c r="D122" s="332"/>
      <c r="E122" s="332"/>
      <c r="I122" s="247"/>
      <c r="J122" s="247"/>
      <c r="K122" s="313" t="s">
        <v>326</v>
      </c>
      <c r="L122" s="331" t="s">
        <v>327</v>
      </c>
      <c r="M122" s="308" t="s">
        <v>28</v>
      </c>
      <c r="N122" s="309" t="s">
        <v>315</v>
      </c>
      <c r="O122" s="308" t="s">
        <v>284</v>
      </c>
      <c r="P122" s="247"/>
      <c r="Q122" s="169"/>
      <c r="R122" s="169"/>
      <c r="S122" s="169"/>
    </row>
    <row r="123" spans="2:19" ht="15.75">
      <c r="B123" s="332"/>
      <c r="C123" s="332"/>
      <c r="D123" s="332"/>
      <c r="E123" s="332"/>
      <c r="F123" s="332"/>
      <c r="G123" s="332"/>
      <c r="H123" s="332"/>
      <c r="I123" s="247"/>
      <c r="J123" s="247"/>
      <c r="K123" s="317" t="s">
        <v>584</v>
      </c>
      <c r="L123" s="331" t="s">
        <v>262</v>
      </c>
      <c r="M123" s="308" t="s">
        <v>28</v>
      </c>
      <c r="N123" s="309" t="s">
        <v>315</v>
      </c>
      <c r="O123" s="308" t="s">
        <v>284</v>
      </c>
      <c r="P123" s="247"/>
      <c r="Q123" s="169"/>
      <c r="R123" s="169"/>
      <c r="S123" s="169"/>
    </row>
    <row r="124" spans="2:19" ht="15.75">
      <c r="B124" s="332"/>
      <c r="C124" s="332"/>
      <c r="D124" s="332"/>
      <c r="E124" s="332"/>
      <c r="F124" s="332"/>
      <c r="G124" s="332"/>
      <c r="H124" s="332"/>
      <c r="I124" s="247"/>
      <c r="J124" s="247"/>
      <c r="K124" s="313" t="s">
        <v>310</v>
      </c>
      <c r="L124" s="331" t="s">
        <v>311</v>
      </c>
      <c r="M124" s="308" t="s">
        <v>28</v>
      </c>
      <c r="N124" s="309" t="s">
        <v>315</v>
      </c>
      <c r="O124" s="308" t="s">
        <v>284</v>
      </c>
      <c r="P124" s="247"/>
      <c r="Q124" s="169"/>
      <c r="R124" s="169"/>
      <c r="S124" s="169"/>
    </row>
    <row r="125" spans="2:19" ht="15.75">
      <c r="B125" s="332"/>
      <c r="C125" s="332"/>
      <c r="D125" s="332"/>
      <c r="E125" s="332"/>
      <c r="F125" s="332"/>
      <c r="G125" s="332"/>
      <c r="H125" s="332"/>
      <c r="I125" s="247"/>
      <c r="J125" s="247"/>
      <c r="K125" s="313" t="s">
        <v>320</v>
      </c>
      <c r="L125" s="331" t="s">
        <v>321</v>
      </c>
      <c r="M125" s="308" t="s">
        <v>28</v>
      </c>
      <c r="N125" s="309" t="s">
        <v>315</v>
      </c>
      <c r="O125" s="308" t="s">
        <v>284</v>
      </c>
      <c r="P125" s="247"/>
      <c r="Q125" s="169"/>
      <c r="R125" s="169"/>
      <c r="S125" s="169"/>
    </row>
    <row r="126" spans="2:19" ht="15.75">
      <c r="B126" s="332"/>
      <c r="C126" s="332"/>
      <c r="D126" s="332"/>
      <c r="E126" s="332"/>
      <c r="F126" s="332"/>
      <c r="G126" s="332"/>
      <c r="H126" s="332"/>
      <c r="I126" s="247"/>
      <c r="J126" s="247"/>
      <c r="K126" s="313">
        <v>2016223</v>
      </c>
      <c r="L126" s="331" t="s">
        <v>328</v>
      </c>
      <c r="M126" s="308" t="s">
        <v>28</v>
      </c>
      <c r="N126" s="309" t="s">
        <v>315</v>
      </c>
      <c r="O126" s="308" t="s">
        <v>284</v>
      </c>
      <c r="P126" s="247"/>
      <c r="Q126" s="169"/>
      <c r="R126" s="169"/>
      <c r="S126" s="169"/>
    </row>
    <row r="127" spans="2:19" ht="15.75">
      <c r="B127" s="332"/>
      <c r="C127" s="332"/>
      <c r="D127" s="332"/>
      <c r="E127" s="332"/>
      <c r="F127" s="332"/>
      <c r="G127" s="332"/>
      <c r="H127" s="332"/>
      <c r="I127" s="247"/>
      <c r="J127" s="247"/>
      <c r="K127" s="313" t="s">
        <v>545</v>
      </c>
      <c r="L127" s="331" t="s">
        <v>547</v>
      </c>
      <c r="M127" s="308" t="s">
        <v>28</v>
      </c>
      <c r="N127" s="309" t="s">
        <v>315</v>
      </c>
      <c r="O127" s="308" t="s">
        <v>284</v>
      </c>
      <c r="P127" s="247"/>
      <c r="Q127" s="169"/>
      <c r="R127" s="169"/>
      <c r="S127" s="169"/>
    </row>
    <row r="128" spans="2:19" ht="15.75">
      <c r="B128" s="332"/>
      <c r="C128" s="332"/>
      <c r="D128" s="332"/>
      <c r="E128" s="332"/>
      <c r="F128" s="332"/>
      <c r="G128" s="332"/>
      <c r="H128" s="332"/>
      <c r="I128" s="247"/>
      <c r="J128" s="247"/>
      <c r="K128" s="313">
        <v>19063</v>
      </c>
      <c r="L128" s="331" t="s">
        <v>571</v>
      </c>
      <c r="M128" s="308" t="s">
        <v>28</v>
      </c>
      <c r="N128" s="309" t="s">
        <v>315</v>
      </c>
      <c r="O128" s="308" t="s">
        <v>284</v>
      </c>
      <c r="P128" s="247"/>
      <c r="Q128" s="169"/>
      <c r="R128" s="169"/>
      <c r="S128" s="169"/>
    </row>
    <row r="129" spans="2:22" ht="15.75">
      <c r="B129" s="332"/>
      <c r="C129" s="332"/>
      <c r="D129" s="332"/>
      <c r="E129" s="332"/>
      <c r="F129" s="332"/>
      <c r="G129" s="332"/>
      <c r="H129" s="332"/>
      <c r="I129" s="247"/>
      <c r="J129" s="247"/>
      <c r="K129" s="313" t="s">
        <v>436</v>
      </c>
      <c r="L129" s="331" t="s">
        <v>314</v>
      </c>
      <c r="M129" s="308" t="s">
        <v>28</v>
      </c>
      <c r="N129" s="309" t="s">
        <v>315</v>
      </c>
      <c r="O129" s="308" t="s">
        <v>284</v>
      </c>
      <c r="P129" s="247"/>
      <c r="Q129" s="169"/>
      <c r="R129" s="169"/>
      <c r="S129" s="169"/>
    </row>
    <row r="130" spans="2:22" ht="15.75">
      <c r="B130" s="332"/>
      <c r="C130" s="332"/>
      <c r="D130" s="332"/>
      <c r="E130" s="332"/>
      <c r="F130" s="332"/>
      <c r="G130" s="332"/>
      <c r="H130" s="332"/>
      <c r="I130" s="247"/>
      <c r="J130" s="247"/>
      <c r="K130" s="313" t="s">
        <v>224</v>
      </c>
      <c r="L130" s="331" t="s">
        <v>313</v>
      </c>
      <c r="M130" s="308" t="s">
        <v>28</v>
      </c>
      <c r="N130" s="309" t="s">
        <v>315</v>
      </c>
      <c r="O130" s="308" t="s">
        <v>284</v>
      </c>
      <c r="P130" s="247"/>
      <c r="Q130" s="169"/>
      <c r="R130" s="169"/>
      <c r="S130" s="169"/>
    </row>
    <row r="131" spans="2:22" ht="15.75">
      <c r="B131" s="332"/>
      <c r="C131" s="332"/>
      <c r="D131" s="332"/>
      <c r="E131" s="332"/>
      <c r="F131" s="332"/>
      <c r="G131" s="332"/>
      <c r="H131" s="332"/>
      <c r="I131" s="247"/>
      <c r="J131" s="247"/>
      <c r="K131" s="313">
        <v>19061</v>
      </c>
      <c r="L131" s="331" t="s">
        <v>558</v>
      </c>
      <c r="M131" s="308" t="s">
        <v>28</v>
      </c>
      <c r="N131" s="309" t="s">
        <v>315</v>
      </c>
      <c r="O131" s="308" t="s">
        <v>284</v>
      </c>
      <c r="P131" s="247"/>
      <c r="Q131" s="169"/>
      <c r="R131" s="169"/>
      <c r="S131" s="169"/>
      <c r="T131" s="169"/>
      <c r="U131" s="169"/>
      <c r="V131" s="169"/>
    </row>
    <row r="132" spans="2:22" ht="15.75">
      <c r="B132" s="332"/>
      <c r="C132" s="332"/>
      <c r="D132" s="332"/>
      <c r="E132" s="332"/>
      <c r="F132" s="332"/>
      <c r="G132" s="332"/>
      <c r="H132" s="332"/>
      <c r="I132" s="247"/>
      <c r="J132" s="247"/>
      <c r="K132" s="313" t="s">
        <v>468</v>
      </c>
      <c r="L132" s="331" t="s">
        <v>469</v>
      </c>
      <c r="M132" s="308" t="s">
        <v>28</v>
      </c>
      <c r="N132" s="309" t="s">
        <v>315</v>
      </c>
      <c r="O132" s="308" t="s">
        <v>284</v>
      </c>
      <c r="P132" s="247"/>
      <c r="Q132" s="169"/>
      <c r="R132" s="169"/>
      <c r="S132" s="169"/>
      <c r="T132" s="169"/>
      <c r="U132" s="169"/>
      <c r="V132" s="169"/>
    </row>
    <row r="133" spans="2:22" ht="15.75">
      <c r="B133" s="332"/>
      <c r="C133" s="332"/>
      <c r="D133" s="332"/>
      <c r="E133" s="332"/>
      <c r="F133" s="332"/>
      <c r="G133" s="332"/>
      <c r="H133" s="332"/>
      <c r="I133" s="247"/>
      <c r="J133" s="247"/>
      <c r="K133" s="313" t="s">
        <v>510</v>
      </c>
      <c r="L133" s="331" t="s">
        <v>511</v>
      </c>
      <c r="M133" s="308" t="s">
        <v>28</v>
      </c>
      <c r="N133" s="309" t="s">
        <v>315</v>
      </c>
      <c r="O133" s="308" t="s">
        <v>284</v>
      </c>
      <c r="P133" s="247"/>
      <c r="Q133" s="169"/>
      <c r="R133" s="169"/>
      <c r="S133" s="169"/>
      <c r="T133" s="169"/>
      <c r="U133" s="169"/>
      <c r="V133" s="169"/>
    </row>
    <row r="134" spans="2:22" ht="15.75">
      <c r="B134" s="332"/>
      <c r="C134" s="332"/>
      <c r="D134" s="332"/>
      <c r="E134" s="332"/>
      <c r="F134" s="332"/>
      <c r="G134" s="332"/>
      <c r="H134" s="332"/>
      <c r="I134" s="247"/>
      <c r="J134" s="247"/>
      <c r="K134" s="313" t="s">
        <v>318</v>
      </c>
      <c r="L134" s="331" t="s">
        <v>319</v>
      </c>
      <c r="M134" s="308" t="s">
        <v>28</v>
      </c>
      <c r="N134" s="309" t="s">
        <v>315</v>
      </c>
      <c r="O134" s="308" t="s">
        <v>284</v>
      </c>
      <c r="P134" s="247"/>
      <c r="Q134" s="169"/>
      <c r="R134" s="169"/>
      <c r="S134" s="169"/>
      <c r="T134" s="169"/>
      <c r="U134" s="169"/>
      <c r="V134" s="169"/>
    </row>
    <row r="135" spans="2:22" ht="15.75">
      <c r="F135" s="332"/>
      <c r="G135" s="332"/>
      <c r="H135" s="332"/>
      <c r="I135" s="247"/>
      <c r="J135" s="247"/>
      <c r="K135" s="313">
        <v>5352017</v>
      </c>
      <c r="L135" s="365" t="s">
        <v>425</v>
      </c>
      <c r="M135" s="308" t="s">
        <v>28</v>
      </c>
      <c r="N135" s="309" t="s">
        <v>315</v>
      </c>
      <c r="O135" s="308" t="s">
        <v>284</v>
      </c>
      <c r="P135" s="247"/>
      <c r="Q135" s="169"/>
      <c r="R135" s="169"/>
      <c r="S135" s="169"/>
      <c r="T135" s="169"/>
      <c r="U135" s="169"/>
      <c r="V135" s="169"/>
    </row>
    <row r="136" spans="2:22" ht="15.75">
      <c r="I136" s="247"/>
      <c r="J136" s="247"/>
      <c r="K136" s="320" t="s">
        <v>337</v>
      </c>
      <c r="L136" s="365" t="s">
        <v>338</v>
      </c>
      <c r="M136" s="308" t="s">
        <v>28</v>
      </c>
      <c r="N136" s="309" t="s">
        <v>315</v>
      </c>
      <c r="O136" s="308" t="s">
        <v>284</v>
      </c>
      <c r="P136" s="247"/>
      <c r="Q136" s="169"/>
      <c r="R136" s="169"/>
      <c r="S136" s="169"/>
      <c r="T136" s="169"/>
      <c r="U136" s="169"/>
      <c r="V136" s="169"/>
    </row>
    <row r="137" spans="2:22" ht="15.75">
      <c r="I137" s="247"/>
      <c r="J137" s="247"/>
      <c r="K137" s="313" t="s">
        <v>324</v>
      </c>
      <c r="L137" s="331" t="s">
        <v>325</v>
      </c>
      <c r="M137" s="308" t="s">
        <v>28</v>
      </c>
      <c r="N137" s="309" t="s">
        <v>315</v>
      </c>
      <c r="O137" s="308" t="s">
        <v>284</v>
      </c>
      <c r="P137" s="247"/>
      <c r="Q137" s="169"/>
      <c r="R137" s="169"/>
      <c r="S137" s="169"/>
      <c r="T137" s="169"/>
      <c r="U137" s="169"/>
      <c r="V137" s="169"/>
    </row>
    <row r="138" spans="2:22" ht="15.75">
      <c r="I138" s="247"/>
      <c r="J138" s="247"/>
      <c r="K138" s="313">
        <v>19062</v>
      </c>
      <c r="L138" s="331" t="s">
        <v>557</v>
      </c>
      <c r="M138" s="308" t="s">
        <v>28</v>
      </c>
      <c r="N138" s="309" t="s">
        <v>315</v>
      </c>
      <c r="O138" s="308" t="s">
        <v>284</v>
      </c>
      <c r="P138" s="247"/>
      <c r="Q138" s="169"/>
      <c r="R138" s="169"/>
      <c r="S138" s="169"/>
      <c r="T138" s="169"/>
      <c r="U138" s="169"/>
      <c r="V138" s="169"/>
    </row>
    <row r="139" spans="2:22" ht="15.75">
      <c r="I139" s="247"/>
      <c r="J139" s="247"/>
      <c r="K139" s="313" t="s">
        <v>541</v>
      </c>
      <c r="L139" s="314" t="s">
        <v>542</v>
      </c>
      <c r="M139" s="308" t="s">
        <v>28</v>
      </c>
      <c r="N139" s="309" t="s">
        <v>315</v>
      </c>
      <c r="O139" s="308" t="s">
        <v>284</v>
      </c>
      <c r="P139" s="247"/>
      <c r="Q139" s="169"/>
      <c r="R139" s="169"/>
      <c r="S139" s="169"/>
      <c r="T139" s="169"/>
      <c r="U139" s="169"/>
      <c r="V139" s="169"/>
    </row>
    <row r="140" spans="2:22" ht="15.75">
      <c r="I140" s="247"/>
      <c r="J140" s="247"/>
      <c r="M140" s="169"/>
      <c r="N140" s="169"/>
      <c r="O140" s="169"/>
      <c r="P140" s="247"/>
      <c r="Q140" s="169"/>
      <c r="R140" s="169"/>
      <c r="S140" s="169"/>
      <c r="T140" s="169"/>
      <c r="U140" s="169"/>
      <c r="V140" s="169"/>
    </row>
    <row r="141" spans="2:22" ht="15.75">
      <c r="I141" s="247"/>
      <c r="J141" s="247"/>
      <c r="M141" s="169"/>
      <c r="N141" s="169"/>
      <c r="O141" s="169"/>
      <c r="P141" s="247"/>
      <c r="Q141" s="169"/>
      <c r="R141" s="169"/>
      <c r="S141" s="169"/>
      <c r="T141" s="169"/>
      <c r="U141" s="169"/>
      <c r="V141" s="169"/>
    </row>
    <row r="142" spans="2:22" ht="15.75">
      <c r="I142" s="247"/>
      <c r="J142" s="247"/>
      <c r="M142" s="169"/>
      <c r="N142" s="169"/>
      <c r="O142" s="169"/>
      <c r="P142" s="247"/>
      <c r="Q142" s="169"/>
      <c r="R142" s="169"/>
      <c r="S142" s="169"/>
      <c r="T142" s="169"/>
      <c r="U142" s="169"/>
      <c r="V142" s="169"/>
    </row>
    <row r="143" spans="2:22" ht="15.75">
      <c r="I143" s="247"/>
      <c r="J143" s="247"/>
      <c r="M143" s="169"/>
      <c r="N143" s="169"/>
      <c r="O143" s="169"/>
      <c r="P143" s="247"/>
      <c r="Q143" s="169"/>
      <c r="R143" s="169"/>
    </row>
    <row r="144" spans="2:22" ht="15.75">
      <c r="I144" s="247"/>
      <c r="J144" s="247"/>
      <c r="M144" s="169"/>
      <c r="N144" s="169"/>
      <c r="O144" s="169"/>
      <c r="P144" s="247"/>
      <c r="Q144" s="169"/>
    </row>
    <row r="145" spans="9:17" ht="15.75">
      <c r="I145" s="247"/>
      <c r="J145" s="247"/>
      <c r="M145" s="169"/>
      <c r="N145" s="169"/>
      <c r="O145" s="169"/>
      <c r="P145" s="169"/>
      <c r="Q145" s="169"/>
    </row>
    <row r="146" spans="9:17" ht="15.75">
      <c r="I146" s="247"/>
      <c r="J146" s="247"/>
      <c r="M146" s="169"/>
      <c r="N146" s="169"/>
      <c r="O146" s="169"/>
      <c r="P146" s="169"/>
      <c r="Q146" s="169"/>
    </row>
    <row r="147" spans="9:17" ht="15.75">
      <c r="I147" s="247"/>
      <c r="J147" s="247"/>
      <c r="M147" s="169"/>
      <c r="N147" s="169"/>
      <c r="O147" s="169"/>
      <c r="P147" s="169"/>
      <c r="Q147" s="169"/>
    </row>
    <row r="148" spans="9:17">
      <c r="M148" s="169"/>
      <c r="N148" s="169"/>
      <c r="O148" s="169"/>
      <c r="P148" s="169"/>
      <c r="Q148" s="169"/>
    </row>
    <row r="149" spans="9:17">
      <c r="M149" s="169"/>
      <c r="N149" s="169"/>
      <c r="O149" s="169"/>
      <c r="P149" s="169"/>
      <c r="Q149" s="169"/>
    </row>
    <row r="150" spans="9:17">
      <c r="M150" s="169"/>
      <c r="N150" s="169"/>
      <c r="O150" s="169"/>
      <c r="P150" s="169"/>
      <c r="Q150" s="169"/>
    </row>
    <row r="151" spans="9:17">
      <c r="M151" s="169"/>
      <c r="N151" s="169"/>
      <c r="O151" s="169"/>
      <c r="P151" s="169"/>
      <c r="Q151" s="169"/>
    </row>
    <row r="152" spans="9:17">
      <c r="M152" s="169"/>
      <c r="N152" s="169"/>
      <c r="O152" s="169"/>
      <c r="P152" s="169"/>
      <c r="Q152" s="169"/>
    </row>
    <row r="153" spans="9:17">
      <c r="M153" s="169"/>
      <c r="N153" s="169"/>
      <c r="O153" s="169"/>
      <c r="P153" s="169"/>
      <c r="Q153" s="169"/>
    </row>
    <row r="154" spans="9:17">
      <c r="M154" s="169"/>
      <c r="N154" s="169"/>
      <c r="O154" s="169"/>
      <c r="P154" s="169"/>
      <c r="Q154" s="169"/>
    </row>
    <row r="155" spans="9:17">
      <c r="M155" s="169"/>
      <c r="N155" s="169"/>
      <c r="O155" s="169"/>
      <c r="P155" s="169"/>
      <c r="Q155" s="169"/>
    </row>
    <row r="156" spans="9:17">
      <c r="M156" s="169"/>
      <c r="N156" s="169"/>
      <c r="O156" s="169"/>
      <c r="P156" s="169"/>
    </row>
    <row r="157" spans="9:17">
      <c r="M157" s="169"/>
      <c r="N157" s="169"/>
      <c r="O157" s="169"/>
      <c r="P157" s="169"/>
    </row>
    <row r="158" spans="9:17">
      <c r="M158" s="169"/>
      <c r="N158" s="169"/>
      <c r="O158" s="169"/>
      <c r="P158" s="169"/>
    </row>
    <row r="159" spans="9:17">
      <c r="M159" s="169"/>
      <c r="N159" s="169"/>
      <c r="O159" s="169"/>
      <c r="P159" s="169"/>
    </row>
    <row r="160" spans="9:17">
      <c r="P160" s="169"/>
    </row>
    <row r="161" spans="16:16">
      <c r="P161" s="169"/>
    </row>
    <row r="162" spans="16:16">
      <c r="P162" s="169"/>
    </row>
    <row r="163" spans="16:16">
      <c r="P163" s="169"/>
    </row>
    <row r="164" spans="16:16">
      <c r="P164" s="169"/>
    </row>
    <row r="165" spans="16:16">
      <c r="P165" s="169"/>
    </row>
    <row r="166" spans="16:16">
      <c r="P166" s="169"/>
    </row>
    <row r="167" spans="16:16">
      <c r="P167" s="169"/>
    </row>
  </sheetData>
  <autoFilter ref="K4:K160"/>
  <sortState ref="K91:O121">
    <sortCondition ref="L91:L121"/>
  </sortState>
  <mergeCells count="12">
    <mergeCell ref="E65:E70"/>
    <mergeCell ref="B47:D47"/>
    <mergeCell ref="F47:H47"/>
    <mergeCell ref="F61:H61"/>
    <mergeCell ref="B34:D34"/>
    <mergeCell ref="F34:H34"/>
    <mergeCell ref="B5:H5"/>
    <mergeCell ref="B6:H6"/>
    <mergeCell ref="B8:D8"/>
    <mergeCell ref="F8:H8"/>
    <mergeCell ref="B21:D21"/>
    <mergeCell ref="F21:H21"/>
  </mergeCells>
  <conditionalFormatting sqref="K140:L160">
    <cfRule type="duplicateValues" dxfId="279" priority="6742"/>
  </conditionalFormatting>
  <pageMargins left="0.7" right="0.7" top="0.75" bottom="0.75" header="0.3" footer="0.3"/>
  <ignoredErrors>
    <ignoredError sqref="K8:O15 K17:O19 K16:N16 M20:O20 G64:H69 C59:D59 G52:H54 G37:H45 C13:D19 C37:D45 G24:H31 C24:D32 C50:D56 C57 C11:D11 C12:D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CC"/>
  </sheetPr>
  <dimension ref="A1:AD87"/>
  <sheetViews>
    <sheetView showGridLines="0" tabSelected="1" topLeftCell="L17" zoomScaleNormal="100" workbookViewId="0">
      <selection activeCell="AC26" sqref="AC26"/>
    </sheetView>
  </sheetViews>
  <sheetFormatPr defaultColWidth="8.85546875" defaultRowHeight="15"/>
  <cols>
    <col min="1" max="1" width="4.42578125" style="53" customWidth="1"/>
    <col min="2" max="2" width="17.28515625" style="169" customWidth="1"/>
    <col min="3" max="3" width="18.28515625" style="169" bestFit="1" customWidth="1"/>
    <col min="4" max="9" width="11.85546875" style="169" customWidth="1"/>
    <col min="10" max="10" width="8.85546875" style="169"/>
    <col min="11" max="11" width="0" style="169" hidden="1" customWidth="1"/>
    <col min="12" max="12" width="10" style="169" customWidth="1"/>
    <col min="13" max="13" width="16.7109375" style="169" customWidth="1"/>
    <col min="14" max="14" width="5.140625" style="53" customWidth="1"/>
    <col min="15" max="15" width="4" style="169" customWidth="1"/>
    <col min="16" max="16" width="5.7109375" style="413" customWidth="1"/>
    <col min="17" max="17" width="20.7109375" style="413" customWidth="1"/>
    <col min="18" max="18" width="15.7109375" style="413" customWidth="1"/>
    <col min="19" max="19" width="8.7109375" style="413" customWidth="1"/>
    <col min="20" max="20" width="10.7109375" style="413" customWidth="1"/>
    <col min="21" max="30" width="9.28515625" style="413" customWidth="1"/>
    <col min="31" max="16384" width="8.85546875" style="169"/>
  </cols>
  <sheetData>
    <row r="1" spans="1:30">
      <c r="A1" s="169"/>
      <c r="N1" s="169"/>
    </row>
    <row r="2" spans="1:30" ht="30" customHeight="1">
      <c r="A2" s="169"/>
      <c r="B2" s="659" t="s">
        <v>695</v>
      </c>
      <c r="C2" s="713">
        <v>44097</v>
      </c>
      <c r="D2" s="684">
        <f>U2</f>
        <v>4</v>
      </c>
      <c r="E2" s="684">
        <f>+X2</f>
        <v>7</v>
      </c>
      <c r="F2" s="684">
        <f>+Z2</f>
        <v>9</v>
      </c>
      <c r="G2" s="684">
        <f>+AA2</f>
        <v>10</v>
      </c>
      <c r="H2" s="684">
        <f t="shared" ref="H2:I2" si="0">+AB2</f>
        <v>11</v>
      </c>
      <c r="I2" s="684">
        <f t="shared" si="0"/>
        <v>12</v>
      </c>
      <c r="N2" s="169"/>
      <c r="Q2" s="729"/>
      <c r="R2" s="729">
        <v>1</v>
      </c>
      <c r="S2" s="729">
        <v>2</v>
      </c>
      <c r="T2" s="729">
        <v>3</v>
      </c>
      <c r="U2" s="729">
        <v>4</v>
      </c>
      <c r="V2" s="729">
        <v>5</v>
      </c>
      <c r="W2" s="729">
        <v>6</v>
      </c>
      <c r="X2" s="729">
        <v>7</v>
      </c>
      <c r="Y2" s="729">
        <v>8</v>
      </c>
      <c r="Z2" s="729">
        <v>9</v>
      </c>
      <c r="AA2" s="729">
        <v>10</v>
      </c>
      <c r="AB2" s="729">
        <v>11</v>
      </c>
      <c r="AC2" s="729">
        <v>12</v>
      </c>
      <c r="AD2" s="729">
        <v>13</v>
      </c>
    </row>
    <row r="3" spans="1:30" ht="15" hidden="1" customHeight="1">
      <c r="A3" s="169"/>
      <c r="N3" s="169"/>
      <c r="Q3" s="729"/>
      <c r="R3" s="729"/>
      <c r="S3" s="729"/>
      <c r="T3" s="729"/>
      <c r="U3" s="729"/>
      <c r="V3" s="729"/>
      <c r="W3" s="729"/>
      <c r="X3" s="729"/>
      <c r="Y3" s="729"/>
      <c r="Z3" s="729"/>
      <c r="AA3" s="729"/>
      <c r="AB3" s="729"/>
      <c r="AC3" s="729"/>
      <c r="AD3" s="729"/>
    </row>
    <row r="4" spans="1:30" ht="15" hidden="1" customHeight="1">
      <c r="A4" s="169"/>
      <c r="N4" s="169"/>
    </row>
    <row r="5" spans="1:30" ht="15" customHeight="1">
      <c r="A5" s="169"/>
      <c r="B5" s="412"/>
      <c r="N5" s="169"/>
    </row>
    <row r="6" spans="1:30" ht="29.45" customHeight="1">
      <c r="A6" s="169"/>
      <c r="B6" s="710" t="s">
        <v>591</v>
      </c>
      <c r="C6" s="710" t="s">
        <v>592</v>
      </c>
      <c r="D6" s="711" t="s">
        <v>593</v>
      </c>
      <c r="E6" s="711" t="s">
        <v>595</v>
      </c>
      <c r="F6" s="711" t="s">
        <v>594</v>
      </c>
      <c r="G6" s="711" t="s">
        <v>596</v>
      </c>
      <c r="H6" s="711" t="s">
        <v>597</v>
      </c>
      <c r="I6" s="711" t="s">
        <v>598</v>
      </c>
      <c r="N6" s="169"/>
      <c r="P6" s="728" t="s">
        <v>96</v>
      </c>
      <c r="Q6" s="728" t="s">
        <v>726</v>
      </c>
      <c r="R6" s="728" t="s">
        <v>727</v>
      </c>
      <c r="S6" s="728" t="s">
        <v>728</v>
      </c>
      <c r="T6" s="728" t="s">
        <v>729</v>
      </c>
      <c r="U6" s="728" t="s">
        <v>593</v>
      </c>
      <c r="V6" s="728" t="s">
        <v>730</v>
      </c>
      <c r="W6" s="728" t="s">
        <v>731</v>
      </c>
      <c r="X6" s="728" t="s">
        <v>732</v>
      </c>
      <c r="Y6" s="728" t="s">
        <v>733</v>
      </c>
      <c r="Z6" s="728" t="s">
        <v>734</v>
      </c>
      <c r="AA6" s="728" t="s">
        <v>735</v>
      </c>
      <c r="AB6" s="728" t="s">
        <v>736</v>
      </c>
      <c r="AC6" s="728" t="s">
        <v>737</v>
      </c>
      <c r="AD6" s="728" t="s">
        <v>738</v>
      </c>
    </row>
    <row r="7" spans="1:30" ht="15" hidden="1" customHeight="1">
      <c r="A7" s="169"/>
      <c r="B7" s="681" t="s">
        <v>599</v>
      </c>
      <c r="C7" s="712" t="s">
        <v>14</v>
      </c>
      <c r="D7" s="690"/>
      <c r="E7" s="690"/>
      <c r="F7" s="691"/>
      <c r="G7" s="692"/>
      <c r="H7" s="692"/>
      <c r="I7" s="692"/>
      <c r="N7" s="169"/>
      <c r="P7" s="681"/>
      <c r="Q7" s="681"/>
      <c r="R7" s="681"/>
      <c r="S7" s="681"/>
      <c r="T7" s="681"/>
      <c r="U7" s="681"/>
      <c r="V7" s="681"/>
      <c r="W7" s="681"/>
      <c r="X7" s="681"/>
      <c r="Y7" s="681"/>
      <c r="Z7" s="681"/>
      <c r="AA7" s="681"/>
      <c r="AB7" s="681"/>
      <c r="AC7" s="681"/>
      <c r="AD7" s="681"/>
    </row>
    <row r="8" spans="1:30" ht="15" hidden="1" customHeight="1">
      <c r="A8" s="169"/>
      <c r="B8" s="681" t="s">
        <v>600</v>
      </c>
      <c r="C8" s="697" t="s">
        <v>15</v>
      </c>
      <c r="D8" s="690"/>
      <c r="E8" s="690"/>
      <c r="F8" s="691"/>
      <c r="G8" s="692"/>
      <c r="H8" s="692"/>
      <c r="I8" s="692"/>
      <c r="N8" s="169"/>
      <c r="P8" s="681"/>
      <c r="Q8" s="681"/>
      <c r="R8" s="681"/>
      <c r="S8" s="681"/>
      <c r="T8" s="681"/>
      <c r="U8" s="681"/>
      <c r="V8" s="681"/>
      <c r="W8" s="681"/>
      <c r="X8" s="681"/>
      <c r="Y8" s="681"/>
      <c r="Z8" s="681"/>
      <c r="AA8" s="681"/>
      <c r="AB8" s="681"/>
      <c r="AC8" s="681"/>
      <c r="AD8" s="681"/>
    </row>
    <row r="9" spans="1:30" ht="15" hidden="1" customHeight="1">
      <c r="A9" s="169"/>
      <c r="B9" s="681" t="s">
        <v>601</v>
      </c>
      <c r="C9" s="689" t="s">
        <v>602</v>
      </c>
      <c r="D9" s="690"/>
      <c r="E9" s="690"/>
      <c r="F9" s="691"/>
      <c r="G9" s="692"/>
      <c r="H9" s="692"/>
      <c r="I9" s="692"/>
      <c r="N9" s="169"/>
      <c r="P9" s="681"/>
      <c r="Q9" s="681"/>
      <c r="R9" s="681"/>
      <c r="S9" s="681"/>
      <c r="T9" s="681"/>
      <c r="U9" s="681"/>
      <c r="V9" s="681"/>
      <c r="W9" s="681"/>
      <c r="X9" s="681"/>
      <c r="Y9" s="681"/>
      <c r="Z9" s="681"/>
      <c r="AA9" s="681"/>
      <c r="AB9" s="681"/>
      <c r="AC9" s="681"/>
      <c r="AD9" s="681"/>
    </row>
    <row r="10" spans="1:30" ht="15" hidden="1" customHeight="1">
      <c r="A10" s="169"/>
      <c r="B10" s="681" t="s">
        <v>603</v>
      </c>
      <c r="C10" s="694" t="s">
        <v>604</v>
      </c>
      <c r="D10" s="690"/>
      <c r="E10" s="690"/>
      <c r="F10" s="691"/>
      <c r="G10" s="692"/>
      <c r="H10" s="692"/>
      <c r="I10" s="692"/>
      <c r="N10" s="169"/>
      <c r="P10" s="681"/>
      <c r="Q10" s="681"/>
      <c r="R10" s="681"/>
      <c r="S10" s="681"/>
      <c r="T10" s="681"/>
      <c r="U10" s="681"/>
      <c r="V10" s="681"/>
      <c r="W10" s="681"/>
      <c r="X10" s="681"/>
      <c r="Y10" s="681"/>
      <c r="Z10" s="681"/>
      <c r="AA10" s="681"/>
      <c r="AB10" s="681"/>
      <c r="AC10" s="681"/>
      <c r="AD10" s="681"/>
    </row>
    <row r="11" spans="1:30" ht="15" hidden="1" customHeight="1">
      <c r="A11" s="169"/>
      <c r="B11" s="681" t="s">
        <v>605</v>
      </c>
      <c r="C11" s="699" t="s">
        <v>606</v>
      </c>
      <c r="D11" s="690"/>
      <c r="E11" s="690"/>
      <c r="F11" s="691"/>
      <c r="G11" s="692"/>
      <c r="H11" s="692"/>
      <c r="I11" s="692"/>
      <c r="N11" s="169"/>
      <c r="P11" s="681"/>
      <c r="Q11" s="681"/>
      <c r="R11" s="681"/>
      <c r="S11" s="681"/>
      <c r="T11" s="681"/>
      <c r="U11" s="681"/>
      <c r="V11" s="681"/>
      <c r="W11" s="681"/>
      <c r="X11" s="681"/>
      <c r="Y11" s="681"/>
      <c r="Z11" s="681"/>
      <c r="AA11" s="681"/>
      <c r="AB11" s="681"/>
      <c r="AC11" s="681"/>
      <c r="AD11" s="681"/>
    </row>
    <row r="12" spans="1:30" ht="15" hidden="1" customHeight="1">
      <c r="A12" s="169"/>
      <c r="B12" s="681" t="s">
        <v>607</v>
      </c>
      <c r="C12" s="693" t="s">
        <v>608</v>
      </c>
      <c r="D12" s="690"/>
      <c r="E12" s="690"/>
      <c r="F12" s="691"/>
      <c r="G12" s="692"/>
      <c r="H12" s="692"/>
      <c r="I12" s="692"/>
      <c r="N12" s="169"/>
      <c r="P12" s="681"/>
      <c r="Q12" s="681"/>
      <c r="R12" s="681"/>
      <c r="S12" s="681"/>
      <c r="T12" s="681"/>
      <c r="U12" s="681"/>
      <c r="V12" s="681"/>
      <c r="W12" s="681"/>
      <c r="X12" s="681"/>
      <c r="Y12" s="681"/>
      <c r="Z12" s="681"/>
      <c r="AA12" s="681"/>
      <c r="AB12" s="681"/>
      <c r="AC12" s="681"/>
      <c r="AD12" s="681"/>
    </row>
    <row r="13" spans="1:30" ht="15" hidden="1" customHeight="1">
      <c r="A13" s="169"/>
      <c r="B13" s="681" t="s">
        <v>609</v>
      </c>
      <c r="C13" s="701" t="s">
        <v>610</v>
      </c>
      <c r="D13" s="690"/>
      <c r="E13" s="690"/>
      <c r="F13" s="691"/>
      <c r="G13" s="692"/>
      <c r="H13" s="692"/>
      <c r="I13" s="692"/>
      <c r="N13" s="169"/>
      <c r="P13" s="681"/>
      <c r="Q13" s="681"/>
      <c r="R13" s="681"/>
      <c r="S13" s="681"/>
      <c r="T13" s="681"/>
      <c r="U13" s="681"/>
      <c r="V13" s="681"/>
      <c r="W13" s="681"/>
      <c r="X13" s="681"/>
      <c r="Y13" s="681"/>
      <c r="Z13" s="681"/>
      <c r="AA13" s="681"/>
      <c r="AB13" s="681"/>
      <c r="AC13" s="681"/>
      <c r="AD13" s="681"/>
    </row>
    <row r="14" spans="1:30" ht="15" hidden="1" customHeight="1">
      <c r="A14" s="169"/>
      <c r="B14" s="681" t="s">
        <v>611</v>
      </c>
      <c r="C14" s="698" t="s">
        <v>612</v>
      </c>
      <c r="D14" s="690"/>
      <c r="E14" s="690"/>
      <c r="F14" s="691"/>
      <c r="G14" s="692"/>
      <c r="H14" s="692"/>
      <c r="I14" s="692"/>
      <c r="N14" s="169"/>
      <c r="P14" s="681"/>
      <c r="Q14" s="681"/>
      <c r="R14" s="681"/>
      <c r="S14" s="681"/>
      <c r="T14" s="681"/>
      <c r="U14" s="681"/>
      <c r="V14" s="681"/>
      <c r="W14" s="681"/>
      <c r="X14" s="681"/>
      <c r="Y14" s="681"/>
      <c r="Z14" s="681"/>
      <c r="AA14" s="681"/>
      <c r="AB14" s="681"/>
      <c r="AC14" s="681"/>
      <c r="AD14" s="681"/>
    </row>
    <row r="15" spans="1:30" ht="15" hidden="1" customHeight="1">
      <c r="A15" s="169"/>
      <c r="B15" s="681" t="s">
        <v>613</v>
      </c>
      <c r="C15" s="702" t="s">
        <v>614</v>
      </c>
      <c r="D15" s="690"/>
      <c r="E15" s="690"/>
      <c r="F15" s="691"/>
      <c r="G15" s="692"/>
      <c r="H15" s="692"/>
      <c r="I15" s="692"/>
      <c r="N15" s="169"/>
      <c r="P15" s="681"/>
      <c r="Q15" s="681"/>
      <c r="R15" s="681"/>
      <c r="S15" s="681"/>
      <c r="T15" s="681"/>
      <c r="U15" s="681"/>
      <c r="V15" s="681"/>
      <c r="W15" s="681"/>
      <c r="X15" s="681"/>
      <c r="Y15" s="681"/>
      <c r="Z15" s="681"/>
      <c r="AA15" s="681"/>
      <c r="AB15" s="681"/>
      <c r="AC15" s="681"/>
      <c r="AD15" s="681"/>
    </row>
    <row r="16" spans="1:30" ht="15" hidden="1" customHeight="1">
      <c r="A16" s="169"/>
      <c r="B16" s="681" t="s">
        <v>615</v>
      </c>
      <c r="C16" s="695" t="s">
        <v>616</v>
      </c>
      <c r="D16" s="690"/>
      <c r="E16" s="690"/>
      <c r="F16" s="691"/>
      <c r="G16" s="692"/>
      <c r="H16" s="692"/>
      <c r="I16" s="692"/>
      <c r="N16" s="169"/>
      <c r="P16" s="681"/>
      <c r="Q16" s="681"/>
      <c r="R16" s="681"/>
      <c r="S16" s="681"/>
      <c r="T16" s="681"/>
      <c r="U16" s="681"/>
      <c r="V16" s="681"/>
      <c r="W16" s="681"/>
      <c r="X16" s="681"/>
      <c r="Y16" s="681"/>
      <c r="Z16" s="681"/>
      <c r="AA16" s="681"/>
      <c r="AB16" s="681"/>
      <c r="AC16" s="681"/>
      <c r="AD16" s="681"/>
    </row>
    <row r="17" spans="2:30">
      <c r="B17" s="681" t="s">
        <v>617</v>
      </c>
      <c r="C17" s="689" t="s">
        <v>394</v>
      </c>
      <c r="D17" s="690">
        <f>IFERROR(VLOOKUP($B$17,$R$17:$AD$56,D2,FALSE),"")</f>
        <v>25.06</v>
      </c>
      <c r="E17" s="690">
        <f>IFERROR(VLOOKUP(B17,$R$17:$AD$56,$E$2,FALSE),"")</f>
        <v>1.68</v>
      </c>
      <c r="F17" s="691">
        <f>IFERROR(VLOOKUP(B17,$R$17:$AD$56,$F$2,FALSE),"")</f>
        <v>0.14000000000000001</v>
      </c>
      <c r="G17" s="692">
        <f>IFERROR(VLOOKUP(B17,$R$17:$AD$56,$G$2,FALSE),"")</f>
        <v>7179</v>
      </c>
      <c r="H17" s="692">
        <f>IFERROR(VLOOKUP(B17,$R$17:$AD$56,$H$2,FALSE),"")</f>
        <v>5776</v>
      </c>
      <c r="I17" s="692">
        <f>IFERROR(VLOOKUP(B17,$R$17:$AD$56,$I$2,FALSE),"")</f>
        <v>5255</v>
      </c>
      <c r="L17" s="78" t="s">
        <v>393</v>
      </c>
      <c r="M17" s="353" t="s">
        <v>392</v>
      </c>
      <c r="P17" s="681">
        <v>1</v>
      </c>
      <c r="Q17" s="681" t="s">
        <v>776</v>
      </c>
      <c r="R17" s="681" t="s">
        <v>601</v>
      </c>
      <c r="S17" s="682"/>
      <c r="T17" s="682"/>
      <c r="U17" s="683">
        <v>18.760000000000002</v>
      </c>
      <c r="V17" s="683">
        <v>11.44</v>
      </c>
      <c r="W17" s="683">
        <v>3.53</v>
      </c>
      <c r="X17" s="683">
        <v>3.21</v>
      </c>
      <c r="Y17" s="683">
        <v>0.13</v>
      </c>
      <c r="Z17" s="683">
        <v>0.12</v>
      </c>
      <c r="AA17" s="682">
        <v>7431</v>
      </c>
      <c r="AB17" s="682">
        <v>6320</v>
      </c>
      <c r="AC17" s="682">
        <v>5793</v>
      </c>
      <c r="AD17" s="682">
        <v>51</v>
      </c>
    </row>
    <row r="18" spans="2:30">
      <c r="B18" s="681" t="s">
        <v>618</v>
      </c>
      <c r="C18" s="693" t="s">
        <v>655</v>
      </c>
      <c r="D18" s="690" t="str">
        <f t="shared" ref="D18:D82" si="1">IFERROR(VLOOKUP(B18,$R$17:$AD$56,$D$2,FALSE),"")</f>
        <v/>
      </c>
      <c r="E18" s="690" t="str">
        <f t="shared" ref="E18:E82" si="2">IFERROR(VLOOKUP(B18,$R$17:$AD$56,$E$2,FALSE),"")</f>
        <v/>
      </c>
      <c r="F18" s="691" t="str">
        <f t="shared" ref="F18:F82" si="3">IFERROR(VLOOKUP(B18,$R$17:$AD$56,$F$2,FALSE),"")</f>
        <v/>
      </c>
      <c r="G18" s="692" t="str">
        <f t="shared" ref="G18:G82" si="4">IFERROR(VLOOKUP(B18,$R$17:$AD$56,$G$2,FALSE),"")</f>
        <v/>
      </c>
      <c r="H18" s="692" t="str">
        <f t="shared" ref="H18:H82" si="5">IFERROR(VLOOKUP(B18,$R$17:$AD$56,$H$2,FALSE),"")</f>
        <v/>
      </c>
      <c r="I18" s="692" t="str">
        <f t="shared" ref="I18:I82" si="6">IFERROR(VLOOKUP(B18,$R$17:$AD$56,$I$2,FALSE),"")</f>
        <v/>
      </c>
      <c r="L18" s="78" t="s">
        <v>393</v>
      </c>
      <c r="M18" s="354" t="s">
        <v>444</v>
      </c>
      <c r="P18" s="686">
        <f>+P17+1</f>
        <v>2</v>
      </c>
      <c r="Q18" s="686" t="s">
        <v>14</v>
      </c>
      <c r="R18" s="686" t="s">
        <v>599</v>
      </c>
      <c r="S18" s="687"/>
      <c r="T18" s="687"/>
      <c r="U18" s="688">
        <v>22.69</v>
      </c>
      <c r="V18" s="688">
        <v>16.71</v>
      </c>
      <c r="W18" s="688">
        <v>1.42</v>
      </c>
      <c r="X18" s="688">
        <v>1.3</v>
      </c>
      <c r="Y18" s="688">
        <v>0.1</v>
      </c>
      <c r="Z18" s="688">
        <v>0.1</v>
      </c>
      <c r="AA18" s="687">
        <v>7219</v>
      </c>
      <c r="AB18" s="687">
        <v>5911</v>
      </c>
      <c r="AC18" s="682">
        <v>5496</v>
      </c>
      <c r="AD18" s="687">
        <v>55</v>
      </c>
    </row>
    <row r="19" spans="2:30">
      <c r="B19" s="681" t="s">
        <v>619</v>
      </c>
      <c r="C19" s="694" t="s">
        <v>396</v>
      </c>
      <c r="D19" s="690" t="str">
        <f t="shared" si="1"/>
        <v/>
      </c>
      <c r="E19" s="690" t="str">
        <f t="shared" si="2"/>
        <v/>
      </c>
      <c r="F19" s="691" t="str">
        <f t="shared" si="3"/>
        <v/>
      </c>
      <c r="G19" s="692" t="str">
        <f t="shared" si="4"/>
        <v/>
      </c>
      <c r="H19" s="692" t="str">
        <f t="shared" si="5"/>
        <v/>
      </c>
      <c r="I19" s="692" t="str">
        <f t="shared" si="6"/>
        <v/>
      </c>
      <c r="L19" s="78" t="s">
        <v>393</v>
      </c>
      <c r="M19" s="423" t="s">
        <v>678</v>
      </c>
      <c r="P19" s="681">
        <f t="shared" ref="P19:P56" si="7">+P18+1</f>
        <v>3</v>
      </c>
      <c r="Q19" s="681" t="s">
        <v>15</v>
      </c>
      <c r="R19" s="681" t="s">
        <v>600</v>
      </c>
      <c r="S19" s="682"/>
      <c r="T19" s="682"/>
      <c r="U19" s="683">
        <v>24.85</v>
      </c>
      <c r="V19" s="683">
        <v>17.29</v>
      </c>
      <c r="W19" s="683">
        <v>1.62</v>
      </c>
      <c r="X19" s="683">
        <v>1.46</v>
      </c>
      <c r="Y19" s="683">
        <v>0.1</v>
      </c>
      <c r="Z19" s="683">
        <v>0.09</v>
      </c>
      <c r="AA19" s="682">
        <v>7155</v>
      </c>
      <c r="AB19" s="682">
        <v>5802</v>
      </c>
      <c r="AC19" s="682">
        <v>5274</v>
      </c>
      <c r="AD19" s="682">
        <v>53</v>
      </c>
    </row>
    <row r="20" spans="2:30" ht="15" customHeight="1">
      <c r="B20" s="681" t="s">
        <v>620</v>
      </c>
      <c r="C20" s="695" t="s">
        <v>446</v>
      </c>
      <c r="D20" s="690" t="str">
        <f t="shared" si="1"/>
        <v/>
      </c>
      <c r="E20" s="690" t="str">
        <f t="shared" si="2"/>
        <v/>
      </c>
      <c r="F20" s="691" t="str">
        <f t="shared" si="3"/>
        <v/>
      </c>
      <c r="G20" s="692" t="str">
        <f t="shared" si="4"/>
        <v/>
      </c>
      <c r="H20" s="692" t="str">
        <f t="shared" si="5"/>
        <v/>
      </c>
      <c r="I20" s="692" t="str">
        <f t="shared" si="6"/>
        <v/>
      </c>
      <c r="L20" s="78" t="s">
        <v>393</v>
      </c>
      <c r="M20" s="424" t="s">
        <v>445</v>
      </c>
      <c r="P20" s="686">
        <f t="shared" si="7"/>
        <v>4</v>
      </c>
      <c r="Q20" s="686" t="s">
        <v>608</v>
      </c>
      <c r="R20" s="686" t="s">
        <v>607</v>
      </c>
      <c r="S20" s="687"/>
      <c r="T20" s="687"/>
      <c r="U20" s="688">
        <v>26.43</v>
      </c>
      <c r="V20" s="688">
        <v>16.62</v>
      </c>
      <c r="W20" s="688">
        <v>2.09</v>
      </c>
      <c r="X20" s="688">
        <v>1.84</v>
      </c>
      <c r="Y20" s="688">
        <v>0.1</v>
      </c>
      <c r="Z20" s="688">
        <v>0.09</v>
      </c>
      <c r="AA20" s="687">
        <v>7042</v>
      </c>
      <c r="AB20" s="687">
        <v>5725</v>
      </c>
      <c r="AC20" s="687">
        <v>5094</v>
      </c>
      <c r="AD20" s="687">
        <v>50</v>
      </c>
    </row>
    <row r="21" spans="2:30">
      <c r="B21" s="681" t="s">
        <v>621</v>
      </c>
      <c r="C21" s="696" t="s">
        <v>392</v>
      </c>
      <c r="D21" s="690">
        <f t="shared" si="1"/>
        <v>25.86</v>
      </c>
      <c r="E21" s="690">
        <f t="shared" si="2"/>
        <v>2.79</v>
      </c>
      <c r="F21" s="691">
        <f t="shared" si="3"/>
        <v>0.17</v>
      </c>
      <c r="G21" s="692">
        <f t="shared" si="4"/>
        <v>7161</v>
      </c>
      <c r="H21" s="692">
        <f t="shared" si="5"/>
        <v>5652</v>
      </c>
      <c r="I21" s="692">
        <f t="shared" si="6"/>
        <v>5106</v>
      </c>
      <c r="L21" s="78" t="s">
        <v>393</v>
      </c>
      <c r="M21" s="355" t="s">
        <v>446</v>
      </c>
      <c r="P21" s="681">
        <f t="shared" si="7"/>
        <v>5</v>
      </c>
      <c r="Q21" s="681" t="s">
        <v>23</v>
      </c>
      <c r="R21" s="681" t="s">
        <v>611</v>
      </c>
      <c r="S21" s="682"/>
      <c r="T21" s="682"/>
      <c r="U21" s="683">
        <v>28.54</v>
      </c>
      <c r="V21" s="683">
        <v>18.46</v>
      </c>
      <c r="W21" s="683">
        <v>2.3199999999999998</v>
      </c>
      <c r="X21" s="683">
        <v>2.0299999999999998</v>
      </c>
      <c r="Y21" s="683">
        <v>0.11</v>
      </c>
      <c r="Z21" s="683">
        <v>0.09</v>
      </c>
      <c r="AA21" s="682">
        <v>7031</v>
      </c>
      <c r="AB21" s="682">
        <v>5571</v>
      </c>
      <c r="AC21" s="682">
        <v>4885</v>
      </c>
      <c r="AD21" s="682">
        <v>50</v>
      </c>
    </row>
    <row r="22" spans="2:30">
      <c r="B22" s="681" t="s">
        <v>622</v>
      </c>
      <c r="C22" s="697" t="s">
        <v>444</v>
      </c>
      <c r="D22" s="690">
        <f t="shared" si="1"/>
        <v>27.8</v>
      </c>
      <c r="E22" s="690">
        <f t="shared" si="2"/>
        <v>2.2200000000000002</v>
      </c>
      <c r="F22" s="691">
        <f t="shared" si="3"/>
        <v>0.15</v>
      </c>
      <c r="G22" s="692">
        <f t="shared" si="4"/>
        <v>7057</v>
      </c>
      <c r="H22" s="692">
        <f t="shared" si="5"/>
        <v>5583</v>
      </c>
      <c r="I22" s="692">
        <f t="shared" si="6"/>
        <v>4939</v>
      </c>
      <c r="L22" s="78" t="s">
        <v>393</v>
      </c>
      <c r="M22" s="425" t="s">
        <v>447</v>
      </c>
      <c r="P22" s="686">
        <f t="shared" si="7"/>
        <v>6</v>
      </c>
      <c r="Q22" s="686" t="s">
        <v>784</v>
      </c>
      <c r="R22" s="686" t="s">
        <v>785</v>
      </c>
      <c r="S22" s="687"/>
      <c r="T22" s="687"/>
      <c r="U22" s="688">
        <v>30.02</v>
      </c>
      <c r="V22" s="688">
        <v>16.75</v>
      </c>
      <c r="W22" s="688">
        <v>3.18</v>
      </c>
      <c r="X22" s="688">
        <v>2.67</v>
      </c>
      <c r="Y22" s="688">
        <v>0.12</v>
      </c>
      <c r="Z22" s="688">
        <v>0.1</v>
      </c>
      <c r="AA22" s="687">
        <v>7023</v>
      </c>
      <c r="AB22" s="687">
        <v>5624</v>
      </c>
      <c r="AC22" s="687">
        <v>4731</v>
      </c>
      <c r="AD22" s="687">
        <v>49</v>
      </c>
    </row>
    <row r="23" spans="2:30">
      <c r="B23" s="681" t="s">
        <v>623</v>
      </c>
      <c r="C23" s="698" t="s">
        <v>678</v>
      </c>
      <c r="D23" s="690" t="str">
        <f t="shared" si="1"/>
        <v/>
      </c>
      <c r="E23" s="690" t="str">
        <f t="shared" si="2"/>
        <v/>
      </c>
      <c r="F23" s="691" t="str">
        <f t="shared" si="3"/>
        <v/>
      </c>
      <c r="G23" s="692" t="str">
        <f t="shared" si="4"/>
        <v/>
      </c>
      <c r="H23" s="692" t="str">
        <f t="shared" si="5"/>
        <v/>
      </c>
      <c r="I23" s="692" t="str">
        <f t="shared" si="6"/>
        <v/>
      </c>
      <c r="L23" s="78" t="s">
        <v>393</v>
      </c>
      <c r="M23" s="426" t="s">
        <v>394</v>
      </c>
      <c r="P23" s="681">
        <f t="shared" si="7"/>
        <v>7</v>
      </c>
      <c r="Q23" s="681" t="s">
        <v>606</v>
      </c>
      <c r="R23" s="681" t="s">
        <v>605</v>
      </c>
      <c r="S23" s="682"/>
      <c r="T23" s="682"/>
      <c r="U23" s="683">
        <v>31.74</v>
      </c>
      <c r="V23" s="683">
        <v>20.2</v>
      </c>
      <c r="W23" s="683">
        <v>2.65</v>
      </c>
      <c r="X23" s="683">
        <v>2.27</v>
      </c>
      <c r="Y23" s="683">
        <v>0.11</v>
      </c>
      <c r="Z23" s="683">
        <v>0.09</v>
      </c>
      <c r="AA23" s="682">
        <v>7068</v>
      </c>
      <c r="AB23" s="682">
        <v>5453</v>
      </c>
      <c r="AC23" s="682">
        <v>4658</v>
      </c>
      <c r="AD23" s="682">
        <v>50</v>
      </c>
    </row>
    <row r="24" spans="2:30">
      <c r="B24" s="681" t="s">
        <v>624</v>
      </c>
      <c r="C24" s="699" t="s">
        <v>447</v>
      </c>
      <c r="D24" s="690">
        <f t="shared" si="1"/>
        <v>29.15</v>
      </c>
      <c r="E24" s="690">
        <f t="shared" si="2"/>
        <v>2.41</v>
      </c>
      <c r="F24" s="691">
        <f t="shared" si="3"/>
        <v>0.18</v>
      </c>
      <c r="G24" s="692">
        <f t="shared" si="4"/>
        <v>6980</v>
      </c>
      <c r="H24" s="692">
        <f t="shared" si="5"/>
        <v>5412</v>
      </c>
      <c r="I24" s="692">
        <f t="shared" si="6"/>
        <v>4777</v>
      </c>
      <c r="L24" s="78" t="s">
        <v>393</v>
      </c>
      <c r="M24" s="427" t="s">
        <v>395</v>
      </c>
      <c r="P24" s="686">
        <f t="shared" si="7"/>
        <v>8</v>
      </c>
      <c r="Q24" s="686" t="s">
        <v>610</v>
      </c>
      <c r="R24" s="686" t="s">
        <v>609</v>
      </c>
      <c r="S24" s="687"/>
      <c r="T24" s="687"/>
      <c r="U24" s="688">
        <v>32.67</v>
      </c>
      <c r="V24" s="688">
        <v>21.94</v>
      </c>
      <c r="W24" s="688">
        <v>3.61</v>
      </c>
      <c r="X24" s="688">
        <v>3.09</v>
      </c>
      <c r="Y24" s="688">
        <v>0.11</v>
      </c>
      <c r="Z24" s="688">
        <v>0.09</v>
      </c>
      <c r="AA24" s="687">
        <v>7042</v>
      </c>
      <c r="AB24" s="687">
        <v>5243</v>
      </c>
      <c r="AC24" s="687">
        <v>4473</v>
      </c>
      <c r="AD24" s="687">
        <v>49</v>
      </c>
    </row>
    <row r="25" spans="2:30">
      <c r="B25" s="681" t="s">
        <v>625</v>
      </c>
      <c r="C25" s="700" t="s">
        <v>395</v>
      </c>
      <c r="D25" s="690">
        <f t="shared" si="1"/>
        <v>30.46</v>
      </c>
      <c r="E25" s="690">
        <f t="shared" si="2"/>
        <v>3.23</v>
      </c>
      <c r="F25" s="691">
        <f t="shared" si="3"/>
        <v>0.36</v>
      </c>
      <c r="G25" s="692">
        <f t="shared" si="4"/>
        <v>7067</v>
      </c>
      <c r="H25" s="692">
        <f t="shared" si="5"/>
        <v>5270</v>
      </c>
      <c r="I25" s="692">
        <f t="shared" si="6"/>
        <v>4689</v>
      </c>
      <c r="L25" s="78" t="s">
        <v>393</v>
      </c>
      <c r="M25" s="428" t="s">
        <v>396</v>
      </c>
      <c r="P25" s="681">
        <f t="shared" si="7"/>
        <v>9</v>
      </c>
      <c r="Q25" s="681" t="s">
        <v>616</v>
      </c>
      <c r="R25" s="681" t="s">
        <v>615</v>
      </c>
      <c r="S25" s="682"/>
      <c r="T25" s="682"/>
      <c r="U25" s="683">
        <v>36.020000000000003</v>
      </c>
      <c r="V25" s="683">
        <v>23.95</v>
      </c>
      <c r="W25" s="683">
        <v>2.96</v>
      </c>
      <c r="X25" s="683">
        <v>2.46</v>
      </c>
      <c r="Y25" s="683">
        <v>0.16</v>
      </c>
      <c r="Z25" s="683">
        <v>0.13</v>
      </c>
      <c r="AA25" s="682">
        <v>6956</v>
      </c>
      <c r="AB25" s="682">
        <v>5085</v>
      </c>
      <c r="AC25" s="682">
        <v>4234</v>
      </c>
      <c r="AD25" s="682">
        <v>51</v>
      </c>
    </row>
    <row r="26" spans="2:30">
      <c r="B26" s="681" t="s">
        <v>626</v>
      </c>
      <c r="C26" s="701" t="s">
        <v>627</v>
      </c>
      <c r="D26" s="690" t="str">
        <f t="shared" si="1"/>
        <v/>
      </c>
      <c r="E26" s="690" t="str">
        <f t="shared" si="2"/>
        <v/>
      </c>
      <c r="F26" s="691" t="str">
        <f t="shared" si="3"/>
        <v/>
      </c>
      <c r="G26" s="692" t="str">
        <f t="shared" si="4"/>
        <v/>
      </c>
      <c r="H26" s="692" t="str">
        <f t="shared" si="5"/>
        <v/>
      </c>
      <c r="I26" s="692" t="str">
        <f t="shared" si="6"/>
        <v/>
      </c>
      <c r="L26" s="78" t="s">
        <v>393</v>
      </c>
      <c r="M26" s="416" t="s">
        <v>655</v>
      </c>
      <c r="P26" s="686">
        <f t="shared" si="7"/>
        <v>10</v>
      </c>
      <c r="Q26" s="686" t="s">
        <v>614</v>
      </c>
      <c r="R26" s="686" t="s">
        <v>613</v>
      </c>
      <c r="S26" s="687"/>
      <c r="T26" s="687"/>
      <c r="U26" s="688">
        <v>38.93</v>
      </c>
      <c r="V26" s="688">
        <v>23.48</v>
      </c>
      <c r="W26" s="688">
        <v>2.75</v>
      </c>
      <c r="X26" s="688">
        <v>2.16</v>
      </c>
      <c r="Y26" s="688">
        <v>0.22</v>
      </c>
      <c r="Z26" s="688">
        <v>0.17</v>
      </c>
      <c r="AA26" s="687">
        <v>6811</v>
      </c>
      <c r="AB26" s="687">
        <v>5025</v>
      </c>
      <c r="AC26" s="687">
        <v>4009</v>
      </c>
      <c r="AD26" s="687">
        <v>47</v>
      </c>
    </row>
    <row r="27" spans="2:30">
      <c r="B27" s="681" t="s">
        <v>628</v>
      </c>
      <c r="C27" s="702" t="s">
        <v>445</v>
      </c>
      <c r="D27" s="690">
        <f t="shared" si="1"/>
        <v>37.21</v>
      </c>
      <c r="E27" s="690">
        <f t="shared" si="2"/>
        <v>2.29</v>
      </c>
      <c r="F27" s="691">
        <f t="shared" si="3"/>
        <v>0.23</v>
      </c>
      <c r="G27" s="692">
        <f t="shared" si="4"/>
        <v>7043</v>
      </c>
      <c r="H27" s="692">
        <f t="shared" si="5"/>
        <v>5095</v>
      </c>
      <c r="I27" s="692">
        <f t="shared" si="6"/>
        <v>4204</v>
      </c>
      <c r="L27" s="78" t="s">
        <v>393</v>
      </c>
      <c r="M27" s="417" t="s">
        <v>627</v>
      </c>
      <c r="P27" s="681">
        <f t="shared" si="7"/>
        <v>11</v>
      </c>
      <c r="Q27" s="681" t="s">
        <v>786</v>
      </c>
      <c r="R27" s="681" t="s">
        <v>650</v>
      </c>
      <c r="S27" s="682"/>
      <c r="T27" s="682"/>
      <c r="U27" s="683">
        <v>35.299999999999997</v>
      </c>
      <c r="V27" s="683">
        <v>18.16</v>
      </c>
      <c r="W27" s="683">
        <v>3.09</v>
      </c>
      <c r="X27" s="683">
        <v>2.44</v>
      </c>
      <c r="Y27" s="683">
        <v>0.21</v>
      </c>
      <c r="Z27" s="683">
        <v>0.18</v>
      </c>
      <c r="AA27" s="682">
        <v>6841</v>
      </c>
      <c r="AB27" s="682">
        <v>5386</v>
      </c>
      <c r="AC27" s="682">
        <v>4189</v>
      </c>
      <c r="AD27" s="682">
        <v>58</v>
      </c>
    </row>
    <row r="28" spans="2:30" ht="15" customHeight="1">
      <c r="B28" s="703" t="s">
        <v>393</v>
      </c>
      <c r="C28" s="704" t="s">
        <v>446</v>
      </c>
      <c r="D28" s="690" t="str">
        <f t="shared" si="1"/>
        <v/>
      </c>
      <c r="E28" s="690" t="str">
        <f t="shared" si="2"/>
        <v/>
      </c>
      <c r="F28" s="691" t="str">
        <f t="shared" si="3"/>
        <v/>
      </c>
      <c r="G28" s="692" t="str">
        <f t="shared" si="4"/>
        <v/>
      </c>
      <c r="H28" s="692" t="str">
        <f t="shared" si="5"/>
        <v/>
      </c>
      <c r="I28" s="692" t="str">
        <f t="shared" si="6"/>
        <v/>
      </c>
      <c r="L28" s="78" t="s">
        <v>356</v>
      </c>
      <c r="M28" s="418" t="s">
        <v>397</v>
      </c>
      <c r="P28" s="686">
        <f t="shared" si="7"/>
        <v>12</v>
      </c>
      <c r="Q28" s="686" t="s">
        <v>19</v>
      </c>
      <c r="R28" s="686" t="s">
        <v>638</v>
      </c>
      <c r="S28" s="687"/>
      <c r="T28" s="687"/>
      <c r="U28" s="688">
        <v>27.33</v>
      </c>
      <c r="V28" s="688">
        <v>19.34</v>
      </c>
      <c r="W28" s="688">
        <v>1.58</v>
      </c>
      <c r="X28" s="688">
        <v>1.42</v>
      </c>
      <c r="Y28" s="688">
        <v>0.09</v>
      </c>
      <c r="Z28" s="688">
        <v>0.08</v>
      </c>
      <c r="AA28" s="687">
        <v>6847</v>
      </c>
      <c r="AB28" s="687">
        <v>5415</v>
      </c>
      <c r="AC28" s="687">
        <v>4883</v>
      </c>
      <c r="AD28" s="687">
        <v>46</v>
      </c>
    </row>
    <row r="29" spans="2:30" ht="15" customHeight="1">
      <c r="B29" s="681" t="s">
        <v>763</v>
      </c>
      <c r="C29" s="758" t="s">
        <v>763</v>
      </c>
      <c r="D29" s="690">
        <f t="shared" si="1"/>
        <v>0</v>
      </c>
      <c r="E29" s="690">
        <f t="shared" si="2"/>
        <v>0</v>
      </c>
      <c r="F29" s="691">
        <f t="shared" si="3"/>
        <v>0</v>
      </c>
      <c r="G29" s="692">
        <f t="shared" si="4"/>
        <v>0</v>
      </c>
      <c r="H29" s="692">
        <f t="shared" si="5"/>
        <v>0</v>
      </c>
      <c r="I29" s="692">
        <f t="shared" si="6"/>
        <v>4718</v>
      </c>
      <c r="L29" s="78" t="s">
        <v>356</v>
      </c>
      <c r="M29" s="418" t="s">
        <v>443</v>
      </c>
      <c r="P29" s="681">
        <f t="shared" si="7"/>
        <v>13</v>
      </c>
      <c r="Q29" s="681" t="s">
        <v>53</v>
      </c>
      <c r="R29" s="681" t="s">
        <v>635</v>
      </c>
      <c r="S29" s="682"/>
      <c r="T29" s="682"/>
      <c r="U29" s="683">
        <v>28.1</v>
      </c>
      <c r="V29" s="683">
        <v>19.760000000000002</v>
      </c>
      <c r="W29" s="683">
        <v>2.14</v>
      </c>
      <c r="X29" s="683">
        <v>1.92</v>
      </c>
      <c r="Y29" s="683">
        <v>0.1</v>
      </c>
      <c r="Z29" s="683">
        <v>0.08</v>
      </c>
      <c r="AA29" s="682">
        <v>6874</v>
      </c>
      <c r="AB29" s="682">
        <v>5369</v>
      </c>
      <c r="AC29" s="682">
        <v>4811</v>
      </c>
      <c r="AD29" s="682">
        <v>43</v>
      </c>
    </row>
    <row r="30" spans="2:30" ht="15" customHeight="1">
      <c r="B30" s="681" t="s">
        <v>566</v>
      </c>
      <c r="C30" s="705" t="s">
        <v>566</v>
      </c>
      <c r="D30" s="690">
        <f t="shared" si="1"/>
        <v>0</v>
      </c>
      <c r="E30" s="690">
        <f t="shared" si="2"/>
        <v>0</v>
      </c>
      <c r="F30" s="691">
        <f t="shared" si="3"/>
        <v>0</v>
      </c>
      <c r="G30" s="692">
        <f t="shared" si="4"/>
        <v>0</v>
      </c>
      <c r="H30" s="692">
        <f t="shared" si="5"/>
        <v>0</v>
      </c>
      <c r="I30" s="692">
        <f t="shared" si="6"/>
        <v>4270</v>
      </c>
      <c r="L30" s="78" t="s">
        <v>356</v>
      </c>
      <c r="M30" s="418" t="s">
        <v>566</v>
      </c>
      <c r="P30" s="686">
        <f t="shared" si="7"/>
        <v>14</v>
      </c>
      <c r="Q30" s="686" t="s">
        <v>50</v>
      </c>
      <c r="R30" s="686" t="s">
        <v>634</v>
      </c>
      <c r="S30" s="687"/>
      <c r="T30" s="687"/>
      <c r="U30" s="688">
        <v>28.32</v>
      </c>
      <c r="V30" s="688">
        <v>20.93</v>
      </c>
      <c r="W30" s="688">
        <v>1.94</v>
      </c>
      <c r="X30" s="688">
        <v>1.76</v>
      </c>
      <c r="Y30" s="688">
        <v>0.08</v>
      </c>
      <c r="Z30" s="688">
        <v>7.0000000000000007E-2</v>
      </c>
      <c r="AA30" s="687">
        <v>6847</v>
      </c>
      <c r="AB30" s="687">
        <v>5281</v>
      </c>
      <c r="AC30" s="687">
        <v>4788</v>
      </c>
      <c r="AD30" s="687">
        <v>42</v>
      </c>
    </row>
    <row r="31" spans="2:30" ht="15" customHeight="1">
      <c r="B31" s="681" t="s">
        <v>397</v>
      </c>
      <c r="C31" s="705" t="s">
        <v>397</v>
      </c>
      <c r="D31" s="690" t="str">
        <f t="shared" si="1"/>
        <v/>
      </c>
      <c r="E31" s="690" t="str">
        <f t="shared" si="2"/>
        <v/>
      </c>
      <c r="F31" s="691" t="str">
        <f t="shared" si="3"/>
        <v/>
      </c>
      <c r="G31" s="692" t="str">
        <f t="shared" si="4"/>
        <v/>
      </c>
      <c r="H31" s="692" t="str">
        <f t="shared" si="5"/>
        <v/>
      </c>
      <c r="I31" s="692"/>
      <c r="L31" s="78" t="s">
        <v>666</v>
      </c>
      <c r="M31" s="429" t="s">
        <v>69</v>
      </c>
      <c r="P31" s="681">
        <f t="shared" si="7"/>
        <v>15</v>
      </c>
      <c r="Q31" s="681" t="s">
        <v>51</v>
      </c>
      <c r="R31" s="681" t="s">
        <v>636</v>
      </c>
      <c r="S31" s="682"/>
      <c r="T31" s="682"/>
      <c r="U31" s="683">
        <v>28</v>
      </c>
      <c r="V31" s="683">
        <v>19.21</v>
      </c>
      <c r="W31" s="683">
        <v>3.31</v>
      </c>
      <c r="X31" s="683">
        <v>2.96</v>
      </c>
      <c r="Y31" s="683">
        <v>0.11</v>
      </c>
      <c r="Z31" s="683">
        <v>0.1</v>
      </c>
      <c r="AA31" s="682">
        <v>6805</v>
      </c>
      <c r="AB31" s="682">
        <v>5272</v>
      </c>
      <c r="AC31" s="682">
        <v>4729</v>
      </c>
      <c r="AD31" s="682">
        <v>41</v>
      </c>
    </row>
    <row r="32" spans="2:30">
      <c r="B32" s="681" t="s">
        <v>629</v>
      </c>
      <c r="C32" s="696" t="s">
        <v>67</v>
      </c>
      <c r="D32" s="690" t="str">
        <f t="shared" si="1"/>
        <v/>
      </c>
      <c r="E32" s="690" t="str">
        <f t="shared" si="2"/>
        <v/>
      </c>
      <c r="F32" s="691" t="str">
        <f t="shared" si="3"/>
        <v/>
      </c>
      <c r="G32" s="692" t="str">
        <f t="shared" si="4"/>
        <v/>
      </c>
      <c r="H32" s="692" t="str">
        <f t="shared" si="5"/>
        <v/>
      </c>
      <c r="I32" s="692" t="str">
        <f t="shared" si="6"/>
        <v/>
      </c>
      <c r="L32" s="78" t="s">
        <v>667</v>
      </c>
      <c r="M32" s="429" t="s">
        <v>575</v>
      </c>
      <c r="P32" s="686">
        <f t="shared" si="7"/>
        <v>16</v>
      </c>
      <c r="Q32" s="686" t="s">
        <v>54</v>
      </c>
      <c r="R32" s="686" t="s">
        <v>637</v>
      </c>
      <c r="S32" s="687"/>
      <c r="T32" s="687"/>
      <c r="U32" s="688">
        <v>27.82</v>
      </c>
      <c r="V32" s="688">
        <v>20.239999999999998</v>
      </c>
      <c r="W32" s="688">
        <v>2.56</v>
      </c>
      <c r="X32" s="688">
        <v>2.31</v>
      </c>
      <c r="Y32" s="688">
        <v>0.1</v>
      </c>
      <c r="Z32" s="688">
        <v>0.09</v>
      </c>
      <c r="AA32" s="687">
        <v>6736</v>
      </c>
      <c r="AB32" s="687">
        <v>5200</v>
      </c>
      <c r="AC32" s="687">
        <v>4728</v>
      </c>
      <c r="AD32" s="687">
        <v>42</v>
      </c>
    </row>
    <row r="33" spans="2:30">
      <c r="B33" s="681" t="s">
        <v>630</v>
      </c>
      <c r="C33" s="696" t="s">
        <v>66</v>
      </c>
      <c r="D33" s="690" t="str">
        <f t="shared" si="1"/>
        <v/>
      </c>
      <c r="E33" s="690" t="str">
        <f t="shared" si="2"/>
        <v/>
      </c>
      <c r="F33" s="691" t="str">
        <f t="shared" si="3"/>
        <v/>
      </c>
      <c r="G33" s="692" t="str">
        <f t="shared" si="4"/>
        <v/>
      </c>
      <c r="H33" s="692" t="str">
        <f t="shared" si="5"/>
        <v/>
      </c>
      <c r="I33" s="692" t="str">
        <f t="shared" si="6"/>
        <v/>
      </c>
      <c r="L33" s="78" t="s">
        <v>666</v>
      </c>
      <c r="M33" s="356" t="s">
        <v>65</v>
      </c>
      <c r="P33" s="681">
        <f t="shared" si="7"/>
        <v>17</v>
      </c>
      <c r="Q33" s="681" t="s">
        <v>448</v>
      </c>
      <c r="R33" s="681" t="s">
        <v>648</v>
      </c>
      <c r="S33" s="682"/>
      <c r="T33" s="682"/>
      <c r="U33" s="683">
        <v>30.6</v>
      </c>
      <c r="V33" s="683">
        <v>20</v>
      </c>
      <c r="W33" s="683">
        <v>2.5299999999999998</v>
      </c>
      <c r="X33" s="683">
        <v>2.1800000000000002</v>
      </c>
      <c r="Y33" s="683">
        <v>0.11</v>
      </c>
      <c r="Z33" s="683">
        <v>0.09</v>
      </c>
      <c r="AA33" s="682">
        <v>6667</v>
      </c>
      <c r="AB33" s="682">
        <v>5176</v>
      </c>
      <c r="AC33" s="687">
        <v>4485</v>
      </c>
      <c r="AD33" s="682">
        <v>39</v>
      </c>
    </row>
    <row r="34" spans="2:30">
      <c r="B34" s="685" t="str">
        <f>B33</f>
        <v>TSC11</v>
      </c>
      <c r="C34" s="696" t="s">
        <v>671</v>
      </c>
      <c r="D34" s="706" t="str">
        <f t="shared" si="1"/>
        <v/>
      </c>
      <c r="E34" s="706" t="str">
        <f t="shared" si="2"/>
        <v/>
      </c>
      <c r="F34" s="707" t="str">
        <f t="shared" si="3"/>
        <v/>
      </c>
      <c r="G34" s="708" t="str">
        <f t="shared" si="4"/>
        <v/>
      </c>
      <c r="H34" s="708" t="str">
        <f t="shared" si="5"/>
        <v/>
      </c>
      <c r="I34" s="708" t="str">
        <f t="shared" si="6"/>
        <v/>
      </c>
      <c r="L34" s="78" t="s">
        <v>667</v>
      </c>
      <c r="M34" s="356" t="s">
        <v>574</v>
      </c>
      <c r="P34" s="686">
        <f t="shared" si="7"/>
        <v>18</v>
      </c>
      <c r="Q34" s="686" t="s">
        <v>739</v>
      </c>
      <c r="R34" s="686" t="s">
        <v>201</v>
      </c>
      <c r="S34" s="687"/>
      <c r="T34" s="687"/>
      <c r="U34" s="688">
        <v>38.85</v>
      </c>
      <c r="V34" s="688">
        <v>21.32</v>
      </c>
      <c r="W34" s="688">
        <v>3.16</v>
      </c>
      <c r="X34" s="688">
        <v>2.4500000000000002</v>
      </c>
      <c r="Y34" s="688">
        <v>0.18</v>
      </c>
      <c r="Z34" s="688">
        <v>0.13</v>
      </c>
      <c r="AA34" s="687">
        <v>6868</v>
      </c>
      <c r="AB34" s="687">
        <v>5186</v>
      </c>
      <c r="AC34" s="687">
        <v>4048</v>
      </c>
      <c r="AD34" s="687">
        <v>66</v>
      </c>
    </row>
    <row r="35" spans="2:30">
      <c r="B35" s="681" t="s">
        <v>631</v>
      </c>
      <c r="C35" s="689" t="s">
        <v>632</v>
      </c>
      <c r="D35" s="690" t="str">
        <f t="shared" si="1"/>
        <v/>
      </c>
      <c r="E35" s="690" t="str">
        <f t="shared" si="2"/>
        <v/>
      </c>
      <c r="F35" s="691" t="str">
        <f t="shared" si="3"/>
        <v/>
      </c>
      <c r="G35" s="692" t="str">
        <f t="shared" si="4"/>
        <v/>
      </c>
      <c r="H35" s="692" t="str">
        <f t="shared" si="5"/>
        <v/>
      </c>
      <c r="I35" s="692" t="str">
        <f t="shared" si="6"/>
        <v/>
      </c>
      <c r="L35" s="78" t="s">
        <v>666</v>
      </c>
      <c r="M35" s="416" t="s">
        <v>655</v>
      </c>
      <c r="P35" s="681">
        <f t="shared" si="7"/>
        <v>19</v>
      </c>
      <c r="Q35" s="681" t="s">
        <v>777</v>
      </c>
      <c r="R35" s="681" t="s">
        <v>203</v>
      </c>
      <c r="S35" s="682"/>
      <c r="T35" s="682"/>
      <c r="U35" s="683">
        <v>40.409999999999997</v>
      </c>
      <c r="V35" s="683">
        <v>20.04</v>
      </c>
      <c r="W35" s="683">
        <v>4.8600000000000003</v>
      </c>
      <c r="X35" s="683">
        <v>3.63</v>
      </c>
      <c r="Y35" s="683">
        <v>0.26</v>
      </c>
      <c r="Z35" s="683">
        <v>0.2</v>
      </c>
      <c r="AA35" s="682">
        <v>6750</v>
      </c>
      <c r="AB35" s="682">
        <v>5070</v>
      </c>
      <c r="AC35" s="682">
        <v>3752</v>
      </c>
      <c r="AD35" s="682">
        <v>56</v>
      </c>
    </row>
    <row r="36" spans="2:30">
      <c r="B36" s="685" t="str">
        <f t="shared" ref="B36:B37" si="8">B35</f>
        <v>TSCHICV</v>
      </c>
      <c r="C36" s="689" t="s">
        <v>672</v>
      </c>
      <c r="D36" s="706" t="str">
        <f t="shared" si="1"/>
        <v/>
      </c>
      <c r="E36" s="706" t="str">
        <f t="shared" si="2"/>
        <v/>
      </c>
      <c r="F36" s="707" t="str">
        <f t="shared" si="3"/>
        <v/>
      </c>
      <c r="G36" s="708" t="str">
        <f t="shared" si="4"/>
        <v/>
      </c>
      <c r="H36" s="708" t="str">
        <f t="shared" si="5"/>
        <v/>
      </c>
      <c r="I36" s="708" t="str">
        <f t="shared" si="6"/>
        <v/>
      </c>
      <c r="L36" s="78" t="s">
        <v>667</v>
      </c>
      <c r="M36" s="416" t="s">
        <v>674</v>
      </c>
      <c r="P36" s="686">
        <f t="shared" si="7"/>
        <v>20</v>
      </c>
      <c r="Q36" s="686" t="s">
        <v>394</v>
      </c>
      <c r="R36" s="686" t="s">
        <v>617</v>
      </c>
      <c r="S36" s="687"/>
      <c r="T36" s="687"/>
      <c r="U36" s="688">
        <v>25.06</v>
      </c>
      <c r="V36" s="688">
        <v>17.7</v>
      </c>
      <c r="W36" s="688">
        <v>1.84</v>
      </c>
      <c r="X36" s="688">
        <v>1.68</v>
      </c>
      <c r="Y36" s="688">
        <v>0.15</v>
      </c>
      <c r="Z36" s="688">
        <v>0.14000000000000001</v>
      </c>
      <c r="AA36" s="687">
        <v>7179</v>
      </c>
      <c r="AB36" s="687">
        <v>5776</v>
      </c>
      <c r="AC36" s="687">
        <v>5255</v>
      </c>
      <c r="AD36" s="687">
        <v>48</v>
      </c>
    </row>
    <row r="37" spans="2:30">
      <c r="B37" s="685" t="str">
        <f t="shared" si="8"/>
        <v>TSCHICV</v>
      </c>
      <c r="C37" s="689" t="s">
        <v>673</v>
      </c>
      <c r="D37" s="706" t="str">
        <f t="shared" si="1"/>
        <v/>
      </c>
      <c r="E37" s="706" t="str">
        <f t="shared" si="2"/>
        <v/>
      </c>
      <c r="F37" s="707" t="str">
        <f t="shared" si="3"/>
        <v/>
      </c>
      <c r="G37" s="708" t="str">
        <f t="shared" si="4"/>
        <v/>
      </c>
      <c r="H37" s="708" t="str">
        <f t="shared" si="5"/>
        <v/>
      </c>
      <c r="I37" s="708" t="str">
        <f t="shared" si="6"/>
        <v/>
      </c>
      <c r="L37" s="78" t="s">
        <v>399</v>
      </c>
      <c r="M37" s="355" t="s">
        <v>546</v>
      </c>
      <c r="P37" s="681">
        <f t="shared" si="7"/>
        <v>21</v>
      </c>
      <c r="Q37" s="681" t="s">
        <v>437</v>
      </c>
      <c r="R37" s="681" t="s">
        <v>621</v>
      </c>
      <c r="S37" s="682"/>
      <c r="T37" s="682"/>
      <c r="U37" s="683">
        <v>25.86</v>
      </c>
      <c r="V37" s="683">
        <v>17.989999999999998</v>
      </c>
      <c r="W37" s="683">
        <v>3.07</v>
      </c>
      <c r="X37" s="683">
        <v>2.79</v>
      </c>
      <c r="Y37" s="683">
        <v>0.19</v>
      </c>
      <c r="Z37" s="683">
        <v>0.17</v>
      </c>
      <c r="AA37" s="682">
        <v>7161</v>
      </c>
      <c r="AB37" s="682">
        <v>5652</v>
      </c>
      <c r="AC37" s="682">
        <v>5106</v>
      </c>
      <c r="AD37" s="682">
        <v>49</v>
      </c>
    </row>
    <row r="38" spans="2:30">
      <c r="B38" s="681" t="s">
        <v>633</v>
      </c>
      <c r="C38" s="693" t="s">
        <v>655</v>
      </c>
      <c r="D38" s="690" t="str">
        <f t="shared" si="1"/>
        <v/>
      </c>
      <c r="E38" s="690" t="str">
        <f t="shared" si="2"/>
        <v/>
      </c>
      <c r="F38" s="691" t="str">
        <f t="shared" si="3"/>
        <v/>
      </c>
      <c r="G38" s="692" t="str">
        <f t="shared" si="4"/>
        <v/>
      </c>
      <c r="H38" s="692" t="str">
        <f t="shared" si="5"/>
        <v/>
      </c>
      <c r="I38" s="692" t="str">
        <f t="shared" si="6"/>
        <v/>
      </c>
      <c r="L38" s="78" t="s">
        <v>398</v>
      </c>
      <c r="M38" s="355" t="s">
        <v>72</v>
      </c>
      <c r="P38" s="686">
        <f t="shared" si="7"/>
        <v>22</v>
      </c>
      <c r="Q38" s="686" t="s">
        <v>438</v>
      </c>
      <c r="R38" s="686" t="s">
        <v>622</v>
      </c>
      <c r="S38" s="687"/>
      <c r="T38" s="687"/>
      <c r="U38" s="688">
        <v>27.8</v>
      </c>
      <c r="V38" s="688">
        <v>18.36</v>
      </c>
      <c r="W38" s="688">
        <v>2.5099999999999998</v>
      </c>
      <c r="X38" s="688">
        <v>2.2200000000000002</v>
      </c>
      <c r="Y38" s="688">
        <v>0.17</v>
      </c>
      <c r="Z38" s="688">
        <v>0.15</v>
      </c>
      <c r="AA38" s="687">
        <v>7057</v>
      </c>
      <c r="AB38" s="687">
        <v>5583</v>
      </c>
      <c r="AC38" s="687">
        <v>4939</v>
      </c>
      <c r="AD38" s="687">
        <v>47</v>
      </c>
    </row>
    <row r="39" spans="2:30" ht="15" customHeight="1">
      <c r="B39" s="685" t="str">
        <f t="shared" ref="B39" si="9">B38</f>
        <v>TSC2HICA</v>
      </c>
      <c r="C39" s="693" t="s">
        <v>674</v>
      </c>
      <c r="D39" s="706" t="str">
        <f t="shared" si="1"/>
        <v/>
      </c>
      <c r="E39" s="706" t="str">
        <f t="shared" si="2"/>
        <v/>
      </c>
      <c r="F39" s="707" t="str">
        <f t="shared" si="3"/>
        <v/>
      </c>
      <c r="G39" s="708" t="str">
        <f t="shared" si="4"/>
        <v/>
      </c>
      <c r="H39" s="708" t="str">
        <f t="shared" si="5"/>
        <v/>
      </c>
      <c r="I39" s="708" t="str">
        <f t="shared" si="6"/>
        <v/>
      </c>
      <c r="L39" s="78" t="s">
        <v>666</v>
      </c>
      <c r="M39" s="357" t="s">
        <v>553</v>
      </c>
      <c r="P39" s="681">
        <f t="shared" si="7"/>
        <v>23</v>
      </c>
      <c r="Q39" s="681" t="s">
        <v>447</v>
      </c>
      <c r="R39" s="681" t="s">
        <v>624</v>
      </c>
      <c r="S39" s="682"/>
      <c r="T39" s="682"/>
      <c r="U39" s="683">
        <v>29.15</v>
      </c>
      <c r="V39" s="683">
        <v>19.71</v>
      </c>
      <c r="W39" s="683">
        <v>2.73</v>
      </c>
      <c r="X39" s="683">
        <v>2.41</v>
      </c>
      <c r="Y39" s="683">
        <v>0.2</v>
      </c>
      <c r="Z39" s="683">
        <v>0.18</v>
      </c>
      <c r="AA39" s="682">
        <v>6980</v>
      </c>
      <c r="AB39" s="682">
        <v>5412</v>
      </c>
      <c r="AC39" s="682">
        <v>4777</v>
      </c>
      <c r="AD39" s="682">
        <v>49</v>
      </c>
    </row>
    <row r="40" spans="2:30">
      <c r="B40" s="681" t="s">
        <v>634</v>
      </c>
      <c r="C40" s="697" t="s">
        <v>69</v>
      </c>
      <c r="D40" s="690">
        <f t="shared" si="1"/>
        <v>28.32</v>
      </c>
      <c r="E40" s="690">
        <f t="shared" si="2"/>
        <v>1.76</v>
      </c>
      <c r="F40" s="691">
        <f t="shared" si="3"/>
        <v>7.0000000000000007E-2</v>
      </c>
      <c r="G40" s="692">
        <f t="shared" si="4"/>
        <v>6847</v>
      </c>
      <c r="H40" s="692">
        <f t="shared" si="5"/>
        <v>5281</v>
      </c>
      <c r="I40" s="692">
        <f t="shared" si="6"/>
        <v>4788</v>
      </c>
      <c r="L40" s="78" t="s">
        <v>667</v>
      </c>
      <c r="M40" s="357" t="s">
        <v>668</v>
      </c>
      <c r="P40" s="686">
        <f t="shared" si="7"/>
        <v>24</v>
      </c>
      <c r="Q40" s="686" t="s">
        <v>395</v>
      </c>
      <c r="R40" s="686" t="s">
        <v>625</v>
      </c>
      <c r="S40" s="687"/>
      <c r="T40" s="687"/>
      <c r="U40" s="688">
        <v>30.46</v>
      </c>
      <c r="V40" s="688">
        <v>21.81</v>
      </c>
      <c r="W40" s="688">
        <v>3.62</v>
      </c>
      <c r="X40" s="688">
        <v>3.23</v>
      </c>
      <c r="Y40" s="688">
        <v>0.4</v>
      </c>
      <c r="Z40" s="688">
        <v>0.36</v>
      </c>
      <c r="AA40" s="687">
        <v>7067</v>
      </c>
      <c r="AB40" s="687">
        <v>5270</v>
      </c>
      <c r="AC40" s="687">
        <v>4689</v>
      </c>
      <c r="AD40" s="687">
        <v>50</v>
      </c>
    </row>
    <row r="41" spans="2:30">
      <c r="B41" s="685" t="str">
        <f>B40</f>
        <v>TSC12</v>
      </c>
      <c r="C41" s="697" t="s">
        <v>575</v>
      </c>
      <c r="D41" s="706">
        <f t="shared" si="1"/>
        <v>28.32</v>
      </c>
      <c r="E41" s="706">
        <f t="shared" si="2"/>
        <v>1.76</v>
      </c>
      <c r="F41" s="707">
        <f t="shared" si="3"/>
        <v>7.0000000000000007E-2</v>
      </c>
      <c r="G41" s="708">
        <f t="shared" si="4"/>
        <v>6847</v>
      </c>
      <c r="H41" s="708">
        <f t="shared" si="5"/>
        <v>5281</v>
      </c>
      <c r="I41" s="708">
        <f t="shared" si="6"/>
        <v>4788</v>
      </c>
      <c r="L41" s="78" t="s">
        <v>666</v>
      </c>
      <c r="M41" s="358" t="s">
        <v>554</v>
      </c>
      <c r="P41" s="681">
        <f t="shared" si="7"/>
        <v>25</v>
      </c>
      <c r="Q41" s="681" t="s">
        <v>740</v>
      </c>
      <c r="R41" s="681" t="s">
        <v>628</v>
      </c>
      <c r="S41" s="682"/>
      <c r="T41" s="682"/>
      <c r="U41" s="683">
        <v>37.21</v>
      </c>
      <c r="V41" s="683">
        <v>24.89</v>
      </c>
      <c r="W41" s="683">
        <v>2.78</v>
      </c>
      <c r="X41" s="683">
        <v>2.29</v>
      </c>
      <c r="Y41" s="683">
        <v>0.28000000000000003</v>
      </c>
      <c r="Z41" s="683">
        <v>0.23</v>
      </c>
      <c r="AA41" s="682">
        <v>7043</v>
      </c>
      <c r="AB41" s="682">
        <v>5095</v>
      </c>
      <c r="AC41" s="682">
        <v>4204</v>
      </c>
      <c r="AD41" s="682">
        <v>52</v>
      </c>
    </row>
    <row r="42" spans="2:30">
      <c r="B42" s="681" t="s">
        <v>635</v>
      </c>
      <c r="C42" s="697" t="s">
        <v>70</v>
      </c>
      <c r="D42" s="690">
        <f t="shared" si="1"/>
        <v>28.1</v>
      </c>
      <c r="E42" s="690">
        <f t="shared" si="2"/>
        <v>1.92</v>
      </c>
      <c r="F42" s="691">
        <f t="shared" si="3"/>
        <v>0.08</v>
      </c>
      <c r="G42" s="692">
        <f t="shared" si="4"/>
        <v>6874</v>
      </c>
      <c r="H42" s="692">
        <f t="shared" si="5"/>
        <v>5369</v>
      </c>
      <c r="I42" s="692">
        <f t="shared" si="6"/>
        <v>4811</v>
      </c>
      <c r="L42" s="78" t="s">
        <v>667</v>
      </c>
      <c r="M42" s="358" t="s">
        <v>669</v>
      </c>
      <c r="P42" s="686">
        <f t="shared" si="7"/>
        <v>26</v>
      </c>
      <c r="Q42" s="686"/>
      <c r="R42" s="686" t="s">
        <v>566</v>
      </c>
      <c r="S42" s="687"/>
      <c r="T42" s="687"/>
      <c r="U42" s="688"/>
      <c r="V42" s="688"/>
      <c r="W42" s="688"/>
      <c r="X42" s="688"/>
      <c r="Y42" s="688"/>
      <c r="Z42" s="688"/>
      <c r="AA42" s="687"/>
      <c r="AB42" s="687"/>
      <c r="AC42" s="687">
        <v>4270</v>
      </c>
      <c r="AD42" s="687"/>
    </row>
    <row r="43" spans="2:30">
      <c r="B43" s="681" t="s">
        <v>636</v>
      </c>
      <c r="C43" s="698" t="s">
        <v>65</v>
      </c>
      <c r="D43" s="690">
        <f t="shared" si="1"/>
        <v>28</v>
      </c>
      <c r="E43" s="690">
        <f t="shared" si="2"/>
        <v>2.96</v>
      </c>
      <c r="F43" s="691">
        <f t="shared" si="3"/>
        <v>0.1</v>
      </c>
      <c r="G43" s="692">
        <f t="shared" si="4"/>
        <v>6805</v>
      </c>
      <c r="H43" s="692">
        <f t="shared" si="5"/>
        <v>5272</v>
      </c>
      <c r="I43" s="692">
        <f t="shared" si="6"/>
        <v>4729</v>
      </c>
      <c r="L43" s="78" t="s">
        <v>398</v>
      </c>
      <c r="M43" s="357" t="s">
        <v>448</v>
      </c>
      <c r="P43" s="681">
        <f t="shared" si="7"/>
        <v>27</v>
      </c>
      <c r="Q43" s="681"/>
      <c r="R43" s="681" t="s">
        <v>763</v>
      </c>
      <c r="S43" s="682"/>
      <c r="T43" s="682"/>
      <c r="U43" s="683"/>
      <c r="V43" s="683"/>
      <c r="W43" s="683"/>
      <c r="X43" s="683"/>
      <c r="Y43" s="683"/>
      <c r="Z43" s="683"/>
      <c r="AA43" s="682"/>
      <c r="AB43" s="682"/>
      <c r="AC43" s="682">
        <v>4718</v>
      </c>
      <c r="AD43" s="682"/>
    </row>
    <row r="44" spans="2:30">
      <c r="B44" s="685" t="str">
        <f>B43</f>
        <v>TSC13</v>
      </c>
      <c r="C44" s="698" t="s">
        <v>574</v>
      </c>
      <c r="D44" s="706">
        <f t="shared" si="1"/>
        <v>28</v>
      </c>
      <c r="E44" s="706">
        <f t="shared" si="2"/>
        <v>2.96</v>
      </c>
      <c r="F44" s="707">
        <f t="shared" si="3"/>
        <v>0.1</v>
      </c>
      <c r="G44" s="708">
        <f t="shared" si="4"/>
        <v>6805</v>
      </c>
      <c r="H44" s="708">
        <f t="shared" si="5"/>
        <v>5272</v>
      </c>
      <c r="I44" s="708">
        <f t="shared" si="6"/>
        <v>4729</v>
      </c>
      <c r="L44" s="78" t="s">
        <v>398</v>
      </c>
      <c r="M44" s="358" t="s">
        <v>449</v>
      </c>
      <c r="P44" s="686">
        <f t="shared" si="7"/>
        <v>28</v>
      </c>
      <c r="Q44" s="686"/>
      <c r="R44" s="686" t="s">
        <v>635</v>
      </c>
      <c r="S44" s="687"/>
      <c r="T44" s="687"/>
      <c r="U44" s="688"/>
      <c r="V44" s="688"/>
      <c r="W44" s="688"/>
      <c r="X44" s="688"/>
      <c r="Y44" s="688"/>
      <c r="Z44" s="688"/>
      <c r="AA44" s="687"/>
      <c r="AB44" s="687"/>
      <c r="AC44" s="687">
        <v>4788</v>
      </c>
      <c r="AD44" s="687"/>
    </row>
    <row r="45" spans="2:30">
      <c r="B45" s="681" t="s">
        <v>637</v>
      </c>
      <c r="C45" s="698" t="s">
        <v>72</v>
      </c>
      <c r="D45" s="690">
        <f t="shared" si="1"/>
        <v>27.82</v>
      </c>
      <c r="E45" s="690">
        <f t="shared" si="2"/>
        <v>2.31</v>
      </c>
      <c r="F45" s="691">
        <f t="shared" si="3"/>
        <v>0.09</v>
      </c>
      <c r="G45" s="692">
        <f t="shared" si="4"/>
        <v>6736</v>
      </c>
      <c r="H45" s="692">
        <f t="shared" si="5"/>
        <v>5200</v>
      </c>
      <c r="I45" s="692">
        <f t="shared" si="6"/>
        <v>4728</v>
      </c>
      <c r="L45" s="78" t="s">
        <v>398</v>
      </c>
      <c r="M45" s="430" t="s">
        <v>450</v>
      </c>
      <c r="P45" s="681">
        <f t="shared" si="7"/>
        <v>29</v>
      </c>
      <c r="Q45" s="681"/>
      <c r="R45" s="681"/>
      <c r="S45" s="682"/>
      <c r="T45" s="682"/>
      <c r="U45" s="683"/>
      <c r="V45" s="683"/>
      <c r="W45" s="683"/>
      <c r="X45" s="683"/>
      <c r="Y45" s="683"/>
      <c r="Z45" s="683"/>
      <c r="AA45" s="682"/>
      <c r="AB45" s="682"/>
      <c r="AC45" s="682"/>
      <c r="AD45" s="682"/>
    </row>
    <row r="46" spans="2:30">
      <c r="B46" s="685" t="str">
        <f>B45</f>
        <v>TSC23</v>
      </c>
      <c r="C46" s="698" t="s">
        <v>546</v>
      </c>
      <c r="D46" s="706">
        <f t="shared" si="1"/>
        <v>27.82</v>
      </c>
      <c r="E46" s="706">
        <f t="shared" si="2"/>
        <v>2.31</v>
      </c>
      <c r="F46" s="707">
        <f t="shared" si="3"/>
        <v>0.09</v>
      </c>
      <c r="G46" s="708">
        <f t="shared" si="4"/>
        <v>6736</v>
      </c>
      <c r="H46" s="708">
        <f t="shared" si="5"/>
        <v>5200</v>
      </c>
      <c r="I46" s="708">
        <f t="shared" si="6"/>
        <v>4728</v>
      </c>
      <c r="L46" s="78" t="s">
        <v>666</v>
      </c>
      <c r="M46" s="430" t="s">
        <v>665</v>
      </c>
      <c r="P46" s="686">
        <f t="shared" si="7"/>
        <v>30</v>
      </c>
      <c r="Q46" s="686"/>
      <c r="R46" s="686"/>
      <c r="S46" s="687"/>
      <c r="T46" s="687"/>
      <c r="U46" s="688"/>
      <c r="V46" s="688"/>
      <c r="W46" s="688"/>
      <c r="X46" s="688"/>
      <c r="Y46" s="688"/>
      <c r="Z46" s="688"/>
      <c r="AA46" s="687"/>
      <c r="AB46" s="687"/>
      <c r="AC46" s="687"/>
      <c r="AD46" s="687"/>
    </row>
    <row r="47" spans="2:30">
      <c r="B47" s="681" t="s">
        <v>638</v>
      </c>
      <c r="C47" s="696" t="s">
        <v>68</v>
      </c>
      <c r="D47" s="690">
        <f t="shared" si="1"/>
        <v>27.33</v>
      </c>
      <c r="E47" s="690">
        <f t="shared" si="2"/>
        <v>1.42</v>
      </c>
      <c r="F47" s="691">
        <f t="shared" si="3"/>
        <v>0.08</v>
      </c>
      <c r="G47" s="692">
        <f t="shared" si="4"/>
        <v>6847</v>
      </c>
      <c r="H47" s="692">
        <f t="shared" si="5"/>
        <v>5415</v>
      </c>
      <c r="I47" s="692">
        <f t="shared" si="6"/>
        <v>4883</v>
      </c>
      <c r="L47" s="78" t="s">
        <v>667</v>
      </c>
      <c r="M47" s="430" t="s">
        <v>670</v>
      </c>
      <c r="P47" s="681">
        <f t="shared" si="7"/>
        <v>31</v>
      </c>
      <c r="Q47" s="681"/>
      <c r="R47" s="681"/>
      <c r="S47" s="682"/>
      <c r="T47" s="682"/>
      <c r="U47" s="683"/>
      <c r="V47" s="683"/>
      <c r="W47" s="683"/>
      <c r="X47" s="683"/>
      <c r="Y47" s="683"/>
      <c r="Z47" s="683"/>
      <c r="AA47" s="682"/>
      <c r="AB47" s="682"/>
      <c r="AC47" s="682"/>
      <c r="AD47" s="682"/>
    </row>
    <row r="48" spans="2:30">
      <c r="B48" s="685" t="str">
        <f>B47</f>
        <v>TSN100</v>
      </c>
      <c r="C48" s="696" t="s">
        <v>427</v>
      </c>
      <c r="D48" s="706">
        <f t="shared" si="1"/>
        <v>27.33</v>
      </c>
      <c r="E48" s="706">
        <f t="shared" si="2"/>
        <v>1.42</v>
      </c>
      <c r="F48" s="707">
        <f t="shared" si="3"/>
        <v>0.08</v>
      </c>
      <c r="G48" s="708">
        <f t="shared" si="4"/>
        <v>6847</v>
      </c>
      <c r="H48" s="708">
        <f t="shared" si="5"/>
        <v>5415</v>
      </c>
      <c r="I48" s="708">
        <f t="shared" si="6"/>
        <v>4883</v>
      </c>
      <c r="L48" s="78" t="s">
        <v>398</v>
      </c>
      <c r="M48" s="431" t="s">
        <v>67</v>
      </c>
      <c r="P48" s="686">
        <f t="shared" si="7"/>
        <v>32</v>
      </c>
      <c r="Q48" s="686"/>
      <c r="R48" s="686"/>
      <c r="S48" s="687"/>
      <c r="T48" s="687"/>
      <c r="U48" s="688"/>
      <c r="V48" s="688"/>
      <c r="W48" s="688"/>
      <c r="X48" s="688"/>
      <c r="Y48" s="688"/>
      <c r="Z48" s="688"/>
      <c r="AA48" s="687"/>
      <c r="AB48" s="687"/>
      <c r="AC48" s="687"/>
      <c r="AD48" s="687"/>
    </row>
    <row r="49" spans="2:30">
      <c r="B49" s="681" t="s">
        <v>639</v>
      </c>
      <c r="C49" s="697" t="s">
        <v>71</v>
      </c>
      <c r="D49" s="690" t="str">
        <f t="shared" si="1"/>
        <v/>
      </c>
      <c r="E49" s="690" t="str">
        <f t="shared" si="2"/>
        <v/>
      </c>
      <c r="F49" s="691" t="str">
        <f t="shared" si="3"/>
        <v/>
      </c>
      <c r="G49" s="692" t="str">
        <f t="shared" si="4"/>
        <v/>
      </c>
      <c r="H49" s="692" t="str">
        <f t="shared" si="5"/>
        <v/>
      </c>
      <c r="I49" s="692" t="str">
        <f t="shared" si="6"/>
        <v/>
      </c>
      <c r="L49" s="78" t="s">
        <v>666</v>
      </c>
      <c r="M49" s="431" t="s">
        <v>66</v>
      </c>
      <c r="P49" s="681">
        <f t="shared" si="7"/>
        <v>33</v>
      </c>
      <c r="Q49" s="681"/>
      <c r="R49" s="681"/>
      <c r="S49" s="682"/>
      <c r="T49" s="682"/>
      <c r="U49" s="683"/>
      <c r="V49" s="683"/>
      <c r="W49" s="683"/>
      <c r="X49" s="683"/>
      <c r="Y49" s="683"/>
      <c r="Z49" s="683"/>
      <c r="AA49" s="682"/>
      <c r="AB49" s="682"/>
      <c r="AC49" s="682"/>
      <c r="AD49" s="682"/>
    </row>
    <row r="50" spans="2:30">
      <c r="B50" s="685" t="str">
        <f>B49</f>
        <v>TSN200</v>
      </c>
      <c r="C50" s="697" t="s">
        <v>411</v>
      </c>
      <c r="D50" s="706" t="str">
        <f t="shared" si="1"/>
        <v/>
      </c>
      <c r="E50" s="706" t="str">
        <f t="shared" si="2"/>
        <v/>
      </c>
      <c r="F50" s="707" t="str">
        <f t="shared" si="3"/>
        <v/>
      </c>
      <c r="G50" s="708" t="str">
        <f t="shared" si="4"/>
        <v/>
      </c>
      <c r="H50" s="708" t="str">
        <f t="shared" si="5"/>
        <v/>
      </c>
      <c r="I50" s="708" t="str">
        <f t="shared" si="6"/>
        <v/>
      </c>
      <c r="L50" s="78" t="s">
        <v>667</v>
      </c>
      <c r="M50" s="431" t="s">
        <v>671</v>
      </c>
      <c r="P50" s="686">
        <f t="shared" si="7"/>
        <v>34</v>
      </c>
      <c r="Q50" s="686"/>
      <c r="R50" s="686"/>
      <c r="S50" s="687"/>
      <c r="T50" s="687"/>
      <c r="U50" s="688"/>
      <c r="V50" s="688"/>
      <c r="W50" s="688"/>
      <c r="X50" s="688"/>
      <c r="Y50" s="688"/>
      <c r="Z50" s="688"/>
      <c r="AA50" s="687"/>
      <c r="AB50" s="687"/>
      <c r="AC50" s="687"/>
      <c r="AD50" s="687"/>
    </row>
    <row r="51" spans="2:30">
      <c r="B51" s="681" t="s">
        <v>640</v>
      </c>
      <c r="C51" s="698" t="s">
        <v>73</v>
      </c>
      <c r="D51" s="690" t="str">
        <f t="shared" si="1"/>
        <v/>
      </c>
      <c r="E51" s="690" t="str">
        <f t="shared" si="2"/>
        <v/>
      </c>
      <c r="F51" s="691" t="str">
        <f t="shared" si="3"/>
        <v/>
      </c>
      <c r="G51" s="692" t="str">
        <f t="shared" si="4"/>
        <v/>
      </c>
      <c r="H51" s="692" t="str">
        <f t="shared" si="5"/>
        <v/>
      </c>
      <c r="I51" s="692" t="str">
        <f t="shared" si="6"/>
        <v/>
      </c>
      <c r="L51" s="78" t="s">
        <v>398</v>
      </c>
      <c r="M51" s="432" t="s">
        <v>632</v>
      </c>
      <c r="P51" s="681">
        <f t="shared" si="7"/>
        <v>35</v>
      </c>
      <c r="Q51" s="681"/>
      <c r="R51" s="681"/>
      <c r="S51" s="682"/>
      <c r="T51" s="682"/>
      <c r="U51" s="683"/>
      <c r="V51" s="683"/>
      <c r="W51" s="683"/>
      <c r="X51" s="683"/>
      <c r="Y51" s="683"/>
      <c r="Z51" s="683"/>
      <c r="AA51" s="682"/>
      <c r="AB51" s="682"/>
      <c r="AC51" s="682"/>
      <c r="AD51" s="682"/>
    </row>
    <row r="52" spans="2:30">
      <c r="B52" s="685" t="str">
        <f>B51</f>
        <v>TSN300</v>
      </c>
      <c r="C52" s="698" t="s">
        <v>401</v>
      </c>
      <c r="D52" s="706" t="str">
        <f t="shared" si="1"/>
        <v/>
      </c>
      <c r="E52" s="706" t="str">
        <f t="shared" si="2"/>
        <v/>
      </c>
      <c r="F52" s="707" t="str">
        <f t="shared" si="3"/>
        <v/>
      </c>
      <c r="G52" s="708" t="str">
        <f t="shared" si="4"/>
        <v/>
      </c>
      <c r="H52" s="708" t="str">
        <f t="shared" si="5"/>
        <v/>
      </c>
      <c r="I52" s="708" t="str">
        <f t="shared" si="6"/>
        <v/>
      </c>
      <c r="L52" s="78" t="s">
        <v>666</v>
      </c>
      <c r="M52" s="432" t="s">
        <v>672</v>
      </c>
      <c r="P52" s="686">
        <f t="shared" si="7"/>
        <v>36</v>
      </c>
      <c r="Q52" s="686"/>
      <c r="R52" s="686"/>
      <c r="S52" s="687"/>
      <c r="T52" s="687"/>
      <c r="U52" s="688"/>
      <c r="V52" s="688"/>
      <c r="W52" s="688"/>
      <c r="X52" s="688"/>
      <c r="Y52" s="688"/>
      <c r="Z52" s="688"/>
      <c r="AA52" s="687"/>
      <c r="AB52" s="687"/>
      <c r="AC52" s="687"/>
      <c r="AD52" s="687"/>
    </row>
    <row r="53" spans="2:30">
      <c r="B53" s="681" t="s">
        <v>641</v>
      </c>
      <c r="C53" s="699" t="s">
        <v>642</v>
      </c>
      <c r="D53" s="690" t="str">
        <f t="shared" si="1"/>
        <v/>
      </c>
      <c r="E53" s="690" t="str">
        <f t="shared" si="2"/>
        <v/>
      </c>
      <c r="F53" s="691" t="str">
        <f t="shared" si="3"/>
        <v/>
      </c>
      <c r="G53" s="692" t="str">
        <f t="shared" si="4"/>
        <v/>
      </c>
      <c r="H53" s="692" t="str">
        <f t="shared" si="5"/>
        <v/>
      </c>
      <c r="I53" s="692" t="str">
        <f t="shared" si="6"/>
        <v/>
      </c>
      <c r="L53" s="78" t="s">
        <v>667</v>
      </c>
      <c r="M53" s="432" t="s">
        <v>673</v>
      </c>
      <c r="P53" s="681">
        <f t="shared" si="7"/>
        <v>37</v>
      </c>
      <c r="Q53" s="681"/>
      <c r="R53" s="681"/>
      <c r="S53" s="682"/>
      <c r="T53" s="682"/>
      <c r="U53" s="683"/>
      <c r="V53" s="683"/>
      <c r="W53" s="683"/>
      <c r="X53" s="683"/>
      <c r="Y53" s="683"/>
      <c r="Z53" s="683"/>
      <c r="AA53" s="682"/>
      <c r="AB53" s="682"/>
      <c r="AC53" s="682"/>
      <c r="AD53" s="682"/>
    </row>
    <row r="54" spans="2:30">
      <c r="B54" s="685" t="str">
        <f>B53</f>
        <v>TSNA</v>
      </c>
      <c r="C54" s="699" t="s">
        <v>660</v>
      </c>
      <c r="D54" s="706" t="str">
        <f t="shared" si="1"/>
        <v/>
      </c>
      <c r="E54" s="706" t="str">
        <f t="shared" si="2"/>
        <v/>
      </c>
      <c r="F54" s="707" t="str">
        <f t="shared" si="3"/>
        <v/>
      </c>
      <c r="G54" s="708" t="str">
        <f t="shared" si="4"/>
        <v/>
      </c>
      <c r="H54" s="708" t="str">
        <f t="shared" si="5"/>
        <v/>
      </c>
      <c r="I54" s="708" t="str">
        <f t="shared" si="6"/>
        <v/>
      </c>
      <c r="L54" s="78" t="s">
        <v>398</v>
      </c>
      <c r="M54" s="429" t="s">
        <v>70</v>
      </c>
      <c r="P54" s="686">
        <f t="shared" si="7"/>
        <v>38</v>
      </c>
      <c r="Q54" s="686"/>
      <c r="R54" s="686"/>
      <c r="S54" s="687"/>
      <c r="T54" s="687"/>
      <c r="U54" s="688"/>
      <c r="V54" s="688"/>
      <c r="W54" s="688"/>
      <c r="X54" s="688"/>
      <c r="Y54" s="688"/>
      <c r="Z54" s="688"/>
      <c r="AA54" s="687"/>
      <c r="AB54" s="687"/>
      <c r="AC54" s="687"/>
      <c r="AD54" s="687"/>
    </row>
    <row r="55" spans="2:30">
      <c r="B55" s="681" t="s">
        <v>643</v>
      </c>
      <c r="C55" s="699" t="s">
        <v>450</v>
      </c>
      <c r="D55" s="690" t="str">
        <f t="shared" si="1"/>
        <v/>
      </c>
      <c r="E55" s="690" t="str">
        <f t="shared" si="2"/>
        <v/>
      </c>
      <c r="F55" s="691" t="str">
        <f t="shared" si="3"/>
        <v/>
      </c>
      <c r="G55" s="692" t="str">
        <f t="shared" si="4"/>
        <v/>
      </c>
      <c r="H55" s="692" t="str">
        <f t="shared" si="5"/>
        <v/>
      </c>
      <c r="I55" s="692" t="str">
        <f t="shared" si="6"/>
        <v/>
      </c>
      <c r="L55" s="78" t="s">
        <v>399</v>
      </c>
      <c r="M55" s="432" t="s">
        <v>661</v>
      </c>
      <c r="P55" s="681">
        <f t="shared" si="7"/>
        <v>39</v>
      </c>
      <c r="Q55" s="681"/>
      <c r="R55" s="681"/>
      <c r="S55" s="682"/>
      <c r="T55" s="682"/>
      <c r="U55" s="683"/>
      <c r="V55" s="683"/>
      <c r="W55" s="683"/>
      <c r="X55" s="683"/>
      <c r="Y55" s="683"/>
      <c r="Z55" s="683"/>
      <c r="AA55" s="682"/>
      <c r="AB55" s="682"/>
      <c r="AC55" s="682"/>
      <c r="AD55" s="682"/>
    </row>
    <row r="56" spans="2:30">
      <c r="B56" s="685" t="str">
        <f>B55</f>
        <v>TSCA</v>
      </c>
      <c r="C56" s="699" t="s">
        <v>665</v>
      </c>
      <c r="D56" s="706" t="str">
        <f t="shared" si="1"/>
        <v/>
      </c>
      <c r="E56" s="706" t="str">
        <f t="shared" si="2"/>
        <v/>
      </c>
      <c r="F56" s="707" t="str">
        <f t="shared" si="3"/>
        <v/>
      </c>
      <c r="G56" s="708" t="str">
        <f t="shared" si="4"/>
        <v/>
      </c>
      <c r="H56" s="708" t="str">
        <f t="shared" si="5"/>
        <v/>
      </c>
      <c r="I56" s="708" t="str">
        <f t="shared" si="6"/>
        <v/>
      </c>
      <c r="L56" s="78" t="s">
        <v>400</v>
      </c>
      <c r="M56" s="432" t="s">
        <v>585</v>
      </c>
      <c r="P56" s="686">
        <f t="shared" si="7"/>
        <v>40</v>
      </c>
      <c r="Q56" s="686"/>
      <c r="R56" s="686"/>
      <c r="S56" s="687"/>
      <c r="T56" s="687"/>
      <c r="U56" s="688"/>
      <c r="V56" s="688"/>
      <c r="W56" s="688"/>
      <c r="X56" s="688"/>
      <c r="Y56" s="688"/>
      <c r="Z56" s="688"/>
      <c r="AA56" s="687"/>
      <c r="AB56" s="687"/>
      <c r="AC56" s="687"/>
      <c r="AD56" s="687"/>
    </row>
    <row r="57" spans="2:30">
      <c r="B57" s="685" t="str">
        <f>B56</f>
        <v>TSCA</v>
      </c>
      <c r="C57" s="699" t="s">
        <v>670</v>
      </c>
      <c r="D57" s="706" t="str">
        <f t="shared" si="1"/>
        <v/>
      </c>
      <c r="E57" s="706" t="str">
        <f t="shared" si="2"/>
        <v/>
      </c>
      <c r="F57" s="707" t="str">
        <f t="shared" si="3"/>
        <v/>
      </c>
      <c r="G57" s="708" t="str">
        <f t="shared" si="4"/>
        <v/>
      </c>
      <c r="H57" s="708" t="str">
        <f t="shared" si="5"/>
        <v/>
      </c>
      <c r="I57" s="708" t="str">
        <f t="shared" si="6"/>
        <v/>
      </c>
      <c r="L57" s="78" t="s">
        <v>399</v>
      </c>
      <c r="M57" s="433" t="s">
        <v>427</v>
      </c>
    </row>
    <row r="58" spans="2:30">
      <c r="B58" s="681" t="s">
        <v>644</v>
      </c>
      <c r="C58" s="689" t="s">
        <v>585</v>
      </c>
      <c r="D58" s="690" t="str">
        <f t="shared" si="1"/>
        <v/>
      </c>
      <c r="E58" s="690" t="str">
        <f t="shared" si="2"/>
        <v/>
      </c>
      <c r="F58" s="691" t="str">
        <f t="shared" si="3"/>
        <v/>
      </c>
      <c r="G58" s="692" t="str">
        <f t="shared" si="4"/>
        <v/>
      </c>
      <c r="H58" s="692" t="str">
        <f t="shared" si="5"/>
        <v/>
      </c>
      <c r="I58" s="692" t="str">
        <f t="shared" si="6"/>
        <v/>
      </c>
      <c r="L58" s="78" t="s">
        <v>400</v>
      </c>
      <c r="M58" s="433" t="s">
        <v>68</v>
      </c>
    </row>
    <row r="59" spans="2:30">
      <c r="B59" s="685" t="str">
        <f>B58</f>
        <v>TSNHICV</v>
      </c>
      <c r="C59" s="689" t="s">
        <v>661</v>
      </c>
      <c r="D59" s="706" t="str">
        <f t="shared" si="1"/>
        <v/>
      </c>
      <c r="E59" s="706" t="str">
        <f t="shared" si="2"/>
        <v/>
      </c>
      <c r="F59" s="707" t="str">
        <f t="shared" si="3"/>
        <v/>
      </c>
      <c r="G59" s="708" t="str">
        <f t="shared" si="4"/>
        <v/>
      </c>
      <c r="H59" s="708" t="str">
        <f t="shared" si="5"/>
        <v/>
      </c>
      <c r="I59" s="708" t="str">
        <f t="shared" si="6"/>
        <v/>
      </c>
      <c r="L59" s="78" t="s">
        <v>399</v>
      </c>
      <c r="M59" s="359" t="s">
        <v>411</v>
      </c>
    </row>
    <row r="60" spans="2:30">
      <c r="B60" s="681" t="s">
        <v>645</v>
      </c>
      <c r="C60" s="702" t="s">
        <v>662</v>
      </c>
      <c r="D60" s="690" t="str">
        <f t="shared" si="1"/>
        <v/>
      </c>
      <c r="E60" s="690" t="str">
        <f t="shared" si="2"/>
        <v/>
      </c>
      <c r="F60" s="691" t="str">
        <f t="shared" si="3"/>
        <v/>
      </c>
      <c r="G60" s="692" t="str">
        <f t="shared" si="4"/>
        <v/>
      </c>
      <c r="H60" s="692" t="str">
        <f t="shared" si="5"/>
        <v/>
      </c>
      <c r="I60" s="692" t="str">
        <f t="shared" si="6"/>
        <v/>
      </c>
      <c r="L60" s="78" t="s">
        <v>400</v>
      </c>
      <c r="M60" s="359" t="s">
        <v>71</v>
      </c>
    </row>
    <row r="61" spans="2:30">
      <c r="B61" s="685" t="str">
        <f>B60</f>
        <v>TSNLOCA</v>
      </c>
      <c r="C61" s="702" t="s">
        <v>663</v>
      </c>
      <c r="D61" s="706" t="str">
        <f t="shared" si="1"/>
        <v/>
      </c>
      <c r="E61" s="706" t="str">
        <f t="shared" si="2"/>
        <v/>
      </c>
      <c r="F61" s="707" t="str">
        <f t="shared" si="3"/>
        <v/>
      </c>
      <c r="G61" s="708" t="str">
        <f t="shared" si="4"/>
        <v/>
      </c>
      <c r="H61" s="708" t="str">
        <f t="shared" si="5"/>
        <v/>
      </c>
      <c r="I61" s="708" t="str">
        <f t="shared" si="6"/>
        <v/>
      </c>
      <c r="L61" s="78" t="s">
        <v>399</v>
      </c>
      <c r="M61" s="360" t="s">
        <v>401</v>
      </c>
    </row>
    <row r="62" spans="2:30">
      <c r="B62" s="681" t="s">
        <v>646</v>
      </c>
      <c r="C62" s="701" t="s">
        <v>647</v>
      </c>
      <c r="D62" s="690" t="str">
        <f t="shared" si="1"/>
        <v/>
      </c>
      <c r="E62" s="690" t="str">
        <f t="shared" si="2"/>
        <v/>
      </c>
      <c r="F62" s="691" t="str">
        <f t="shared" si="3"/>
        <v/>
      </c>
      <c r="G62" s="692" t="str">
        <f t="shared" si="4"/>
        <v/>
      </c>
      <c r="H62" s="692" t="str">
        <f t="shared" si="5"/>
        <v/>
      </c>
      <c r="I62" s="692" t="str">
        <f t="shared" si="6"/>
        <v/>
      </c>
      <c r="L62" s="78" t="s">
        <v>400</v>
      </c>
      <c r="M62" s="360" t="s">
        <v>73</v>
      </c>
    </row>
    <row r="63" spans="2:30">
      <c r="B63" s="685" t="str">
        <f>B62</f>
        <v>TSNLOCV</v>
      </c>
      <c r="C63" s="701" t="s">
        <v>664</v>
      </c>
      <c r="D63" s="706" t="str">
        <f t="shared" si="1"/>
        <v/>
      </c>
      <c r="E63" s="706" t="str">
        <f t="shared" si="2"/>
        <v/>
      </c>
      <c r="F63" s="707" t="str">
        <f t="shared" si="3"/>
        <v/>
      </c>
      <c r="G63" s="708" t="str">
        <f t="shared" si="4"/>
        <v/>
      </c>
      <c r="H63" s="708" t="str">
        <f t="shared" si="5"/>
        <v/>
      </c>
      <c r="I63" s="708" t="str">
        <f t="shared" si="6"/>
        <v/>
      </c>
      <c r="L63" s="78" t="s">
        <v>399</v>
      </c>
      <c r="M63" s="61" t="s">
        <v>660</v>
      </c>
    </row>
    <row r="64" spans="2:30">
      <c r="B64" s="681" t="s">
        <v>648</v>
      </c>
      <c r="C64" s="701" t="s">
        <v>448</v>
      </c>
      <c r="D64" s="690">
        <f t="shared" si="1"/>
        <v>30.6</v>
      </c>
      <c r="E64" s="690">
        <f t="shared" si="2"/>
        <v>2.1800000000000002</v>
      </c>
      <c r="F64" s="691">
        <f t="shared" si="3"/>
        <v>0.09</v>
      </c>
      <c r="G64" s="692">
        <f t="shared" si="4"/>
        <v>6667</v>
      </c>
      <c r="H64" s="692">
        <f t="shared" si="5"/>
        <v>5176</v>
      </c>
      <c r="I64" s="692">
        <f t="shared" si="6"/>
        <v>4485</v>
      </c>
      <c r="L64" s="78" t="s">
        <v>400</v>
      </c>
      <c r="M64" s="61" t="s">
        <v>642</v>
      </c>
    </row>
    <row r="65" spans="2:13">
      <c r="B65" s="685" t="str">
        <f>B64</f>
        <v>TSCLOCV</v>
      </c>
      <c r="C65" s="701" t="s">
        <v>553</v>
      </c>
      <c r="D65" s="706">
        <f t="shared" si="1"/>
        <v>30.6</v>
      </c>
      <c r="E65" s="706">
        <f t="shared" si="2"/>
        <v>2.1800000000000002</v>
      </c>
      <c r="F65" s="707">
        <f t="shared" si="3"/>
        <v>0.09</v>
      </c>
      <c r="G65" s="708">
        <f t="shared" si="4"/>
        <v>6667</v>
      </c>
      <c r="H65" s="708">
        <f t="shared" si="5"/>
        <v>5176</v>
      </c>
      <c r="I65" s="708">
        <f t="shared" si="6"/>
        <v>4485</v>
      </c>
      <c r="L65" s="78" t="s">
        <v>399</v>
      </c>
      <c r="M65" s="358" t="s">
        <v>662</v>
      </c>
    </row>
    <row r="66" spans="2:13">
      <c r="B66" s="685" t="str">
        <f>B65</f>
        <v>TSCLOCV</v>
      </c>
      <c r="C66" s="701" t="s">
        <v>668</v>
      </c>
      <c r="D66" s="706">
        <f t="shared" si="1"/>
        <v>30.6</v>
      </c>
      <c r="E66" s="706">
        <f t="shared" si="2"/>
        <v>2.1800000000000002</v>
      </c>
      <c r="F66" s="707">
        <f t="shared" si="3"/>
        <v>0.09</v>
      </c>
      <c r="G66" s="708">
        <f t="shared" si="4"/>
        <v>6667</v>
      </c>
      <c r="H66" s="708">
        <f t="shared" si="5"/>
        <v>5176</v>
      </c>
      <c r="I66" s="708">
        <f t="shared" si="6"/>
        <v>4485</v>
      </c>
      <c r="L66" s="78" t="s">
        <v>400</v>
      </c>
      <c r="M66" s="358" t="s">
        <v>663</v>
      </c>
    </row>
    <row r="67" spans="2:13">
      <c r="B67" s="681" t="s">
        <v>649</v>
      </c>
      <c r="C67" s="702" t="s">
        <v>449</v>
      </c>
      <c r="D67" s="690" t="str">
        <f t="shared" si="1"/>
        <v/>
      </c>
      <c r="E67" s="690" t="str">
        <f t="shared" si="2"/>
        <v/>
      </c>
      <c r="F67" s="691" t="str">
        <f t="shared" si="3"/>
        <v/>
      </c>
      <c r="G67" s="692" t="str">
        <f t="shared" si="4"/>
        <v/>
      </c>
      <c r="H67" s="692" t="str">
        <f t="shared" si="5"/>
        <v/>
      </c>
      <c r="I67" s="692" t="str">
        <f t="shared" si="6"/>
        <v/>
      </c>
      <c r="L67" s="78" t="s">
        <v>399</v>
      </c>
      <c r="M67" s="357" t="s">
        <v>647</v>
      </c>
    </row>
    <row r="68" spans="2:13">
      <c r="B68" s="685" t="str">
        <f>B67</f>
        <v>TSCLOCA</v>
      </c>
      <c r="C68" s="702" t="s">
        <v>554</v>
      </c>
      <c r="D68" s="706" t="str">
        <f t="shared" si="1"/>
        <v/>
      </c>
      <c r="E68" s="706" t="str">
        <f t="shared" si="2"/>
        <v/>
      </c>
      <c r="F68" s="707" t="str">
        <f t="shared" si="3"/>
        <v/>
      </c>
      <c r="G68" s="708" t="str">
        <f t="shared" si="4"/>
        <v/>
      </c>
      <c r="H68" s="708" t="str">
        <f t="shared" si="5"/>
        <v/>
      </c>
      <c r="I68" s="708" t="str">
        <f t="shared" si="6"/>
        <v/>
      </c>
      <c r="L68" s="78" t="s">
        <v>400</v>
      </c>
      <c r="M68" s="357" t="s">
        <v>664</v>
      </c>
    </row>
    <row r="69" spans="2:13">
      <c r="B69" s="685" t="str">
        <f>B68</f>
        <v>TSCLOCA</v>
      </c>
      <c r="C69" s="702" t="s">
        <v>669</v>
      </c>
      <c r="D69" s="706" t="str">
        <f t="shared" si="1"/>
        <v/>
      </c>
      <c r="E69" s="706" t="str">
        <f t="shared" si="2"/>
        <v/>
      </c>
      <c r="F69" s="707" t="str">
        <f t="shared" si="3"/>
        <v/>
      </c>
      <c r="G69" s="708" t="str">
        <f t="shared" si="4"/>
        <v/>
      </c>
      <c r="H69" s="708" t="str">
        <f t="shared" si="5"/>
        <v/>
      </c>
      <c r="I69" s="708" t="str">
        <f t="shared" si="6"/>
        <v/>
      </c>
      <c r="L69" s="78" t="s">
        <v>403</v>
      </c>
      <c r="M69" s="430" t="s">
        <v>658</v>
      </c>
    </row>
    <row r="70" spans="2:13">
      <c r="B70" s="681" t="s">
        <v>201</v>
      </c>
      <c r="C70" s="709" t="s">
        <v>201</v>
      </c>
      <c r="D70" s="690">
        <f t="shared" si="1"/>
        <v>38.85</v>
      </c>
      <c r="E70" s="690">
        <f t="shared" si="2"/>
        <v>2.4500000000000002</v>
      </c>
      <c r="F70" s="691">
        <f t="shared" si="3"/>
        <v>0.13</v>
      </c>
      <c r="G70" s="692">
        <f t="shared" si="4"/>
        <v>6868</v>
      </c>
      <c r="H70" s="692">
        <f t="shared" si="5"/>
        <v>5186</v>
      </c>
      <c r="I70" s="692">
        <f t="shared" si="6"/>
        <v>4048</v>
      </c>
      <c r="L70" s="78" t="s">
        <v>403</v>
      </c>
      <c r="M70" s="434" t="s">
        <v>405</v>
      </c>
    </row>
    <row r="71" spans="2:13">
      <c r="B71" s="685" t="str">
        <f>B70</f>
        <v>WS100</v>
      </c>
      <c r="C71" s="709" t="s">
        <v>405</v>
      </c>
      <c r="D71" s="706">
        <f t="shared" si="1"/>
        <v>38.85</v>
      </c>
      <c r="E71" s="706">
        <f t="shared" si="2"/>
        <v>2.4500000000000002</v>
      </c>
      <c r="F71" s="707">
        <f t="shared" si="3"/>
        <v>0.13</v>
      </c>
      <c r="G71" s="708">
        <f t="shared" si="4"/>
        <v>6868</v>
      </c>
      <c r="H71" s="708">
        <f t="shared" si="5"/>
        <v>5186</v>
      </c>
      <c r="I71" s="708">
        <f t="shared" si="6"/>
        <v>4048</v>
      </c>
      <c r="L71" s="78" t="s">
        <v>403</v>
      </c>
      <c r="M71" s="435" t="s">
        <v>406</v>
      </c>
    </row>
    <row r="72" spans="2:13">
      <c r="B72" s="685" t="str">
        <f>B71</f>
        <v>WS100</v>
      </c>
      <c r="C72" s="709" t="s">
        <v>550</v>
      </c>
      <c r="D72" s="706">
        <f t="shared" si="1"/>
        <v>38.85</v>
      </c>
      <c r="E72" s="706">
        <f t="shared" si="2"/>
        <v>2.4500000000000002</v>
      </c>
      <c r="F72" s="707">
        <f t="shared" si="3"/>
        <v>0.13</v>
      </c>
      <c r="G72" s="708">
        <f t="shared" si="4"/>
        <v>6868</v>
      </c>
      <c r="H72" s="708">
        <f t="shared" si="5"/>
        <v>5186</v>
      </c>
      <c r="I72" s="708">
        <f t="shared" si="6"/>
        <v>4048</v>
      </c>
      <c r="L72" s="78" t="s">
        <v>403</v>
      </c>
      <c r="M72" s="436" t="s">
        <v>407</v>
      </c>
    </row>
    <row r="73" spans="2:13">
      <c r="B73" s="681" t="s">
        <v>202</v>
      </c>
      <c r="C73" s="697" t="s">
        <v>202</v>
      </c>
      <c r="D73" s="690" t="str">
        <f t="shared" si="1"/>
        <v/>
      </c>
      <c r="E73" s="690" t="str">
        <f t="shared" si="2"/>
        <v/>
      </c>
      <c r="F73" s="691" t="str">
        <f t="shared" si="3"/>
        <v/>
      </c>
      <c r="G73" s="692" t="str">
        <f t="shared" si="4"/>
        <v/>
      </c>
      <c r="H73" s="692" t="str">
        <f t="shared" si="5"/>
        <v/>
      </c>
      <c r="I73" s="692" t="str">
        <f t="shared" si="6"/>
        <v/>
      </c>
      <c r="L73" s="78" t="s">
        <v>403</v>
      </c>
      <c r="M73" s="437" t="s">
        <v>533</v>
      </c>
    </row>
    <row r="74" spans="2:13">
      <c r="B74" s="685" t="str">
        <f>B73</f>
        <v>WS200</v>
      </c>
      <c r="C74" s="697" t="s">
        <v>406</v>
      </c>
      <c r="D74" s="706" t="str">
        <f t="shared" si="1"/>
        <v/>
      </c>
      <c r="E74" s="706" t="str">
        <f t="shared" si="2"/>
        <v/>
      </c>
      <c r="F74" s="707" t="str">
        <f t="shared" si="3"/>
        <v/>
      </c>
      <c r="G74" s="708" t="str">
        <f t="shared" si="4"/>
        <v/>
      </c>
      <c r="H74" s="708" t="str">
        <f t="shared" si="5"/>
        <v/>
      </c>
      <c r="I74" s="708" t="str">
        <f t="shared" si="6"/>
        <v/>
      </c>
      <c r="L74" s="78" t="s">
        <v>403</v>
      </c>
      <c r="M74" s="419" t="s">
        <v>656</v>
      </c>
    </row>
    <row r="75" spans="2:13">
      <c r="B75" s="685" t="str">
        <f>B74</f>
        <v>WS200</v>
      </c>
      <c r="C75" s="697" t="s">
        <v>551</v>
      </c>
      <c r="D75" s="706" t="str">
        <f t="shared" si="1"/>
        <v/>
      </c>
      <c r="E75" s="706" t="str">
        <f t="shared" si="2"/>
        <v/>
      </c>
      <c r="F75" s="707" t="str">
        <f t="shared" si="3"/>
        <v/>
      </c>
      <c r="G75" s="708" t="str">
        <f t="shared" si="4"/>
        <v/>
      </c>
      <c r="H75" s="708" t="str">
        <f t="shared" si="5"/>
        <v/>
      </c>
      <c r="I75" s="708" t="str">
        <f t="shared" si="6"/>
        <v/>
      </c>
      <c r="L75" s="78" t="s">
        <v>404</v>
      </c>
      <c r="M75" s="430" t="s">
        <v>402</v>
      </c>
    </row>
    <row r="76" spans="2:13">
      <c r="B76" s="681" t="s">
        <v>203</v>
      </c>
      <c r="C76" s="698" t="s">
        <v>203</v>
      </c>
      <c r="D76" s="690">
        <f t="shared" si="1"/>
        <v>40.409999999999997</v>
      </c>
      <c r="E76" s="690">
        <f t="shared" si="2"/>
        <v>3.63</v>
      </c>
      <c r="F76" s="691">
        <f t="shared" si="3"/>
        <v>0.2</v>
      </c>
      <c r="G76" s="692">
        <f t="shared" si="4"/>
        <v>6750</v>
      </c>
      <c r="H76" s="692">
        <f t="shared" si="5"/>
        <v>5070</v>
      </c>
      <c r="I76" s="692">
        <f t="shared" si="6"/>
        <v>3752</v>
      </c>
      <c r="L76" s="78" t="s">
        <v>404</v>
      </c>
      <c r="M76" s="434" t="s">
        <v>201</v>
      </c>
    </row>
    <row r="77" spans="2:13">
      <c r="B77" s="685" t="str">
        <f>B76</f>
        <v>WS300</v>
      </c>
      <c r="C77" s="698" t="s">
        <v>407</v>
      </c>
      <c r="D77" s="706">
        <f t="shared" si="1"/>
        <v>40.409999999999997</v>
      </c>
      <c r="E77" s="706">
        <f t="shared" si="2"/>
        <v>3.63</v>
      </c>
      <c r="F77" s="707">
        <f t="shared" si="3"/>
        <v>0.2</v>
      </c>
      <c r="G77" s="708">
        <f t="shared" si="4"/>
        <v>6750</v>
      </c>
      <c r="H77" s="708">
        <f t="shared" si="5"/>
        <v>5070</v>
      </c>
      <c r="I77" s="708">
        <f t="shared" si="6"/>
        <v>3752</v>
      </c>
      <c r="L77" s="78" t="s">
        <v>404</v>
      </c>
      <c r="M77" s="435" t="s">
        <v>202</v>
      </c>
    </row>
    <row r="78" spans="2:13">
      <c r="B78" s="685" t="str">
        <f>B77</f>
        <v>WS300</v>
      </c>
      <c r="C78" s="698" t="s">
        <v>552</v>
      </c>
      <c r="D78" s="706">
        <f t="shared" si="1"/>
        <v>40.409999999999997</v>
      </c>
      <c r="E78" s="706">
        <f t="shared" si="2"/>
        <v>3.63</v>
      </c>
      <c r="F78" s="707">
        <f t="shared" si="3"/>
        <v>0.2</v>
      </c>
      <c r="G78" s="708">
        <f t="shared" si="4"/>
        <v>6750</v>
      </c>
      <c r="H78" s="708">
        <f t="shared" si="5"/>
        <v>5070</v>
      </c>
      <c r="I78" s="708">
        <f t="shared" si="6"/>
        <v>3752</v>
      </c>
      <c r="L78" s="78" t="s">
        <v>404</v>
      </c>
      <c r="M78" s="436" t="s">
        <v>203</v>
      </c>
    </row>
    <row r="79" spans="2:13">
      <c r="B79" s="681" t="s">
        <v>650</v>
      </c>
      <c r="C79" s="689" t="s">
        <v>426</v>
      </c>
      <c r="D79" s="690">
        <f t="shared" si="1"/>
        <v>35.299999999999997</v>
      </c>
      <c r="E79" s="690">
        <f t="shared" si="2"/>
        <v>2.44</v>
      </c>
      <c r="F79" s="691">
        <f t="shared" si="3"/>
        <v>0.18</v>
      </c>
      <c r="G79" s="692">
        <f t="shared" si="4"/>
        <v>6841</v>
      </c>
      <c r="H79" s="692">
        <f t="shared" si="5"/>
        <v>5386</v>
      </c>
      <c r="I79" s="692">
        <f t="shared" si="6"/>
        <v>4189</v>
      </c>
      <c r="L79" s="78" t="s">
        <v>404</v>
      </c>
      <c r="M79" s="437" t="s">
        <v>426</v>
      </c>
    </row>
    <row r="80" spans="2:13">
      <c r="B80" s="685" t="str">
        <f>B79</f>
        <v>WSHICV</v>
      </c>
      <c r="C80" s="689" t="s">
        <v>533</v>
      </c>
      <c r="D80" s="706">
        <f t="shared" si="1"/>
        <v>35.299999999999997</v>
      </c>
      <c r="E80" s="706">
        <f t="shared" si="2"/>
        <v>2.44</v>
      </c>
      <c r="F80" s="707">
        <f t="shared" si="3"/>
        <v>0.18</v>
      </c>
      <c r="G80" s="708">
        <f t="shared" si="4"/>
        <v>6841</v>
      </c>
      <c r="H80" s="708">
        <f t="shared" si="5"/>
        <v>5386</v>
      </c>
      <c r="I80" s="708">
        <f t="shared" si="6"/>
        <v>4189</v>
      </c>
      <c r="L80" s="78" t="s">
        <v>404</v>
      </c>
      <c r="M80" s="419" t="s">
        <v>652</v>
      </c>
    </row>
    <row r="81" spans="2:13">
      <c r="B81" s="685" t="str">
        <f>B80</f>
        <v>WSHICV</v>
      </c>
      <c r="C81" s="689" t="s">
        <v>548</v>
      </c>
      <c r="D81" s="706">
        <f t="shared" si="1"/>
        <v>35.299999999999997</v>
      </c>
      <c r="E81" s="706">
        <f t="shared" si="2"/>
        <v>2.44</v>
      </c>
      <c r="F81" s="707">
        <f t="shared" si="3"/>
        <v>0.18</v>
      </c>
      <c r="G81" s="708">
        <f t="shared" si="4"/>
        <v>6841</v>
      </c>
      <c r="H81" s="708">
        <f t="shared" si="5"/>
        <v>5386</v>
      </c>
      <c r="I81" s="708">
        <f t="shared" si="6"/>
        <v>4189</v>
      </c>
      <c r="L81" s="78" t="s">
        <v>549</v>
      </c>
      <c r="M81" s="430" t="s">
        <v>659</v>
      </c>
    </row>
    <row r="82" spans="2:13">
      <c r="B82" s="681" t="s">
        <v>651</v>
      </c>
      <c r="C82" s="700" t="s">
        <v>652</v>
      </c>
      <c r="D82" s="690" t="str">
        <f t="shared" si="1"/>
        <v/>
      </c>
      <c r="E82" s="690" t="str">
        <f t="shared" si="2"/>
        <v/>
      </c>
      <c r="F82" s="691" t="str">
        <f t="shared" si="3"/>
        <v/>
      </c>
      <c r="G82" s="692" t="str">
        <f t="shared" si="4"/>
        <v/>
      </c>
      <c r="H82" s="692" t="str">
        <f t="shared" si="5"/>
        <v/>
      </c>
      <c r="I82" s="692" t="str">
        <f t="shared" si="6"/>
        <v/>
      </c>
      <c r="L82" s="78" t="s">
        <v>549</v>
      </c>
      <c r="M82" s="434" t="s">
        <v>550</v>
      </c>
    </row>
    <row r="83" spans="2:13">
      <c r="B83" s="685" t="str">
        <f>B82</f>
        <v>WSS</v>
      </c>
      <c r="C83" s="700" t="s">
        <v>656</v>
      </c>
      <c r="D83" s="706" t="str">
        <f t="shared" ref="D83:D87" si="10">IFERROR(VLOOKUP(B83,$R$17:$AD$56,$D$2,FALSE),"")</f>
        <v/>
      </c>
      <c r="E83" s="706" t="str">
        <f t="shared" ref="E83:E87" si="11">IFERROR(VLOOKUP(B83,$R$17:$AD$56,$E$2,FALSE),"")</f>
        <v/>
      </c>
      <c r="F83" s="707" t="str">
        <f t="shared" ref="F83:F87" si="12">IFERROR(VLOOKUP(B83,$R$17:$AD$56,$F$2,FALSE),"")</f>
        <v/>
      </c>
      <c r="G83" s="708" t="str">
        <f t="shared" ref="G83:G87" si="13">IFERROR(VLOOKUP(B83,$R$17:$AD$56,$G$2,FALSE),"")</f>
        <v/>
      </c>
      <c r="H83" s="708" t="str">
        <f t="shared" ref="H83:H87" si="14">IFERROR(VLOOKUP(B83,$R$17:$AD$56,$H$2,FALSE),"")</f>
        <v/>
      </c>
      <c r="I83" s="708" t="str">
        <f t="shared" ref="I83:I87" si="15">IFERROR(VLOOKUP(B83,$R$17:$AD$56,$I$2,FALSE),"")</f>
        <v/>
      </c>
      <c r="L83" s="78" t="s">
        <v>549</v>
      </c>
      <c r="M83" s="435" t="s">
        <v>551</v>
      </c>
    </row>
    <row r="84" spans="2:13">
      <c r="B84" s="685" t="str">
        <f>B83</f>
        <v>WSS</v>
      </c>
      <c r="C84" s="700" t="s">
        <v>657</v>
      </c>
      <c r="D84" s="706" t="str">
        <f t="shared" si="10"/>
        <v/>
      </c>
      <c r="E84" s="706" t="str">
        <f t="shared" si="11"/>
        <v/>
      </c>
      <c r="F84" s="707" t="str">
        <f t="shared" si="12"/>
        <v/>
      </c>
      <c r="G84" s="708" t="str">
        <f t="shared" si="13"/>
        <v/>
      </c>
      <c r="H84" s="708" t="str">
        <f t="shared" si="14"/>
        <v/>
      </c>
      <c r="I84" s="708" t="str">
        <f t="shared" si="15"/>
        <v/>
      </c>
      <c r="L84" s="78" t="s">
        <v>549</v>
      </c>
      <c r="M84" s="436" t="s">
        <v>552</v>
      </c>
    </row>
    <row r="85" spans="2:13">
      <c r="B85" s="681" t="s">
        <v>653</v>
      </c>
      <c r="C85" s="699" t="s">
        <v>402</v>
      </c>
      <c r="D85" s="690" t="str">
        <f t="shared" si="10"/>
        <v/>
      </c>
      <c r="E85" s="690" t="str">
        <f t="shared" si="11"/>
        <v/>
      </c>
      <c r="F85" s="691" t="str">
        <f t="shared" si="12"/>
        <v/>
      </c>
      <c r="G85" s="692" t="str">
        <f t="shared" si="13"/>
        <v/>
      </c>
      <c r="H85" s="692" t="str">
        <f t="shared" si="14"/>
        <v/>
      </c>
      <c r="I85" s="692" t="str">
        <f t="shared" si="15"/>
        <v/>
      </c>
      <c r="L85" s="78" t="s">
        <v>549</v>
      </c>
      <c r="M85" s="437" t="s">
        <v>548</v>
      </c>
    </row>
    <row r="86" spans="2:13">
      <c r="B86" s="685" t="str">
        <f>B85</f>
        <v>WSA</v>
      </c>
      <c r="C86" s="699" t="s">
        <v>658</v>
      </c>
      <c r="D86" s="706" t="str">
        <f t="shared" si="10"/>
        <v/>
      </c>
      <c r="E86" s="706" t="str">
        <f t="shared" si="11"/>
        <v/>
      </c>
      <c r="F86" s="707" t="str">
        <f t="shared" si="12"/>
        <v/>
      </c>
      <c r="G86" s="708" t="str">
        <f t="shared" si="13"/>
        <v/>
      </c>
      <c r="H86" s="708" t="str">
        <f t="shared" si="14"/>
        <v/>
      </c>
      <c r="I86" s="708" t="str">
        <f t="shared" si="15"/>
        <v/>
      </c>
      <c r="L86" s="78" t="s">
        <v>549</v>
      </c>
      <c r="M86" s="419" t="s">
        <v>657</v>
      </c>
    </row>
    <row r="87" spans="2:13">
      <c r="B87" s="685" t="str">
        <f>B86</f>
        <v>WSA</v>
      </c>
      <c r="C87" s="699" t="s">
        <v>659</v>
      </c>
      <c r="D87" s="706" t="str">
        <f t="shared" si="10"/>
        <v/>
      </c>
      <c r="E87" s="706" t="str">
        <f t="shared" si="11"/>
        <v/>
      </c>
      <c r="F87" s="707" t="str">
        <f t="shared" si="12"/>
        <v/>
      </c>
      <c r="G87" s="708" t="str">
        <f t="shared" si="13"/>
        <v/>
      </c>
      <c r="H87" s="708" t="str">
        <f t="shared" si="14"/>
        <v/>
      </c>
      <c r="I87" s="708" t="str">
        <f t="shared" si="15"/>
        <v/>
      </c>
    </row>
  </sheetData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AN15"/>
  <sheetViews>
    <sheetView showGridLines="0" zoomScale="55" zoomScaleNormal="55" workbookViewId="0">
      <selection activeCell="AB33" sqref="AB33"/>
    </sheetView>
  </sheetViews>
  <sheetFormatPr defaultRowHeight="15"/>
  <cols>
    <col min="1" max="1" width="5.7109375" customWidth="1"/>
    <col min="2" max="38" width="10.7109375" customWidth="1"/>
    <col min="39" max="40" width="10.7109375" style="488" customWidth="1"/>
  </cols>
  <sheetData>
    <row r="2" spans="2:40" ht="15.75" thickBot="1"/>
    <row r="3" spans="2:40">
      <c r="B3" s="1300">
        <f>SKEMA!B4</f>
        <v>44105</v>
      </c>
      <c r="C3" s="1301"/>
      <c r="D3" s="1301"/>
      <c r="E3" s="1301"/>
      <c r="F3" s="1301"/>
      <c r="G3" s="1301"/>
      <c r="H3" s="1302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  <c r="AF3" s="169"/>
      <c r="AG3" s="169"/>
      <c r="AH3" s="169"/>
      <c r="AI3" s="169"/>
      <c r="AJ3" s="169"/>
      <c r="AK3" s="169"/>
      <c r="AL3" s="169"/>
      <c r="AM3" s="1306" t="s">
        <v>531</v>
      </c>
      <c r="AN3" s="1307"/>
    </row>
    <row r="4" spans="2:40" ht="15.75" thickBot="1">
      <c r="B4" s="1303"/>
      <c r="C4" s="1304"/>
      <c r="D4" s="1304"/>
      <c r="E4" s="1304"/>
      <c r="F4" s="1304"/>
      <c r="G4" s="1304"/>
      <c r="H4" s="1305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  <c r="AF4" s="169"/>
      <c r="AG4" s="169"/>
      <c r="AH4" s="169"/>
      <c r="AI4" s="169"/>
      <c r="AJ4" s="169"/>
      <c r="AK4" s="169"/>
      <c r="AL4" s="169"/>
      <c r="AM4" s="1308"/>
      <c r="AN4" s="1309"/>
    </row>
    <row r="5" spans="2:40" ht="19.899999999999999" customHeight="1">
      <c r="B5" s="1310" t="s">
        <v>470</v>
      </c>
      <c r="C5" s="1295" t="s">
        <v>471</v>
      </c>
      <c r="D5" s="1296"/>
      <c r="E5" s="1297"/>
      <c r="F5" s="1295" t="s">
        <v>472</v>
      </c>
      <c r="G5" s="1296"/>
      <c r="H5" s="1297"/>
      <c r="I5" s="1295" t="s">
        <v>473</v>
      </c>
      <c r="J5" s="1296"/>
      <c r="K5" s="1297"/>
      <c r="L5" s="1295" t="s">
        <v>474</v>
      </c>
      <c r="M5" s="1296"/>
      <c r="N5" s="1297"/>
      <c r="O5" s="1295" t="s">
        <v>475</v>
      </c>
      <c r="P5" s="1296"/>
      <c r="Q5" s="1297"/>
      <c r="R5" s="1295" t="s">
        <v>476</v>
      </c>
      <c r="S5" s="1296"/>
      <c r="T5" s="1297"/>
      <c r="U5" s="1295" t="s">
        <v>477</v>
      </c>
      <c r="V5" s="1296"/>
      <c r="W5" s="1297"/>
      <c r="X5" s="1295" t="s">
        <v>478</v>
      </c>
      <c r="Y5" s="1296"/>
      <c r="Z5" s="1297"/>
      <c r="AA5" s="1295" t="s">
        <v>479</v>
      </c>
      <c r="AB5" s="1296"/>
      <c r="AC5" s="1297"/>
      <c r="AD5" s="1295" t="s">
        <v>480</v>
      </c>
      <c r="AE5" s="1296"/>
      <c r="AF5" s="1297"/>
      <c r="AG5" s="1295" t="s">
        <v>481</v>
      </c>
      <c r="AH5" s="1296"/>
      <c r="AI5" s="1297"/>
      <c r="AJ5" s="1295" t="s">
        <v>482</v>
      </c>
      <c r="AK5" s="1296"/>
      <c r="AL5" s="1297"/>
      <c r="AM5" s="1298" t="s">
        <v>483</v>
      </c>
      <c r="AN5" s="1312" t="s">
        <v>484</v>
      </c>
    </row>
    <row r="6" spans="2:40" ht="34.9" customHeight="1">
      <c r="B6" s="1311"/>
      <c r="C6" s="340" t="s">
        <v>344</v>
      </c>
      <c r="D6" s="340" t="s">
        <v>345</v>
      </c>
      <c r="E6" s="340" t="s">
        <v>485</v>
      </c>
      <c r="F6" s="340" t="s">
        <v>344</v>
      </c>
      <c r="G6" s="340" t="s">
        <v>345</v>
      </c>
      <c r="H6" s="340" t="s">
        <v>485</v>
      </c>
      <c r="I6" s="340" t="s">
        <v>344</v>
      </c>
      <c r="J6" s="340" t="s">
        <v>345</v>
      </c>
      <c r="K6" s="340" t="s">
        <v>485</v>
      </c>
      <c r="L6" s="340" t="s">
        <v>344</v>
      </c>
      <c r="M6" s="340" t="s">
        <v>345</v>
      </c>
      <c r="N6" s="340" t="s">
        <v>485</v>
      </c>
      <c r="O6" s="340" t="s">
        <v>344</v>
      </c>
      <c r="P6" s="340" t="s">
        <v>345</v>
      </c>
      <c r="Q6" s="340" t="s">
        <v>485</v>
      </c>
      <c r="R6" s="340" t="s">
        <v>344</v>
      </c>
      <c r="S6" s="340" t="s">
        <v>345</v>
      </c>
      <c r="T6" s="340" t="s">
        <v>485</v>
      </c>
      <c r="U6" s="340" t="s">
        <v>344</v>
      </c>
      <c r="V6" s="340" t="s">
        <v>345</v>
      </c>
      <c r="W6" s="340" t="s">
        <v>485</v>
      </c>
      <c r="X6" s="340" t="s">
        <v>344</v>
      </c>
      <c r="Y6" s="340" t="s">
        <v>345</v>
      </c>
      <c r="Z6" s="340" t="s">
        <v>485</v>
      </c>
      <c r="AA6" s="340" t="s">
        <v>344</v>
      </c>
      <c r="AB6" s="340" t="s">
        <v>345</v>
      </c>
      <c r="AC6" s="340" t="s">
        <v>485</v>
      </c>
      <c r="AD6" s="340" t="s">
        <v>344</v>
      </c>
      <c r="AE6" s="340" t="s">
        <v>345</v>
      </c>
      <c r="AF6" s="340" t="s">
        <v>485</v>
      </c>
      <c r="AG6" s="340" t="s">
        <v>344</v>
      </c>
      <c r="AH6" s="340" t="s">
        <v>345</v>
      </c>
      <c r="AI6" s="340" t="s">
        <v>485</v>
      </c>
      <c r="AJ6" s="340" t="s">
        <v>344</v>
      </c>
      <c r="AK6" s="340" t="s">
        <v>345</v>
      </c>
      <c r="AL6" s="340" t="s">
        <v>485</v>
      </c>
      <c r="AM6" s="1299"/>
      <c r="AN6" s="1313"/>
    </row>
    <row r="7" spans="2:40" ht="25.15" customHeight="1">
      <c r="B7" s="341" t="s">
        <v>356</v>
      </c>
      <c r="C7" s="342"/>
      <c r="D7" s="342"/>
      <c r="E7" s="493" t="str">
        <f>IFERROR(C7/D7,"")</f>
        <v/>
      </c>
      <c r="F7" s="342"/>
      <c r="G7" s="342"/>
      <c r="H7" s="493" t="str">
        <f t="shared" ref="H7:H15" si="0">IFERROR(F7/G7,"")</f>
        <v/>
      </c>
      <c r="I7" s="343"/>
      <c r="J7" s="342"/>
      <c r="K7" s="493" t="str">
        <f t="shared" ref="K7:K15" si="1">IFERROR(I7/J7,"")</f>
        <v/>
      </c>
      <c r="L7" s="342"/>
      <c r="M7" s="342"/>
      <c r="N7" s="493" t="str">
        <f t="shared" ref="N7:N15" si="2">IFERROR(L7/M7,"")</f>
        <v/>
      </c>
      <c r="O7" s="342"/>
      <c r="P7" s="342"/>
      <c r="Q7" s="493" t="str">
        <f t="shared" ref="Q7:Q15" si="3">IFERROR(O7/P7,"")</f>
        <v/>
      </c>
      <c r="R7" s="342"/>
      <c r="S7" s="342"/>
      <c r="T7" s="493" t="str">
        <f t="shared" ref="T7:T15" si="4">IFERROR(R7/S7,"")</f>
        <v/>
      </c>
      <c r="U7" s="342"/>
      <c r="V7" s="342"/>
      <c r="W7" s="493" t="str">
        <f t="shared" ref="W7:W15" si="5">IFERROR(U7/V7,"")</f>
        <v/>
      </c>
      <c r="X7" s="342"/>
      <c r="Y7" s="342"/>
      <c r="Z7" s="493" t="str">
        <f t="shared" ref="Z7:Z15" si="6">IFERROR(X7/Y7,"")</f>
        <v/>
      </c>
      <c r="AA7" s="342"/>
      <c r="AB7" s="342"/>
      <c r="AC7" s="493" t="str">
        <f t="shared" ref="AC7:AC15" si="7">IFERROR(AA7/AB7,"")</f>
        <v/>
      </c>
      <c r="AD7" s="342"/>
      <c r="AE7" s="342"/>
      <c r="AF7" s="493" t="str">
        <f t="shared" ref="AF7:AF15" si="8">IFERROR(AD7/AE7,"")</f>
        <v/>
      </c>
      <c r="AG7" s="342"/>
      <c r="AH7" s="342"/>
      <c r="AI7" s="493" t="str">
        <f t="shared" ref="AI7:AI15" si="9">IFERROR(AG7/AH7,"")</f>
        <v/>
      </c>
      <c r="AJ7" s="342"/>
      <c r="AK7" s="342"/>
      <c r="AL7" s="493" t="str">
        <f t="shared" ref="AL7:AL15" si="10">IFERROR(AJ7/AK7,"")</f>
        <v/>
      </c>
      <c r="AM7" s="489">
        <f>SUM(C7+F7+I7+L7+O7+R7+U7+X7+AA7+AD7+AG7+AJ7)</f>
        <v>0</v>
      </c>
      <c r="AN7" s="490">
        <f t="shared" ref="AN7:AN14" si="11">SUM(D7+G7+J7+M7+P7+S7+V7+Y7+AB7+AE7+AH7+AK7)</f>
        <v>0</v>
      </c>
    </row>
    <row r="8" spans="2:40" ht="25.15" customHeight="1">
      <c r="B8" s="344" t="s">
        <v>393</v>
      </c>
      <c r="C8" s="342"/>
      <c r="D8" s="342"/>
      <c r="E8" s="493" t="str">
        <f t="shared" ref="E8:E15" si="12">IFERROR(C8/D8,"")</f>
        <v/>
      </c>
      <c r="F8" s="342"/>
      <c r="G8" s="342"/>
      <c r="H8" s="493" t="str">
        <f t="shared" si="0"/>
        <v/>
      </c>
      <c r="I8" s="342"/>
      <c r="J8" s="342"/>
      <c r="K8" s="493" t="str">
        <f t="shared" si="1"/>
        <v/>
      </c>
      <c r="L8" s="342"/>
      <c r="M8" s="342"/>
      <c r="N8" s="493" t="str">
        <f t="shared" si="2"/>
        <v/>
      </c>
      <c r="O8" s="342"/>
      <c r="P8" s="342"/>
      <c r="Q8" s="493" t="str">
        <f t="shared" si="3"/>
        <v/>
      </c>
      <c r="R8" s="342"/>
      <c r="S8" s="342"/>
      <c r="T8" s="493" t="str">
        <f t="shared" si="4"/>
        <v/>
      </c>
      <c r="U8" s="342"/>
      <c r="V8" s="342"/>
      <c r="W8" s="493" t="str">
        <f t="shared" si="5"/>
        <v/>
      </c>
      <c r="X8" s="342"/>
      <c r="Y8" s="342"/>
      <c r="Z8" s="493" t="str">
        <f t="shared" si="6"/>
        <v/>
      </c>
      <c r="AA8" s="342"/>
      <c r="AB8" s="342"/>
      <c r="AC8" s="493" t="str">
        <f t="shared" si="7"/>
        <v/>
      </c>
      <c r="AD8" s="342"/>
      <c r="AE8" s="342"/>
      <c r="AF8" s="493" t="str">
        <f t="shared" si="8"/>
        <v/>
      </c>
      <c r="AG8" s="342"/>
      <c r="AH8" s="342"/>
      <c r="AI8" s="493" t="str">
        <f t="shared" si="9"/>
        <v/>
      </c>
      <c r="AJ8" s="342"/>
      <c r="AK8" s="342"/>
      <c r="AL8" s="493" t="str">
        <f t="shared" si="10"/>
        <v/>
      </c>
      <c r="AM8" s="489">
        <f t="shared" ref="AM8:AM14" si="13">SUM(C8+F8+I8+L8+O8+R8+U8+X8+AA8+AD8+AG8+AJ8)</f>
        <v>0</v>
      </c>
      <c r="AN8" s="490">
        <f t="shared" si="11"/>
        <v>0</v>
      </c>
    </row>
    <row r="9" spans="2:40" ht="25.15" customHeight="1">
      <c r="B9" s="345" t="s">
        <v>486</v>
      </c>
      <c r="C9" s="342"/>
      <c r="D9" s="342"/>
      <c r="E9" s="493" t="str">
        <f t="shared" si="12"/>
        <v/>
      </c>
      <c r="F9" s="342"/>
      <c r="G9" s="342"/>
      <c r="H9" s="493" t="str">
        <f t="shared" si="0"/>
        <v/>
      </c>
      <c r="I9" s="342"/>
      <c r="J9" s="342"/>
      <c r="K9" s="493" t="str">
        <f t="shared" si="1"/>
        <v/>
      </c>
      <c r="L9" s="342"/>
      <c r="M9" s="342"/>
      <c r="N9" s="493" t="str">
        <f t="shared" si="2"/>
        <v/>
      </c>
      <c r="O9" s="342"/>
      <c r="P9" s="342"/>
      <c r="Q9" s="493" t="str">
        <f t="shared" si="3"/>
        <v/>
      </c>
      <c r="R9" s="342"/>
      <c r="S9" s="342"/>
      <c r="T9" s="493" t="str">
        <f t="shared" si="4"/>
        <v/>
      </c>
      <c r="U9" s="342"/>
      <c r="V9" s="342"/>
      <c r="W9" s="493" t="str">
        <f t="shared" si="5"/>
        <v/>
      </c>
      <c r="X9" s="342"/>
      <c r="Y9" s="342"/>
      <c r="Z9" s="493" t="str">
        <f t="shared" si="6"/>
        <v/>
      </c>
      <c r="AA9" s="342"/>
      <c r="AB9" s="342"/>
      <c r="AC9" s="493" t="str">
        <f t="shared" si="7"/>
        <v/>
      </c>
      <c r="AD9" s="342"/>
      <c r="AE9" s="342"/>
      <c r="AF9" s="493" t="str">
        <f t="shared" si="8"/>
        <v/>
      </c>
      <c r="AG9" s="342"/>
      <c r="AH9" s="342"/>
      <c r="AI9" s="493" t="str">
        <f t="shared" si="9"/>
        <v/>
      </c>
      <c r="AJ9" s="342"/>
      <c r="AK9" s="342"/>
      <c r="AL9" s="493" t="str">
        <f t="shared" si="10"/>
        <v/>
      </c>
      <c r="AM9" s="489">
        <f t="shared" si="13"/>
        <v>0</v>
      </c>
      <c r="AN9" s="490">
        <f t="shared" si="11"/>
        <v>0</v>
      </c>
    </row>
    <row r="10" spans="2:40" ht="25.15" customHeight="1">
      <c r="B10" s="346" t="s">
        <v>399</v>
      </c>
      <c r="C10" s="342"/>
      <c r="D10" s="342"/>
      <c r="E10" s="493" t="str">
        <f t="shared" si="12"/>
        <v/>
      </c>
      <c r="F10" s="342"/>
      <c r="G10" s="342"/>
      <c r="H10" s="493" t="str">
        <f t="shared" si="0"/>
        <v/>
      </c>
      <c r="I10" s="342"/>
      <c r="J10" s="342"/>
      <c r="K10" s="493" t="str">
        <f t="shared" si="1"/>
        <v/>
      </c>
      <c r="L10" s="342"/>
      <c r="M10" s="342"/>
      <c r="N10" s="493" t="str">
        <f t="shared" si="2"/>
        <v/>
      </c>
      <c r="O10" s="342"/>
      <c r="P10" s="342"/>
      <c r="Q10" s="493" t="str">
        <f t="shared" si="3"/>
        <v/>
      </c>
      <c r="R10" s="342"/>
      <c r="S10" s="342"/>
      <c r="T10" s="493" t="str">
        <f t="shared" si="4"/>
        <v/>
      </c>
      <c r="U10" s="342"/>
      <c r="V10" s="342"/>
      <c r="W10" s="493" t="str">
        <f t="shared" si="5"/>
        <v/>
      </c>
      <c r="X10" s="342"/>
      <c r="Y10" s="342"/>
      <c r="Z10" s="493" t="str">
        <f t="shared" si="6"/>
        <v/>
      </c>
      <c r="AA10" s="342"/>
      <c r="AB10" s="342"/>
      <c r="AC10" s="493" t="str">
        <f t="shared" si="7"/>
        <v/>
      </c>
      <c r="AD10" s="342"/>
      <c r="AE10" s="342"/>
      <c r="AF10" s="493" t="str">
        <f t="shared" si="8"/>
        <v/>
      </c>
      <c r="AG10" s="342"/>
      <c r="AH10" s="342"/>
      <c r="AI10" s="493" t="str">
        <f t="shared" si="9"/>
        <v/>
      </c>
      <c r="AJ10" s="342"/>
      <c r="AK10" s="342"/>
      <c r="AL10" s="493" t="str">
        <f t="shared" si="10"/>
        <v/>
      </c>
      <c r="AM10" s="489">
        <f t="shared" si="13"/>
        <v>0</v>
      </c>
      <c r="AN10" s="490">
        <f t="shared" si="11"/>
        <v>0</v>
      </c>
    </row>
    <row r="11" spans="2:40" ht="25.15" customHeight="1">
      <c r="B11" s="347" t="s">
        <v>487</v>
      </c>
      <c r="C11" s="342"/>
      <c r="D11" s="342"/>
      <c r="E11" s="493" t="str">
        <f t="shared" si="12"/>
        <v/>
      </c>
      <c r="F11" s="342"/>
      <c r="G11" s="342"/>
      <c r="H11" s="493" t="str">
        <f t="shared" si="0"/>
        <v/>
      </c>
      <c r="I11" s="342"/>
      <c r="J11" s="342"/>
      <c r="K11" s="493" t="str">
        <f t="shared" si="1"/>
        <v/>
      </c>
      <c r="L11" s="342"/>
      <c r="M11" s="342"/>
      <c r="N11" s="493" t="str">
        <f t="shared" si="2"/>
        <v/>
      </c>
      <c r="O11" s="342"/>
      <c r="P11" s="342"/>
      <c r="Q11" s="493" t="str">
        <f t="shared" si="3"/>
        <v/>
      </c>
      <c r="R11" s="342"/>
      <c r="S11" s="342"/>
      <c r="T11" s="493" t="str">
        <f t="shared" si="4"/>
        <v/>
      </c>
      <c r="U11" s="342"/>
      <c r="V11" s="342"/>
      <c r="W11" s="493" t="str">
        <f t="shared" si="5"/>
        <v/>
      </c>
      <c r="X11" s="342"/>
      <c r="Y11" s="342"/>
      <c r="Z11" s="493" t="str">
        <f t="shared" si="6"/>
        <v/>
      </c>
      <c r="AA11" s="342"/>
      <c r="AB11" s="342"/>
      <c r="AC11" s="493" t="str">
        <f t="shared" si="7"/>
        <v/>
      </c>
      <c r="AD11" s="342"/>
      <c r="AE11" s="342"/>
      <c r="AF11" s="493" t="str">
        <f t="shared" si="8"/>
        <v/>
      </c>
      <c r="AG11" s="342"/>
      <c r="AH11" s="342"/>
      <c r="AI11" s="493" t="str">
        <f t="shared" si="9"/>
        <v/>
      </c>
      <c r="AJ11" s="342"/>
      <c r="AK11" s="342"/>
      <c r="AL11" s="493" t="str">
        <f t="shared" si="10"/>
        <v/>
      </c>
      <c r="AM11" s="489">
        <f t="shared" si="13"/>
        <v>0</v>
      </c>
      <c r="AN11" s="490">
        <f t="shared" si="11"/>
        <v>0</v>
      </c>
    </row>
    <row r="12" spans="2:40" ht="25.15" customHeight="1">
      <c r="B12" s="348" t="s">
        <v>488</v>
      </c>
      <c r="C12" s="343"/>
      <c r="D12" s="342"/>
      <c r="E12" s="493" t="str">
        <f t="shared" si="12"/>
        <v/>
      </c>
      <c r="F12" s="342"/>
      <c r="G12" s="342"/>
      <c r="H12" s="493" t="str">
        <f t="shared" si="0"/>
        <v/>
      </c>
      <c r="I12" s="342"/>
      <c r="J12" s="342"/>
      <c r="K12" s="493" t="str">
        <f t="shared" si="1"/>
        <v/>
      </c>
      <c r="L12" s="342"/>
      <c r="M12" s="342"/>
      <c r="N12" s="493" t="str">
        <f t="shared" si="2"/>
        <v/>
      </c>
      <c r="O12" s="342"/>
      <c r="P12" s="342"/>
      <c r="Q12" s="493" t="str">
        <f t="shared" si="3"/>
        <v/>
      </c>
      <c r="R12" s="342"/>
      <c r="S12" s="342"/>
      <c r="T12" s="493" t="str">
        <f t="shared" si="4"/>
        <v/>
      </c>
      <c r="U12" s="342"/>
      <c r="V12" s="342"/>
      <c r="W12" s="493" t="str">
        <f t="shared" si="5"/>
        <v/>
      </c>
      <c r="X12" s="342"/>
      <c r="Y12" s="342"/>
      <c r="Z12" s="493" t="str">
        <f t="shared" si="6"/>
        <v/>
      </c>
      <c r="AA12" s="342"/>
      <c r="AB12" s="342"/>
      <c r="AC12" s="493" t="str">
        <f t="shared" si="7"/>
        <v/>
      </c>
      <c r="AD12" s="342"/>
      <c r="AE12" s="342"/>
      <c r="AF12" s="493" t="str">
        <f t="shared" si="8"/>
        <v/>
      </c>
      <c r="AG12" s="342"/>
      <c r="AH12" s="342"/>
      <c r="AI12" s="493" t="str">
        <f t="shared" si="9"/>
        <v/>
      </c>
      <c r="AJ12" s="342"/>
      <c r="AK12" s="342"/>
      <c r="AL12" s="493" t="str">
        <f t="shared" si="10"/>
        <v/>
      </c>
      <c r="AM12" s="489">
        <f t="shared" si="13"/>
        <v>0</v>
      </c>
      <c r="AN12" s="490">
        <f t="shared" si="11"/>
        <v>0</v>
      </c>
    </row>
    <row r="13" spans="2:40" ht="25.15" customHeight="1">
      <c r="B13" s="349" t="s">
        <v>403</v>
      </c>
      <c r="C13" s="343"/>
      <c r="D13" s="342"/>
      <c r="E13" s="493" t="str">
        <f t="shared" si="12"/>
        <v/>
      </c>
      <c r="F13" s="342"/>
      <c r="G13" s="342"/>
      <c r="H13" s="493" t="str">
        <f t="shared" si="0"/>
        <v/>
      </c>
      <c r="I13" s="342"/>
      <c r="J13" s="342"/>
      <c r="K13" s="493" t="str">
        <f t="shared" si="1"/>
        <v/>
      </c>
      <c r="L13" s="342"/>
      <c r="M13" s="342"/>
      <c r="N13" s="493" t="str">
        <f t="shared" si="2"/>
        <v/>
      </c>
      <c r="O13" s="342"/>
      <c r="P13" s="342"/>
      <c r="Q13" s="493" t="str">
        <f t="shared" si="3"/>
        <v/>
      </c>
      <c r="R13" s="342"/>
      <c r="S13" s="342"/>
      <c r="T13" s="493" t="str">
        <f t="shared" si="4"/>
        <v/>
      </c>
      <c r="U13" s="342"/>
      <c r="V13" s="342"/>
      <c r="W13" s="493" t="str">
        <f t="shared" si="5"/>
        <v/>
      </c>
      <c r="X13" s="342"/>
      <c r="Y13" s="342"/>
      <c r="Z13" s="493" t="str">
        <f t="shared" si="6"/>
        <v/>
      </c>
      <c r="AA13" s="342"/>
      <c r="AB13" s="342"/>
      <c r="AC13" s="493" t="str">
        <f t="shared" si="7"/>
        <v/>
      </c>
      <c r="AD13" s="342"/>
      <c r="AE13" s="342"/>
      <c r="AF13" s="493" t="str">
        <f t="shared" si="8"/>
        <v/>
      </c>
      <c r="AG13" s="342"/>
      <c r="AH13" s="342"/>
      <c r="AI13" s="493" t="str">
        <f t="shared" si="9"/>
        <v/>
      </c>
      <c r="AJ13" s="342"/>
      <c r="AK13" s="342"/>
      <c r="AL13" s="493" t="str">
        <f t="shared" si="10"/>
        <v/>
      </c>
      <c r="AM13" s="489">
        <f t="shared" si="13"/>
        <v>0</v>
      </c>
      <c r="AN13" s="490">
        <f t="shared" si="11"/>
        <v>0</v>
      </c>
    </row>
    <row r="14" spans="2:40" ht="25.15" customHeight="1" thickBot="1">
      <c r="B14" s="350" t="s">
        <v>404</v>
      </c>
      <c r="C14" s="351"/>
      <c r="D14" s="351"/>
      <c r="E14" s="494" t="str">
        <f t="shared" si="12"/>
        <v/>
      </c>
      <c r="F14" s="351"/>
      <c r="G14" s="351"/>
      <c r="H14" s="494" t="str">
        <f t="shared" si="0"/>
        <v/>
      </c>
      <c r="I14" s="351"/>
      <c r="J14" s="351"/>
      <c r="K14" s="494" t="str">
        <f t="shared" si="1"/>
        <v/>
      </c>
      <c r="L14" s="351"/>
      <c r="M14" s="351"/>
      <c r="N14" s="494" t="str">
        <f t="shared" si="2"/>
        <v/>
      </c>
      <c r="O14" s="351"/>
      <c r="P14" s="351"/>
      <c r="Q14" s="494" t="str">
        <f t="shared" si="3"/>
        <v/>
      </c>
      <c r="R14" s="351"/>
      <c r="S14" s="351"/>
      <c r="T14" s="494" t="str">
        <f t="shared" si="4"/>
        <v/>
      </c>
      <c r="U14" s="351"/>
      <c r="V14" s="351"/>
      <c r="W14" s="494" t="str">
        <f t="shared" si="5"/>
        <v/>
      </c>
      <c r="X14" s="351"/>
      <c r="Y14" s="351"/>
      <c r="Z14" s="494" t="str">
        <f t="shared" si="6"/>
        <v/>
      </c>
      <c r="AA14" s="351"/>
      <c r="AB14" s="351"/>
      <c r="AC14" s="494" t="str">
        <f t="shared" si="7"/>
        <v/>
      </c>
      <c r="AD14" s="351"/>
      <c r="AE14" s="351"/>
      <c r="AF14" s="494" t="str">
        <f t="shared" si="8"/>
        <v/>
      </c>
      <c r="AG14" s="351"/>
      <c r="AH14" s="351"/>
      <c r="AI14" s="494" t="str">
        <f t="shared" si="9"/>
        <v/>
      </c>
      <c r="AJ14" s="351"/>
      <c r="AK14" s="351"/>
      <c r="AL14" s="494" t="str">
        <f t="shared" si="10"/>
        <v/>
      </c>
      <c r="AM14" s="491">
        <f t="shared" si="13"/>
        <v>0</v>
      </c>
      <c r="AN14" s="492">
        <f t="shared" si="11"/>
        <v>0</v>
      </c>
    </row>
    <row r="15" spans="2:40" s="488" customFormat="1" ht="25.15" customHeight="1" thickBot="1">
      <c r="B15" s="352" t="s">
        <v>92</v>
      </c>
      <c r="C15" s="484">
        <f>SUM(C7:C14)</f>
        <v>0</v>
      </c>
      <c r="D15" s="485">
        <f>SUM(D7:D14)</f>
        <v>0</v>
      </c>
      <c r="E15" s="495" t="str">
        <f t="shared" si="12"/>
        <v/>
      </c>
      <c r="F15" s="486">
        <f>SUM(F7:F14)</f>
        <v>0</v>
      </c>
      <c r="G15" s="485">
        <f>SUM(G7:G14)</f>
        <v>0</v>
      </c>
      <c r="H15" s="495" t="str">
        <f t="shared" si="0"/>
        <v/>
      </c>
      <c r="I15" s="486">
        <f>SUM(I7:I14)</f>
        <v>0</v>
      </c>
      <c r="J15" s="485">
        <f>SUM(J7:J14)</f>
        <v>0</v>
      </c>
      <c r="K15" s="495" t="str">
        <f t="shared" si="1"/>
        <v/>
      </c>
      <c r="L15" s="486">
        <f>SUM(L7:L14)</f>
        <v>0</v>
      </c>
      <c r="M15" s="485">
        <f>SUM(M7:M14)</f>
        <v>0</v>
      </c>
      <c r="N15" s="495" t="str">
        <f t="shared" si="2"/>
        <v/>
      </c>
      <c r="O15" s="486">
        <f>SUM(O7:O14)</f>
        <v>0</v>
      </c>
      <c r="P15" s="485">
        <f>SUM(P7:P14)</f>
        <v>0</v>
      </c>
      <c r="Q15" s="495" t="str">
        <f t="shared" si="3"/>
        <v/>
      </c>
      <c r="R15" s="486">
        <f>SUM(R7:R14)</f>
        <v>0</v>
      </c>
      <c r="S15" s="485">
        <f>SUM(S7:S14)</f>
        <v>0</v>
      </c>
      <c r="T15" s="495" t="str">
        <f t="shared" si="4"/>
        <v/>
      </c>
      <c r="U15" s="486">
        <f>SUM(U7:U14)</f>
        <v>0</v>
      </c>
      <c r="V15" s="485">
        <f>SUM(V7:V14)</f>
        <v>0</v>
      </c>
      <c r="W15" s="495" t="str">
        <f t="shared" si="5"/>
        <v/>
      </c>
      <c r="X15" s="486">
        <f>SUM(X7:X14)</f>
        <v>0</v>
      </c>
      <c r="Y15" s="485">
        <f>SUM(Y7:Y14)</f>
        <v>0</v>
      </c>
      <c r="Z15" s="495" t="str">
        <f t="shared" si="6"/>
        <v/>
      </c>
      <c r="AA15" s="486">
        <f>SUM(AA7:AA14)</f>
        <v>0</v>
      </c>
      <c r="AB15" s="485">
        <f>SUM(AB7:AB14)</f>
        <v>0</v>
      </c>
      <c r="AC15" s="495" t="str">
        <f t="shared" si="7"/>
        <v/>
      </c>
      <c r="AD15" s="486">
        <f>SUM(AD7:AD14)</f>
        <v>0</v>
      </c>
      <c r="AE15" s="485">
        <f>SUM(AE7:AE14)</f>
        <v>0</v>
      </c>
      <c r="AF15" s="495" t="str">
        <f t="shared" si="8"/>
        <v/>
      </c>
      <c r="AG15" s="486">
        <f>SUM(AG7:AG14)</f>
        <v>0</v>
      </c>
      <c r="AH15" s="485">
        <f>SUM(AH7:AH14)</f>
        <v>0</v>
      </c>
      <c r="AI15" s="495" t="str">
        <f t="shared" si="9"/>
        <v/>
      </c>
      <c r="AJ15" s="486">
        <f>SUM(AJ7:AJ14)</f>
        <v>0</v>
      </c>
      <c r="AK15" s="485">
        <f>SUM(AK7:AK14)</f>
        <v>0</v>
      </c>
      <c r="AL15" s="495" t="str">
        <f t="shared" si="10"/>
        <v/>
      </c>
      <c r="AM15" s="485">
        <f>SUM(AM7:AM14)</f>
        <v>0</v>
      </c>
      <c r="AN15" s="487">
        <f>SUM(AN7:AN14)</f>
        <v>0</v>
      </c>
    </row>
  </sheetData>
  <mergeCells count="17">
    <mergeCell ref="B3:H4"/>
    <mergeCell ref="AM3:AN4"/>
    <mergeCell ref="B5:B6"/>
    <mergeCell ref="C5:E5"/>
    <mergeCell ref="F5:H5"/>
    <mergeCell ref="I5:K5"/>
    <mergeCell ref="L5:N5"/>
    <mergeCell ref="O5:Q5"/>
    <mergeCell ref="R5:T5"/>
    <mergeCell ref="U5:W5"/>
    <mergeCell ref="AN5:AN6"/>
    <mergeCell ref="X5:Z5"/>
    <mergeCell ref="AA5:AC5"/>
    <mergeCell ref="AD5:AF5"/>
    <mergeCell ref="AG5:AI5"/>
    <mergeCell ref="AJ5:AL5"/>
    <mergeCell ref="AM5:AM6"/>
  </mergeCells>
  <conditionalFormatting sqref="E7:E15 H7:H15 K7:K15 N7:N15 Q7:Q15 T7:T15 W7:W15 Z7:Z15 AC7:AC15 AF7:AF15 AI7:AI15 AL7:AL15">
    <cfRule type="cellIs" dxfId="278" priority="1" operator="lessThan">
      <formula>137</formula>
    </cfRule>
  </conditionalFormatting>
  <pageMargins left="0.7" right="0.7" top="0.75" bottom="0.75" header="0.3" footer="0.3"/>
  <ignoredErrors>
    <ignoredError sqref="E15:AL15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J16"/>
  <sheetViews>
    <sheetView showGridLines="0" workbookViewId="0">
      <selection activeCell="D24" sqref="D24"/>
    </sheetView>
  </sheetViews>
  <sheetFormatPr defaultRowHeight="15"/>
  <cols>
    <col min="1" max="1" width="5.7109375" customWidth="1"/>
    <col min="3" max="3" width="15.7109375" customWidth="1"/>
    <col min="4" max="5" width="12.7109375" customWidth="1"/>
    <col min="6" max="6" width="15.7109375" customWidth="1"/>
    <col min="7" max="8" width="12.7109375" customWidth="1"/>
    <col min="9" max="9" width="15.7109375" customWidth="1"/>
    <col min="10" max="10" width="35.7109375" customWidth="1"/>
  </cols>
  <sheetData>
    <row r="1" spans="2:10" ht="15.75" thickBot="1"/>
    <row r="2" spans="2:10" ht="15.75" hidden="1" thickBot="1"/>
    <row r="3" spans="2:10" ht="25.5" customHeight="1" thickBot="1">
      <c r="B3" s="1314" t="s">
        <v>181</v>
      </c>
      <c r="C3" s="1315"/>
      <c r="D3" s="1315"/>
      <c r="E3" s="1315"/>
      <c r="F3" s="1315"/>
      <c r="G3" s="1315"/>
      <c r="H3" s="1315"/>
      <c r="I3" s="1315"/>
      <c r="J3" s="1316"/>
    </row>
    <row r="4" spans="2:10">
      <c r="B4" s="496" t="s">
        <v>182</v>
      </c>
      <c r="C4" s="498">
        <v>2</v>
      </c>
      <c r="D4" s="134"/>
      <c r="E4" s="134"/>
      <c r="F4" s="134"/>
      <c r="G4" s="134"/>
      <c r="H4" s="134"/>
      <c r="I4" s="134"/>
      <c r="J4" s="135"/>
    </row>
    <row r="5" spans="2:10" ht="15.75" thickBot="1">
      <c r="B5" s="497" t="s">
        <v>183</v>
      </c>
      <c r="C5" s="499" t="s">
        <v>680</v>
      </c>
      <c r="D5" s="136"/>
      <c r="E5" s="136"/>
      <c r="F5" s="136"/>
      <c r="G5" s="136"/>
      <c r="H5" s="136"/>
      <c r="I5" s="136"/>
      <c r="J5" s="137"/>
    </row>
    <row r="6" spans="2:10" ht="15.75" thickBot="1">
      <c r="B6" s="138" t="s">
        <v>120</v>
      </c>
      <c r="C6" s="139" t="s">
        <v>179</v>
      </c>
      <c r="D6" s="139" t="s">
        <v>173</v>
      </c>
      <c r="E6" s="139" t="s">
        <v>174</v>
      </c>
      <c r="F6" s="139" t="s">
        <v>185</v>
      </c>
      <c r="G6" s="139" t="s">
        <v>173</v>
      </c>
      <c r="H6" s="139" t="s">
        <v>174</v>
      </c>
      <c r="I6" s="139" t="s">
        <v>186</v>
      </c>
      <c r="J6" s="140" t="s">
        <v>178</v>
      </c>
    </row>
    <row r="7" spans="2:10" s="413" customFormat="1" ht="19.899999999999999" customHeight="1">
      <c r="B7" s="500">
        <v>1</v>
      </c>
      <c r="C7" s="501"/>
      <c r="D7" s="501"/>
      <c r="E7" s="501"/>
      <c r="F7" s="501"/>
      <c r="G7" s="501"/>
      <c r="H7" s="501"/>
      <c r="I7" s="501"/>
      <c r="J7" s="502"/>
    </row>
    <row r="8" spans="2:10" s="413" customFormat="1" ht="19.899999999999999" customHeight="1">
      <c r="B8" s="503">
        <v>2</v>
      </c>
      <c r="C8" s="81"/>
      <c r="D8" s="81"/>
      <c r="E8" s="81"/>
      <c r="F8" s="81"/>
      <c r="G8" s="81"/>
      <c r="H8" s="81"/>
      <c r="I8" s="81"/>
      <c r="J8" s="504"/>
    </row>
    <row r="9" spans="2:10" s="413" customFormat="1" ht="19.899999999999999" customHeight="1">
      <c r="B9" s="503">
        <v>3</v>
      </c>
      <c r="C9" s="81"/>
      <c r="D9" s="81"/>
      <c r="E9" s="81"/>
      <c r="F9" s="81"/>
      <c r="G9" s="81"/>
      <c r="H9" s="81"/>
      <c r="I9" s="81"/>
      <c r="J9" s="504"/>
    </row>
    <row r="10" spans="2:10" s="413" customFormat="1" ht="19.899999999999999" customHeight="1">
      <c r="B10" s="503">
        <v>4</v>
      </c>
      <c r="C10" s="81"/>
      <c r="D10" s="81"/>
      <c r="E10" s="81"/>
      <c r="F10" s="81"/>
      <c r="G10" s="81"/>
      <c r="H10" s="81"/>
      <c r="I10" s="81"/>
      <c r="J10" s="504"/>
    </row>
    <row r="11" spans="2:10" s="413" customFormat="1" ht="19.899999999999999" customHeight="1">
      <c r="B11" s="503">
        <v>5</v>
      </c>
      <c r="C11" s="81"/>
      <c r="D11" s="81"/>
      <c r="E11" s="81"/>
      <c r="F11" s="81"/>
      <c r="G11" s="81"/>
      <c r="H11" s="81"/>
      <c r="I11" s="81"/>
      <c r="J11" s="504"/>
    </row>
    <row r="12" spans="2:10" s="413" customFormat="1" ht="19.899999999999999" customHeight="1">
      <c r="B12" s="503">
        <v>6</v>
      </c>
      <c r="C12" s="81"/>
      <c r="D12" s="81"/>
      <c r="E12" s="81"/>
      <c r="F12" s="81"/>
      <c r="G12" s="81"/>
      <c r="H12" s="81"/>
      <c r="I12" s="81"/>
      <c r="J12" s="504"/>
    </row>
    <row r="13" spans="2:10" s="413" customFormat="1" ht="19.899999999999999" customHeight="1">
      <c r="B13" s="503">
        <v>7</v>
      </c>
      <c r="C13" s="81"/>
      <c r="D13" s="81"/>
      <c r="E13" s="81"/>
      <c r="F13" s="81"/>
      <c r="G13" s="81"/>
      <c r="H13" s="81"/>
      <c r="I13" s="81"/>
      <c r="J13" s="504"/>
    </row>
    <row r="14" spans="2:10" s="413" customFormat="1" ht="19.899999999999999" customHeight="1">
      <c r="B14" s="503">
        <v>8</v>
      </c>
      <c r="C14" s="81"/>
      <c r="D14" s="81"/>
      <c r="E14" s="81"/>
      <c r="F14" s="81"/>
      <c r="G14" s="81"/>
      <c r="H14" s="81"/>
      <c r="I14" s="81"/>
      <c r="J14" s="504"/>
    </row>
    <row r="15" spans="2:10" s="413" customFormat="1" ht="19.899999999999999" customHeight="1">
      <c r="B15" s="505">
        <v>9</v>
      </c>
      <c r="C15" s="506"/>
      <c r="D15" s="506"/>
      <c r="E15" s="506"/>
      <c r="F15" s="506"/>
      <c r="G15" s="506"/>
      <c r="H15" s="506"/>
      <c r="I15" s="506"/>
      <c r="J15" s="507"/>
    </row>
    <row r="16" spans="2:10" s="413" customFormat="1" ht="19.899999999999999" customHeight="1" thickBot="1">
      <c r="B16" s="508">
        <v>10</v>
      </c>
      <c r="C16" s="509"/>
      <c r="D16" s="509"/>
      <c r="E16" s="509"/>
      <c r="F16" s="509"/>
      <c r="G16" s="509"/>
      <c r="H16" s="509"/>
      <c r="I16" s="509"/>
      <c r="J16" s="510"/>
    </row>
  </sheetData>
  <mergeCells count="1">
    <mergeCell ref="B3:J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41"/>
  <sheetViews>
    <sheetView showGridLines="0" workbookViewId="0">
      <selection activeCell="N261" sqref="N261"/>
    </sheetView>
  </sheetViews>
  <sheetFormatPr defaultColWidth="9.140625" defaultRowHeight="15.75"/>
  <cols>
    <col min="1" max="1" width="9.140625" style="169"/>
    <col min="2" max="3" width="9.140625" style="233"/>
    <col min="4" max="16384" width="9.140625" style="169"/>
  </cols>
  <sheetData>
    <row r="1" spans="2:3">
      <c r="B1" s="233" t="s">
        <v>489</v>
      </c>
      <c r="C1" s="233" t="s">
        <v>434</v>
      </c>
    </row>
    <row r="2" spans="2:3">
      <c r="B2" s="727">
        <v>145</v>
      </c>
      <c r="C2" s="233" t="s">
        <v>760</v>
      </c>
    </row>
    <row r="3" spans="2:3">
      <c r="B3" s="233">
        <v>198</v>
      </c>
      <c r="C3" s="233" t="s">
        <v>760</v>
      </c>
    </row>
    <row r="4" spans="2:3">
      <c r="B4" s="727">
        <v>299</v>
      </c>
      <c r="C4" s="233" t="s">
        <v>760</v>
      </c>
    </row>
    <row r="5" spans="2:3">
      <c r="B5" s="237">
        <v>300</v>
      </c>
      <c r="C5" s="233" t="s">
        <v>760</v>
      </c>
    </row>
    <row r="6" spans="2:3">
      <c r="B6" s="233">
        <v>178</v>
      </c>
      <c r="C6" s="233" t="s">
        <v>760</v>
      </c>
    </row>
    <row r="7" spans="2:3">
      <c r="B7" s="233">
        <v>170</v>
      </c>
      <c r="C7" s="233" t="s">
        <v>760</v>
      </c>
    </row>
    <row r="8" spans="2:3">
      <c r="B8" s="233">
        <v>367</v>
      </c>
      <c r="C8" s="233" t="s">
        <v>760</v>
      </c>
    </row>
    <row r="9" spans="2:3">
      <c r="B9" s="233">
        <v>375</v>
      </c>
      <c r="C9" s="233" t="s">
        <v>760</v>
      </c>
    </row>
    <row r="10" spans="2:3">
      <c r="B10" s="233">
        <v>390</v>
      </c>
      <c r="C10" s="233" t="s">
        <v>760</v>
      </c>
    </row>
    <row r="11" spans="2:3">
      <c r="B11" s="727">
        <v>230</v>
      </c>
      <c r="C11" s="233" t="s">
        <v>760</v>
      </c>
    </row>
    <row r="12" spans="2:3">
      <c r="B12" s="232">
        <v>291</v>
      </c>
      <c r="C12" s="233" t="s">
        <v>760</v>
      </c>
    </row>
    <row r="13" spans="2:3">
      <c r="B13" s="233">
        <v>295</v>
      </c>
      <c r="C13" s="233" t="s">
        <v>760</v>
      </c>
    </row>
    <row r="14" spans="2:3">
      <c r="B14" s="727">
        <v>301</v>
      </c>
      <c r="C14" s="233" t="s">
        <v>760</v>
      </c>
    </row>
    <row r="15" spans="2:3">
      <c r="B15" s="727">
        <v>400</v>
      </c>
      <c r="C15" s="233" t="s">
        <v>760</v>
      </c>
    </row>
    <row r="16" spans="2:3">
      <c r="B16" s="727">
        <v>144</v>
      </c>
      <c r="C16" s="233" t="s">
        <v>760</v>
      </c>
    </row>
    <row r="17" spans="2:3">
      <c r="B17" s="232">
        <v>189</v>
      </c>
      <c r="C17" s="233" t="s">
        <v>760</v>
      </c>
    </row>
    <row r="18" spans="2:3">
      <c r="B18" s="232">
        <v>311</v>
      </c>
      <c r="C18" s="233" t="s">
        <v>760</v>
      </c>
    </row>
    <row r="19" spans="2:3">
      <c r="B19" s="233">
        <v>331</v>
      </c>
      <c r="C19" s="233" t="s">
        <v>760</v>
      </c>
    </row>
    <row r="20" spans="2:3">
      <c r="B20" s="727">
        <v>380</v>
      </c>
      <c r="C20" s="233" t="s">
        <v>760</v>
      </c>
    </row>
    <row r="21" spans="2:3">
      <c r="B21" s="727">
        <v>207</v>
      </c>
      <c r="C21" s="233" t="s">
        <v>760</v>
      </c>
    </row>
    <row r="22" spans="2:3">
      <c r="B22" s="727">
        <v>202</v>
      </c>
      <c r="C22" s="233" t="s">
        <v>760</v>
      </c>
    </row>
    <row r="23" spans="2:3">
      <c r="B23" s="727">
        <v>373</v>
      </c>
      <c r="C23" s="233" t="s">
        <v>760</v>
      </c>
    </row>
    <row r="24" spans="2:3">
      <c r="B24" s="727">
        <v>411</v>
      </c>
      <c r="C24" s="233" t="s">
        <v>760</v>
      </c>
    </row>
    <row r="25" spans="2:3">
      <c r="B25" s="233">
        <v>257</v>
      </c>
      <c r="C25" s="233" t="s">
        <v>760</v>
      </c>
    </row>
    <row r="26" spans="2:3">
      <c r="B26" s="727">
        <v>171</v>
      </c>
      <c r="C26" s="233" t="s">
        <v>760</v>
      </c>
    </row>
    <row r="27" spans="2:3">
      <c r="B27" s="233">
        <v>332</v>
      </c>
      <c r="C27" s="233" t="s">
        <v>760</v>
      </c>
    </row>
    <row r="28" spans="2:3">
      <c r="B28" s="727">
        <v>399</v>
      </c>
      <c r="C28" s="233" t="s">
        <v>760</v>
      </c>
    </row>
    <row r="29" spans="2:3">
      <c r="B29" s="233">
        <v>406</v>
      </c>
      <c r="C29" s="233" t="s">
        <v>760</v>
      </c>
    </row>
    <row r="30" spans="2:3">
      <c r="B30" s="233">
        <v>222</v>
      </c>
      <c r="C30" s="233" t="s">
        <v>760</v>
      </c>
    </row>
    <row r="31" spans="2:3">
      <c r="B31" s="232">
        <v>347</v>
      </c>
      <c r="C31" s="233" t="s">
        <v>760</v>
      </c>
    </row>
    <row r="32" spans="2:3">
      <c r="B32" s="232">
        <v>370</v>
      </c>
      <c r="C32" s="233" t="s">
        <v>760</v>
      </c>
    </row>
    <row r="33" spans="2:3">
      <c r="B33" s="727">
        <v>410</v>
      </c>
      <c r="C33" s="233" t="s">
        <v>760</v>
      </c>
    </row>
    <row r="34" spans="2:3">
      <c r="B34" s="727">
        <v>184</v>
      </c>
      <c r="C34" s="233" t="s">
        <v>760</v>
      </c>
    </row>
    <row r="35" spans="2:3">
      <c r="B35" s="232">
        <v>105</v>
      </c>
      <c r="C35" s="233" t="s">
        <v>760</v>
      </c>
    </row>
    <row r="36" spans="2:3">
      <c r="B36" s="727">
        <v>211</v>
      </c>
      <c r="C36" s="233" t="s">
        <v>760</v>
      </c>
    </row>
    <row r="37" spans="2:3">
      <c r="B37" s="727">
        <v>376</v>
      </c>
      <c r="C37" s="233" t="s">
        <v>760</v>
      </c>
    </row>
    <row r="38" spans="2:3">
      <c r="B38" s="727">
        <v>158</v>
      </c>
      <c r="C38" s="233" t="s">
        <v>760</v>
      </c>
    </row>
    <row r="39" spans="2:3">
      <c r="B39" s="233">
        <v>172</v>
      </c>
      <c r="C39" s="233" t="s">
        <v>760</v>
      </c>
    </row>
    <row r="40" spans="2:3">
      <c r="B40" s="727">
        <v>192</v>
      </c>
      <c r="C40" s="233" t="s">
        <v>760</v>
      </c>
    </row>
    <row r="41" spans="2:3">
      <c r="B41" s="727">
        <v>333</v>
      </c>
      <c r="C41" s="233" t="s">
        <v>760</v>
      </c>
    </row>
    <row r="42" spans="2:3">
      <c r="B42" s="727">
        <v>263</v>
      </c>
      <c r="C42" s="233" t="s">
        <v>760</v>
      </c>
    </row>
    <row r="43" spans="2:3">
      <c r="B43" s="727">
        <v>249</v>
      </c>
      <c r="C43" s="233" t="s">
        <v>760</v>
      </c>
    </row>
    <row r="44" spans="2:3">
      <c r="B44" s="727">
        <v>292</v>
      </c>
      <c r="C44" s="233" t="s">
        <v>760</v>
      </c>
    </row>
    <row r="45" spans="2:3">
      <c r="B45" s="232">
        <v>413</v>
      </c>
      <c r="C45" s="233" t="s">
        <v>760</v>
      </c>
    </row>
    <row r="46" spans="2:3">
      <c r="B46" s="232">
        <v>258</v>
      </c>
      <c r="C46" s="233" t="s">
        <v>760</v>
      </c>
    </row>
    <row r="47" spans="2:3">
      <c r="B47" s="727">
        <v>181</v>
      </c>
      <c r="C47" s="233" t="s">
        <v>760</v>
      </c>
    </row>
    <row r="48" spans="2:3">
      <c r="B48" s="232">
        <v>218</v>
      </c>
      <c r="C48" s="233" t="s">
        <v>760</v>
      </c>
    </row>
    <row r="49" spans="2:3">
      <c r="B49" s="232">
        <v>306</v>
      </c>
      <c r="C49" s="233" t="s">
        <v>760</v>
      </c>
    </row>
    <row r="50" spans="2:3">
      <c r="B50" s="727">
        <v>318</v>
      </c>
      <c r="C50" s="233" t="s">
        <v>760</v>
      </c>
    </row>
    <row r="51" spans="2:3">
      <c r="B51" s="727">
        <v>92</v>
      </c>
      <c r="C51" s="233" t="s">
        <v>760</v>
      </c>
    </row>
    <row r="52" spans="2:3">
      <c r="B52" s="237">
        <v>103</v>
      </c>
      <c r="C52" s="233" t="s">
        <v>760</v>
      </c>
    </row>
    <row r="53" spans="2:3">
      <c r="B53" s="727">
        <v>122</v>
      </c>
      <c r="C53" s="233" t="s">
        <v>760</v>
      </c>
    </row>
    <row r="54" spans="2:3">
      <c r="B54" s="727">
        <v>260</v>
      </c>
      <c r="C54" s="233" t="s">
        <v>760</v>
      </c>
    </row>
    <row r="55" spans="2:3">
      <c r="B55" s="727">
        <v>169</v>
      </c>
      <c r="C55" s="233" t="s">
        <v>760</v>
      </c>
    </row>
    <row r="56" spans="2:3">
      <c r="B56" s="232">
        <v>173</v>
      </c>
      <c r="C56" s="233" t="s">
        <v>760</v>
      </c>
    </row>
    <row r="57" spans="2:3">
      <c r="B57" s="727">
        <v>232</v>
      </c>
      <c r="C57" s="233" t="s">
        <v>760</v>
      </c>
    </row>
    <row r="58" spans="2:3">
      <c r="B58" s="232">
        <v>305</v>
      </c>
      <c r="C58" s="233" t="s">
        <v>760</v>
      </c>
    </row>
    <row r="59" spans="2:3">
      <c r="B59" s="233">
        <v>401</v>
      </c>
      <c r="C59" s="233" t="s">
        <v>760</v>
      </c>
    </row>
    <row r="60" spans="2:3">
      <c r="B60" s="237">
        <v>412</v>
      </c>
      <c r="C60" s="233" t="s">
        <v>760</v>
      </c>
    </row>
    <row r="61" spans="2:3">
      <c r="B61" s="727">
        <v>182</v>
      </c>
      <c r="C61" s="233" t="s">
        <v>760</v>
      </c>
    </row>
    <row r="62" spans="2:3">
      <c r="B62" s="232">
        <v>175</v>
      </c>
      <c r="C62" s="233" t="s">
        <v>760</v>
      </c>
    </row>
    <row r="63" spans="2:3">
      <c r="B63" s="232">
        <v>186</v>
      </c>
      <c r="C63" s="233" t="s">
        <v>760</v>
      </c>
    </row>
    <row r="64" spans="2:3">
      <c r="B64" s="233">
        <v>330</v>
      </c>
      <c r="C64" s="233" t="s">
        <v>760</v>
      </c>
    </row>
    <row r="65" spans="2:3">
      <c r="B65" s="727">
        <v>372</v>
      </c>
      <c r="C65" s="233" t="s">
        <v>760</v>
      </c>
    </row>
    <row r="66" spans="2:3">
      <c r="B66" s="727">
        <v>402</v>
      </c>
      <c r="C66" s="233" t="s">
        <v>760</v>
      </c>
    </row>
    <row r="67" spans="2:3">
      <c r="B67" s="233">
        <v>303</v>
      </c>
      <c r="C67" s="233" t="s">
        <v>760</v>
      </c>
    </row>
    <row r="68" spans="2:3">
      <c r="B68" s="233">
        <v>321</v>
      </c>
      <c r="C68" s="233" t="s">
        <v>760</v>
      </c>
    </row>
    <row r="69" spans="2:3">
      <c r="B69" s="727">
        <v>336</v>
      </c>
      <c r="C69" s="233" t="s">
        <v>760</v>
      </c>
    </row>
    <row r="70" spans="2:3">
      <c r="B70" s="727">
        <v>368</v>
      </c>
      <c r="C70" s="233" t="s">
        <v>760</v>
      </c>
    </row>
    <row r="71" spans="2:3">
      <c r="B71" s="232">
        <v>220</v>
      </c>
      <c r="C71" s="233" t="s">
        <v>760</v>
      </c>
    </row>
    <row r="72" spans="2:3">
      <c r="B72" s="727">
        <v>350</v>
      </c>
      <c r="C72" s="233" t="s">
        <v>760</v>
      </c>
    </row>
    <row r="73" spans="2:3">
      <c r="B73" s="233">
        <v>97</v>
      </c>
      <c r="C73" s="233" t="s">
        <v>760</v>
      </c>
    </row>
    <row r="74" spans="2:3">
      <c r="B74" s="727">
        <v>163</v>
      </c>
      <c r="C74" s="233" t="s">
        <v>760</v>
      </c>
    </row>
    <row r="75" spans="2:3">
      <c r="B75" s="727">
        <v>417</v>
      </c>
      <c r="C75" s="233" t="s">
        <v>760</v>
      </c>
    </row>
    <row r="76" spans="2:3">
      <c r="B76" s="727">
        <v>343</v>
      </c>
      <c r="C76" s="233" t="s">
        <v>760</v>
      </c>
    </row>
    <row r="77" spans="2:3">
      <c r="B77" s="232">
        <v>366</v>
      </c>
      <c r="C77" s="233" t="s">
        <v>760</v>
      </c>
    </row>
    <row r="78" spans="2:3">
      <c r="B78" s="232">
        <v>409</v>
      </c>
      <c r="C78" s="233" t="s">
        <v>760</v>
      </c>
    </row>
    <row r="79" spans="2:3">
      <c r="B79" s="232">
        <v>365</v>
      </c>
      <c r="C79" s="233" t="s">
        <v>760</v>
      </c>
    </row>
    <row r="80" spans="2:3">
      <c r="B80" s="232">
        <v>383</v>
      </c>
      <c r="C80" s="233" t="s">
        <v>760</v>
      </c>
    </row>
    <row r="81" spans="2:3">
      <c r="B81" s="232">
        <v>377</v>
      </c>
      <c r="C81" s="233" t="s">
        <v>760</v>
      </c>
    </row>
    <row r="82" spans="2:3">
      <c r="B82" s="727">
        <v>320</v>
      </c>
      <c r="C82" s="233" t="s">
        <v>760</v>
      </c>
    </row>
    <row r="83" spans="2:3">
      <c r="B83" s="232">
        <v>197</v>
      </c>
      <c r="C83" s="233" t="s">
        <v>760</v>
      </c>
    </row>
    <row r="84" spans="2:3">
      <c r="B84" s="727">
        <v>93</v>
      </c>
      <c r="C84" s="233" t="s">
        <v>756</v>
      </c>
    </row>
    <row r="85" spans="2:3">
      <c r="B85" s="232">
        <v>159</v>
      </c>
      <c r="C85" s="233" t="s">
        <v>756</v>
      </c>
    </row>
    <row r="86" spans="2:3">
      <c r="B86" s="727">
        <v>165</v>
      </c>
      <c r="C86" s="233" t="s">
        <v>756</v>
      </c>
    </row>
    <row r="87" spans="2:3">
      <c r="B87" s="233">
        <v>298</v>
      </c>
      <c r="C87" s="233" t="s">
        <v>756</v>
      </c>
    </row>
    <row r="88" spans="2:3">
      <c r="B88" s="232">
        <v>304</v>
      </c>
      <c r="C88" s="233" t="s">
        <v>756</v>
      </c>
    </row>
    <row r="89" spans="2:3">
      <c r="B89" s="232">
        <v>374</v>
      </c>
      <c r="C89" s="233" t="s">
        <v>756</v>
      </c>
    </row>
    <row r="90" spans="2:3">
      <c r="B90" s="727">
        <v>219</v>
      </c>
      <c r="C90" s="233" t="s">
        <v>756</v>
      </c>
    </row>
    <row r="91" spans="2:3">
      <c r="B91" s="727">
        <v>227</v>
      </c>
      <c r="C91" s="233" t="s">
        <v>756</v>
      </c>
    </row>
    <row r="92" spans="2:3">
      <c r="B92" s="233">
        <v>233</v>
      </c>
      <c r="C92" s="233" t="s">
        <v>756</v>
      </c>
    </row>
    <row r="93" spans="2:3">
      <c r="B93" s="232">
        <v>296</v>
      </c>
      <c r="C93" s="233" t="s">
        <v>756</v>
      </c>
    </row>
    <row r="94" spans="2:3">
      <c r="B94" s="727">
        <v>307</v>
      </c>
      <c r="C94" s="233" t="s">
        <v>756</v>
      </c>
    </row>
    <row r="95" spans="2:3">
      <c r="B95" s="232">
        <v>137</v>
      </c>
      <c r="C95" s="233" t="s">
        <v>756</v>
      </c>
    </row>
    <row r="96" spans="2:3">
      <c r="B96" s="727">
        <v>167</v>
      </c>
      <c r="C96" s="233" t="s">
        <v>756</v>
      </c>
    </row>
    <row r="97" spans="2:3">
      <c r="B97" s="232">
        <v>221</v>
      </c>
      <c r="C97" s="233" t="s">
        <v>756</v>
      </c>
    </row>
    <row r="98" spans="2:3">
      <c r="B98" s="232">
        <v>335</v>
      </c>
      <c r="C98" s="233" t="s">
        <v>756</v>
      </c>
    </row>
    <row r="99" spans="2:3">
      <c r="B99" s="232">
        <v>414</v>
      </c>
      <c r="C99" s="233" t="s">
        <v>756</v>
      </c>
    </row>
    <row r="100" spans="2:3">
      <c r="B100" s="727">
        <v>179</v>
      </c>
      <c r="C100" s="233" t="s">
        <v>756</v>
      </c>
    </row>
    <row r="101" spans="2:3">
      <c r="B101" s="727">
        <v>315</v>
      </c>
      <c r="C101" s="233" t="s">
        <v>756</v>
      </c>
    </row>
    <row r="102" spans="2:3">
      <c r="B102" s="232">
        <v>384</v>
      </c>
      <c r="C102" s="233" t="s">
        <v>756</v>
      </c>
    </row>
    <row r="103" spans="2:3">
      <c r="B103" s="727">
        <v>397</v>
      </c>
      <c r="C103" s="233" t="s">
        <v>756</v>
      </c>
    </row>
    <row r="104" spans="2:3">
      <c r="B104" s="232">
        <v>403</v>
      </c>
      <c r="C104" s="233" t="s">
        <v>756</v>
      </c>
    </row>
    <row r="105" spans="2:3">
      <c r="B105" s="232">
        <v>215</v>
      </c>
      <c r="C105" s="233" t="s">
        <v>756</v>
      </c>
    </row>
    <row r="106" spans="2:3">
      <c r="B106" s="232">
        <v>226</v>
      </c>
      <c r="C106" s="233" t="s">
        <v>756</v>
      </c>
    </row>
    <row r="107" spans="2:3">
      <c r="B107" s="232">
        <v>229</v>
      </c>
      <c r="C107" s="233" t="s">
        <v>756</v>
      </c>
    </row>
    <row r="108" spans="2:3">
      <c r="B108" s="236">
        <v>302</v>
      </c>
      <c r="C108" s="233" t="s">
        <v>756</v>
      </c>
    </row>
    <row r="109" spans="2:3">
      <c r="B109" s="233">
        <v>415</v>
      </c>
      <c r="C109" s="233" t="s">
        <v>756</v>
      </c>
    </row>
    <row r="110" spans="2:3">
      <c r="B110" s="233">
        <v>148</v>
      </c>
      <c r="C110" s="233" t="s">
        <v>756</v>
      </c>
    </row>
    <row r="111" spans="2:3">
      <c r="B111" s="233">
        <v>166</v>
      </c>
      <c r="C111" s="233" t="s">
        <v>756</v>
      </c>
    </row>
    <row r="112" spans="2:3">
      <c r="B112" s="233">
        <v>177</v>
      </c>
      <c r="C112" s="233" t="s">
        <v>756</v>
      </c>
    </row>
    <row r="113" spans="2:3">
      <c r="B113" s="233">
        <v>293</v>
      </c>
      <c r="C113" s="233" t="s">
        <v>756</v>
      </c>
    </row>
    <row r="114" spans="2:3">
      <c r="B114" s="232">
        <v>369</v>
      </c>
      <c r="C114" s="233" t="s">
        <v>756</v>
      </c>
    </row>
    <row r="115" spans="2:3">
      <c r="B115" s="232">
        <v>121</v>
      </c>
      <c r="C115" s="233" t="s">
        <v>756</v>
      </c>
    </row>
    <row r="116" spans="2:3">
      <c r="B116" s="232">
        <v>156</v>
      </c>
      <c r="C116" s="233" t="s">
        <v>756</v>
      </c>
    </row>
    <row r="117" spans="2:3">
      <c r="B117" s="233">
        <v>204</v>
      </c>
      <c r="C117" s="233" t="s">
        <v>756</v>
      </c>
    </row>
    <row r="118" spans="2:3">
      <c r="B118" s="232">
        <v>176</v>
      </c>
      <c r="C118" s="233" t="s">
        <v>756</v>
      </c>
    </row>
    <row r="119" spans="2:3">
      <c r="B119" s="232">
        <v>348</v>
      </c>
      <c r="C119" s="233" t="s">
        <v>756</v>
      </c>
    </row>
    <row r="120" spans="2:3">
      <c r="B120" s="232">
        <v>194</v>
      </c>
      <c r="C120" s="233" t="s">
        <v>756</v>
      </c>
    </row>
    <row r="121" spans="2:3">
      <c r="B121" s="232">
        <v>225</v>
      </c>
      <c r="C121" s="233" t="s">
        <v>756</v>
      </c>
    </row>
    <row r="122" spans="2:3">
      <c r="B122" s="233">
        <v>294</v>
      </c>
      <c r="C122" s="233" t="s">
        <v>756</v>
      </c>
    </row>
    <row r="123" spans="2:3">
      <c r="B123" s="232">
        <v>325</v>
      </c>
      <c r="C123" s="233" t="s">
        <v>756</v>
      </c>
    </row>
    <row r="124" spans="2:3">
      <c r="B124" s="237">
        <v>408</v>
      </c>
      <c r="C124" s="233" t="s">
        <v>756</v>
      </c>
    </row>
    <row r="125" spans="2:3">
      <c r="B125" s="232">
        <v>180</v>
      </c>
      <c r="C125" s="233" t="s">
        <v>756</v>
      </c>
    </row>
    <row r="126" spans="2:3">
      <c r="B126" s="232">
        <v>195</v>
      </c>
      <c r="C126" s="233" t="s">
        <v>756</v>
      </c>
    </row>
    <row r="127" spans="2:3">
      <c r="B127" s="232">
        <v>371</v>
      </c>
      <c r="C127" s="233" t="s">
        <v>756</v>
      </c>
    </row>
    <row r="128" spans="2:3">
      <c r="B128" s="232">
        <v>416</v>
      </c>
      <c r="C128" s="233" t="s">
        <v>756</v>
      </c>
    </row>
    <row r="129" spans="2:3">
      <c r="B129" s="232">
        <v>168</v>
      </c>
      <c r="C129" s="233" t="s">
        <v>756</v>
      </c>
    </row>
    <row r="130" spans="2:3">
      <c r="B130" s="232">
        <v>212</v>
      </c>
      <c r="C130" s="233" t="s">
        <v>756</v>
      </c>
    </row>
    <row r="131" spans="2:3">
      <c r="B131" s="232">
        <v>349</v>
      </c>
      <c r="C131" s="233" t="s">
        <v>756</v>
      </c>
    </row>
    <row r="132" spans="2:3">
      <c r="B132" s="233">
        <v>379</v>
      </c>
      <c r="C132" s="233" t="s">
        <v>756</v>
      </c>
    </row>
    <row r="133" spans="2:3">
      <c r="B133" s="232">
        <v>407</v>
      </c>
      <c r="C133" s="233" t="s">
        <v>756</v>
      </c>
    </row>
    <row r="134" spans="2:3">
      <c r="B134" s="232">
        <v>101</v>
      </c>
      <c r="C134" s="233" t="s">
        <v>756</v>
      </c>
    </row>
    <row r="135" spans="2:3">
      <c r="B135" s="232">
        <v>114</v>
      </c>
      <c r="C135" s="233" t="s">
        <v>756</v>
      </c>
    </row>
    <row r="136" spans="2:3">
      <c r="B136" s="232">
        <v>161</v>
      </c>
      <c r="C136" s="233" t="s">
        <v>756</v>
      </c>
    </row>
    <row r="137" spans="2:3">
      <c r="B137" s="727">
        <v>308</v>
      </c>
      <c r="C137" s="233" t="s">
        <v>756</v>
      </c>
    </row>
    <row r="138" spans="2:3">
      <c r="B138" s="727">
        <v>382</v>
      </c>
      <c r="C138" s="233" t="s">
        <v>756</v>
      </c>
    </row>
    <row r="139" spans="2:3">
      <c r="B139" s="232">
        <v>123</v>
      </c>
      <c r="C139" s="233" t="s">
        <v>456</v>
      </c>
    </row>
    <row r="140" spans="2:3">
      <c r="B140" s="727">
        <v>389</v>
      </c>
      <c r="C140" s="233" t="s">
        <v>456</v>
      </c>
    </row>
    <row r="141" spans="2:3">
      <c r="B141" s="727">
        <v>265</v>
      </c>
      <c r="C141" s="233" t="s">
        <v>456</v>
      </c>
    </row>
    <row r="142" spans="2:3">
      <c r="B142" s="232">
        <v>273</v>
      </c>
      <c r="C142" s="233" t="s">
        <v>456</v>
      </c>
    </row>
    <row r="143" spans="2:3">
      <c r="B143" s="232">
        <v>418</v>
      </c>
      <c r="C143" s="233" t="s">
        <v>456</v>
      </c>
    </row>
    <row r="144" spans="2:3">
      <c r="B144" s="727">
        <v>361</v>
      </c>
      <c r="C144" s="233" t="s">
        <v>456</v>
      </c>
    </row>
    <row r="145" spans="2:3">
      <c r="B145" s="727">
        <v>285</v>
      </c>
      <c r="C145" s="233" t="s">
        <v>456</v>
      </c>
    </row>
    <row r="146" spans="2:3">
      <c r="B146" s="727">
        <v>355</v>
      </c>
      <c r="C146" s="233" t="s">
        <v>456</v>
      </c>
    </row>
    <row r="147" spans="2:3">
      <c r="B147" s="727">
        <v>398</v>
      </c>
      <c r="C147" s="233" t="s">
        <v>456</v>
      </c>
    </row>
    <row r="148" spans="2:3">
      <c r="B148" s="727">
        <v>364</v>
      </c>
      <c r="C148" s="233" t="s">
        <v>456</v>
      </c>
    </row>
    <row r="149" spans="2:3">
      <c r="B149" s="727">
        <v>274</v>
      </c>
      <c r="C149" s="233" t="s">
        <v>456</v>
      </c>
    </row>
    <row r="150" spans="2:3">
      <c r="B150" s="727">
        <v>98</v>
      </c>
      <c r="C150" s="233" t="s">
        <v>456</v>
      </c>
    </row>
    <row r="151" spans="2:3">
      <c r="B151" s="727">
        <v>322</v>
      </c>
      <c r="C151" s="233" t="s">
        <v>456</v>
      </c>
    </row>
    <row r="152" spans="2:3">
      <c r="B152" s="727">
        <v>313</v>
      </c>
      <c r="C152" s="233" t="s">
        <v>456</v>
      </c>
    </row>
    <row r="153" spans="2:3">
      <c r="B153" s="727">
        <v>271</v>
      </c>
      <c r="C153" s="233" t="s">
        <v>456</v>
      </c>
    </row>
    <row r="154" spans="2:3">
      <c r="B154" s="232">
        <v>112</v>
      </c>
      <c r="C154" s="233" t="s">
        <v>456</v>
      </c>
    </row>
    <row r="155" spans="2:3">
      <c r="B155" s="233">
        <v>359</v>
      </c>
      <c r="C155" s="233" t="s">
        <v>456</v>
      </c>
    </row>
    <row r="156" spans="2:3">
      <c r="B156" s="237">
        <v>357</v>
      </c>
      <c r="C156" s="233" t="s">
        <v>456</v>
      </c>
    </row>
    <row r="157" spans="2:3">
      <c r="B157" s="727">
        <v>289</v>
      </c>
      <c r="C157" s="233" t="s">
        <v>456</v>
      </c>
    </row>
    <row r="158" spans="2:3">
      <c r="B158" s="232">
        <v>317</v>
      </c>
      <c r="C158" s="233" t="s">
        <v>456</v>
      </c>
    </row>
    <row r="159" spans="2:3">
      <c r="B159" s="232">
        <v>278</v>
      </c>
      <c r="C159" s="233" t="s">
        <v>456</v>
      </c>
    </row>
    <row r="160" spans="2:3">
      <c r="B160" s="232">
        <v>284</v>
      </c>
      <c r="C160" s="233" t="s">
        <v>456</v>
      </c>
    </row>
    <row r="161" spans="2:3">
      <c r="B161" s="727">
        <v>396</v>
      </c>
      <c r="C161" s="233" t="s">
        <v>456</v>
      </c>
    </row>
    <row r="162" spans="2:3">
      <c r="B162" s="232">
        <v>362</v>
      </c>
      <c r="C162" s="233" t="s">
        <v>456</v>
      </c>
    </row>
    <row r="163" spans="2:3">
      <c r="B163" s="232">
        <v>314</v>
      </c>
      <c r="C163" s="233" t="s">
        <v>456</v>
      </c>
    </row>
    <row r="164" spans="2:3">
      <c r="B164" s="727">
        <v>287</v>
      </c>
      <c r="C164" s="233" t="s">
        <v>456</v>
      </c>
    </row>
    <row r="165" spans="2:3">
      <c r="B165" s="235">
        <v>316</v>
      </c>
      <c r="C165" s="233" t="s">
        <v>456</v>
      </c>
    </row>
    <row r="166" spans="2:3">
      <c r="B166" s="727">
        <v>297</v>
      </c>
      <c r="C166" s="233" t="s">
        <v>456</v>
      </c>
    </row>
    <row r="167" spans="2:3">
      <c r="B167" s="727">
        <v>269</v>
      </c>
      <c r="C167" s="233" t="s">
        <v>456</v>
      </c>
    </row>
    <row r="168" spans="2:3">
      <c r="B168" s="232">
        <v>405</v>
      </c>
      <c r="C168" s="233" t="s">
        <v>456</v>
      </c>
    </row>
    <row r="169" spans="2:3">
      <c r="B169" s="233">
        <v>352</v>
      </c>
      <c r="C169" s="233" t="s">
        <v>456</v>
      </c>
    </row>
    <row r="170" spans="2:3">
      <c r="B170" s="232">
        <v>290</v>
      </c>
      <c r="C170" s="233" t="s">
        <v>456</v>
      </c>
    </row>
    <row r="171" spans="2:3">
      <c r="B171" s="232">
        <v>351</v>
      </c>
      <c r="C171" s="233" t="s">
        <v>456</v>
      </c>
    </row>
    <row r="172" spans="2:3">
      <c r="B172" s="232">
        <v>326</v>
      </c>
      <c r="C172" s="233" t="s">
        <v>456</v>
      </c>
    </row>
    <row r="173" spans="2:3">
      <c r="B173" s="233">
        <v>312</v>
      </c>
      <c r="C173" s="233" t="s">
        <v>456</v>
      </c>
    </row>
    <row r="174" spans="2:3">
      <c r="B174" s="237">
        <v>346</v>
      </c>
      <c r="C174" s="233" t="s">
        <v>456</v>
      </c>
    </row>
    <row r="175" spans="2:3">
      <c r="B175" s="232">
        <v>393</v>
      </c>
      <c r="C175" s="233" t="s">
        <v>456</v>
      </c>
    </row>
    <row r="176" spans="2:3">
      <c r="B176" s="727">
        <v>247</v>
      </c>
      <c r="C176" s="233" t="s">
        <v>456</v>
      </c>
    </row>
    <row r="177" spans="2:3">
      <c r="B177" s="727">
        <v>391</v>
      </c>
      <c r="C177" s="233" t="s">
        <v>456</v>
      </c>
    </row>
    <row r="178" spans="2:3">
      <c r="B178" s="727">
        <v>404</v>
      </c>
      <c r="C178" s="233" t="s">
        <v>456</v>
      </c>
    </row>
    <row r="179" spans="2:3">
      <c r="B179" s="727">
        <v>276</v>
      </c>
      <c r="C179" s="233" t="s">
        <v>456</v>
      </c>
    </row>
    <row r="180" spans="2:3">
      <c r="B180" s="232">
        <v>386</v>
      </c>
      <c r="C180" s="233" t="s">
        <v>456</v>
      </c>
    </row>
    <row r="181" spans="2:3">
      <c r="B181" s="232">
        <v>270</v>
      </c>
      <c r="C181" s="233" t="s">
        <v>456</v>
      </c>
    </row>
    <row r="182" spans="2:3">
      <c r="B182" s="727">
        <v>280</v>
      </c>
      <c r="C182" s="233" t="s">
        <v>456</v>
      </c>
    </row>
    <row r="183" spans="2:3">
      <c r="B183" s="233">
        <v>245</v>
      </c>
      <c r="C183" s="233" t="s">
        <v>456</v>
      </c>
    </row>
    <row r="184" spans="2:3">
      <c r="B184" s="237">
        <v>283</v>
      </c>
      <c r="C184" s="233" t="s">
        <v>456</v>
      </c>
    </row>
    <row r="185" spans="2:3">
      <c r="B185" s="232">
        <v>356</v>
      </c>
      <c r="C185" s="233" t="s">
        <v>456</v>
      </c>
    </row>
    <row r="186" spans="2:3">
      <c r="B186" s="234">
        <v>395</v>
      </c>
      <c r="C186" s="233" t="s">
        <v>456</v>
      </c>
    </row>
    <row r="187" spans="2:3">
      <c r="B187" s="233">
        <v>385</v>
      </c>
      <c r="C187" s="233" t="s">
        <v>456</v>
      </c>
    </row>
    <row r="188" spans="2:3">
      <c r="B188" s="236">
        <v>419</v>
      </c>
      <c r="C188" s="233" t="s">
        <v>456</v>
      </c>
    </row>
    <row r="189" spans="2:3">
      <c r="B189" s="727">
        <v>282</v>
      </c>
      <c r="C189" s="233" t="s">
        <v>456</v>
      </c>
    </row>
    <row r="190" spans="2:3">
      <c r="B190" s="232">
        <v>420</v>
      </c>
      <c r="C190" s="233" t="s">
        <v>456</v>
      </c>
    </row>
    <row r="191" spans="2:3">
      <c r="B191" s="233">
        <v>344</v>
      </c>
      <c r="C191" s="233" t="s">
        <v>456</v>
      </c>
    </row>
    <row r="192" spans="2:3">
      <c r="B192" s="232">
        <v>203</v>
      </c>
      <c r="C192" s="233" t="s">
        <v>456</v>
      </c>
    </row>
    <row r="193" spans="2:3">
      <c r="B193" s="727">
        <v>126</v>
      </c>
      <c r="C193" s="233" t="s">
        <v>456</v>
      </c>
    </row>
    <row r="194" spans="2:3">
      <c r="B194" s="727">
        <v>214</v>
      </c>
      <c r="C194" s="233" t="s">
        <v>456</v>
      </c>
    </row>
    <row r="195" spans="2:3">
      <c r="B195" s="232">
        <v>216</v>
      </c>
      <c r="C195" s="233" t="s">
        <v>456</v>
      </c>
    </row>
    <row r="196" spans="2:3">
      <c r="B196" s="727">
        <v>213</v>
      </c>
      <c r="C196" s="233" t="s">
        <v>456</v>
      </c>
    </row>
    <row r="197" spans="2:3">
      <c r="B197" s="232">
        <v>392</v>
      </c>
      <c r="C197" s="233" t="s">
        <v>456</v>
      </c>
    </row>
    <row r="198" spans="2:3">
      <c r="B198" s="232">
        <v>279</v>
      </c>
      <c r="C198" s="233" t="s">
        <v>456</v>
      </c>
    </row>
    <row r="199" spans="2:3">
      <c r="B199" s="232">
        <v>268</v>
      </c>
      <c r="C199" s="233" t="s">
        <v>456</v>
      </c>
    </row>
    <row r="200" spans="2:3">
      <c r="B200" s="235">
        <v>223</v>
      </c>
      <c r="C200" s="233" t="s">
        <v>456</v>
      </c>
    </row>
    <row r="201" spans="2:3">
      <c r="B201" s="232">
        <v>329</v>
      </c>
      <c r="C201" s="233" t="s">
        <v>456</v>
      </c>
    </row>
    <row r="202" spans="2:3">
      <c r="B202" s="232">
        <v>231</v>
      </c>
      <c r="C202" s="233" t="s">
        <v>456</v>
      </c>
    </row>
    <row r="203" spans="2:3">
      <c r="B203" s="232">
        <v>234</v>
      </c>
      <c r="C203" s="233" t="s">
        <v>456</v>
      </c>
    </row>
    <row r="204" spans="2:3">
      <c r="B204" s="237">
        <v>267</v>
      </c>
      <c r="C204" s="233" t="s">
        <v>456</v>
      </c>
    </row>
    <row r="205" spans="2:3">
      <c r="B205" s="232">
        <v>288</v>
      </c>
      <c r="C205" s="233" t="s">
        <v>456</v>
      </c>
    </row>
    <row r="206" spans="2:3">
      <c r="B206" s="235">
        <v>224</v>
      </c>
      <c r="C206" s="233" t="s">
        <v>456</v>
      </c>
    </row>
    <row r="207" spans="2:3">
      <c r="B207" s="232">
        <v>363</v>
      </c>
      <c r="C207" s="233" t="s">
        <v>456</v>
      </c>
    </row>
    <row r="208" spans="2:3">
      <c r="B208" s="232">
        <v>353</v>
      </c>
      <c r="C208" s="233" t="s">
        <v>456</v>
      </c>
    </row>
    <row r="209" spans="2:3">
      <c r="B209" s="232">
        <v>339</v>
      </c>
      <c r="C209" s="233" t="s">
        <v>456</v>
      </c>
    </row>
    <row r="210" spans="2:3">
      <c r="B210" s="232">
        <v>345</v>
      </c>
      <c r="C210" s="233" t="s">
        <v>456</v>
      </c>
    </row>
    <row r="211" spans="2:3">
      <c r="B211" s="727">
        <v>341</v>
      </c>
      <c r="C211" s="233" t="s">
        <v>456</v>
      </c>
    </row>
    <row r="212" spans="2:3">
      <c r="B212" s="727">
        <v>388</v>
      </c>
      <c r="C212" s="233" t="s">
        <v>456</v>
      </c>
    </row>
    <row r="213" spans="2:3">
      <c r="B213" s="727">
        <v>191</v>
      </c>
      <c r="C213" s="233" t="s">
        <v>456</v>
      </c>
    </row>
    <row r="214" spans="2:3">
      <c r="B214" s="727">
        <v>394</v>
      </c>
      <c r="C214" s="233" t="s">
        <v>456</v>
      </c>
    </row>
    <row r="215" spans="2:3">
      <c r="B215" s="232">
        <v>200</v>
      </c>
      <c r="C215" s="233" t="s">
        <v>456</v>
      </c>
    </row>
    <row r="216" spans="2:3">
      <c r="B216" s="727">
        <v>228</v>
      </c>
      <c r="C216" s="233" t="s">
        <v>456</v>
      </c>
    </row>
    <row r="217" spans="2:3">
      <c r="B217" s="232">
        <v>337</v>
      </c>
      <c r="C217" s="233" t="s">
        <v>456</v>
      </c>
    </row>
    <row r="218" spans="2:3">
      <c r="B218" s="727">
        <v>421</v>
      </c>
      <c r="C218" s="233" t="s">
        <v>456</v>
      </c>
    </row>
    <row r="219" spans="2:3">
      <c r="B219" s="727">
        <v>275</v>
      </c>
      <c r="C219" s="233" t="s">
        <v>456</v>
      </c>
    </row>
    <row r="220" spans="2:3">
      <c r="B220" s="727">
        <v>183</v>
      </c>
      <c r="C220" s="233" t="s">
        <v>456</v>
      </c>
    </row>
    <row r="221" spans="2:3">
      <c r="B221" s="727">
        <v>327</v>
      </c>
      <c r="C221" s="233" t="s">
        <v>456</v>
      </c>
    </row>
    <row r="222" spans="2:3">
      <c r="B222" s="727">
        <v>286</v>
      </c>
      <c r="C222" s="233" t="s">
        <v>456</v>
      </c>
    </row>
    <row r="223" spans="2:3">
      <c r="B223" s="727">
        <v>387</v>
      </c>
      <c r="C223" s="233" t="s">
        <v>456</v>
      </c>
    </row>
    <row r="224" spans="2:3">
      <c r="B224" s="727">
        <v>248</v>
      </c>
      <c r="C224" s="233" t="s">
        <v>456</v>
      </c>
    </row>
    <row r="225" spans="2:3">
      <c r="B225" s="232">
        <v>281</v>
      </c>
      <c r="C225" s="233" t="s">
        <v>456</v>
      </c>
    </row>
    <row r="226" spans="2:3">
      <c r="B226" s="727">
        <v>338</v>
      </c>
      <c r="C226" s="233" t="s">
        <v>456</v>
      </c>
    </row>
    <row r="227" spans="2:3">
      <c r="B227" s="727">
        <v>342</v>
      </c>
      <c r="C227" s="233" t="s">
        <v>456</v>
      </c>
    </row>
    <row r="228" spans="2:3">
      <c r="B228" s="232">
        <v>328</v>
      </c>
      <c r="C228" s="233" t="s">
        <v>456</v>
      </c>
    </row>
    <row r="229" spans="2:3">
      <c r="B229" s="727">
        <v>310</v>
      </c>
      <c r="C229" s="233" t="s">
        <v>456</v>
      </c>
    </row>
    <row r="230" spans="2:3">
      <c r="B230" s="232">
        <v>323</v>
      </c>
      <c r="C230" s="233" t="s">
        <v>456</v>
      </c>
    </row>
    <row r="231" spans="2:3">
      <c r="B231" s="232">
        <v>196</v>
      </c>
      <c r="C231" s="233" t="s">
        <v>456</v>
      </c>
    </row>
    <row r="232" spans="2:3">
      <c r="B232" s="232">
        <v>358</v>
      </c>
      <c r="C232" s="233" t="s">
        <v>456</v>
      </c>
    </row>
    <row r="233" spans="2:3">
      <c r="B233" s="233">
        <v>340</v>
      </c>
      <c r="C233" s="233" t="s">
        <v>456</v>
      </c>
    </row>
    <row r="234" spans="2:3">
      <c r="B234" s="233">
        <v>354</v>
      </c>
      <c r="C234" s="233" t="s">
        <v>456</v>
      </c>
    </row>
    <row r="235" spans="2:3">
      <c r="B235" s="232">
        <v>360</v>
      </c>
      <c r="C235" s="233" t="s">
        <v>456</v>
      </c>
    </row>
    <row r="236" spans="2:3">
      <c r="B236" s="727">
        <v>244</v>
      </c>
      <c r="C236" s="233" t="s">
        <v>456</v>
      </c>
    </row>
    <row r="237" spans="2:3">
      <c r="B237" s="232">
        <v>309</v>
      </c>
      <c r="C237" s="233" t="s">
        <v>456</v>
      </c>
    </row>
    <row r="238" spans="2:3">
      <c r="B238" s="232">
        <v>150</v>
      </c>
      <c r="C238" s="233" t="s">
        <v>456</v>
      </c>
    </row>
    <row r="239" spans="2:3">
      <c r="B239" s="232">
        <v>95</v>
      </c>
      <c r="C239" s="233" t="s">
        <v>792</v>
      </c>
    </row>
    <row r="240" spans="2:3">
      <c r="B240" s="233">
        <v>96</v>
      </c>
      <c r="C240" s="233" t="s">
        <v>792</v>
      </c>
    </row>
    <row r="241" spans="2:3">
      <c r="B241" s="232">
        <v>250</v>
      </c>
      <c r="C241" s="233" t="s">
        <v>792</v>
      </c>
    </row>
    <row r="242" spans="2:3">
      <c r="B242" s="232">
        <v>264</v>
      </c>
      <c r="C242" s="233" t="s">
        <v>792</v>
      </c>
    </row>
    <row r="243" spans="2:3">
      <c r="B243" s="232">
        <v>100</v>
      </c>
      <c r="C243" s="233" t="s">
        <v>792</v>
      </c>
    </row>
    <row r="244" spans="2:3">
      <c r="B244" s="232">
        <v>190</v>
      </c>
      <c r="C244" s="233" t="s">
        <v>792</v>
      </c>
    </row>
    <row r="245" spans="2:3">
      <c r="B245" s="727"/>
      <c r="C245" s="232"/>
    </row>
    <row r="246" spans="2:3">
      <c r="C246" s="232"/>
    </row>
    <row r="247" spans="2:3">
      <c r="C247" s="232"/>
    </row>
    <row r="248" spans="2:3">
      <c r="B248" s="236"/>
      <c r="C248" s="232"/>
    </row>
    <row r="249" spans="2:3">
      <c r="C249" s="232"/>
    </row>
    <row r="250" spans="2:3">
      <c r="C250" s="232"/>
    </row>
    <row r="251" spans="2:3">
      <c r="C251" s="232"/>
    </row>
    <row r="252" spans="2:3">
      <c r="C252" s="232"/>
    </row>
    <row r="253" spans="2:3">
      <c r="C253" s="232"/>
    </row>
    <row r="254" spans="2:3">
      <c r="C254" s="232"/>
    </row>
    <row r="255" spans="2:3">
      <c r="C255" s="232"/>
    </row>
    <row r="256" spans="2:3">
      <c r="C256" s="232"/>
    </row>
    <row r="257" spans="2:3">
      <c r="B257" s="237"/>
      <c r="C257" s="232"/>
    </row>
    <row r="258" spans="2:3">
      <c r="C258" s="232"/>
    </row>
    <row r="259" spans="2:3">
      <c r="C259" s="232"/>
    </row>
    <row r="261" spans="2:3">
      <c r="C261" s="232"/>
    </row>
    <row r="263" spans="2:3">
      <c r="C263" s="232"/>
    </row>
    <row r="264" spans="2:3">
      <c r="C264" s="232"/>
    </row>
    <row r="265" spans="2:3">
      <c r="C265" s="232"/>
    </row>
    <row r="267" spans="2:3">
      <c r="C267" s="232"/>
    </row>
    <row r="268" spans="2:3">
      <c r="C268" s="232"/>
    </row>
    <row r="269" spans="2:3">
      <c r="C269" s="232"/>
    </row>
    <row r="271" spans="2:3">
      <c r="C271" s="232"/>
    </row>
    <row r="272" spans="2:3">
      <c r="C272" s="232"/>
    </row>
    <row r="274" spans="2:3">
      <c r="C274" s="232"/>
    </row>
    <row r="275" spans="2:3">
      <c r="C275" s="232"/>
    </row>
    <row r="277" spans="2:3">
      <c r="C277" s="232"/>
    </row>
    <row r="279" spans="2:3">
      <c r="B279" s="237"/>
    </row>
    <row r="280" spans="2:3">
      <c r="B280" s="237"/>
    </row>
    <row r="281" spans="2:3">
      <c r="B281" s="237"/>
    </row>
    <row r="282" spans="2:3">
      <c r="B282" s="237"/>
    </row>
    <row r="283" spans="2:3">
      <c r="B283" s="237"/>
    </row>
    <row r="284" spans="2:3">
      <c r="B284" s="237"/>
    </row>
    <row r="285" spans="2:3">
      <c r="B285" s="237"/>
    </row>
    <row r="286" spans="2:3">
      <c r="B286" s="237"/>
    </row>
    <row r="287" spans="2:3">
      <c r="B287" s="237"/>
    </row>
    <row r="288" spans="2:3">
      <c r="B288" s="237"/>
    </row>
    <row r="289" spans="2:2">
      <c r="B289" s="237"/>
    </row>
    <row r="290" spans="2:2">
      <c r="B290" s="237"/>
    </row>
    <row r="291" spans="2:2">
      <c r="B291" s="237"/>
    </row>
    <row r="292" spans="2:2">
      <c r="B292" s="237"/>
    </row>
    <row r="293" spans="2:2">
      <c r="B293" s="237"/>
    </row>
    <row r="294" spans="2:2">
      <c r="B294" s="237"/>
    </row>
    <row r="295" spans="2:2">
      <c r="B295" s="237"/>
    </row>
    <row r="296" spans="2:2">
      <c r="B296" s="237"/>
    </row>
    <row r="297" spans="2:2">
      <c r="B297" s="237"/>
    </row>
    <row r="298" spans="2:2">
      <c r="B298" s="237"/>
    </row>
    <row r="299" spans="2:2">
      <c r="B299" s="237"/>
    </row>
    <row r="300" spans="2:2">
      <c r="B300" s="237"/>
    </row>
    <row r="301" spans="2:2">
      <c r="B301" s="237"/>
    </row>
    <row r="302" spans="2:2">
      <c r="B302" s="237"/>
    </row>
    <row r="303" spans="2:2">
      <c r="B303" s="237"/>
    </row>
    <row r="304" spans="2:2">
      <c r="B304" s="237"/>
    </row>
    <row r="305" spans="2:2">
      <c r="B305" s="237"/>
    </row>
    <row r="306" spans="2:2">
      <c r="B306" s="237"/>
    </row>
    <row r="307" spans="2:2">
      <c r="B307" s="237"/>
    </row>
    <row r="308" spans="2:2">
      <c r="B308" s="237"/>
    </row>
    <row r="309" spans="2:2">
      <c r="B309" s="237"/>
    </row>
    <row r="310" spans="2:2">
      <c r="B310" s="237"/>
    </row>
    <row r="311" spans="2:2">
      <c r="B311" s="237"/>
    </row>
    <row r="312" spans="2:2">
      <c r="B312" s="237"/>
    </row>
    <row r="313" spans="2:2">
      <c r="B313" s="237"/>
    </row>
    <row r="314" spans="2:2">
      <c r="B314" s="237"/>
    </row>
    <row r="315" spans="2:2">
      <c r="B315" s="237"/>
    </row>
    <row r="316" spans="2:2">
      <c r="B316" s="237"/>
    </row>
    <row r="317" spans="2:2">
      <c r="B317" s="237"/>
    </row>
    <row r="318" spans="2:2">
      <c r="B318" s="237"/>
    </row>
    <row r="319" spans="2:2">
      <c r="B319" s="237"/>
    </row>
    <row r="320" spans="2:2">
      <c r="B320" s="237"/>
    </row>
    <row r="321" spans="2:2">
      <c r="B321" s="237"/>
    </row>
    <row r="322" spans="2:2">
      <c r="B322" s="237"/>
    </row>
    <row r="323" spans="2:2">
      <c r="B323" s="237"/>
    </row>
    <row r="324" spans="2:2">
      <c r="B324" s="237"/>
    </row>
    <row r="325" spans="2:2">
      <c r="B325" s="237"/>
    </row>
    <row r="326" spans="2:2">
      <c r="B326" s="237"/>
    </row>
    <row r="327" spans="2:2">
      <c r="B327" s="237"/>
    </row>
    <row r="328" spans="2:2">
      <c r="B328" s="237"/>
    </row>
    <row r="329" spans="2:2">
      <c r="B329" s="237"/>
    </row>
    <row r="330" spans="2:2">
      <c r="B330" s="237"/>
    </row>
    <row r="331" spans="2:2">
      <c r="B331" s="237"/>
    </row>
    <row r="332" spans="2:2">
      <c r="B332" s="237"/>
    </row>
    <row r="333" spans="2:2">
      <c r="B333" s="237"/>
    </row>
    <row r="334" spans="2:2">
      <c r="B334" s="237"/>
    </row>
    <row r="335" spans="2:2">
      <c r="B335" s="237"/>
    </row>
    <row r="336" spans="2:2">
      <c r="B336" s="237"/>
    </row>
    <row r="337" spans="2:2">
      <c r="B337" s="237"/>
    </row>
    <row r="338" spans="2:2">
      <c r="B338" s="237"/>
    </row>
    <row r="339" spans="2:2">
      <c r="B339" s="237"/>
    </row>
    <row r="340" spans="2:2">
      <c r="B340" s="237"/>
    </row>
    <row r="341" spans="2:2">
      <c r="B341" s="237"/>
    </row>
  </sheetData>
  <conditionalFormatting sqref="E290:J292">
    <cfRule type="duplicateValues" dxfId="277" priority="1052"/>
  </conditionalFormatting>
  <conditionalFormatting sqref="E293:J327">
    <cfRule type="duplicateValues" dxfId="276" priority="1051"/>
  </conditionalFormatting>
  <conditionalFormatting sqref="E290:J327">
    <cfRule type="duplicateValues" dxfId="275" priority="1050"/>
  </conditionalFormatting>
  <conditionalFormatting sqref="B351:B1048576 B342:B345">
    <cfRule type="duplicateValues" dxfId="274" priority="275"/>
  </conditionalFormatting>
  <conditionalFormatting sqref="B342:B1048576">
    <cfRule type="duplicateValues" dxfId="273" priority="274"/>
  </conditionalFormatting>
  <conditionalFormatting sqref="B342:C1048576">
    <cfRule type="duplicateValues" dxfId="272" priority="273"/>
  </conditionalFormatting>
  <conditionalFormatting sqref="B1">
    <cfRule type="duplicateValues" dxfId="271" priority="272"/>
  </conditionalFormatting>
  <conditionalFormatting sqref="B342:B1048576 B1">
    <cfRule type="duplicateValues" dxfId="270" priority="271"/>
  </conditionalFormatting>
  <conditionalFormatting sqref="B1:C1">
    <cfRule type="duplicateValues" dxfId="269" priority="270"/>
  </conditionalFormatting>
  <conditionalFormatting sqref="B279:B341">
    <cfRule type="duplicateValues" dxfId="268" priority="269"/>
  </conditionalFormatting>
  <conditionalFormatting sqref="B279:B341">
    <cfRule type="duplicateValues" dxfId="267" priority="268"/>
  </conditionalFormatting>
  <conditionalFormatting sqref="B279:C341">
    <cfRule type="duplicateValues" dxfId="266" priority="267"/>
  </conditionalFormatting>
  <conditionalFormatting sqref="B279:B341">
    <cfRule type="duplicateValues" dxfId="265" priority="266"/>
  </conditionalFormatting>
  <conditionalFormatting sqref="B3:B8">
    <cfRule type="duplicateValues" dxfId="264" priority="263"/>
  </conditionalFormatting>
  <conditionalFormatting sqref="B2">
    <cfRule type="duplicateValues" dxfId="263" priority="257"/>
  </conditionalFormatting>
  <conditionalFormatting sqref="B2">
    <cfRule type="duplicateValues" dxfId="262" priority="256"/>
  </conditionalFormatting>
  <conditionalFormatting sqref="B2">
    <cfRule type="duplicateValues" dxfId="261" priority="255"/>
  </conditionalFormatting>
  <conditionalFormatting sqref="B2">
    <cfRule type="duplicateValues" dxfId="260" priority="254"/>
  </conditionalFormatting>
  <conditionalFormatting sqref="B2">
    <cfRule type="duplicateValues" dxfId="259" priority="258"/>
    <cfRule type="duplicateValues" dxfId="258" priority="259"/>
  </conditionalFormatting>
  <conditionalFormatting sqref="B2">
    <cfRule type="duplicateValues" dxfId="257" priority="260"/>
  </conditionalFormatting>
  <conditionalFormatting sqref="B2">
    <cfRule type="duplicateValues" dxfId="256" priority="261"/>
  </conditionalFormatting>
  <conditionalFormatting sqref="B2">
    <cfRule type="duplicateValues" dxfId="255" priority="262"/>
  </conditionalFormatting>
  <conditionalFormatting sqref="B11">
    <cfRule type="duplicateValues" dxfId="254" priority="249"/>
  </conditionalFormatting>
  <conditionalFormatting sqref="B11">
    <cfRule type="duplicateValues" dxfId="253" priority="248"/>
  </conditionalFormatting>
  <conditionalFormatting sqref="B11">
    <cfRule type="duplicateValues" dxfId="252" priority="247"/>
  </conditionalFormatting>
  <conditionalFormatting sqref="B11">
    <cfRule type="duplicateValues" dxfId="251" priority="246"/>
  </conditionalFormatting>
  <conditionalFormatting sqref="B12">
    <cfRule type="duplicateValues" dxfId="250" priority="245"/>
  </conditionalFormatting>
  <conditionalFormatting sqref="B12">
    <cfRule type="duplicateValues" dxfId="249" priority="244"/>
  </conditionalFormatting>
  <conditionalFormatting sqref="B12">
    <cfRule type="duplicateValues" dxfId="248" priority="243"/>
  </conditionalFormatting>
  <conditionalFormatting sqref="B12">
    <cfRule type="duplicateValues" dxfId="247" priority="242"/>
  </conditionalFormatting>
  <conditionalFormatting sqref="B13:B14">
    <cfRule type="duplicateValues" dxfId="246" priority="241"/>
  </conditionalFormatting>
  <conditionalFormatting sqref="B13:B14">
    <cfRule type="duplicateValues" dxfId="245" priority="240"/>
  </conditionalFormatting>
  <conditionalFormatting sqref="B13:B14">
    <cfRule type="duplicateValues" dxfId="244" priority="239"/>
  </conditionalFormatting>
  <conditionalFormatting sqref="B13:B14">
    <cfRule type="duplicateValues" dxfId="243" priority="238"/>
  </conditionalFormatting>
  <conditionalFormatting sqref="B9">
    <cfRule type="duplicateValues" dxfId="242" priority="237"/>
  </conditionalFormatting>
  <conditionalFormatting sqref="B9">
    <cfRule type="duplicateValues" dxfId="241" priority="236"/>
  </conditionalFormatting>
  <conditionalFormatting sqref="B9">
    <cfRule type="duplicateValues" dxfId="240" priority="235"/>
  </conditionalFormatting>
  <conditionalFormatting sqref="B9">
    <cfRule type="duplicateValues" dxfId="239" priority="234"/>
  </conditionalFormatting>
  <conditionalFormatting sqref="B9:B21">
    <cfRule type="duplicateValues" dxfId="238" priority="250"/>
    <cfRule type="duplicateValues" dxfId="237" priority="251"/>
  </conditionalFormatting>
  <conditionalFormatting sqref="B9:B21">
    <cfRule type="duplicateValues" dxfId="236" priority="252"/>
  </conditionalFormatting>
  <conditionalFormatting sqref="B9:B21">
    <cfRule type="duplicateValues" dxfId="235" priority="253"/>
  </conditionalFormatting>
  <conditionalFormatting sqref="B9:B15">
    <cfRule type="duplicateValues" dxfId="234" priority="233"/>
  </conditionalFormatting>
  <conditionalFormatting sqref="B18">
    <cfRule type="duplicateValues" dxfId="233" priority="232"/>
  </conditionalFormatting>
  <conditionalFormatting sqref="B18">
    <cfRule type="duplicateValues" dxfId="232" priority="231"/>
  </conditionalFormatting>
  <conditionalFormatting sqref="B16:B21">
    <cfRule type="duplicateValues" dxfId="231" priority="230"/>
  </conditionalFormatting>
  <conditionalFormatting sqref="B22:B23">
    <cfRule type="duplicateValues" dxfId="230" priority="226"/>
    <cfRule type="duplicateValues" dxfId="229" priority="227"/>
  </conditionalFormatting>
  <conditionalFormatting sqref="B22:B23">
    <cfRule type="duplicateValues" dxfId="228" priority="228"/>
  </conditionalFormatting>
  <conditionalFormatting sqref="B22:B23">
    <cfRule type="duplicateValues" dxfId="227" priority="229"/>
  </conditionalFormatting>
  <conditionalFormatting sqref="B22:B23">
    <cfRule type="duplicateValues" dxfId="226" priority="225"/>
  </conditionalFormatting>
  <conditionalFormatting sqref="B25:B30">
    <cfRule type="duplicateValues" dxfId="225" priority="224"/>
  </conditionalFormatting>
  <conditionalFormatting sqref="B24">
    <cfRule type="duplicateValues" dxfId="224" priority="219"/>
    <cfRule type="duplicateValues" dxfId="223" priority="220"/>
  </conditionalFormatting>
  <conditionalFormatting sqref="B24">
    <cfRule type="duplicateValues" dxfId="222" priority="221"/>
  </conditionalFormatting>
  <conditionalFormatting sqref="B24">
    <cfRule type="duplicateValues" dxfId="221" priority="222"/>
  </conditionalFormatting>
  <conditionalFormatting sqref="B24">
    <cfRule type="duplicateValues" dxfId="220" priority="223"/>
  </conditionalFormatting>
  <conditionalFormatting sqref="B33">
    <cfRule type="duplicateValues" dxfId="219" priority="214"/>
  </conditionalFormatting>
  <conditionalFormatting sqref="B33">
    <cfRule type="duplicateValues" dxfId="218" priority="213"/>
  </conditionalFormatting>
  <conditionalFormatting sqref="B33">
    <cfRule type="duplicateValues" dxfId="217" priority="212"/>
  </conditionalFormatting>
  <conditionalFormatting sqref="B33">
    <cfRule type="duplicateValues" dxfId="216" priority="211"/>
  </conditionalFormatting>
  <conditionalFormatting sqref="B31:B43">
    <cfRule type="duplicateValues" dxfId="215" priority="215"/>
    <cfRule type="duplicateValues" dxfId="214" priority="216"/>
  </conditionalFormatting>
  <conditionalFormatting sqref="B31:B43">
    <cfRule type="duplicateValues" dxfId="213" priority="217"/>
  </conditionalFormatting>
  <conditionalFormatting sqref="B31:B43">
    <cfRule type="duplicateValues" dxfId="212" priority="218"/>
  </conditionalFormatting>
  <conditionalFormatting sqref="B31:B37">
    <cfRule type="duplicateValues" dxfId="211" priority="210"/>
  </conditionalFormatting>
  <conditionalFormatting sqref="B38:B43">
    <cfRule type="duplicateValues" dxfId="210" priority="209"/>
  </conditionalFormatting>
  <conditionalFormatting sqref="B44">
    <cfRule type="duplicateValues" dxfId="209" priority="205"/>
    <cfRule type="duplicateValues" dxfId="208" priority="206"/>
  </conditionalFormatting>
  <conditionalFormatting sqref="B44">
    <cfRule type="duplicateValues" dxfId="207" priority="207"/>
  </conditionalFormatting>
  <conditionalFormatting sqref="B44">
    <cfRule type="duplicateValues" dxfId="206" priority="208"/>
  </conditionalFormatting>
  <conditionalFormatting sqref="B44">
    <cfRule type="duplicateValues" dxfId="205" priority="204"/>
  </conditionalFormatting>
  <conditionalFormatting sqref="B45:B51">
    <cfRule type="duplicateValues" dxfId="204" priority="203"/>
  </conditionalFormatting>
  <conditionalFormatting sqref="B53">
    <cfRule type="duplicateValues" dxfId="203" priority="198"/>
  </conditionalFormatting>
  <conditionalFormatting sqref="B53">
    <cfRule type="duplicateValues" dxfId="202" priority="197"/>
  </conditionalFormatting>
  <conditionalFormatting sqref="B53">
    <cfRule type="duplicateValues" dxfId="201" priority="196"/>
  </conditionalFormatting>
  <conditionalFormatting sqref="B53">
    <cfRule type="duplicateValues" dxfId="200" priority="195"/>
  </conditionalFormatting>
  <conditionalFormatting sqref="B52:B64">
    <cfRule type="duplicateValues" dxfId="199" priority="199"/>
    <cfRule type="duplicateValues" dxfId="198" priority="200"/>
  </conditionalFormatting>
  <conditionalFormatting sqref="B52:B64">
    <cfRule type="duplicateValues" dxfId="197" priority="201"/>
  </conditionalFormatting>
  <conditionalFormatting sqref="B52:B64">
    <cfRule type="duplicateValues" dxfId="196" priority="202"/>
  </conditionalFormatting>
  <conditionalFormatting sqref="B52:B58">
    <cfRule type="duplicateValues" dxfId="195" priority="194"/>
  </conditionalFormatting>
  <conditionalFormatting sqref="B59:B64">
    <cfRule type="duplicateValues" dxfId="194" priority="193"/>
  </conditionalFormatting>
  <conditionalFormatting sqref="B65">
    <cfRule type="duplicateValues" dxfId="193" priority="189"/>
    <cfRule type="duplicateValues" dxfId="192" priority="190"/>
  </conditionalFormatting>
  <conditionalFormatting sqref="B65">
    <cfRule type="duplicateValues" dxfId="191" priority="191"/>
  </conditionalFormatting>
  <conditionalFormatting sqref="B65">
    <cfRule type="duplicateValues" dxfId="190" priority="192"/>
  </conditionalFormatting>
  <conditionalFormatting sqref="B65">
    <cfRule type="duplicateValues" dxfId="189" priority="188"/>
  </conditionalFormatting>
  <conditionalFormatting sqref="B66:B72">
    <cfRule type="duplicateValues" dxfId="188" priority="187"/>
  </conditionalFormatting>
  <conditionalFormatting sqref="B73:B81">
    <cfRule type="duplicateValues" dxfId="187" priority="183"/>
    <cfRule type="duplicateValues" dxfId="186" priority="184"/>
  </conditionalFormatting>
  <conditionalFormatting sqref="B73:B81">
    <cfRule type="duplicateValues" dxfId="185" priority="185"/>
  </conditionalFormatting>
  <conditionalFormatting sqref="B73:B81">
    <cfRule type="duplicateValues" dxfId="184" priority="186"/>
  </conditionalFormatting>
  <conditionalFormatting sqref="B73:B79">
    <cfRule type="duplicateValues" dxfId="183" priority="182"/>
  </conditionalFormatting>
  <conditionalFormatting sqref="B80:B81">
    <cfRule type="duplicateValues" dxfId="182" priority="181"/>
  </conditionalFormatting>
  <conditionalFormatting sqref="B82">
    <cfRule type="duplicateValues" dxfId="181" priority="177"/>
    <cfRule type="duplicateValues" dxfId="180" priority="178"/>
  </conditionalFormatting>
  <conditionalFormatting sqref="B82">
    <cfRule type="duplicateValues" dxfId="179" priority="179"/>
  </conditionalFormatting>
  <conditionalFormatting sqref="B82">
    <cfRule type="duplicateValues" dxfId="178" priority="180"/>
  </conditionalFormatting>
  <conditionalFormatting sqref="B82">
    <cfRule type="duplicateValues" dxfId="177" priority="176"/>
  </conditionalFormatting>
  <conditionalFormatting sqref="B83:B89">
    <cfRule type="duplicateValues" dxfId="176" priority="175"/>
  </conditionalFormatting>
  <conditionalFormatting sqref="B90">
    <cfRule type="duplicateValues" dxfId="175" priority="171"/>
    <cfRule type="duplicateValues" dxfId="174" priority="172"/>
  </conditionalFormatting>
  <conditionalFormatting sqref="B90">
    <cfRule type="duplicateValues" dxfId="173" priority="173"/>
  </conditionalFormatting>
  <conditionalFormatting sqref="B90">
    <cfRule type="duplicateValues" dxfId="172" priority="174"/>
  </conditionalFormatting>
  <conditionalFormatting sqref="B90">
    <cfRule type="duplicateValues" dxfId="171" priority="170"/>
  </conditionalFormatting>
  <conditionalFormatting sqref="B91">
    <cfRule type="duplicateValues" dxfId="170" priority="166"/>
    <cfRule type="duplicateValues" dxfId="169" priority="167"/>
  </conditionalFormatting>
  <conditionalFormatting sqref="B91">
    <cfRule type="duplicateValues" dxfId="168" priority="168"/>
  </conditionalFormatting>
  <conditionalFormatting sqref="B91">
    <cfRule type="duplicateValues" dxfId="167" priority="169"/>
  </conditionalFormatting>
  <conditionalFormatting sqref="B91">
    <cfRule type="duplicateValues" dxfId="166" priority="165"/>
  </conditionalFormatting>
  <conditionalFormatting sqref="B92">
    <cfRule type="duplicateValues" dxfId="165" priority="164"/>
  </conditionalFormatting>
  <conditionalFormatting sqref="B93">
    <cfRule type="duplicateValues" dxfId="164" priority="160"/>
    <cfRule type="duplicateValues" dxfId="163" priority="161"/>
  </conditionalFormatting>
  <conditionalFormatting sqref="B93">
    <cfRule type="duplicateValues" dxfId="162" priority="162"/>
  </conditionalFormatting>
  <conditionalFormatting sqref="B93">
    <cfRule type="duplicateValues" dxfId="161" priority="163"/>
  </conditionalFormatting>
  <conditionalFormatting sqref="B93">
    <cfRule type="duplicateValues" dxfId="160" priority="159"/>
  </conditionalFormatting>
  <conditionalFormatting sqref="B94">
    <cfRule type="duplicateValues" dxfId="159" priority="153"/>
  </conditionalFormatting>
  <conditionalFormatting sqref="B94">
    <cfRule type="duplicateValues" dxfId="158" priority="152"/>
  </conditionalFormatting>
  <conditionalFormatting sqref="B94">
    <cfRule type="duplicateValues" dxfId="157" priority="151"/>
  </conditionalFormatting>
  <conditionalFormatting sqref="B94">
    <cfRule type="duplicateValues" dxfId="156" priority="150"/>
  </conditionalFormatting>
  <conditionalFormatting sqref="B94">
    <cfRule type="duplicateValues" dxfId="155" priority="154"/>
    <cfRule type="duplicateValues" dxfId="154" priority="155"/>
  </conditionalFormatting>
  <conditionalFormatting sqref="B94">
    <cfRule type="duplicateValues" dxfId="153" priority="156"/>
  </conditionalFormatting>
  <conditionalFormatting sqref="B94">
    <cfRule type="duplicateValues" dxfId="152" priority="157"/>
  </conditionalFormatting>
  <conditionalFormatting sqref="B94">
    <cfRule type="duplicateValues" dxfId="151" priority="158"/>
  </conditionalFormatting>
  <conditionalFormatting sqref="B97">
    <cfRule type="duplicateValues" dxfId="150" priority="145"/>
  </conditionalFormatting>
  <conditionalFormatting sqref="B97">
    <cfRule type="duplicateValues" dxfId="149" priority="144"/>
  </conditionalFormatting>
  <conditionalFormatting sqref="B97">
    <cfRule type="duplicateValues" dxfId="148" priority="143"/>
  </conditionalFormatting>
  <conditionalFormatting sqref="B97">
    <cfRule type="duplicateValues" dxfId="147" priority="142"/>
  </conditionalFormatting>
  <conditionalFormatting sqref="B98">
    <cfRule type="duplicateValues" dxfId="146" priority="141"/>
  </conditionalFormatting>
  <conditionalFormatting sqref="B98">
    <cfRule type="duplicateValues" dxfId="145" priority="140"/>
  </conditionalFormatting>
  <conditionalFormatting sqref="B98">
    <cfRule type="duplicateValues" dxfId="144" priority="139"/>
  </conditionalFormatting>
  <conditionalFormatting sqref="B98">
    <cfRule type="duplicateValues" dxfId="143" priority="138"/>
  </conditionalFormatting>
  <conditionalFormatting sqref="B99:B100">
    <cfRule type="duplicateValues" dxfId="142" priority="137"/>
  </conditionalFormatting>
  <conditionalFormatting sqref="B99:B100">
    <cfRule type="duplicateValues" dxfId="141" priority="136"/>
  </conditionalFormatting>
  <conditionalFormatting sqref="B99:B100">
    <cfRule type="duplicateValues" dxfId="140" priority="135"/>
  </conditionalFormatting>
  <conditionalFormatting sqref="B99:B100">
    <cfRule type="duplicateValues" dxfId="139" priority="134"/>
  </conditionalFormatting>
  <conditionalFormatting sqref="B95">
    <cfRule type="duplicateValues" dxfId="138" priority="133"/>
  </conditionalFormatting>
  <conditionalFormatting sqref="B95">
    <cfRule type="duplicateValues" dxfId="137" priority="132"/>
  </conditionalFormatting>
  <conditionalFormatting sqref="B95">
    <cfRule type="duplicateValues" dxfId="136" priority="131"/>
  </conditionalFormatting>
  <conditionalFormatting sqref="B95">
    <cfRule type="duplicateValues" dxfId="135" priority="130"/>
  </conditionalFormatting>
  <conditionalFormatting sqref="B95:B101">
    <cfRule type="duplicateValues" dxfId="134" priority="146"/>
    <cfRule type="duplicateValues" dxfId="133" priority="147"/>
  </conditionalFormatting>
  <conditionalFormatting sqref="B95:B101">
    <cfRule type="duplicateValues" dxfId="132" priority="148"/>
  </conditionalFormatting>
  <conditionalFormatting sqref="B95:B101">
    <cfRule type="duplicateValues" dxfId="131" priority="149"/>
  </conditionalFormatting>
  <conditionalFormatting sqref="B95:B101">
    <cfRule type="duplicateValues" dxfId="130" priority="129"/>
  </conditionalFormatting>
  <conditionalFormatting sqref="B102:B108">
    <cfRule type="duplicateValues" dxfId="129" priority="125"/>
    <cfRule type="duplicateValues" dxfId="128" priority="126"/>
  </conditionalFormatting>
  <conditionalFormatting sqref="B102:B108">
    <cfRule type="duplicateValues" dxfId="127" priority="127"/>
  </conditionalFormatting>
  <conditionalFormatting sqref="B102:B108">
    <cfRule type="duplicateValues" dxfId="126" priority="128"/>
  </conditionalFormatting>
  <conditionalFormatting sqref="B109:B115">
    <cfRule type="duplicateValues" dxfId="125" priority="121"/>
    <cfRule type="duplicateValues" dxfId="124" priority="122"/>
  </conditionalFormatting>
  <conditionalFormatting sqref="B109:B115">
    <cfRule type="duplicateValues" dxfId="123" priority="123"/>
  </conditionalFormatting>
  <conditionalFormatting sqref="B109:B115">
    <cfRule type="duplicateValues" dxfId="122" priority="124"/>
  </conditionalFormatting>
  <conditionalFormatting sqref="B116:B122">
    <cfRule type="duplicateValues" dxfId="121" priority="117"/>
    <cfRule type="duplicateValues" dxfId="120" priority="118"/>
  </conditionalFormatting>
  <conditionalFormatting sqref="B116:B122">
    <cfRule type="duplicateValues" dxfId="119" priority="119"/>
  </conditionalFormatting>
  <conditionalFormatting sqref="B116:B122">
    <cfRule type="duplicateValues" dxfId="118" priority="120"/>
  </conditionalFormatting>
  <conditionalFormatting sqref="B125:B129">
    <cfRule type="duplicateValues" dxfId="117" priority="116"/>
  </conditionalFormatting>
  <conditionalFormatting sqref="B123:B129">
    <cfRule type="duplicateValues" dxfId="116" priority="112"/>
    <cfRule type="duplicateValues" dxfId="115" priority="113"/>
  </conditionalFormatting>
  <conditionalFormatting sqref="B123:B129">
    <cfRule type="duplicateValues" dxfId="114" priority="114"/>
  </conditionalFormatting>
  <conditionalFormatting sqref="B123:B129">
    <cfRule type="duplicateValues" dxfId="113" priority="115"/>
  </conditionalFormatting>
  <conditionalFormatting sqref="B130">
    <cfRule type="duplicateValues" dxfId="112" priority="107"/>
    <cfRule type="duplicateValues" dxfId="111" priority="108"/>
  </conditionalFormatting>
  <conditionalFormatting sqref="B130">
    <cfRule type="duplicateValues" dxfId="110" priority="109"/>
  </conditionalFormatting>
  <conditionalFormatting sqref="B130">
    <cfRule type="duplicateValues" dxfId="109" priority="110"/>
  </conditionalFormatting>
  <conditionalFormatting sqref="B130">
    <cfRule type="duplicateValues" dxfId="108" priority="111"/>
  </conditionalFormatting>
  <conditionalFormatting sqref="B133">
    <cfRule type="duplicateValues" dxfId="107" priority="102"/>
  </conditionalFormatting>
  <conditionalFormatting sqref="B133">
    <cfRule type="duplicateValues" dxfId="106" priority="101"/>
  </conditionalFormatting>
  <conditionalFormatting sqref="B133">
    <cfRule type="duplicateValues" dxfId="105" priority="100"/>
  </conditionalFormatting>
  <conditionalFormatting sqref="B133">
    <cfRule type="duplicateValues" dxfId="104" priority="99"/>
  </conditionalFormatting>
  <conditionalFormatting sqref="B131:B137">
    <cfRule type="duplicateValues" dxfId="103" priority="103"/>
    <cfRule type="duplicateValues" dxfId="102" priority="104"/>
  </conditionalFormatting>
  <conditionalFormatting sqref="B131:B137">
    <cfRule type="duplicateValues" dxfId="101" priority="105"/>
  </conditionalFormatting>
  <conditionalFormatting sqref="B131:B137">
    <cfRule type="duplicateValues" dxfId="100" priority="106"/>
  </conditionalFormatting>
  <conditionalFormatting sqref="B131:B137">
    <cfRule type="duplicateValues" dxfId="99" priority="98"/>
  </conditionalFormatting>
  <conditionalFormatting sqref="B138:B144">
    <cfRule type="duplicateValues" dxfId="98" priority="94"/>
    <cfRule type="duplicateValues" dxfId="97" priority="95"/>
  </conditionalFormatting>
  <conditionalFormatting sqref="B138:B144">
    <cfRule type="duplicateValues" dxfId="96" priority="96"/>
  </conditionalFormatting>
  <conditionalFormatting sqref="B138:B144">
    <cfRule type="duplicateValues" dxfId="95" priority="97"/>
  </conditionalFormatting>
  <conditionalFormatting sqref="B138:B144">
    <cfRule type="duplicateValues" dxfId="94" priority="93"/>
  </conditionalFormatting>
  <conditionalFormatting sqref="B145:B151">
    <cfRule type="duplicateValues" dxfId="93" priority="89"/>
    <cfRule type="duplicateValues" dxfId="92" priority="90"/>
  </conditionalFormatting>
  <conditionalFormatting sqref="B145:B151">
    <cfRule type="duplicateValues" dxfId="91" priority="91"/>
  </conditionalFormatting>
  <conditionalFormatting sqref="B145:B151">
    <cfRule type="duplicateValues" dxfId="90" priority="92"/>
  </conditionalFormatting>
  <conditionalFormatting sqref="B145:B151">
    <cfRule type="duplicateValues" dxfId="89" priority="88"/>
  </conditionalFormatting>
  <conditionalFormatting sqref="B152:B158">
    <cfRule type="duplicateValues" dxfId="88" priority="84"/>
    <cfRule type="duplicateValues" dxfId="87" priority="85"/>
  </conditionalFormatting>
  <conditionalFormatting sqref="B152:B158">
    <cfRule type="duplicateValues" dxfId="86" priority="86"/>
  </conditionalFormatting>
  <conditionalFormatting sqref="B152:B158">
    <cfRule type="duplicateValues" dxfId="85" priority="87"/>
  </conditionalFormatting>
  <conditionalFormatting sqref="B152:B158">
    <cfRule type="duplicateValues" dxfId="84" priority="83"/>
  </conditionalFormatting>
  <conditionalFormatting sqref="B161:B165">
    <cfRule type="duplicateValues" dxfId="83" priority="82"/>
  </conditionalFormatting>
  <conditionalFormatting sqref="B159:B165">
    <cfRule type="duplicateValues" dxfId="82" priority="78"/>
    <cfRule type="duplicateValues" dxfId="81" priority="79"/>
  </conditionalFormatting>
  <conditionalFormatting sqref="B159:B165">
    <cfRule type="duplicateValues" dxfId="80" priority="80"/>
  </conditionalFormatting>
  <conditionalFormatting sqref="B159:B165">
    <cfRule type="duplicateValues" dxfId="79" priority="81"/>
  </conditionalFormatting>
  <conditionalFormatting sqref="B159:B165">
    <cfRule type="duplicateValues" dxfId="78" priority="77"/>
  </conditionalFormatting>
  <conditionalFormatting sqref="B166">
    <cfRule type="duplicateValues" dxfId="77" priority="72"/>
    <cfRule type="duplicateValues" dxfId="76" priority="73"/>
  </conditionalFormatting>
  <conditionalFormatting sqref="B166">
    <cfRule type="duplicateValues" dxfId="75" priority="74"/>
  </conditionalFormatting>
  <conditionalFormatting sqref="B166">
    <cfRule type="duplicateValues" dxfId="74" priority="75"/>
  </conditionalFormatting>
  <conditionalFormatting sqref="B166">
    <cfRule type="duplicateValues" dxfId="73" priority="76"/>
  </conditionalFormatting>
  <conditionalFormatting sqref="B167:B173">
    <cfRule type="duplicateValues" dxfId="72" priority="68"/>
    <cfRule type="duplicateValues" dxfId="71" priority="69"/>
  </conditionalFormatting>
  <conditionalFormatting sqref="B167:B173">
    <cfRule type="duplicateValues" dxfId="70" priority="70"/>
  </conditionalFormatting>
  <conditionalFormatting sqref="B167:B173">
    <cfRule type="duplicateValues" dxfId="69" priority="71"/>
  </conditionalFormatting>
  <conditionalFormatting sqref="B167:B173">
    <cfRule type="duplicateValues" dxfId="68" priority="67"/>
  </conditionalFormatting>
  <conditionalFormatting sqref="B174:B178">
    <cfRule type="duplicateValues" dxfId="67" priority="63"/>
    <cfRule type="duplicateValues" dxfId="66" priority="64"/>
  </conditionalFormatting>
  <conditionalFormatting sqref="B174:B178">
    <cfRule type="duplicateValues" dxfId="65" priority="65"/>
  </conditionalFormatting>
  <conditionalFormatting sqref="B174:B178">
    <cfRule type="duplicateValues" dxfId="64" priority="66"/>
  </conditionalFormatting>
  <conditionalFormatting sqref="B179:B185">
    <cfRule type="duplicateValues" dxfId="63" priority="59"/>
    <cfRule type="duplicateValues" dxfId="62" priority="60"/>
  </conditionalFormatting>
  <conditionalFormatting sqref="B179:B185">
    <cfRule type="duplicateValues" dxfId="61" priority="61"/>
  </conditionalFormatting>
  <conditionalFormatting sqref="B179:B185">
    <cfRule type="duplicateValues" dxfId="60" priority="62"/>
  </conditionalFormatting>
  <conditionalFormatting sqref="B186:B192">
    <cfRule type="duplicateValues" dxfId="59" priority="55"/>
    <cfRule type="duplicateValues" dxfId="58" priority="56"/>
  </conditionalFormatting>
  <conditionalFormatting sqref="B186:B192">
    <cfRule type="duplicateValues" dxfId="57" priority="57"/>
  </conditionalFormatting>
  <conditionalFormatting sqref="B186:B192">
    <cfRule type="duplicateValues" dxfId="56" priority="58"/>
  </conditionalFormatting>
  <conditionalFormatting sqref="B193:B197">
    <cfRule type="duplicateValues" dxfId="55" priority="54"/>
  </conditionalFormatting>
  <conditionalFormatting sqref="B193:B197">
    <cfRule type="duplicateValues" dxfId="54" priority="50"/>
    <cfRule type="duplicateValues" dxfId="53" priority="51"/>
  </conditionalFormatting>
  <conditionalFormatting sqref="B193:B197">
    <cfRule type="duplicateValues" dxfId="52" priority="52"/>
  </conditionalFormatting>
  <conditionalFormatting sqref="B193:B197">
    <cfRule type="duplicateValues" dxfId="51" priority="53"/>
  </conditionalFormatting>
  <conditionalFormatting sqref="B198:B204">
    <cfRule type="duplicateValues" dxfId="50" priority="46"/>
    <cfRule type="duplicateValues" dxfId="49" priority="47"/>
  </conditionalFormatting>
  <conditionalFormatting sqref="B198:B204">
    <cfRule type="duplicateValues" dxfId="48" priority="48"/>
  </conditionalFormatting>
  <conditionalFormatting sqref="B198:B204">
    <cfRule type="duplicateValues" dxfId="47" priority="49"/>
  </conditionalFormatting>
  <conditionalFormatting sqref="B198:B204">
    <cfRule type="duplicateValues" dxfId="46" priority="45"/>
  </conditionalFormatting>
  <conditionalFormatting sqref="B205:B209">
    <cfRule type="duplicateValues" dxfId="45" priority="41"/>
    <cfRule type="duplicateValues" dxfId="44" priority="42"/>
  </conditionalFormatting>
  <conditionalFormatting sqref="B205:B209">
    <cfRule type="duplicateValues" dxfId="43" priority="43"/>
  </conditionalFormatting>
  <conditionalFormatting sqref="B205:B209">
    <cfRule type="duplicateValues" dxfId="42" priority="44"/>
  </conditionalFormatting>
  <conditionalFormatting sqref="B205:B209">
    <cfRule type="duplicateValues" dxfId="41" priority="40"/>
  </conditionalFormatting>
  <conditionalFormatting sqref="B210:B211">
    <cfRule type="duplicateValues" dxfId="40" priority="36"/>
    <cfRule type="duplicateValues" dxfId="39" priority="37"/>
  </conditionalFormatting>
  <conditionalFormatting sqref="B210:B211">
    <cfRule type="duplicateValues" dxfId="38" priority="38"/>
  </conditionalFormatting>
  <conditionalFormatting sqref="B210:B211">
    <cfRule type="duplicateValues" dxfId="37" priority="39"/>
  </conditionalFormatting>
  <conditionalFormatting sqref="B210:B211">
    <cfRule type="duplicateValues" dxfId="36" priority="35"/>
  </conditionalFormatting>
  <conditionalFormatting sqref="B212:B213">
    <cfRule type="duplicateValues" dxfId="35" priority="31"/>
    <cfRule type="duplicateValues" dxfId="34" priority="32"/>
  </conditionalFormatting>
  <conditionalFormatting sqref="B212:B213">
    <cfRule type="duplicateValues" dxfId="33" priority="33"/>
  </conditionalFormatting>
  <conditionalFormatting sqref="B212:B213">
    <cfRule type="duplicateValues" dxfId="32" priority="34"/>
  </conditionalFormatting>
  <conditionalFormatting sqref="B212:B213">
    <cfRule type="duplicateValues" dxfId="31" priority="30"/>
  </conditionalFormatting>
  <conditionalFormatting sqref="B229">
    <cfRule type="duplicateValues" dxfId="30" priority="26"/>
    <cfRule type="duplicateValues" dxfId="29" priority="27"/>
  </conditionalFormatting>
  <conditionalFormatting sqref="B229">
    <cfRule type="duplicateValues" dxfId="28" priority="28"/>
  </conditionalFormatting>
  <conditionalFormatting sqref="B229">
    <cfRule type="duplicateValues" dxfId="27" priority="29"/>
  </conditionalFormatting>
  <conditionalFormatting sqref="B229">
    <cfRule type="duplicateValues" dxfId="26" priority="25"/>
  </conditionalFormatting>
  <conditionalFormatting sqref="B239">
    <cfRule type="containsText" dxfId="25" priority="23" operator="containsText" text="CUTI">
      <formula>NOT(ISERROR(SEARCH("CUTI",B239)))</formula>
    </cfRule>
    <cfRule type="containsText" dxfId="24" priority="24" operator="containsText" text="OFF">
      <formula>NOT(ISERROR(SEARCH("OFF",B239)))</formula>
    </cfRule>
  </conditionalFormatting>
  <conditionalFormatting sqref="B239">
    <cfRule type="duplicateValues" dxfId="23" priority="22"/>
  </conditionalFormatting>
  <conditionalFormatting sqref="B239">
    <cfRule type="duplicateValues" dxfId="22" priority="21"/>
  </conditionalFormatting>
  <conditionalFormatting sqref="B239">
    <cfRule type="duplicateValues" dxfId="21" priority="20"/>
  </conditionalFormatting>
  <conditionalFormatting sqref="B240">
    <cfRule type="duplicateValues" dxfId="20" priority="19"/>
  </conditionalFormatting>
  <conditionalFormatting sqref="B237:B238">
    <cfRule type="duplicateValues" dxfId="19" priority="264"/>
  </conditionalFormatting>
  <conditionalFormatting sqref="C249 B246:C248">
    <cfRule type="duplicateValues" dxfId="18" priority="13"/>
  </conditionalFormatting>
  <conditionalFormatting sqref="B1:B1048576">
    <cfRule type="duplicateValues" dxfId="17" priority="6"/>
  </conditionalFormatting>
  <conditionalFormatting sqref="C248:C249">
    <cfRule type="duplicateValues" dxfId="16" priority="5"/>
  </conditionalFormatting>
  <conditionalFormatting sqref="C250:C254">
    <cfRule type="duplicateValues" dxfId="15" priority="4"/>
  </conditionalFormatting>
  <conditionalFormatting sqref="C256:C257">
    <cfRule type="duplicateValues" dxfId="14" priority="3"/>
  </conditionalFormatting>
  <conditionalFormatting sqref="C255">
    <cfRule type="duplicateValues" dxfId="13" priority="2"/>
  </conditionalFormatting>
  <conditionalFormatting sqref="C255">
    <cfRule type="duplicateValues" dxfId="12" priority="1"/>
  </conditionalFormatting>
  <conditionalFormatting sqref="B2:B272">
    <cfRule type="duplicateValues" dxfId="11" priority="6745"/>
  </conditionalFormatting>
  <conditionalFormatting sqref="B2:B276">
    <cfRule type="duplicateValues" dxfId="10" priority="6747"/>
  </conditionalFormatting>
  <conditionalFormatting sqref="B2:C278">
    <cfRule type="duplicateValues" dxfId="9" priority="6749"/>
  </conditionalFormatting>
  <conditionalFormatting sqref="B2:B278">
    <cfRule type="duplicateValues" dxfId="8" priority="6751"/>
  </conditionalFormatting>
  <conditionalFormatting sqref="B246:B248">
    <cfRule type="duplicateValues" dxfId="7" priority="6753"/>
  </conditionalFormatting>
  <conditionalFormatting sqref="B246:B248">
    <cfRule type="duplicateValues" dxfId="6" priority="6754"/>
  </conditionalFormatting>
  <conditionalFormatting sqref="B246:B248">
    <cfRule type="duplicateValues" dxfId="5" priority="6756"/>
  </conditionalFormatting>
  <conditionalFormatting sqref="B243:B245">
    <cfRule type="duplicateValues" dxfId="4" priority="6757"/>
  </conditionalFormatting>
  <conditionalFormatting sqref="B243:B245">
    <cfRule type="duplicateValues" dxfId="3" priority="6758"/>
  </conditionalFormatting>
  <conditionalFormatting sqref="B243:C245">
    <cfRule type="duplicateValues" dxfId="2" priority="6759"/>
  </conditionalFormatting>
  <conditionalFormatting sqref="B243:B245">
    <cfRule type="duplicateValues" dxfId="1" priority="6760"/>
  </conditionalFormatting>
  <conditionalFormatting sqref="C246">
    <cfRule type="duplicateValues" dxfId="0" priority="676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45"/>
  <sheetViews>
    <sheetView showGridLines="0" workbookViewId="0">
      <selection activeCell="G14" sqref="G14"/>
    </sheetView>
  </sheetViews>
  <sheetFormatPr defaultRowHeight="15"/>
  <cols>
    <col min="3" max="3" width="18.42578125" bestFit="1" customWidth="1"/>
  </cols>
  <sheetData>
    <row r="1" spans="2:3">
      <c r="B1" s="100" t="s">
        <v>489</v>
      </c>
      <c r="C1" s="100" t="s">
        <v>794</v>
      </c>
    </row>
    <row r="2" spans="2:3">
      <c r="B2" s="238">
        <v>123</v>
      </c>
      <c r="C2" s="820">
        <v>0.16666666666666666</v>
      </c>
    </row>
    <row r="3" spans="2:3">
      <c r="B3" s="238">
        <v>389</v>
      </c>
      <c r="C3" s="820">
        <v>0.16666666666666666</v>
      </c>
    </row>
    <row r="4" spans="2:3">
      <c r="B4" s="238">
        <v>265</v>
      </c>
      <c r="C4" s="820">
        <v>0.16666666666666666</v>
      </c>
    </row>
    <row r="5" spans="2:3">
      <c r="B5" s="238">
        <v>273</v>
      </c>
      <c r="C5" s="820">
        <v>0.16666666666666666</v>
      </c>
    </row>
    <row r="6" spans="2:3">
      <c r="B6" s="238">
        <v>418</v>
      </c>
      <c r="C6" s="820">
        <v>0.16666666666666666</v>
      </c>
    </row>
    <row r="7" spans="2:3">
      <c r="B7" s="238">
        <v>361</v>
      </c>
      <c r="C7" s="820">
        <v>0.16666666666666666</v>
      </c>
    </row>
    <row r="8" spans="2:3">
      <c r="B8" s="238">
        <v>285</v>
      </c>
      <c r="C8" s="820">
        <v>0.16666666666666666</v>
      </c>
    </row>
    <row r="9" spans="2:3">
      <c r="B9" s="238">
        <v>355</v>
      </c>
      <c r="C9" s="820">
        <v>0.16666666666666666</v>
      </c>
    </row>
    <row r="10" spans="2:3">
      <c r="B10" s="238">
        <v>398</v>
      </c>
      <c r="C10" s="820">
        <v>0.16666666666666666</v>
      </c>
    </row>
    <row r="11" spans="2:3">
      <c r="B11" s="238">
        <v>364</v>
      </c>
      <c r="C11" s="820">
        <v>0.16666666666666666</v>
      </c>
    </row>
    <row r="12" spans="2:3">
      <c r="B12" s="238">
        <v>274</v>
      </c>
      <c r="C12" s="820">
        <v>0.16666666666666666</v>
      </c>
    </row>
    <row r="13" spans="2:3">
      <c r="B13" s="238">
        <v>98</v>
      </c>
      <c r="C13" s="820">
        <v>0.16666666666666666</v>
      </c>
    </row>
    <row r="14" spans="2:3">
      <c r="B14" s="238">
        <v>322</v>
      </c>
      <c r="C14" s="820">
        <v>0.16666666666666666</v>
      </c>
    </row>
    <row r="15" spans="2:3">
      <c r="B15" s="238">
        <v>313</v>
      </c>
      <c r="C15" s="820">
        <v>0.16666666666666666</v>
      </c>
    </row>
    <row r="16" spans="2:3">
      <c r="B16" s="238">
        <v>271</v>
      </c>
      <c r="C16" s="820">
        <v>0.16666666666666666</v>
      </c>
    </row>
    <row r="17" spans="2:3">
      <c r="B17" s="238">
        <v>112</v>
      </c>
      <c r="C17" s="820">
        <v>0.16666666666666666</v>
      </c>
    </row>
    <row r="18" spans="2:3">
      <c r="B18" s="238">
        <v>359</v>
      </c>
      <c r="C18" s="820">
        <v>0.16666666666666666</v>
      </c>
    </row>
    <row r="19" spans="2:3">
      <c r="B19" s="238">
        <v>357</v>
      </c>
      <c r="C19" s="820">
        <v>0.16666666666666666</v>
      </c>
    </row>
    <row r="20" spans="2:3">
      <c r="B20" s="238">
        <v>289</v>
      </c>
      <c r="C20" s="820">
        <v>0.16666666666666666</v>
      </c>
    </row>
    <row r="21" spans="2:3">
      <c r="B21" s="238">
        <v>317</v>
      </c>
      <c r="C21" s="820">
        <v>0.16666666666666666</v>
      </c>
    </row>
    <row r="22" spans="2:3">
      <c r="B22" s="238">
        <v>278</v>
      </c>
      <c r="C22" s="820">
        <v>0.16666666666666666</v>
      </c>
    </row>
    <row r="23" spans="2:3">
      <c r="B23" s="238">
        <v>284</v>
      </c>
      <c r="C23" s="820">
        <v>0.16666666666666666</v>
      </c>
    </row>
    <row r="24" spans="2:3">
      <c r="B24" s="238">
        <v>396</v>
      </c>
      <c r="C24" s="820">
        <v>0.16666666666666666</v>
      </c>
    </row>
    <row r="25" spans="2:3">
      <c r="B25" s="238">
        <v>362</v>
      </c>
      <c r="C25" s="820">
        <v>0.16666666666666666</v>
      </c>
    </row>
    <row r="26" spans="2:3">
      <c r="B26" s="238">
        <v>314</v>
      </c>
      <c r="C26" s="820">
        <v>0.16666666666666666</v>
      </c>
    </row>
    <row r="27" spans="2:3">
      <c r="B27" s="238">
        <v>287</v>
      </c>
      <c r="C27" s="820">
        <v>0.16666666666666666</v>
      </c>
    </row>
    <row r="28" spans="2:3">
      <c r="B28" s="238">
        <v>316</v>
      </c>
      <c r="C28" s="820">
        <v>0.16666666666666666</v>
      </c>
    </row>
    <row r="29" spans="2:3">
      <c r="B29" s="238">
        <v>297</v>
      </c>
      <c r="C29" s="820">
        <v>0.16666666666666666</v>
      </c>
    </row>
    <row r="30" spans="2:3">
      <c r="B30" s="238">
        <v>269</v>
      </c>
      <c r="C30" s="820">
        <v>0.16666666666666666</v>
      </c>
    </row>
    <row r="31" spans="2:3">
      <c r="B31" s="238">
        <v>405</v>
      </c>
      <c r="C31" s="820">
        <v>0.16666666666666666</v>
      </c>
    </row>
    <row r="32" spans="2:3">
      <c r="B32" s="238">
        <v>352</v>
      </c>
      <c r="C32" s="820">
        <v>0.16666666666666666</v>
      </c>
    </row>
    <row r="33" spans="2:3">
      <c r="B33" s="238">
        <v>290</v>
      </c>
      <c r="C33" s="820">
        <v>0.16666666666666666</v>
      </c>
    </row>
    <row r="34" spans="2:3">
      <c r="B34" s="238">
        <v>351</v>
      </c>
      <c r="C34" s="820">
        <v>0.16666666666666666</v>
      </c>
    </row>
    <row r="35" spans="2:3">
      <c r="B35" s="238">
        <v>326</v>
      </c>
      <c r="C35" s="820">
        <v>0.16666666666666666</v>
      </c>
    </row>
    <row r="36" spans="2:3">
      <c r="B36" s="238">
        <v>312</v>
      </c>
      <c r="C36" s="820">
        <v>0.16666666666666666</v>
      </c>
    </row>
    <row r="37" spans="2:3">
      <c r="B37" s="238">
        <v>346</v>
      </c>
      <c r="C37" s="820">
        <v>0.16666666666666666</v>
      </c>
    </row>
    <row r="38" spans="2:3">
      <c r="B38" s="238">
        <v>393</v>
      </c>
      <c r="C38" s="820">
        <v>0.16666666666666666</v>
      </c>
    </row>
    <row r="39" spans="2:3">
      <c r="B39" s="238">
        <v>247</v>
      </c>
      <c r="C39" s="820">
        <v>0.16666666666666666</v>
      </c>
    </row>
    <row r="40" spans="2:3">
      <c r="B40" s="238">
        <v>391</v>
      </c>
      <c r="C40" s="820">
        <v>0.16666666666666666</v>
      </c>
    </row>
    <row r="41" spans="2:3">
      <c r="B41" s="238">
        <v>145</v>
      </c>
      <c r="C41" s="820">
        <v>0.16666666666666666</v>
      </c>
    </row>
    <row r="42" spans="2:3">
      <c r="B42" s="238">
        <v>198</v>
      </c>
      <c r="C42" s="820">
        <v>0.16666666666666699</v>
      </c>
    </row>
    <row r="43" spans="2:3">
      <c r="B43" s="238">
        <v>299</v>
      </c>
      <c r="C43" s="820">
        <v>0.16666666666666699</v>
      </c>
    </row>
    <row r="44" spans="2:3">
      <c r="B44" s="238">
        <v>300</v>
      </c>
      <c r="C44" s="820">
        <v>0.16666666666666699</v>
      </c>
    </row>
    <row r="45" spans="2:3">
      <c r="B45" s="238">
        <v>178</v>
      </c>
      <c r="C45" s="820">
        <v>0.16666666666666699</v>
      </c>
    </row>
    <row r="46" spans="2:3">
      <c r="B46" s="238">
        <v>170</v>
      </c>
      <c r="C46" s="820">
        <v>0.16666666666666699</v>
      </c>
    </row>
    <row r="47" spans="2:3">
      <c r="B47" s="238">
        <v>367</v>
      </c>
      <c r="C47" s="820">
        <v>0.16666666666666699</v>
      </c>
    </row>
    <row r="48" spans="2:3">
      <c r="B48" s="238">
        <v>375</v>
      </c>
      <c r="C48" s="820">
        <v>0.16666666666666699</v>
      </c>
    </row>
    <row r="49" spans="2:3">
      <c r="B49" s="238">
        <v>390</v>
      </c>
      <c r="C49" s="820">
        <v>0.16666666666666699</v>
      </c>
    </row>
    <row r="50" spans="2:3">
      <c r="B50" s="238">
        <v>230</v>
      </c>
      <c r="C50" s="820">
        <v>0.16666666666666699</v>
      </c>
    </row>
    <row r="51" spans="2:3">
      <c r="B51" s="238">
        <v>291</v>
      </c>
      <c r="C51" s="820">
        <v>0.16666666666666699</v>
      </c>
    </row>
    <row r="52" spans="2:3">
      <c r="B52" s="238">
        <v>295</v>
      </c>
      <c r="C52" s="820">
        <v>0.16666666666666699</v>
      </c>
    </row>
    <row r="53" spans="2:3">
      <c r="B53" s="238">
        <v>301</v>
      </c>
      <c r="C53" s="820">
        <v>0.16666666666666699</v>
      </c>
    </row>
    <row r="54" spans="2:3">
      <c r="B54" s="238">
        <v>400</v>
      </c>
      <c r="C54" s="820">
        <v>0.16666666666666699</v>
      </c>
    </row>
    <row r="55" spans="2:3">
      <c r="B55" s="238">
        <v>144</v>
      </c>
      <c r="C55" s="820">
        <v>0.16666666666666699</v>
      </c>
    </row>
    <row r="56" spans="2:3">
      <c r="B56" s="238">
        <v>189</v>
      </c>
      <c r="C56" s="820">
        <v>0.16666666666666699</v>
      </c>
    </row>
    <row r="57" spans="2:3">
      <c r="B57" s="238">
        <v>311</v>
      </c>
      <c r="C57" s="820">
        <v>0.16666666666666699</v>
      </c>
    </row>
    <row r="58" spans="2:3">
      <c r="B58" s="238">
        <v>331</v>
      </c>
      <c r="C58" s="820">
        <v>0.16666666666666699</v>
      </c>
    </row>
    <row r="59" spans="2:3">
      <c r="B59" s="238">
        <v>380</v>
      </c>
      <c r="C59" s="820">
        <v>0.16666666666666699</v>
      </c>
    </row>
    <row r="60" spans="2:3">
      <c r="B60" s="238">
        <v>207</v>
      </c>
      <c r="C60" s="820">
        <v>0.16666666666666699</v>
      </c>
    </row>
    <row r="61" spans="2:3">
      <c r="B61" s="238">
        <v>202</v>
      </c>
      <c r="C61" s="820">
        <v>0.16666666666666699</v>
      </c>
    </row>
    <row r="62" spans="2:3">
      <c r="B62" s="238">
        <v>373</v>
      </c>
      <c r="C62" s="820">
        <v>0.16666666666666699</v>
      </c>
    </row>
    <row r="63" spans="2:3">
      <c r="B63" s="238">
        <v>411</v>
      </c>
      <c r="C63" s="820">
        <v>0.16666666666666699</v>
      </c>
    </row>
    <row r="64" spans="2:3">
      <c r="B64" s="238">
        <v>257</v>
      </c>
      <c r="C64" s="820">
        <v>0.16666666666666699</v>
      </c>
    </row>
    <row r="65" spans="2:3">
      <c r="B65" s="238">
        <v>171</v>
      </c>
      <c r="C65" s="820">
        <v>0.16666666666666699</v>
      </c>
    </row>
    <row r="66" spans="2:3">
      <c r="B66" s="238">
        <v>332</v>
      </c>
      <c r="C66" s="820">
        <v>0.16666666666666699</v>
      </c>
    </row>
    <row r="67" spans="2:3">
      <c r="B67" s="238">
        <v>399</v>
      </c>
      <c r="C67" s="820">
        <v>0.16666666666666699</v>
      </c>
    </row>
    <row r="68" spans="2:3">
      <c r="B68" s="238">
        <v>406</v>
      </c>
      <c r="C68" s="820">
        <v>0.16666666666666699</v>
      </c>
    </row>
    <row r="69" spans="2:3">
      <c r="B69" s="238">
        <v>222</v>
      </c>
      <c r="C69" s="820">
        <v>0.16666666666666699</v>
      </c>
    </row>
    <row r="70" spans="2:3">
      <c r="B70" s="238">
        <v>347</v>
      </c>
      <c r="C70" s="820">
        <v>0.16666666666666699</v>
      </c>
    </row>
    <row r="71" spans="2:3">
      <c r="B71" s="238">
        <v>370</v>
      </c>
      <c r="C71" s="820">
        <v>0.16666666666666699</v>
      </c>
    </row>
    <row r="72" spans="2:3">
      <c r="B72" s="238">
        <v>410</v>
      </c>
      <c r="C72" s="820">
        <v>0.16666666666666699</v>
      </c>
    </row>
    <row r="73" spans="2:3">
      <c r="B73" s="238">
        <v>184</v>
      </c>
      <c r="C73" s="821">
        <v>0.1875</v>
      </c>
    </row>
    <row r="74" spans="2:3">
      <c r="B74" s="238">
        <v>105</v>
      </c>
      <c r="C74" s="821">
        <v>0.1875</v>
      </c>
    </row>
    <row r="75" spans="2:3">
      <c r="B75" s="238">
        <v>211</v>
      </c>
      <c r="C75" s="821">
        <v>0.1875</v>
      </c>
    </row>
    <row r="76" spans="2:3">
      <c r="B76" s="238">
        <v>376</v>
      </c>
      <c r="C76" s="821">
        <v>0.1875</v>
      </c>
    </row>
    <row r="77" spans="2:3">
      <c r="B77" s="238">
        <v>158</v>
      </c>
      <c r="C77" s="821">
        <v>0.1875</v>
      </c>
    </row>
    <row r="78" spans="2:3">
      <c r="B78" s="238">
        <v>172</v>
      </c>
      <c r="C78" s="821">
        <v>0.1875</v>
      </c>
    </row>
    <row r="79" spans="2:3">
      <c r="B79" s="238">
        <v>192</v>
      </c>
      <c r="C79" s="821">
        <v>0.1875</v>
      </c>
    </row>
    <row r="80" spans="2:3">
      <c r="B80" s="238">
        <v>333</v>
      </c>
      <c r="C80" s="821">
        <v>0.1875</v>
      </c>
    </row>
    <row r="81" spans="2:3">
      <c r="B81" s="238">
        <v>263</v>
      </c>
      <c r="C81" s="821">
        <v>0.1875</v>
      </c>
    </row>
    <row r="82" spans="2:3">
      <c r="B82" s="238">
        <v>249</v>
      </c>
      <c r="C82" s="821">
        <v>0.1875</v>
      </c>
    </row>
    <row r="83" spans="2:3">
      <c r="B83" s="238">
        <v>292</v>
      </c>
      <c r="C83" s="821">
        <v>0.1875</v>
      </c>
    </row>
    <row r="84" spans="2:3">
      <c r="B84" s="238">
        <v>413</v>
      </c>
      <c r="C84" s="821">
        <v>0.1875</v>
      </c>
    </row>
    <row r="85" spans="2:3">
      <c r="B85" s="238">
        <v>258</v>
      </c>
      <c r="C85" s="821">
        <v>0.1875</v>
      </c>
    </row>
    <row r="86" spans="2:3">
      <c r="B86" s="238">
        <v>181</v>
      </c>
      <c r="C86" s="821">
        <v>0.1875</v>
      </c>
    </row>
    <row r="87" spans="2:3">
      <c r="B87" s="238">
        <v>218</v>
      </c>
      <c r="C87" s="821">
        <v>0.1875</v>
      </c>
    </row>
    <row r="88" spans="2:3">
      <c r="B88" s="238">
        <v>306</v>
      </c>
      <c r="C88" s="821">
        <v>0.1875</v>
      </c>
    </row>
    <row r="89" spans="2:3">
      <c r="B89" s="238">
        <v>318</v>
      </c>
      <c r="C89" s="821">
        <v>0.1875</v>
      </c>
    </row>
    <row r="90" spans="2:3">
      <c r="B90" s="238">
        <v>92</v>
      </c>
      <c r="C90" s="821">
        <v>0.1875</v>
      </c>
    </row>
    <row r="91" spans="2:3">
      <c r="B91" s="238">
        <v>103</v>
      </c>
      <c r="C91" s="821">
        <v>0.1875</v>
      </c>
    </row>
    <row r="92" spans="2:3">
      <c r="B92" s="238">
        <v>122</v>
      </c>
      <c r="C92" s="821">
        <v>0.1875</v>
      </c>
    </row>
    <row r="93" spans="2:3">
      <c r="B93" s="238">
        <v>260</v>
      </c>
      <c r="C93" s="821">
        <v>0.1875</v>
      </c>
    </row>
    <row r="94" spans="2:3">
      <c r="B94" s="238">
        <v>169</v>
      </c>
      <c r="C94" s="821">
        <v>0.1875</v>
      </c>
    </row>
    <row r="95" spans="2:3">
      <c r="B95" s="238">
        <v>173</v>
      </c>
      <c r="C95" s="821">
        <v>0.1875</v>
      </c>
    </row>
    <row r="96" spans="2:3">
      <c r="B96" s="238">
        <v>232</v>
      </c>
      <c r="C96" s="821">
        <v>0.1875</v>
      </c>
    </row>
    <row r="97" spans="2:3">
      <c r="B97" s="238">
        <v>305</v>
      </c>
      <c r="C97" s="821">
        <v>0.1875</v>
      </c>
    </row>
    <row r="98" spans="2:3">
      <c r="B98" s="238">
        <v>401</v>
      </c>
      <c r="C98" s="821">
        <v>0.1875</v>
      </c>
    </row>
    <row r="99" spans="2:3">
      <c r="B99" s="238">
        <v>412</v>
      </c>
      <c r="C99" s="821">
        <v>0.1875</v>
      </c>
    </row>
    <row r="100" spans="2:3">
      <c r="B100" s="238">
        <v>182</v>
      </c>
      <c r="C100" s="821">
        <v>0.1875</v>
      </c>
    </row>
    <row r="101" spans="2:3">
      <c r="B101" s="238">
        <v>175</v>
      </c>
      <c r="C101" s="821">
        <v>0.1875</v>
      </c>
    </row>
    <row r="102" spans="2:3">
      <c r="B102" s="238">
        <v>186</v>
      </c>
      <c r="C102" s="821">
        <v>0.1875</v>
      </c>
    </row>
    <row r="103" spans="2:3">
      <c r="B103" s="238">
        <v>330</v>
      </c>
      <c r="C103" s="821">
        <v>0.1875</v>
      </c>
    </row>
    <row r="104" spans="2:3">
      <c r="B104" s="238">
        <v>372</v>
      </c>
      <c r="C104" s="821">
        <v>0.1875</v>
      </c>
    </row>
    <row r="105" spans="2:3">
      <c r="B105" s="238">
        <v>93</v>
      </c>
      <c r="C105" s="821">
        <v>0.1875</v>
      </c>
    </row>
    <row r="106" spans="2:3">
      <c r="B106" s="238">
        <v>137</v>
      </c>
      <c r="C106" s="821">
        <v>0.1875</v>
      </c>
    </row>
    <row r="107" spans="2:3">
      <c r="B107" s="238">
        <v>148</v>
      </c>
      <c r="C107" s="821">
        <v>0.1875</v>
      </c>
    </row>
    <row r="108" spans="2:3">
      <c r="B108" s="238">
        <v>159</v>
      </c>
      <c r="C108" s="821">
        <v>0.1875</v>
      </c>
    </row>
    <row r="109" spans="2:3">
      <c r="B109" s="238">
        <v>165</v>
      </c>
      <c r="C109" s="821">
        <v>0.1875</v>
      </c>
    </row>
    <row r="110" spans="2:3">
      <c r="B110" s="238">
        <v>166</v>
      </c>
      <c r="C110" s="821">
        <v>0.1875</v>
      </c>
    </row>
    <row r="111" spans="2:3">
      <c r="B111" s="238">
        <v>167</v>
      </c>
      <c r="C111" s="821">
        <v>0.1875</v>
      </c>
    </row>
    <row r="112" spans="2:3">
      <c r="B112" s="238">
        <v>177</v>
      </c>
      <c r="C112" s="821">
        <v>0.1875</v>
      </c>
    </row>
    <row r="113" spans="2:3">
      <c r="B113" s="238">
        <v>179</v>
      </c>
      <c r="C113" s="821">
        <v>0.1875</v>
      </c>
    </row>
    <row r="114" spans="2:3">
      <c r="B114" s="238">
        <v>215</v>
      </c>
      <c r="C114" s="821">
        <v>0.1875</v>
      </c>
    </row>
    <row r="115" spans="2:3">
      <c r="B115" s="238">
        <v>219</v>
      </c>
      <c r="C115" s="821">
        <v>0.1875</v>
      </c>
    </row>
    <row r="116" spans="2:3">
      <c r="B116" s="238">
        <v>221</v>
      </c>
      <c r="C116" s="821">
        <v>0.1875</v>
      </c>
    </row>
    <row r="117" spans="2:3">
      <c r="B117" s="238">
        <v>226</v>
      </c>
      <c r="C117" s="821">
        <v>0.1875</v>
      </c>
    </row>
    <row r="118" spans="2:3">
      <c r="B118" s="238">
        <v>227</v>
      </c>
      <c r="C118" s="821">
        <v>0.1875</v>
      </c>
    </row>
    <row r="119" spans="2:3">
      <c r="B119" s="238">
        <v>229</v>
      </c>
      <c r="C119" s="821">
        <v>0.1875</v>
      </c>
    </row>
    <row r="120" spans="2:3">
      <c r="B120" s="238">
        <v>233</v>
      </c>
      <c r="C120" s="821">
        <v>0.1875</v>
      </c>
    </row>
    <row r="121" spans="2:3">
      <c r="B121" s="238">
        <v>293</v>
      </c>
      <c r="C121" s="821">
        <v>0.1875</v>
      </c>
    </row>
    <row r="122" spans="2:3">
      <c r="B122" s="238">
        <v>296</v>
      </c>
      <c r="C122" s="821">
        <v>0.1875</v>
      </c>
    </row>
    <row r="123" spans="2:3">
      <c r="B123" s="238">
        <v>298</v>
      </c>
      <c r="C123" s="821">
        <v>0.1875</v>
      </c>
    </row>
    <row r="124" spans="2:3">
      <c r="B124" s="238">
        <v>302</v>
      </c>
      <c r="C124" s="821">
        <v>0.1875</v>
      </c>
    </row>
    <row r="125" spans="2:3">
      <c r="B125" s="238">
        <v>304</v>
      </c>
      <c r="C125" s="821">
        <v>0.1875</v>
      </c>
    </row>
    <row r="126" spans="2:3">
      <c r="B126" s="238">
        <v>307</v>
      </c>
      <c r="C126" s="821">
        <v>0.1875</v>
      </c>
    </row>
    <row r="127" spans="2:3">
      <c r="B127" s="238">
        <v>315</v>
      </c>
      <c r="C127" s="821">
        <v>0.1875</v>
      </c>
    </row>
    <row r="128" spans="2:3">
      <c r="B128" s="238">
        <v>335</v>
      </c>
      <c r="C128" s="821">
        <v>0.1875</v>
      </c>
    </row>
    <row r="129" spans="2:3">
      <c r="B129" s="238">
        <v>369</v>
      </c>
      <c r="C129" s="821">
        <v>0.1875</v>
      </c>
    </row>
    <row r="130" spans="2:3">
      <c r="B130" s="238">
        <v>374</v>
      </c>
      <c r="C130" s="821">
        <v>0.1875</v>
      </c>
    </row>
    <row r="131" spans="2:3">
      <c r="B131" s="238">
        <v>384</v>
      </c>
      <c r="C131" s="821">
        <v>0.1875</v>
      </c>
    </row>
    <row r="132" spans="2:3">
      <c r="B132" s="238">
        <v>397</v>
      </c>
      <c r="C132" s="821">
        <v>0.1875</v>
      </c>
    </row>
    <row r="133" spans="2:3">
      <c r="B133" s="238">
        <v>403</v>
      </c>
      <c r="C133" s="821">
        <v>0.1875</v>
      </c>
    </row>
    <row r="134" spans="2:3">
      <c r="B134" s="238">
        <v>414</v>
      </c>
      <c r="C134" s="821">
        <v>0.1875</v>
      </c>
    </row>
    <row r="135" spans="2:3">
      <c r="B135" s="238">
        <v>415</v>
      </c>
      <c r="C135" s="821">
        <v>0.1875</v>
      </c>
    </row>
    <row r="136" spans="2:3">
      <c r="B136" s="238">
        <v>404</v>
      </c>
      <c r="C136" s="822">
        <v>0.20833333333333334</v>
      </c>
    </row>
    <row r="137" spans="2:3">
      <c r="B137" s="238">
        <v>276</v>
      </c>
      <c r="C137" s="822">
        <v>0.20833333333333334</v>
      </c>
    </row>
    <row r="138" spans="2:3">
      <c r="B138" s="238">
        <v>386</v>
      </c>
      <c r="C138" s="822">
        <v>0.20833333333333334</v>
      </c>
    </row>
    <row r="139" spans="2:3">
      <c r="B139" s="238">
        <v>270</v>
      </c>
      <c r="C139" s="822">
        <v>0.20833333333333334</v>
      </c>
    </row>
    <row r="140" spans="2:3">
      <c r="B140" s="238">
        <v>280</v>
      </c>
      <c r="C140" s="822">
        <v>0.20833333333333334</v>
      </c>
    </row>
    <row r="141" spans="2:3">
      <c r="B141" s="238">
        <v>245</v>
      </c>
      <c r="C141" s="822">
        <v>0.20833333333333334</v>
      </c>
    </row>
    <row r="142" spans="2:3">
      <c r="B142" s="238">
        <v>283</v>
      </c>
      <c r="C142" s="822">
        <v>0.20833333333333334</v>
      </c>
    </row>
    <row r="143" spans="2:3">
      <c r="B143" s="238">
        <v>356</v>
      </c>
      <c r="C143" s="822">
        <v>0.20833333333333334</v>
      </c>
    </row>
    <row r="144" spans="2:3">
      <c r="B144" s="238">
        <v>395</v>
      </c>
      <c r="C144" s="822">
        <v>0.20833333333333334</v>
      </c>
    </row>
    <row r="145" spans="2:3">
      <c r="B145" s="238">
        <v>385</v>
      </c>
      <c r="C145" s="822">
        <v>0.20833333333333334</v>
      </c>
    </row>
    <row r="146" spans="2:3">
      <c r="B146" s="238">
        <v>419</v>
      </c>
      <c r="C146" s="822">
        <v>0.20833333333333334</v>
      </c>
    </row>
    <row r="147" spans="2:3">
      <c r="B147" s="238">
        <v>282</v>
      </c>
      <c r="C147" s="822">
        <v>0.20833333333333334</v>
      </c>
    </row>
    <row r="148" spans="2:3">
      <c r="B148" s="238">
        <v>420</v>
      </c>
      <c r="C148" s="822">
        <v>0.20833333333333334</v>
      </c>
    </row>
    <row r="149" spans="2:3">
      <c r="B149" s="238">
        <v>344</v>
      </c>
      <c r="C149" s="822">
        <v>0.20833333333333334</v>
      </c>
    </row>
    <row r="150" spans="2:3">
      <c r="B150" s="238">
        <v>203</v>
      </c>
      <c r="C150" s="822">
        <v>0.20833333333333334</v>
      </c>
    </row>
    <row r="151" spans="2:3">
      <c r="B151" s="238">
        <v>126</v>
      </c>
      <c r="C151" s="822">
        <v>0.20833333333333334</v>
      </c>
    </row>
    <row r="152" spans="2:3">
      <c r="B152" s="238">
        <v>214</v>
      </c>
      <c r="C152" s="822">
        <v>0.20833333333333334</v>
      </c>
    </row>
    <row r="153" spans="2:3">
      <c r="B153" s="238">
        <v>216</v>
      </c>
      <c r="C153" s="822">
        <v>0.20833333333333334</v>
      </c>
    </row>
    <row r="154" spans="2:3">
      <c r="B154" s="238">
        <v>213</v>
      </c>
      <c r="C154" s="822">
        <v>0.20833333333333334</v>
      </c>
    </row>
    <row r="155" spans="2:3">
      <c r="B155" s="238">
        <v>392</v>
      </c>
      <c r="C155" s="822">
        <v>0.20833333333333334</v>
      </c>
    </row>
    <row r="156" spans="2:3">
      <c r="B156" s="238">
        <v>279</v>
      </c>
      <c r="C156" s="822">
        <v>0.20833333333333334</v>
      </c>
    </row>
    <row r="157" spans="2:3">
      <c r="B157" s="238">
        <v>268</v>
      </c>
      <c r="C157" s="822">
        <v>0.20833333333333334</v>
      </c>
    </row>
    <row r="158" spans="2:3">
      <c r="B158" s="238">
        <v>223</v>
      </c>
      <c r="C158" s="822">
        <v>0.20833333333333334</v>
      </c>
    </row>
    <row r="159" spans="2:3">
      <c r="B159" s="238">
        <v>329</v>
      </c>
      <c r="C159" s="822">
        <v>0.20833333333333334</v>
      </c>
    </row>
    <row r="160" spans="2:3">
      <c r="B160" s="238">
        <v>231</v>
      </c>
      <c r="C160" s="822">
        <v>0.20833333333333334</v>
      </c>
    </row>
    <row r="161" spans="2:3">
      <c r="B161" s="238">
        <v>234</v>
      </c>
      <c r="C161" s="822">
        <v>0.20833333333333334</v>
      </c>
    </row>
    <row r="162" spans="2:3">
      <c r="B162" s="238">
        <v>267</v>
      </c>
      <c r="C162" s="822">
        <v>0.20833333333333334</v>
      </c>
    </row>
    <row r="163" spans="2:3">
      <c r="B163" s="238">
        <v>288</v>
      </c>
      <c r="C163" s="822">
        <v>0.20833333333333334</v>
      </c>
    </row>
    <row r="164" spans="2:3">
      <c r="B164" s="238">
        <v>224</v>
      </c>
      <c r="C164" s="822">
        <v>0.20833333333333334</v>
      </c>
    </row>
    <row r="165" spans="2:3">
      <c r="B165" s="238">
        <v>363</v>
      </c>
      <c r="C165" s="822">
        <v>0.20833333333333334</v>
      </c>
    </row>
    <row r="166" spans="2:3">
      <c r="B166" s="238">
        <v>353</v>
      </c>
      <c r="C166" s="822">
        <v>0.20833333333333334</v>
      </c>
    </row>
    <row r="167" spans="2:3">
      <c r="B167" s="238">
        <v>339</v>
      </c>
      <c r="C167" s="822">
        <v>0.20833333333333334</v>
      </c>
    </row>
    <row r="168" spans="2:3">
      <c r="B168" s="238">
        <v>345</v>
      </c>
      <c r="C168" s="822">
        <v>0.20833333333333334</v>
      </c>
    </row>
    <row r="169" spans="2:3">
      <c r="B169" s="238">
        <v>341</v>
      </c>
      <c r="C169" s="822">
        <v>0.20833333333333334</v>
      </c>
    </row>
    <row r="170" spans="2:3">
      <c r="B170" s="238">
        <v>388</v>
      </c>
      <c r="C170" s="822">
        <v>0.20833333333333334</v>
      </c>
    </row>
    <row r="171" spans="2:3">
      <c r="B171" s="238">
        <v>101</v>
      </c>
      <c r="C171" s="823">
        <v>0.22916666666666666</v>
      </c>
    </row>
    <row r="172" spans="2:3">
      <c r="B172" s="238">
        <v>114</v>
      </c>
      <c r="C172" s="823">
        <v>0.22916666666666666</v>
      </c>
    </row>
    <row r="173" spans="2:3">
      <c r="B173" s="238">
        <v>121</v>
      </c>
      <c r="C173" s="823">
        <v>0.22916666666666699</v>
      </c>
    </row>
    <row r="174" spans="2:3">
      <c r="B174" s="238">
        <v>156</v>
      </c>
      <c r="C174" s="823">
        <v>0.22916666666666699</v>
      </c>
    </row>
    <row r="175" spans="2:3">
      <c r="B175" s="238">
        <v>161</v>
      </c>
      <c r="C175" s="823">
        <v>0.22916666666666699</v>
      </c>
    </row>
    <row r="176" spans="2:3">
      <c r="B176" s="238">
        <v>168</v>
      </c>
      <c r="C176" s="823">
        <v>0.22916666666666699</v>
      </c>
    </row>
    <row r="177" spans="2:3">
      <c r="B177" s="238">
        <v>176</v>
      </c>
      <c r="C177" s="823">
        <v>0.22916666666666699</v>
      </c>
    </row>
    <row r="178" spans="2:3">
      <c r="B178" s="238">
        <v>180</v>
      </c>
      <c r="C178" s="823">
        <v>0.22916666666666699</v>
      </c>
    </row>
    <row r="179" spans="2:3">
      <c r="B179" s="238">
        <v>194</v>
      </c>
      <c r="C179" s="823">
        <v>0.22916666666666699</v>
      </c>
    </row>
    <row r="180" spans="2:3">
      <c r="B180" s="238">
        <v>195</v>
      </c>
      <c r="C180" s="823">
        <v>0.22916666666666699</v>
      </c>
    </row>
    <row r="181" spans="2:3">
      <c r="B181" s="238">
        <v>204</v>
      </c>
      <c r="C181" s="823">
        <v>0.22916666666666699</v>
      </c>
    </row>
    <row r="182" spans="2:3">
      <c r="B182" s="238">
        <v>212</v>
      </c>
      <c r="C182" s="823">
        <v>0.22916666666666699</v>
      </c>
    </row>
    <row r="183" spans="2:3">
      <c r="B183" s="238">
        <v>225</v>
      </c>
      <c r="C183" s="823">
        <v>0.22916666666666699</v>
      </c>
    </row>
    <row r="184" spans="2:3">
      <c r="B184" s="238">
        <v>294</v>
      </c>
      <c r="C184" s="823">
        <v>0.22916666666666699</v>
      </c>
    </row>
    <row r="185" spans="2:3">
      <c r="B185" s="238">
        <v>308</v>
      </c>
      <c r="C185" s="823">
        <v>0.22916666666666699</v>
      </c>
    </row>
    <row r="186" spans="2:3">
      <c r="B186" s="238">
        <v>325</v>
      </c>
      <c r="C186" s="823">
        <v>0.22916666666666699</v>
      </c>
    </row>
    <row r="187" spans="2:3">
      <c r="B187" s="238">
        <v>348</v>
      </c>
      <c r="C187" s="823">
        <v>0.22916666666666699</v>
      </c>
    </row>
    <row r="188" spans="2:3">
      <c r="B188" s="238">
        <v>349</v>
      </c>
      <c r="C188" s="823">
        <v>0.22916666666666699</v>
      </c>
    </row>
    <row r="189" spans="2:3">
      <c r="B189" s="238">
        <v>371</v>
      </c>
      <c r="C189" s="823">
        <v>0.22916666666666699</v>
      </c>
    </row>
    <row r="190" spans="2:3">
      <c r="B190" s="238">
        <v>379</v>
      </c>
      <c r="C190" s="823">
        <v>0.22916666666666699</v>
      </c>
    </row>
    <row r="191" spans="2:3">
      <c r="B191" s="238">
        <v>382</v>
      </c>
      <c r="C191" s="823">
        <v>0.22916666666666699</v>
      </c>
    </row>
    <row r="192" spans="2:3">
      <c r="B192" s="238">
        <v>407</v>
      </c>
      <c r="C192" s="823">
        <v>0.22916666666666699</v>
      </c>
    </row>
    <row r="193" spans="2:3">
      <c r="B193" s="238">
        <v>408</v>
      </c>
      <c r="C193" s="823">
        <v>0.22916666666666699</v>
      </c>
    </row>
    <row r="194" spans="2:3">
      <c r="B194" s="238">
        <v>416</v>
      </c>
      <c r="C194" s="823">
        <v>0.22916666666666699</v>
      </c>
    </row>
    <row r="195" spans="2:3">
      <c r="B195" s="238">
        <v>191</v>
      </c>
      <c r="C195" s="824">
        <v>0.25</v>
      </c>
    </row>
    <row r="196" spans="2:3">
      <c r="B196" s="238">
        <v>394</v>
      </c>
      <c r="C196" s="824">
        <v>0.25</v>
      </c>
    </row>
    <row r="197" spans="2:3">
      <c r="B197" s="238">
        <v>200</v>
      </c>
      <c r="C197" s="824">
        <v>0.25</v>
      </c>
    </row>
    <row r="198" spans="2:3">
      <c r="B198" s="238">
        <v>228</v>
      </c>
      <c r="C198" s="824">
        <v>0.25</v>
      </c>
    </row>
    <row r="199" spans="2:3">
      <c r="B199" s="238">
        <v>337</v>
      </c>
      <c r="C199" s="824">
        <v>0.25</v>
      </c>
    </row>
    <row r="200" spans="2:3">
      <c r="B200" s="238">
        <v>421</v>
      </c>
      <c r="C200" s="824">
        <v>0.25</v>
      </c>
    </row>
    <row r="201" spans="2:3">
      <c r="B201" s="238">
        <v>275</v>
      </c>
      <c r="C201" s="824">
        <v>0.25</v>
      </c>
    </row>
    <row r="202" spans="2:3">
      <c r="B202" s="238">
        <v>183</v>
      </c>
      <c r="C202" s="824">
        <v>0.25</v>
      </c>
    </row>
    <row r="203" spans="2:3">
      <c r="B203" s="238">
        <v>327</v>
      </c>
      <c r="C203" s="824">
        <v>0.25</v>
      </c>
    </row>
    <row r="204" spans="2:3">
      <c r="B204" s="238">
        <v>286</v>
      </c>
      <c r="C204" s="824">
        <v>0.25</v>
      </c>
    </row>
    <row r="205" spans="2:3">
      <c r="B205" s="238">
        <v>387</v>
      </c>
      <c r="C205" s="824">
        <v>0.25</v>
      </c>
    </row>
    <row r="206" spans="2:3">
      <c r="B206" s="238">
        <v>248</v>
      </c>
      <c r="C206" s="824">
        <v>0.25</v>
      </c>
    </row>
    <row r="207" spans="2:3">
      <c r="B207" s="238">
        <v>281</v>
      </c>
      <c r="C207" s="824">
        <v>0.25</v>
      </c>
    </row>
    <row r="208" spans="2:3">
      <c r="B208" s="238">
        <v>338</v>
      </c>
      <c r="C208" s="824">
        <v>0.25</v>
      </c>
    </row>
    <row r="209" spans="2:3">
      <c r="B209" s="238">
        <v>342</v>
      </c>
      <c r="C209" s="824">
        <v>0.25</v>
      </c>
    </row>
    <row r="210" spans="2:3">
      <c r="B210" s="238">
        <v>328</v>
      </c>
      <c r="C210" s="824">
        <v>0.25</v>
      </c>
    </row>
    <row r="211" spans="2:3">
      <c r="B211" s="238">
        <v>310</v>
      </c>
      <c r="C211" s="824">
        <v>0.25</v>
      </c>
    </row>
    <row r="212" spans="2:3">
      <c r="B212" s="238">
        <v>323</v>
      </c>
      <c r="C212" s="824">
        <v>0.25</v>
      </c>
    </row>
    <row r="213" spans="2:3">
      <c r="B213" s="238">
        <v>196</v>
      </c>
      <c r="C213" s="824">
        <v>0.25</v>
      </c>
    </row>
    <row r="214" spans="2:3">
      <c r="B214" s="238">
        <v>358</v>
      </c>
      <c r="C214" s="824">
        <v>0.25</v>
      </c>
    </row>
    <row r="215" spans="2:3">
      <c r="B215" s="238">
        <v>340</v>
      </c>
      <c r="C215" s="824">
        <v>0.25</v>
      </c>
    </row>
    <row r="216" spans="2:3">
      <c r="B216" s="238">
        <v>354</v>
      </c>
      <c r="C216" s="824">
        <v>0.25</v>
      </c>
    </row>
    <row r="217" spans="2:3">
      <c r="B217" s="238">
        <v>360</v>
      </c>
      <c r="C217" s="824">
        <v>0.25</v>
      </c>
    </row>
    <row r="218" spans="2:3">
      <c r="B218" s="238">
        <v>244</v>
      </c>
      <c r="C218" s="824">
        <v>0.25</v>
      </c>
    </row>
    <row r="219" spans="2:3">
      <c r="B219" s="238">
        <v>309</v>
      </c>
      <c r="C219" s="824">
        <v>0.25</v>
      </c>
    </row>
    <row r="220" spans="2:3">
      <c r="B220" s="238">
        <v>150</v>
      </c>
      <c r="C220" s="824">
        <v>0.25</v>
      </c>
    </row>
    <row r="221" spans="2:3">
      <c r="B221" s="238">
        <v>402</v>
      </c>
      <c r="C221" s="825">
        <v>0.27083333333333331</v>
      </c>
    </row>
    <row r="222" spans="2:3">
      <c r="B222" s="238">
        <v>303</v>
      </c>
      <c r="C222" s="825">
        <v>0.27083333333333331</v>
      </c>
    </row>
    <row r="223" spans="2:3">
      <c r="B223" s="238">
        <v>321</v>
      </c>
      <c r="C223" s="825">
        <v>0.27083333333333298</v>
      </c>
    </row>
    <row r="224" spans="2:3">
      <c r="B224" s="238">
        <v>336</v>
      </c>
      <c r="C224" s="825">
        <v>0.27083333333333298</v>
      </c>
    </row>
    <row r="225" spans="2:3">
      <c r="B225" s="238">
        <v>368</v>
      </c>
      <c r="C225" s="825">
        <v>0.27083333333333298</v>
      </c>
    </row>
    <row r="226" spans="2:3">
      <c r="B226" s="238">
        <v>220</v>
      </c>
      <c r="C226" s="825">
        <v>0.27083333333333298</v>
      </c>
    </row>
    <row r="227" spans="2:3">
      <c r="B227" s="238">
        <v>350</v>
      </c>
      <c r="C227" s="825">
        <v>0.27083333333333298</v>
      </c>
    </row>
    <row r="228" spans="2:3">
      <c r="B228" s="238">
        <v>97</v>
      </c>
      <c r="C228" s="825">
        <v>0.27083333333333298</v>
      </c>
    </row>
    <row r="229" spans="2:3">
      <c r="B229" s="238">
        <v>163</v>
      </c>
      <c r="C229" s="825">
        <v>0.27083333333333298</v>
      </c>
    </row>
    <row r="230" spans="2:3">
      <c r="B230" s="238">
        <v>417</v>
      </c>
      <c r="C230" s="825">
        <v>0.27083333333333298</v>
      </c>
    </row>
    <row r="231" spans="2:3">
      <c r="B231" s="238">
        <v>343</v>
      </c>
      <c r="C231" s="825">
        <v>0.27083333333333298</v>
      </c>
    </row>
    <row r="232" spans="2:3">
      <c r="B232" s="238">
        <v>366</v>
      </c>
      <c r="C232" s="825">
        <v>0.27083333333333298</v>
      </c>
    </row>
    <row r="233" spans="2:3">
      <c r="B233" s="238">
        <v>409</v>
      </c>
      <c r="C233" s="825">
        <v>0.27083333333333298</v>
      </c>
    </row>
    <row r="234" spans="2:3">
      <c r="B234" s="238">
        <v>365</v>
      </c>
      <c r="C234" s="825">
        <v>0.27083333333333298</v>
      </c>
    </row>
    <row r="235" spans="2:3">
      <c r="B235" s="238">
        <v>383</v>
      </c>
      <c r="C235" s="825">
        <v>0.27083333333333298</v>
      </c>
    </row>
    <row r="236" spans="2:3">
      <c r="B236" s="238">
        <v>377</v>
      </c>
      <c r="C236" s="825">
        <v>0.27083333333333298</v>
      </c>
    </row>
    <row r="237" spans="2:3">
      <c r="B237" s="238">
        <v>320</v>
      </c>
      <c r="C237" s="825">
        <v>0.27083333333333298</v>
      </c>
    </row>
    <row r="238" spans="2:3">
      <c r="B238" s="238">
        <v>197</v>
      </c>
      <c r="C238" s="825">
        <v>0.27083333333333298</v>
      </c>
    </row>
    <row r="239" spans="2:3">
      <c r="B239" s="238">
        <v>100</v>
      </c>
      <c r="C239" s="826" t="s">
        <v>792</v>
      </c>
    </row>
    <row r="240" spans="2:3">
      <c r="B240" s="238">
        <v>190</v>
      </c>
      <c r="C240" s="826" t="s">
        <v>792</v>
      </c>
    </row>
    <row r="241" spans="2:3">
      <c r="B241" s="238">
        <v>250</v>
      </c>
      <c r="C241" s="826" t="s">
        <v>792</v>
      </c>
    </row>
    <row r="242" spans="2:3">
      <c r="B242" s="238">
        <v>264</v>
      </c>
      <c r="C242" s="826" t="s">
        <v>792</v>
      </c>
    </row>
    <row r="243" spans="2:3">
      <c r="B243" s="238">
        <v>205</v>
      </c>
      <c r="C243" s="826" t="s">
        <v>792</v>
      </c>
    </row>
    <row r="244" spans="2:3">
      <c r="B244" s="238">
        <v>95</v>
      </c>
      <c r="C244" s="826" t="s">
        <v>792</v>
      </c>
    </row>
    <row r="245" spans="2:3">
      <c r="B245" s="238">
        <v>96</v>
      </c>
      <c r="C245" s="826" t="s">
        <v>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B1:Q444"/>
  <sheetViews>
    <sheetView showGridLines="0" topLeftCell="A344" zoomScale="85" zoomScaleNormal="85" workbookViewId="0">
      <selection activeCell="Q369" sqref="Q369"/>
    </sheetView>
  </sheetViews>
  <sheetFormatPr defaultColWidth="8.85546875" defaultRowHeight="15"/>
  <cols>
    <col min="1" max="1" width="2.7109375" style="413" customWidth="1"/>
    <col min="2" max="2" width="12.7109375" style="569" bestFit="1" customWidth="1"/>
    <col min="3" max="3" width="12.5703125" style="413" customWidth="1"/>
    <col min="4" max="4" width="8.85546875" style="413"/>
    <col min="5" max="10" width="8.85546875" style="413" customWidth="1"/>
    <col min="11" max="11" width="8.85546875" style="413"/>
    <col min="12" max="17" width="8.85546875" style="413" customWidth="1"/>
    <col min="18" max="16384" width="8.85546875" style="413"/>
  </cols>
  <sheetData>
    <row r="1" spans="2:17" ht="15.75" thickBot="1"/>
    <row r="2" spans="2:17" ht="19.5" thickBot="1">
      <c r="C2" s="934" t="s">
        <v>40</v>
      </c>
      <c r="D2" s="935"/>
      <c r="E2" s="936"/>
    </row>
    <row r="3" spans="2:17" ht="4.1500000000000004" customHeight="1" thickBot="1">
      <c r="E3" s="415">
        <v>2</v>
      </c>
      <c r="F3" s="415">
        <v>3</v>
      </c>
      <c r="G3" s="415">
        <v>4</v>
      </c>
      <c r="H3" s="415">
        <v>5</v>
      </c>
      <c r="I3" s="415">
        <v>6</v>
      </c>
      <c r="J3" s="415">
        <v>7</v>
      </c>
      <c r="K3" s="415"/>
      <c r="L3" s="415">
        <v>2</v>
      </c>
      <c r="M3" s="415">
        <v>3</v>
      </c>
      <c r="N3" s="415">
        <v>4</v>
      </c>
      <c r="O3" s="415">
        <v>5</v>
      </c>
      <c r="P3" s="415">
        <v>6</v>
      </c>
      <c r="Q3" s="415">
        <v>7</v>
      </c>
    </row>
    <row r="4" spans="2:17" ht="16.5" thickBot="1">
      <c r="C4" s="526" t="s">
        <v>119</v>
      </c>
      <c r="D4" s="527" t="s">
        <v>80</v>
      </c>
      <c r="E4" s="528" t="s">
        <v>593</v>
      </c>
      <c r="F4" s="529" t="s">
        <v>594</v>
      </c>
      <c r="G4" s="529" t="s">
        <v>595</v>
      </c>
      <c r="H4" s="529" t="s">
        <v>596</v>
      </c>
      <c r="I4" s="529" t="s">
        <v>597</v>
      </c>
      <c r="J4" s="530" t="s">
        <v>598</v>
      </c>
      <c r="K4" s="531" t="s">
        <v>25</v>
      </c>
      <c r="L4" s="528" t="s">
        <v>593</v>
      </c>
      <c r="M4" s="529" t="s">
        <v>594</v>
      </c>
      <c r="N4" s="529" t="s">
        <v>595</v>
      </c>
      <c r="O4" s="529" t="s">
        <v>596</v>
      </c>
      <c r="P4" s="529" t="s">
        <v>597</v>
      </c>
      <c r="Q4" s="532" t="s">
        <v>598</v>
      </c>
    </row>
    <row r="5" spans="2:17">
      <c r="B5" s="569" t="s">
        <v>675</v>
      </c>
      <c r="C5" s="533" t="str">
        <f>IF('Distribution To ROM'!A30="","",'Distribution To ROM'!A30)</f>
        <v>T300 CT1</v>
      </c>
      <c r="D5" s="534">
        <f>IF('Distribution To ROM'!B30="","",'Distribution To ROM'!B30)</f>
        <v>4</v>
      </c>
      <c r="E5" s="535">
        <f>IFERROR(VLOOKUP($C$5,'Database Quality'!$C$6:$I$102,E3,FALSE),"")</f>
        <v>28</v>
      </c>
      <c r="F5" s="536">
        <f>IFERROR(VLOOKUP($C$5,'Database Quality'!$C$6:$I$102,F3,FALSE),"")</f>
        <v>2.96</v>
      </c>
      <c r="G5" s="536">
        <f>IFERROR(VLOOKUP($C$5,'Database Quality'!$C$6:$I$102,G3,FALSE),"")</f>
        <v>0.1</v>
      </c>
      <c r="H5" s="537">
        <f>IFERROR(VLOOKUP($C$5,'Database Quality'!$C$6:$I$102,H3,FALSE),"")</f>
        <v>6805</v>
      </c>
      <c r="I5" s="537">
        <f>IFERROR(VLOOKUP($C$5,'Database Quality'!$C$6:$I$102,I3,FALSE),"")</f>
        <v>5272</v>
      </c>
      <c r="J5" s="538">
        <f>IFERROR(VLOOKUP($C$5,'Database Quality'!$C$6:$I$102,J3,FALSE),"")</f>
        <v>4729</v>
      </c>
      <c r="K5" s="539">
        <f>IF('Distribution To ROM'!C30="","",'Distribution To ROM'!C30)</f>
        <v>5</v>
      </c>
      <c r="L5" s="535">
        <f>IFERROR(VLOOKUP($C$5,'Database Quality'!$C$6:$I$102,L3,FALSE),"")</f>
        <v>28</v>
      </c>
      <c r="M5" s="536">
        <f>IFERROR(VLOOKUP($C$5,'Database Quality'!$C$6:$I$102,M3,FALSE),"")</f>
        <v>2.96</v>
      </c>
      <c r="N5" s="536">
        <f>IFERROR(VLOOKUP($C$5,'Database Quality'!$C$6:$I$102,N3,FALSE),"")</f>
        <v>0.1</v>
      </c>
      <c r="O5" s="537">
        <f>IFERROR(VLOOKUP($C$5,'Database Quality'!$C$6:$I$102,O3,FALSE),"")</f>
        <v>6805</v>
      </c>
      <c r="P5" s="537">
        <f>IFERROR(VLOOKUP($C$5,'Database Quality'!$C$6:$I$102,P3,FALSE),"")</f>
        <v>5272</v>
      </c>
      <c r="Q5" s="540">
        <f>IFERROR(VLOOKUP($C$5,'Database Quality'!$C$6:$I$102,Q3,FALSE),"")</f>
        <v>4729</v>
      </c>
    </row>
    <row r="6" spans="2:17">
      <c r="C6" s="541" t="str">
        <f>IF('Distribution To ROM'!A31="","",'Distribution To ROM'!A31)</f>
        <v/>
      </c>
      <c r="D6" s="534" t="str">
        <f>IF('Distribution To ROM'!B31="","",'Distribution To ROM'!B31)</f>
        <v/>
      </c>
      <c r="E6" s="542" t="str">
        <f>IFERROR(VLOOKUP($C$6,'Database Quality'!$C$6:$I$102,E3,FALSE),"")</f>
        <v/>
      </c>
      <c r="F6" s="421" t="str">
        <f>IFERROR(VLOOKUP($C$6,'Database Quality'!$C$6:$I$102,F3,FALSE),"")</f>
        <v/>
      </c>
      <c r="G6" s="421" t="str">
        <f>IFERROR(VLOOKUP($C$6,'Database Quality'!$C$6:$I$102,G3,FALSE),"")</f>
        <v/>
      </c>
      <c r="H6" s="422" t="str">
        <f>IFERROR(VLOOKUP($C$6,'Database Quality'!$C$6:$I$102,H3,FALSE),"")</f>
        <v/>
      </c>
      <c r="I6" s="422" t="str">
        <f>IFERROR(VLOOKUP($C$6,'Database Quality'!$C$6:$I$102,I3,FALSE),"")</f>
        <v/>
      </c>
      <c r="J6" s="543" t="str">
        <f>IFERROR(VLOOKUP($C$6,'Database Quality'!$C$6:$I$102,J3,FALSE),"")</f>
        <v/>
      </c>
      <c r="K6" s="539" t="str">
        <f>IF('Distribution To ROM'!C31="","",'Distribution To ROM'!C31)</f>
        <v/>
      </c>
      <c r="L6" s="542" t="str">
        <f>IFERROR(VLOOKUP($C$6,'Database Quality'!$C$6:$I$102,L3,FALSE),"")</f>
        <v/>
      </c>
      <c r="M6" s="421" t="str">
        <f>IFERROR(VLOOKUP($C$6,'Database Quality'!$C$6:$I$102,M3,FALSE),"")</f>
        <v/>
      </c>
      <c r="N6" s="421" t="str">
        <f>IFERROR(VLOOKUP($C$6,'Database Quality'!$C$6:$I$102,N3,FALSE),"")</f>
        <v/>
      </c>
      <c r="O6" s="422" t="str">
        <f>IFERROR(VLOOKUP($C$6,'Database Quality'!$C$6:$I$102,O3,FALSE),"")</f>
        <v/>
      </c>
      <c r="P6" s="422" t="str">
        <f>IFERROR(VLOOKUP($C$6,'Database Quality'!$C$6:$I$102,P3,FALSE),"")</f>
        <v/>
      </c>
      <c r="Q6" s="544" t="str">
        <f>IFERROR(VLOOKUP($C$6,'Database Quality'!$C$6:$I$102,Q3,FALSE),"")</f>
        <v/>
      </c>
    </row>
    <row r="7" spans="2:17">
      <c r="C7" s="541" t="str">
        <f>IF('Distribution To ROM'!A32="","",'Distribution To ROM'!A32)</f>
        <v/>
      </c>
      <c r="D7" s="534" t="str">
        <f>IF('Distribution To ROM'!B32="","",'Distribution To ROM'!B32)</f>
        <v/>
      </c>
      <c r="E7" s="542" t="str">
        <f>IFERROR(VLOOKUP($C$7,'Database Quality'!$C$6:$I$102,E3,FALSE),"")</f>
        <v/>
      </c>
      <c r="F7" s="421" t="str">
        <f>IFERROR(VLOOKUP($C$7,'Database Quality'!$C$6:$I$102,F3,FALSE),"")</f>
        <v/>
      </c>
      <c r="G7" s="421" t="str">
        <f>IFERROR(VLOOKUP($C$7,'Database Quality'!$C$6:$I$102,G3,FALSE),"")</f>
        <v/>
      </c>
      <c r="H7" s="422" t="str">
        <f>IFERROR(VLOOKUP($C$7,'Database Quality'!$C$6:$I$102,H3,FALSE),"")</f>
        <v/>
      </c>
      <c r="I7" s="422" t="str">
        <f>IFERROR(VLOOKUP($C$7,'Database Quality'!$C$6:$I$102,I3,FALSE),"")</f>
        <v/>
      </c>
      <c r="J7" s="543" t="str">
        <f>IFERROR(VLOOKUP($C$7,'Database Quality'!$C$6:$I$102,J3,FALSE),"")</f>
        <v/>
      </c>
      <c r="K7" s="539" t="str">
        <f>IF('Distribution To ROM'!C32="","",'Distribution To ROM'!C32)</f>
        <v/>
      </c>
      <c r="L7" s="542" t="str">
        <f>IFERROR(VLOOKUP($C$7,'Database Quality'!$C$6:$I$102,L3,FALSE),"")</f>
        <v/>
      </c>
      <c r="M7" s="421" t="str">
        <f>IFERROR(VLOOKUP($C$7,'Database Quality'!$C$6:$I$102,M3,FALSE),"")</f>
        <v/>
      </c>
      <c r="N7" s="421" t="str">
        <f>IFERROR(VLOOKUP($C$7,'Database Quality'!$C$6:$I$102,N3,FALSE),"")</f>
        <v/>
      </c>
      <c r="O7" s="422" t="str">
        <f>IFERROR(VLOOKUP($C$7,'Database Quality'!$C$6:$I$102,O3,FALSE),"")</f>
        <v/>
      </c>
      <c r="P7" s="422" t="str">
        <f>IFERROR(VLOOKUP($C$7,'Database Quality'!$C$6:$I$102,P3,FALSE),"")</f>
        <v/>
      </c>
      <c r="Q7" s="544" t="str">
        <f>IFERROR(VLOOKUP($C$7,'Database Quality'!$C$6:$I$102,Q3,FALSE),"")</f>
        <v/>
      </c>
    </row>
    <row r="8" spans="2:17">
      <c r="B8" s="569" t="s">
        <v>676</v>
      </c>
      <c r="C8" s="545" t="str">
        <f>IF('Distribution To ROM'!G30="","",'Distribution To ROM'!G30)</f>
        <v>T300 CT1.</v>
      </c>
      <c r="D8" s="534">
        <f>IF('Distribution To ROM'!H30="","",'Distribution To ROM'!H30)</f>
        <v>3</v>
      </c>
      <c r="E8" s="546">
        <f>IFERROR(VLOOKUP($C$8,'Database Quality'!$C$6:$I$102,E3,FALSE),"")</f>
        <v>28</v>
      </c>
      <c r="F8" s="438">
        <f>IFERROR(VLOOKUP($C$8,'Database Quality'!$C$6:$I$102,F3,FALSE),"")</f>
        <v>2.96</v>
      </c>
      <c r="G8" s="438">
        <f>IFERROR(VLOOKUP($C$8,'Database Quality'!$C$6:$I$102,G3,FALSE),"")</f>
        <v>0.1</v>
      </c>
      <c r="H8" s="414">
        <f>IFERROR(VLOOKUP($C$8,'Database Quality'!$C$6:$I$102,H3,FALSE),"")</f>
        <v>6805</v>
      </c>
      <c r="I8" s="414">
        <f>IFERROR(VLOOKUP($C$8,'Database Quality'!$C$6:$I$102,I3,FALSE),"")</f>
        <v>5272</v>
      </c>
      <c r="J8" s="547">
        <f>IFERROR(VLOOKUP($C$8,'Database Quality'!$C$6:$I$102,J3,FALSE),"")</f>
        <v>4729</v>
      </c>
      <c r="K8" s="539">
        <f>IF('Distribution To ROM'!I30="","",'Distribution To ROM'!I30)</f>
        <v>2</v>
      </c>
      <c r="L8" s="546">
        <f>IFERROR(VLOOKUP($C$8,'Database Quality'!$C$6:$I$102,L3,FALSE),"")</f>
        <v>28</v>
      </c>
      <c r="M8" s="438">
        <f>IFERROR(VLOOKUP($C$8,'Database Quality'!$C$6:$I$102,M3,FALSE),"")</f>
        <v>2.96</v>
      </c>
      <c r="N8" s="438">
        <f>IFERROR(VLOOKUP($C$8,'Database Quality'!$C$6:$I$102,N3,FALSE),"")</f>
        <v>0.1</v>
      </c>
      <c r="O8" s="414">
        <f>IFERROR(VLOOKUP($C$8,'Database Quality'!$C$6:$I$102,O3,FALSE),"")</f>
        <v>6805</v>
      </c>
      <c r="P8" s="414">
        <f>IFERROR(VLOOKUP($C$8,'Database Quality'!$C$6:$I$102,P3,FALSE),"")</f>
        <v>5272</v>
      </c>
      <c r="Q8" s="548">
        <f>IFERROR(VLOOKUP($C$8,'Database Quality'!$C$6:$I$102,Q3,FALSE),"")</f>
        <v>4729</v>
      </c>
    </row>
    <row r="9" spans="2:17">
      <c r="C9" s="545" t="str">
        <f>IF('Distribution To ROM'!G31="","",'Distribution To ROM'!G31)</f>
        <v/>
      </c>
      <c r="D9" s="534" t="str">
        <f>IF('Distribution To ROM'!H31="","",'Distribution To ROM'!H31)</f>
        <v/>
      </c>
      <c r="E9" s="546" t="str">
        <f>IFERROR(VLOOKUP($C$9,'Database Quality'!$C$6:$I$102,E3,FALSE),"")</f>
        <v/>
      </c>
      <c r="F9" s="438" t="str">
        <f>IFERROR(VLOOKUP($C$9,'Database Quality'!$C$6:$I$102,F3,FALSE),"")</f>
        <v/>
      </c>
      <c r="G9" s="438" t="str">
        <f>IFERROR(VLOOKUP($C$9,'Database Quality'!$C$6:$I$102,G3,FALSE),"")</f>
        <v/>
      </c>
      <c r="H9" s="414" t="str">
        <f>IFERROR(VLOOKUP($C$9,'Database Quality'!$C$6:$I$102,H3,FALSE),"")</f>
        <v/>
      </c>
      <c r="I9" s="414" t="str">
        <f>IFERROR(VLOOKUP($C$9,'Database Quality'!$C$6:$I$102,I3,FALSE),"")</f>
        <v/>
      </c>
      <c r="J9" s="547" t="str">
        <f>IFERROR(VLOOKUP($C$9,'Database Quality'!$C$6:$I$102,J3,FALSE),"")</f>
        <v/>
      </c>
      <c r="K9" s="539" t="str">
        <f>IF('Distribution To ROM'!I31="","",'Distribution To ROM'!I31)</f>
        <v/>
      </c>
      <c r="L9" s="546" t="str">
        <f>IFERROR(VLOOKUP($C$9,'Database Quality'!$C$6:$I$102,L3,FALSE),"")</f>
        <v/>
      </c>
      <c r="M9" s="438" t="str">
        <f>IFERROR(VLOOKUP($C$9,'Database Quality'!$C$6:$I$102,M3,FALSE),"")</f>
        <v/>
      </c>
      <c r="N9" s="438" t="str">
        <f>IFERROR(VLOOKUP($C$9,'Database Quality'!$C$6:$I$102,N3,FALSE),"")</f>
        <v/>
      </c>
      <c r="O9" s="414" t="str">
        <f>IFERROR(VLOOKUP($C$9,'Database Quality'!$C$6:$I$102,O3,FALSE),"")</f>
        <v/>
      </c>
      <c r="P9" s="414" t="str">
        <f>IFERROR(VLOOKUP($C$9,'Database Quality'!$C$6:$I$102,P3,FALSE),"")</f>
        <v/>
      </c>
      <c r="Q9" s="548" t="str">
        <f>IFERROR(VLOOKUP($C$9,'Database Quality'!$C$6:$I$102,Q3,FALSE),"")</f>
        <v/>
      </c>
    </row>
    <row r="10" spans="2:17">
      <c r="C10" s="545" t="str">
        <f>IF('Distribution To ROM'!G32="","",'Distribution To ROM'!G32)</f>
        <v/>
      </c>
      <c r="D10" s="534" t="str">
        <f>IF('Distribution To ROM'!H32="","",'Distribution To ROM'!H32)</f>
        <v/>
      </c>
      <c r="E10" s="546" t="str">
        <f>IFERROR(VLOOKUP($C$10,'Database Quality'!$C$6:$I$102,E3,FALSE),"")</f>
        <v/>
      </c>
      <c r="F10" s="438" t="str">
        <f>IFERROR(VLOOKUP($C$10,'Database Quality'!$C$6:$I$102,F3,FALSE),"")</f>
        <v/>
      </c>
      <c r="G10" s="438" t="str">
        <f>IFERROR(VLOOKUP($C$10,'Database Quality'!$C$6:$I$102,G3,FALSE),"")</f>
        <v/>
      </c>
      <c r="H10" s="414" t="str">
        <f>IFERROR(VLOOKUP($C$10,'Database Quality'!$C$6:$I$102,H3,FALSE),"")</f>
        <v/>
      </c>
      <c r="I10" s="414" t="str">
        <f>IFERROR(VLOOKUP($C$10,'Database Quality'!$C$6:$I$102,I3,FALSE),"")</f>
        <v/>
      </c>
      <c r="J10" s="547" t="str">
        <f>IFERROR(VLOOKUP($C$10,'Database Quality'!$C$6:$I$102,J3,FALSE),"")</f>
        <v/>
      </c>
      <c r="K10" s="539" t="str">
        <f>IF('Distribution To ROM'!I32="","",'Distribution To ROM'!I32)</f>
        <v/>
      </c>
      <c r="L10" s="546" t="str">
        <f>IFERROR(VLOOKUP($C$10,'Database Quality'!$C$6:$I$102,L3,FALSE),"")</f>
        <v/>
      </c>
      <c r="M10" s="438" t="str">
        <f>IFERROR(VLOOKUP($C$10,'Database Quality'!$C$6:$I$102,M3,FALSE),"")</f>
        <v/>
      </c>
      <c r="N10" s="438" t="str">
        <f>IFERROR(VLOOKUP($C$10,'Database Quality'!$C$6:$I$102,N3,FALSE),"")</f>
        <v/>
      </c>
      <c r="O10" s="414" t="str">
        <f>IFERROR(VLOOKUP($C$10,'Database Quality'!$C$6:$I$102,O3,FALSE),"")</f>
        <v/>
      </c>
      <c r="P10" s="414" t="str">
        <f>IFERROR(VLOOKUP($C$10,'Database Quality'!$C$6:$I$102,P3,FALSE),"")</f>
        <v/>
      </c>
      <c r="Q10" s="548" t="str">
        <f>IFERROR(VLOOKUP($C$10,'Database Quality'!$C$6:$I$102,Q3,FALSE),"")</f>
        <v/>
      </c>
    </row>
    <row r="11" spans="2:17">
      <c r="B11" s="569" t="s">
        <v>171</v>
      </c>
      <c r="C11" s="541" t="str">
        <f>IF('Distribution To ROM'!M30="","",'Distribution To ROM'!M30)</f>
        <v>T100 NT.</v>
      </c>
      <c r="D11" s="534">
        <f>IF('Distribution To ROM'!N30="","",'Distribution To ROM'!N30)</f>
        <v>3</v>
      </c>
      <c r="E11" s="542">
        <f>IFERROR(VLOOKUP($C$11,'Database Quality'!$C$6:$I$102,E3,FALSE),"")</f>
        <v>27.33</v>
      </c>
      <c r="F11" s="421">
        <f>IFERROR(VLOOKUP($C$11,'Database Quality'!$C$6:$I$102,F3,FALSE),"")</f>
        <v>1.42</v>
      </c>
      <c r="G11" s="421">
        <f>IFERROR(VLOOKUP($C$11,'Database Quality'!$C$6:$I$102,G3,FALSE),"")</f>
        <v>0.08</v>
      </c>
      <c r="H11" s="422">
        <f>IFERROR(VLOOKUP($C$11,'Database Quality'!$C$6:$I$102,H3,FALSE),"")</f>
        <v>6847</v>
      </c>
      <c r="I11" s="422">
        <f>IFERROR(VLOOKUP($C$11,'Database Quality'!$C$6:$I$102,I3,FALSE),"")</f>
        <v>5415</v>
      </c>
      <c r="J11" s="543">
        <f>IFERROR(VLOOKUP($C$11,'Database Quality'!$C$6:$I$102,J3,FALSE),"")</f>
        <v>4883</v>
      </c>
      <c r="K11" s="539">
        <f>IF('Distribution To ROM'!O30="","",'Distribution To ROM'!O30)</f>
        <v>3</v>
      </c>
      <c r="L11" s="542">
        <f>IFERROR(VLOOKUP($C$11,'Database Quality'!$C$6:$I$102,L3,FALSE),"")</f>
        <v>27.33</v>
      </c>
      <c r="M11" s="421">
        <f>IFERROR(VLOOKUP($C$11,'Database Quality'!$C$6:$I$102,M3,FALSE),"")</f>
        <v>1.42</v>
      </c>
      <c r="N11" s="421">
        <f>IFERROR(VLOOKUP($C$11,'Database Quality'!$C$6:$I$102,N3,FALSE),"")</f>
        <v>0.08</v>
      </c>
      <c r="O11" s="422">
        <f>IFERROR(VLOOKUP($C$11,'Database Quality'!$C$6:$I$102,O3,FALSE),"")</f>
        <v>6847</v>
      </c>
      <c r="P11" s="422">
        <f>IFERROR(VLOOKUP($C$11,'Database Quality'!$C$6:$I$102,P3,FALSE),"")</f>
        <v>5415</v>
      </c>
      <c r="Q11" s="544">
        <f>IFERROR(VLOOKUP($C$11,'Database Quality'!$C$6:$I$102,Q3,FALSE),"")</f>
        <v>4883</v>
      </c>
    </row>
    <row r="12" spans="2:17">
      <c r="C12" s="541" t="str">
        <f>IF('Distribution To ROM'!M31="","",'Distribution To ROM'!M31)</f>
        <v/>
      </c>
      <c r="D12" s="534" t="str">
        <f>IF('Distribution To ROM'!N31="","",'Distribution To ROM'!N31)</f>
        <v/>
      </c>
      <c r="E12" s="542" t="str">
        <f>IFERROR(VLOOKUP($C$12,'Database Quality'!$C$6:$I$102,E3,FALSE),"")</f>
        <v/>
      </c>
      <c r="F12" s="421" t="str">
        <f>IFERROR(VLOOKUP($C$12,'Database Quality'!$C$6:$I$102,F3,FALSE),"")</f>
        <v/>
      </c>
      <c r="G12" s="421" t="str">
        <f>IFERROR(VLOOKUP($C$12,'Database Quality'!$C$6:$I$102,G3,FALSE),"")</f>
        <v/>
      </c>
      <c r="H12" s="422" t="str">
        <f>IFERROR(VLOOKUP($C$12,'Database Quality'!$C$6:$I$102,H3,FALSE),"")</f>
        <v/>
      </c>
      <c r="I12" s="422" t="str">
        <f>IFERROR(VLOOKUP($C$12,'Database Quality'!$C$6:$I$102,I3,FALSE),"")</f>
        <v/>
      </c>
      <c r="J12" s="543" t="str">
        <f>IFERROR(VLOOKUP($C$12,'Database Quality'!$C$6:$I$102,J3,FALSE),"")</f>
        <v/>
      </c>
      <c r="K12" s="539" t="str">
        <f>IF('Distribution To ROM'!O31="","",'Distribution To ROM'!O31)</f>
        <v/>
      </c>
      <c r="L12" s="542" t="str">
        <f>IFERROR(VLOOKUP($C$12,'Database Quality'!$C$6:$I$102,L3,FALSE),"")</f>
        <v/>
      </c>
      <c r="M12" s="421" t="str">
        <f>IFERROR(VLOOKUP($C$12,'Database Quality'!$C$6:$I$102,M3,FALSE),"")</f>
        <v/>
      </c>
      <c r="N12" s="421" t="str">
        <f>IFERROR(VLOOKUP($C$12,'Database Quality'!$C$6:$I$102,N3,FALSE),"")</f>
        <v/>
      </c>
      <c r="O12" s="422" t="str">
        <f>IFERROR(VLOOKUP($C$12,'Database Quality'!$C$6:$I$102,O3,FALSE),"")</f>
        <v/>
      </c>
      <c r="P12" s="422" t="str">
        <f>IFERROR(VLOOKUP($C$12,'Database Quality'!$C$6:$I$102,P3,FALSE),"")</f>
        <v/>
      </c>
      <c r="Q12" s="544" t="str">
        <f>IFERROR(VLOOKUP($C$12,'Database Quality'!$C$6:$I$102,Q3,FALSE),"")</f>
        <v/>
      </c>
    </row>
    <row r="13" spans="2:17">
      <c r="C13" s="541" t="str">
        <f>IF('Distribution To ROM'!M32="","",'Distribution To ROM'!M32)</f>
        <v/>
      </c>
      <c r="D13" s="534" t="str">
        <f>IF('Distribution To ROM'!N32="","",'Distribution To ROM'!N32)</f>
        <v/>
      </c>
      <c r="E13" s="542" t="str">
        <f>IFERROR(VLOOKUP($C$12,'Database Quality'!$C$6:$I$102,E3,FALSE),"")</f>
        <v/>
      </c>
      <c r="F13" s="421" t="str">
        <f>IFERROR(VLOOKUP($C$12,'Database Quality'!$C$6:$I$102,F3,FALSE),"")</f>
        <v/>
      </c>
      <c r="G13" s="421" t="str">
        <f>IFERROR(VLOOKUP($C$12,'Database Quality'!$C$6:$I$102,G3,FALSE),"")</f>
        <v/>
      </c>
      <c r="H13" s="422" t="str">
        <f>IFERROR(VLOOKUP($C$12,'Database Quality'!$C$6:$I$102,H3,FALSE),"")</f>
        <v/>
      </c>
      <c r="I13" s="422" t="str">
        <f>IFERROR(VLOOKUP($C$12,'Database Quality'!$C$6:$I$102,I3,FALSE),"")</f>
        <v/>
      </c>
      <c r="J13" s="543" t="str">
        <f>IFERROR(VLOOKUP($C$12,'Database Quality'!$C$6:$I$102,J3,FALSE),"")</f>
        <v/>
      </c>
      <c r="K13" s="539" t="str">
        <f>IF('Distribution To ROM'!O32="","",'Distribution To ROM'!O32)</f>
        <v/>
      </c>
      <c r="L13" s="542" t="str">
        <f>IFERROR(VLOOKUP($C$12,'Database Quality'!$C$6:$I$102,L3,FALSE),"")</f>
        <v/>
      </c>
      <c r="M13" s="421" t="str">
        <f>IFERROR(VLOOKUP($C$12,'Database Quality'!$C$6:$I$102,M3,FALSE),"")</f>
        <v/>
      </c>
      <c r="N13" s="421" t="str">
        <f>IFERROR(VLOOKUP($C$12,'Database Quality'!$C$6:$I$102,N3,FALSE),"")</f>
        <v/>
      </c>
      <c r="O13" s="422" t="str">
        <f>IFERROR(VLOOKUP($C$12,'Database Quality'!$C$6:$I$102,O3,FALSE),"")</f>
        <v/>
      </c>
      <c r="P13" s="422" t="str">
        <f>IFERROR(VLOOKUP($C$12,'Database Quality'!$C$6:$I$102,P3,FALSE),"")</f>
        <v/>
      </c>
      <c r="Q13" s="544" t="str">
        <f>IFERROR(VLOOKUP($C$12,'Database Quality'!$C$6:$I$102,Q3,FALSE),"")</f>
        <v/>
      </c>
    </row>
    <row r="14" spans="2:17">
      <c r="B14" s="569" t="s">
        <v>90</v>
      </c>
      <c r="C14" s="545" t="str">
        <f>IF('Distribution To ROM'!S30="","",'Distribution To ROM'!S30)</f>
        <v/>
      </c>
      <c r="D14" s="534" t="str">
        <f>IF('Distribution To ROM'!T30="","",'Distribution To ROM'!T30)</f>
        <v/>
      </c>
      <c r="E14" s="546" t="str">
        <f>IFERROR(VLOOKUP($C$14,'Database Quality'!$C$6:$I$102,E3,FALSE),"")</f>
        <v/>
      </c>
      <c r="F14" s="438" t="str">
        <f>IFERROR(VLOOKUP($C$14,'Database Quality'!$C$6:$I$102,F3,FALSE),"")</f>
        <v/>
      </c>
      <c r="G14" s="438" t="str">
        <f>IFERROR(VLOOKUP($C$14,'Database Quality'!$C$6:$I$102,G3,FALSE),"")</f>
        <v/>
      </c>
      <c r="H14" s="414" t="str">
        <f>IFERROR(VLOOKUP($C$14,'Database Quality'!$C$6:$I$102,H3,FALSE),"")</f>
        <v/>
      </c>
      <c r="I14" s="414" t="str">
        <f>IFERROR(VLOOKUP($C$14,'Database Quality'!$C$6:$I$102,I3,FALSE),"")</f>
        <v/>
      </c>
      <c r="J14" s="547" t="str">
        <f>IFERROR(VLOOKUP($C$14,'Database Quality'!$C$6:$I$102,J3,FALSE),"")</f>
        <v/>
      </c>
      <c r="K14" s="539" t="str">
        <f>IF('Distribution To ROM'!U30="","",'Distribution To ROM'!U30)</f>
        <v/>
      </c>
      <c r="L14" s="546" t="str">
        <f>IFERROR(VLOOKUP($C$14,'Database Quality'!$C$6:$I$102,L3,FALSE),"")</f>
        <v/>
      </c>
      <c r="M14" s="438" t="str">
        <f>IFERROR(VLOOKUP($C$14,'Database Quality'!$C$6:$I$102,M3,FALSE),"")</f>
        <v/>
      </c>
      <c r="N14" s="438" t="str">
        <f>IFERROR(VLOOKUP($C$14,'Database Quality'!$C$6:$I$102,N3,FALSE),"")</f>
        <v/>
      </c>
      <c r="O14" s="414" t="str">
        <f>IFERROR(VLOOKUP($C$14,'Database Quality'!$C$6:$I$102,O3,FALSE),"")</f>
        <v/>
      </c>
      <c r="P14" s="414" t="str">
        <f>IFERROR(VLOOKUP($C$14,'Database Quality'!$C$6:$I$102,P3,FALSE),"")</f>
        <v/>
      </c>
      <c r="Q14" s="548" t="str">
        <f>IFERROR(VLOOKUP($C$14,'Database Quality'!$C$6:$I$102,Q3,FALSE),"")</f>
        <v/>
      </c>
    </row>
    <row r="15" spans="2:17">
      <c r="C15" s="545" t="str">
        <f>IF('Distribution To ROM'!S31="","",'Distribution To ROM'!S31)</f>
        <v/>
      </c>
      <c r="D15" s="534" t="str">
        <f>IF('Distribution To ROM'!T31="","",'Distribution To ROM'!T31)</f>
        <v/>
      </c>
      <c r="E15" s="546" t="str">
        <f>IFERROR(VLOOKUP($C$15,'Database Quality'!$C$6:$I$102,E3,FALSE),"")</f>
        <v/>
      </c>
      <c r="F15" s="438" t="str">
        <f>IFERROR(VLOOKUP($C$15,'Database Quality'!$C$6:$I$102,F3,FALSE),"")</f>
        <v/>
      </c>
      <c r="G15" s="438" t="str">
        <f>IFERROR(VLOOKUP($C$15,'Database Quality'!$C$6:$I$102,G3,FALSE),"")</f>
        <v/>
      </c>
      <c r="H15" s="414" t="str">
        <f>IFERROR(VLOOKUP($C$15,'Database Quality'!$C$6:$I$102,H3,FALSE),"")</f>
        <v/>
      </c>
      <c r="I15" s="414" t="str">
        <f>IFERROR(VLOOKUP($C$15,'Database Quality'!$C$6:$I$102,I3,FALSE),"")</f>
        <v/>
      </c>
      <c r="J15" s="547" t="str">
        <f>IFERROR(VLOOKUP($C$15,'Database Quality'!$C$6:$I$102,J3,FALSE),"")</f>
        <v/>
      </c>
      <c r="K15" s="539" t="str">
        <f>IF('Distribution To ROM'!U31="","",'Distribution To ROM'!U31)</f>
        <v/>
      </c>
      <c r="L15" s="546" t="str">
        <f>IFERROR(VLOOKUP($C$15,'Database Quality'!$C$6:$I$102,L3,FALSE),"")</f>
        <v/>
      </c>
      <c r="M15" s="438" t="str">
        <f>IFERROR(VLOOKUP($C$15,'Database Quality'!$C$6:$I$102,M3,FALSE),"")</f>
        <v/>
      </c>
      <c r="N15" s="438" t="str">
        <f>IFERROR(VLOOKUP($C$15,'Database Quality'!$C$6:$I$102,N3,FALSE),"")</f>
        <v/>
      </c>
      <c r="O15" s="414" t="str">
        <f>IFERROR(VLOOKUP($C$15,'Database Quality'!$C$6:$I$102,O3,FALSE),"")</f>
        <v/>
      </c>
      <c r="P15" s="414" t="str">
        <f>IFERROR(VLOOKUP($C$15,'Database Quality'!$C$6:$I$102,P3,FALSE),"")</f>
        <v/>
      </c>
      <c r="Q15" s="548" t="str">
        <f>IFERROR(VLOOKUP($C$15,'Database Quality'!$C$6:$I$102,Q3,FALSE),"")</f>
        <v/>
      </c>
    </row>
    <row r="16" spans="2:17">
      <c r="C16" s="545" t="str">
        <f>IF('Distribution To ROM'!S32="","",'Distribution To ROM'!S32)</f>
        <v/>
      </c>
      <c r="D16" s="534" t="str">
        <f>IF('Distribution To ROM'!T32="","",'Distribution To ROM'!T32)</f>
        <v/>
      </c>
      <c r="E16" s="546" t="str">
        <f>IFERROR(VLOOKUP($C$16,'Database Quality'!$C$6:$I$102,E3,FALSE),"")</f>
        <v/>
      </c>
      <c r="F16" s="438" t="str">
        <f>IFERROR(VLOOKUP($C$16,'Database Quality'!$C$6:$I$102,F3,FALSE),"")</f>
        <v/>
      </c>
      <c r="G16" s="438" t="str">
        <f>IFERROR(VLOOKUP($C$16,'Database Quality'!$C$6:$I$102,G3,FALSE),"")</f>
        <v/>
      </c>
      <c r="H16" s="414" t="str">
        <f>IFERROR(VLOOKUP($C$16,'Database Quality'!$C$6:$I$102,H3,FALSE),"")</f>
        <v/>
      </c>
      <c r="I16" s="414" t="str">
        <f>IFERROR(VLOOKUP($C$16,'Database Quality'!$C$6:$I$102,I3,FALSE),"")</f>
        <v/>
      </c>
      <c r="J16" s="547" t="str">
        <f>IFERROR(VLOOKUP($C$16,'Database Quality'!$C$6:$I$102,J3,FALSE),"")</f>
        <v/>
      </c>
      <c r="K16" s="539" t="str">
        <f>IF('Distribution To ROM'!U32="","",'Distribution To ROM'!U32)</f>
        <v/>
      </c>
      <c r="L16" s="546" t="str">
        <f>IFERROR(VLOOKUP($C$16,'Database Quality'!$C$6:$I$102,L3,FALSE),"")</f>
        <v/>
      </c>
      <c r="M16" s="438" t="str">
        <f>IFERROR(VLOOKUP($C$16,'Database Quality'!$C$6:$I$102,M3,FALSE),"")</f>
        <v/>
      </c>
      <c r="N16" s="438" t="str">
        <f>IFERROR(VLOOKUP($C$16,'Database Quality'!$C$6:$I$102,N3,FALSE),"")</f>
        <v/>
      </c>
      <c r="O16" s="414" t="str">
        <f>IFERROR(VLOOKUP($C$16,'Database Quality'!$C$6:$I$102,O3,FALSE),"")</f>
        <v/>
      </c>
      <c r="P16" s="414" t="str">
        <f>IFERROR(VLOOKUP($C$16,'Database Quality'!$C$6:$I$102,P3,FALSE),"")</f>
        <v/>
      </c>
      <c r="Q16" s="548" t="str">
        <f>IFERROR(VLOOKUP($C$16,'Database Quality'!$C$6:$I$102,Q3,FALSE),"")</f>
        <v/>
      </c>
    </row>
    <row r="17" spans="2:17">
      <c r="B17" s="569" t="s">
        <v>172</v>
      </c>
      <c r="C17" s="541" t="str">
        <f>IF('Distribution To ROM'!Y30="","",'Distribution To ROM'!Y30)</f>
        <v/>
      </c>
      <c r="D17" s="534" t="str">
        <f>IF('Distribution To ROM'!Z30="","",'Distribution To ROM'!Z30)</f>
        <v/>
      </c>
      <c r="E17" s="542" t="str">
        <f>IFERROR(VLOOKUP($C$17,'Database Quality'!$C$6:$I$102,E3,FALSE),"")</f>
        <v/>
      </c>
      <c r="F17" s="421" t="str">
        <f>IFERROR(VLOOKUP($C$17,'Database Quality'!$C$6:$I$102,F3,FALSE),"")</f>
        <v/>
      </c>
      <c r="G17" s="421" t="str">
        <f>IFERROR(VLOOKUP($C$17,'Database Quality'!$C$6:$I$102,G3,FALSE),"")</f>
        <v/>
      </c>
      <c r="H17" s="422" t="str">
        <f>IFERROR(VLOOKUP($C$17,'Database Quality'!$C$6:$I$102,H3,FALSE),"")</f>
        <v/>
      </c>
      <c r="I17" s="422" t="str">
        <f>IFERROR(VLOOKUP($C$17,'Database Quality'!$C$6:$I$102,I3,FALSE),"")</f>
        <v/>
      </c>
      <c r="J17" s="543" t="str">
        <f>IFERROR(VLOOKUP($C$17,'Database Quality'!$C$6:$I$102,J3,FALSE),"")</f>
        <v/>
      </c>
      <c r="K17" s="539" t="str">
        <f>IF('Distribution To ROM'!AA30="","",'Distribution To ROM'!AA30)</f>
        <v/>
      </c>
      <c r="L17" s="542" t="str">
        <f>IFERROR(VLOOKUP($C$17,'Database Quality'!$C$6:$I$102,L3,FALSE),"")</f>
        <v/>
      </c>
      <c r="M17" s="421" t="str">
        <f>IFERROR(VLOOKUP($C$17,'Database Quality'!$C$6:$I$102,M3,FALSE),"")</f>
        <v/>
      </c>
      <c r="N17" s="421" t="str">
        <f>IFERROR(VLOOKUP($C$17,'Database Quality'!$C$6:$I$102,N3,FALSE),"")</f>
        <v/>
      </c>
      <c r="O17" s="422" t="str">
        <f>IFERROR(VLOOKUP($C$17,'Database Quality'!$C$6:$I$102,O3,FALSE),"")</f>
        <v/>
      </c>
      <c r="P17" s="422" t="str">
        <f>IFERROR(VLOOKUP($C$17,'Database Quality'!$C$6:$I$102,P3,FALSE),"")</f>
        <v/>
      </c>
      <c r="Q17" s="544" t="str">
        <f>IFERROR(VLOOKUP($C$17,'Database Quality'!$C$6:$I$102,Q3,FALSE),"")</f>
        <v/>
      </c>
    </row>
    <row r="18" spans="2:17">
      <c r="C18" s="541" t="str">
        <f>IF('Distribution To ROM'!Y31="","",'Distribution To ROM'!Y31)</f>
        <v/>
      </c>
      <c r="D18" s="534" t="str">
        <f>IF('Distribution To ROM'!Z31="","",'Distribution To ROM'!Z31)</f>
        <v/>
      </c>
      <c r="E18" s="542" t="str">
        <f>IFERROR(VLOOKUP($C$18,'Database Quality'!$C$6:$I$102,E3,FALSE),"")</f>
        <v/>
      </c>
      <c r="F18" s="421" t="str">
        <f>IFERROR(VLOOKUP($C$18,'Database Quality'!$C$6:$I$102,F3,FALSE),"")</f>
        <v/>
      </c>
      <c r="G18" s="421" t="str">
        <f>IFERROR(VLOOKUP($C$18,'Database Quality'!$C$6:$I$102,G3,FALSE),"")</f>
        <v/>
      </c>
      <c r="H18" s="422" t="str">
        <f>IFERROR(VLOOKUP($C$18,'Database Quality'!$C$6:$I$102,H3,FALSE),"")</f>
        <v/>
      </c>
      <c r="I18" s="422" t="str">
        <f>IFERROR(VLOOKUP($C$18,'Database Quality'!$C$6:$I$102,I3,FALSE),"")</f>
        <v/>
      </c>
      <c r="J18" s="543" t="str">
        <f>IFERROR(VLOOKUP($C$18,'Database Quality'!$C$6:$I$102,J3,FALSE),"")</f>
        <v/>
      </c>
      <c r="K18" s="539" t="str">
        <f>IF('Distribution To ROM'!AA31="","",'Distribution To ROM'!AA31)</f>
        <v/>
      </c>
      <c r="L18" s="542" t="str">
        <f>IFERROR(VLOOKUP($C$18,'Database Quality'!$C$6:$I$102,L3,FALSE),"")</f>
        <v/>
      </c>
      <c r="M18" s="421" t="str">
        <f>IFERROR(VLOOKUP($C$18,'Database Quality'!$C$6:$I$102,M3,FALSE),"")</f>
        <v/>
      </c>
      <c r="N18" s="421" t="str">
        <f>IFERROR(VLOOKUP($C$18,'Database Quality'!$C$6:$I$102,N3,FALSE),"")</f>
        <v/>
      </c>
      <c r="O18" s="422" t="str">
        <f>IFERROR(VLOOKUP($C$18,'Database Quality'!$C$6:$I$102,O3,FALSE),"")</f>
        <v/>
      </c>
      <c r="P18" s="422" t="str">
        <f>IFERROR(VLOOKUP($C$18,'Database Quality'!$C$6:$I$102,P3,FALSE),"")</f>
        <v/>
      </c>
      <c r="Q18" s="544" t="str">
        <f>IFERROR(VLOOKUP($C$18,'Database Quality'!$C$6:$I$102,Q3,FALSE),"")</f>
        <v/>
      </c>
    </row>
    <row r="19" spans="2:17">
      <c r="C19" s="541" t="str">
        <f>IF('Distribution To ROM'!Y32="","",'Distribution To ROM'!Y32)</f>
        <v/>
      </c>
      <c r="D19" s="534" t="str">
        <f>IF('Distribution To ROM'!Z32="","",'Distribution To ROM'!Z32)</f>
        <v/>
      </c>
      <c r="E19" s="542" t="str">
        <f>IFERROR(VLOOKUP($C$19,'Database Quality'!$C$6:$I$102,E3,FALSE),"")</f>
        <v/>
      </c>
      <c r="F19" s="421" t="str">
        <f>IFERROR(VLOOKUP($C$19,'Database Quality'!$C$6:$I$102,F3,FALSE),"")</f>
        <v/>
      </c>
      <c r="G19" s="421" t="str">
        <f>IFERROR(VLOOKUP($C$19,'Database Quality'!$C$6:$I$102,G3,FALSE),"")</f>
        <v/>
      </c>
      <c r="H19" s="422" t="str">
        <f>IFERROR(VLOOKUP($C$19,'Database Quality'!$C$6:$I$102,H3,FALSE),"")</f>
        <v/>
      </c>
      <c r="I19" s="422" t="str">
        <f>IFERROR(VLOOKUP($C$19,'Database Quality'!$C$6:$I$102,I3,FALSE),"")</f>
        <v/>
      </c>
      <c r="J19" s="543" t="str">
        <f>IFERROR(VLOOKUP($C$19,'Database Quality'!$C$6:$I$102,J3,FALSE),"")</f>
        <v/>
      </c>
      <c r="K19" s="539" t="str">
        <f>IF('Distribution To ROM'!AA32="","",'Distribution To ROM'!AA32)</f>
        <v/>
      </c>
      <c r="L19" s="542" t="str">
        <f>IFERROR(VLOOKUP($C$19,'Database Quality'!$C$6:$I$102,L3,FALSE),"")</f>
        <v/>
      </c>
      <c r="M19" s="421" t="str">
        <f>IFERROR(VLOOKUP($C$19,'Database Quality'!$C$6:$I$102,M3,FALSE),"")</f>
        <v/>
      </c>
      <c r="N19" s="421" t="str">
        <f>IFERROR(VLOOKUP($C$19,'Database Quality'!$C$6:$I$102,N3,FALSE),"")</f>
        <v/>
      </c>
      <c r="O19" s="422" t="str">
        <f>IFERROR(VLOOKUP($C$19,'Database Quality'!$C$6:$I$102,O3,FALSE),"")</f>
        <v/>
      </c>
      <c r="P19" s="422" t="str">
        <f>IFERROR(VLOOKUP($C$19,'Database Quality'!$C$6:$I$102,P3,FALSE),"")</f>
        <v/>
      </c>
      <c r="Q19" s="544" t="str">
        <f>IFERROR(VLOOKUP($C$19,'Database Quality'!$C$6:$I$102,Q3,FALSE),"")</f>
        <v/>
      </c>
    </row>
    <row r="20" spans="2:17">
      <c r="B20" s="570" t="s">
        <v>197</v>
      </c>
      <c r="C20" s="545" t="str">
        <f>IF('Distribution To ROM'!AW30="","",'Distribution To ROM'!AW30)</f>
        <v>HI ASH PRG</v>
      </c>
      <c r="D20" s="534">
        <f>IF('Distribution To ROM'!AX30="","",'Distribution To ROM'!AX30)</f>
        <v>3</v>
      </c>
      <c r="E20" s="546">
        <f>IFERROR(VLOOKUP($C$20,'Database Quality'!$C$6:$I$102,E3,FALSE),"")</f>
        <v>29.15</v>
      </c>
      <c r="F20" s="438">
        <f>IFERROR(VLOOKUP($C$20,'Database Quality'!$C$6:$I$102,F3,FALSE),"")</f>
        <v>2.41</v>
      </c>
      <c r="G20" s="438">
        <f>IFERROR(VLOOKUP($C$20,'Database Quality'!$C$6:$I$102,G3,FALSE),"")</f>
        <v>0.18</v>
      </c>
      <c r="H20" s="414">
        <f>IFERROR(VLOOKUP($C$20,'Database Quality'!$C$6:$I$102,H3,FALSE),"")</f>
        <v>6980</v>
      </c>
      <c r="I20" s="414">
        <f>IFERROR(VLOOKUP($C$20,'Database Quality'!$C$6:$I$102,I3,FALSE),"")</f>
        <v>5412</v>
      </c>
      <c r="J20" s="547">
        <f>IFERROR(VLOOKUP($C$20,'Database Quality'!$C$6:$I$102,J3,FALSE),"")</f>
        <v>4777</v>
      </c>
      <c r="K20" s="539">
        <f>IF('Distribution To ROM'!AY30="","",'Distribution To ROM'!AY30)</f>
        <v>3</v>
      </c>
      <c r="L20" s="546">
        <f>IFERROR(VLOOKUP($C$20,'Database Quality'!$C$6:$I$102,L3,FALSE),"")</f>
        <v>29.15</v>
      </c>
      <c r="M20" s="438">
        <f>IFERROR(VLOOKUP($C$20,'Database Quality'!$C$6:$I$102,M3,FALSE),"")</f>
        <v>2.41</v>
      </c>
      <c r="N20" s="438">
        <f>IFERROR(VLOOKUP($C$20,'Database Quality'!$C$6:$I$102,N3,FALSE),"")</f>
        <v>0.18</v>
      </c>
      <c r="O20" s="414">
        <f>IFERROR(VLOOKUP($C$20,'Database Quality'!$C$6:$I$102,O3,FALSE),"")</f>
        <v>6980</v>
      </c>
      <c r="P20" s="414">
        <f>IFERROR(VLOOKUP($C$20,'Database Quality'!$C$6:$I$102,P3,FALSE),"")</f>
        <v>5412</v>
      </c>
      <c r="Q20" s="548">
        <f>IFERROR(VLOOKUP($C$20,'Database Quality'!$C$6:$I$102,Q3,FALSE),"")</f>
        <v>4777</v>
      </c>
    </row>
    <row r="21" spans="2:17">
      <c r="B21" s="570"/>
      <c r="C21" s="545" t="str">
        <f>IF('Distribution To ROM'!AW31="","",'Distribution To ROM'!AW31)</f>
        <v/>
      </c>
      <c r="D21" s="534" t="str">
        <f>IF('Distribution To ROM'!AX31="","",'Distribution To ROM'!AX31)</f>
        <v/>
      </c>
      <c r="E21" s="546" t="str">
        <f>IFERROR(VLOOKUP($C$21,'Database Quality'!$C$6:$I$102,E3,FALSE),"")</f>
        <v/>
      </c>
      <c r="F21" s="438" t="str">
        <f>IFERROR(VLOOKUP($C$21,'Database Quality'!$C$6:$I$102,F3,FALSE),"")</f>
        <v/>
      </c>
      <c r="G21" s="438" t="str">
        <f>IFERROR(VLOOKUP($C$21,'Database Quality'!$C$6:$I$102,G3,FALSE),"")</f>
        <v/>
      </c>
      <c r="H21" s="414" t="str">
        <f>IFERROR(VLOOKUP($C$21,'Database Quality'!$C$6:$I$102,H3,FALSE),"")</f>
        <v/>
      </c>
      <c r="I21" s="414" t="str">
        <f>IFERROR(VLOOKUP($C$21,'Database Quality'!$C$6:$I$102,I3,FALSE),"")</f>
        <v/>
      </c>
      <c r="J21" s="547" t="str">
        <f>IFERROR(VLOOKUP($C$21,'Database Quality'!$C$6:$I$102,J3,FALSE),"")</f>
        <v/>
      </c>
      <c r="K21" s="539" t="str">
        <f>IF('Distribution To ROM'!AY31="","",'Distribution To ROM'!AY31)</f>
        <v/>
      </c>
      <c r="L21" s="546" t="str">
        <f>IFERROR(VLOOKUP($C$21,'Database Quality'!$C$6:$I$102,L3,FALSE),"")</f>
        <v/>
      </c>
      <c r="M21" s="438" t="str">
        <f>IFERROR(VLOOKUP($C$21,'Database Quality'!$C$6:$I$102,M3,FALSE),"")</f>
        <v/>
      </c>
      <c r="N21" s="438" t="str">
        <f>IFERROR(VLOOKUP($C$21,'Database Quality'!$C$6:$I$102,N3,FALSE),"")</f>
        <v/>
      </c>
      <c r="O21" s="414" t="str">
        <f>IFERROR(VLOOKUP($C$21,'Database Quality'!$C$6:$I$102,O3,FALSE),"")</f>
        <v/>
      </c>
      <c r="P21" s="414" t="str">
        <f>IFERROR(VLOOKUP($C$21,'Database Quality'!$C$6:$I$102,P3,FALSE),"")</f>
        <v/>
      </c>
      <c r="Q21" s="548" t="str">
        <f>IFERROR(VLOOKUP($C$21,'Database Quality'!$C$6:$I$102,Q3,FALSE),"")</f>
        <v/>
      </c>
    </row>
    <row r="22" spans="2:17">
      <c r="B22" s="570"/>
      <c r="C22" s="545" t="str">
        <f>IF('Distribution To ROM'!AW32="","",'Distribution To ROM'!AW32)</f>
        <v/>
      </c>
      <c r="D22" s="534" t="str">
        <f>IF('Distribution To ROM'!AX32="","",'Distribution To ROM'!AX32)</f>
        <v/>
      </c>
      <c r="E22" s="546" t="str">
        <f>IFERROR(VLOOKUP($C$22,'Database Quality'!$C$6:$I$102,E3,FALSE),"")</f>
        <v/>
      </c>
      <c r="F22" s="438" t="str">
        <f>IFERROR(VLOOKUP($C$22,'Database Quality'!$C$6:$I$102,F3,FALSE),"")</f>
        <v/>
      </c>
      <c r="G22" s="438" t="str">
        <f>IFERROR(VLOOKUP($C$22,'Database Quality'!$C$6:$I$102,G3,FALSE),"")</f>
        <v/>
      </c>
      <c r="H22" s="414" t="str">
        <f>IFERROR(VLOOKUP($C$22,'Database Quality'!$C$6:$I$102,H3,FALSE),"")</f>
        <v/>
      </c>
      <c r="I22" s="414" t="str">
        <f>IFERROR(VLOOKUP($C$22,'Database Quality'!$C$6:$I$102,I3,FALSE),"")</f>
        <v/>
      </c>
      <c r="J22" s="547" t="str">
        <f>IFERROR(VLOOKUP($C$22,'Database Quality'!$C$6:$I$102,J3,FALSE),"")</f>
        <v/>
      </c>
      <c r="K22" s="539" t="str">
        <f>IF('Distribution To ROM'!AY32="","",'Distribution To ROM'!AY32)</f>
        <v/>
      </c>
      <c r="L22" s="546" t="str">
        <f>IFERROR(VLOOKUP($C$22,'Database Quality'!$C$6:$I$102,L3,FALSE),"")</f>
        <v/>
      </c>
      <c r="M22" s="438" t="str">
        <f>IFERROR(VLOOKUP($C$22,'Database Quality'!$C$6:$I$102,M3,FALSE),"")</f>
        <v/>
      </c>
      <c r="N22" s="438" t="str">
        <f>IFERROR(VLOOKUP($C$22,'Database Quality'!$C$6:$I$102,N3,FALSE),"")</f>
        <v/>
      </c>
      <c r="O22" s="414" t="str">
        <f>IFERROR(VLOOKUP($C$22,'Database Quality'!$C$6:$I$102,O3,FALSE),"")</f>
        <v/>
      </c>
      <c r="P22" s="414" t="str">
        <f>IFERROR(VLOOKUP($C$22,'Database Quality'!$C$6:$I$102,P3,FALSE),"")</f>
        <v/>
      </c>
      <c r="Q22" s="548" t="str">
        <f>IFERROR(VLOOKUP($C$22,'Database Quality'!$C$6:$I$102,Q3,FALSE),"")</f>
        <v/>
      </c>
    </row>
    <row r="23" spans="2:17" s="420" customFormat="1">
      <c r="B23" s="569" t="s">
        <v>188</v>
      </c>
      <c r="C23" s="541" t="str">
        <f>IF('Distribution To ROM'!AE30="","",'Distribution To ROM'!AE30)</f>
        <v/>
      </c>
      <c r="D23" s="534" t="str">
        <f>IF('Distribution To ROM'!AF30="","",'Distribution To ROM'!AF30)</f>
        <v/>
      </c>
      <c r="E23" s="542" t="str">
        <f>IFERROR(VLOOKUP($C$23,'Database Quality'!$C$6:$I$102,E3,FALSE),"")</f>
        <v/>
      </c>
      <c r="F23" s="421" t="str">
        <f>IFERROR(VLOOKUP($C$23,'Database Quality'!$C$6:$I$102,F3,FALSE),"")</f>
        <v/>
      </c>
      <c r="G23" s="421" t="str">
        <f>IFERROR(VLOOKUP($C$23,'Database Quality'!$C$6:$I$102,G3,FALSE),"")</f>
        <v/>
      </c>
      <c r="H23" s="422" t="str">
        <f>IFERROR(VLOOKUP($C$23,'Database Quality'!$C$6:$I$102,H3,FALSE),"")</f>
        <v/>
      </c>
      <c r="I23" s="422" t="str">
        <f>IFERROR(VLOOKUP($C$23,'Database Quality'!$C$6:$I$102,I3,FALSE),"")</f>
        <v/>
      </c>
      <c r="J23" s="543" t="str">
        <f>IFERROR(VLOOKUP($C$23,'Database Quality'!$C$6:$I$102,J3,FALSE),"")</f>
        <v/>
      </c>
      <c r="K23" s="539" t="str">
        <f>IF('Distribution To ROM'!AG30="","",'Distribution To ROM'!AG30)</f>
        <v/>
      </c>
      <c r="L23" s="542" t="str">
        <f>IFERROR(VLOOKUP($C$23,'Database Quality'!$C$6:$I$102,L3,FALSE),"")</f>
        <v/>
      </c>
      <c r="M23" s="421" t="str">
        <f>IFERROR(VLOOKUP($C$23,'Database Quality'!$C$6:$I$102,M3,FALSE),"")</f>
        <v/>
      </c>
      <c r="N23" s="421" t="str">
        <f>IFERROR(VLOOKUP($C$23,'Database Quality'!$C$6:$I$102,N3,FALSE),"")</f>
        <v/>
      </c>
      <c r="O23" s="422" t="str">
        <f>IFERROR(VLOOKUP($C$23,'Database Quality'!$C$6:$I$102,O3,FALSE),"")</f>
        <v/>
      </c>
      <c r="P23" s="422" t="str">
        <f>IFERROR(VLOOKUP($C$23,'Database Quality'!$C$6:$I$102,P3,FALSE),"")</f>
        <v/>
      </c>
      <c r="Q23" s="544" t="str">
        <f>IFERROR(VLOOKUP($C$23,'Database Quality'!$C$6:$I$102,Q3,FALSE),"")</f>
        <v/>
      </c>
    </row>
    <row r="24" spans="2:17" s="420" customFormat="1">
      <c r="B24" s="569"/>
      <c r="C24" s="541" t="str">
        <f>IF('Distribution To ROM'!AE31="","",'Distribution To ROM'!AE31)</f>
        <v/>
      </c>
      <c r="D24" s="534" t="str">
        <f>IF('Distribution To ROM'!AF31="","",'Distribution To ROM'!AF31)</f>
        <v/>
      </c>
      <c r="E24" s="542" t="str">
        <f>IFERROR(VLOOKUP($C$24,'Database Quality'!$C$6:$I$102,E3,FALSE),"")</f>
        <v/>
      </c>
      <c r="F24" s="421" t="str">
        <f>IFERROR(VLOOKUP($C$24,'Database Quality'!$C$6:$I$102,F3,FALSE),"")</f>
        <v/>
      </c>
      <c r="G24" s="421" t="str">
        <f>IFERROR(VLOOKUP($C$24,'Database Quality'!$C$6:$I$102,G3,FALSE),"")</f>
        <v/>
      </c>
      <c r="H24" s="422" t="str">
        <f>IFERROR(VLOOKUP($C$24,'Database Quality'!$C$6:$I$102,H3,FALSE),"")</f>
        <v/>
      </c>
      <c r="I24" s="422" t="str">
        <f>IFERROR(VLOOKUP($C$24,'Database Quality'!$C$6:$I$102,I3,FALSE),"")</f>
        <v/>
      </c>
      <c r="J24" s="543" t="str">
        <f>IFERROR(VLOOKUP($C$24,'Database Quality'!$C$6:$I$102,J3,FALSE),"")</f>
        <v/>
      </c>
      <c r="K24" s="539" t="str">
        <f>IF('Distribution To ROM'!AG31="","",'Distribution To ROM'!AG31)</f>
        <v/>
      </c>
      <c r="L24" s="542" t="str">
        <f>IFERROR(VLOOKUP($C$24,'Database Quality'!$C$6:$I$102,L3,FALSE),"")</f>
        <v/>
      </c>
      <c r="M24" s="421" t="str">
        <f>IFERROR(VLOOKUP($C$24,'Database Quality'!$C$6:$I$102,M3,FALSE),"")</f>
        <v/>
      </c>
      <c r="N24" s="421" t="str">
        <f>IFERROR(VLOOKUP($C$24,'Database Quality'!$C$6:$I$102,N3,FALSE),"")</f>
        <v/>
      </c>
      <c r="O24" s="422" t="str">
        <f>IFERROR(VLOOKUP($C$24,'Database Quality'!$C$6:$I$102,O3,FALSE),"")</f>
        <v/>
      </c>
      <c r="P24" s="422" t="str">
        <f>IFERROR(VLOOKUP($C$24,'Database Quality'!$C$6:$I$102,P3,FALSE),"")</f>
        <v/>
      </c>
      <c r="Q24" s="544" t="str">
        <f>IFERROR(VLOOKUP($C$24,'Database Quality'!$C$6:$I$102,Q3,FALSE),"")</f>
        <v/>
      </c>
    </row>
    <row r="25" spans="2:17" s="420" customFormat="1">
      <c r="B25" s="569"/>
      <c r="C25" s="541" t="str">
        <f>IF('Distribution To ROM'!AE32="","",'Distribution To ROM'!AE32)</f>
        <v/>
      </c>
      <c r="D25" s="534" t="str">
        <f>IF('Distribution To ROM'!AF32="","",'Distribution To ROM'!AF32)</f>
        <v/>
      </c>
      <c r="E25" s="542" t="str">
        <f>IFERROR(VLOOKUP($C$25,'Database Quality'!$C$6:$I$102,E3,FALSE),"")</f>
        <v/>
      </c>
      <c r="F25" s="421" t="str">
        <f>IFERROR(VLOOKUP($C$25,'Database Quality'!$C$6:$I$102,F3,FALSE),"")</f>
        <v/>
      </c>
      <c r="G25" s="421" t="str">
        <f>IFERROR(VLOOKUP($C$25,'Database Quality'!$C$6:$I$102,G3,FALSE),"")</f>
        <v/>
      </c>
      <c r="H25" s="422" t="str">
        <f>IFERROR(VLOOKUP($C$25,'Database Quality'!$C$6:$I$102,H3,FALSE),"")</f>
        <v/>
      </c>
      <c r="I25" s="422" t="str">
        <f>IFERROR(VLOOKUP($C$25,'Database Quality'!$C$6:$I$102,I3,FALSE),"")</f>
        <v/>
      </c>
      <c r="J25" s="543" t="str">
        <f>IFERROR(VLOOKUP($C$25,'Database Quality'!$C$6:$I$102,J3,FALSE),"")</f>
        <v/>
      </c>
      <c r="K25" s="539" t="str">
        <f>IF('Distribution To ROM'!AG32="","",'Distribution To ROM'!AG32)</f>
        <v/>
      </c>
      <c r="L25" s="542" t="str">
        <f>IFERROR(VLOOKUP($C$25,'Database Quality'!$C$6:$I$102,L3,FALSE),"")</f>
        <v/>
      </c>
      <c r="M25" s="421" t="str">
        <f>IFERROR(VLOOKUP($C$25,'Database Quality'!$C$6:$I$102,M3,FALSE),"")</f>
        <v/>
      </c>
      <c r="N25" s="421" t="str">
        <f>IFERROR(VLOOKUP($C$25,'Database Quality'!$C$6:$I$102,N3,FALSE),"")</f>
        <v/>
      </c>
      <c r="O25" s="422" t="str">
        <f>IFERROR(VLOOKUP($C$25,'Database Quality'!$C$6:$I$102,O3,FALSE),"")</f>
        <v/>
      </c>
      <c r="P25" s="422" t="str">
        <f>IFERROR(VLOOKUP($C$25,'Database Quality'!$C$6:$I$102,P3,FALSE),"")</f>
        <v/>
      </c>
      <c r="Q25" s="544" t="str">
        <f>IFERROR(VLOOKUP($C$25,'Database Quality'!$C$6:$I$102,Q3,FALSE),"")</f>
        <v/>
      </c>
    </row>
    <row r="26" spans="2:17">
      <c r="B26" s="570" t="s">
        <v>199</v>
      </c>
      <c r="C26" s="545" t="str">
        <f>IF('Distribution To ROM'!AK30="","",'Distribution To ROM'!AK30)</f>
        <v/>
      </c>
      <c r="D26" s="534" t="str">
        <f>IF('Distribution To ROM'!AL30="","",'Distribution To ROM'!AL30)</f>
        <v/>
      </c>
      <c r="E26" s="546" t="str">
        <f>IFERROR(VLOOKUP($C$26,'Database Quality'!$C$6:$I$102,E3,FALSE),"")</f>
        <v/>
      </c>
      <c r="F26" s="438" t="str">
        <f>IFERROR(VLOOKUP($C$26,'Database Quality'!$C$6:$I$102,F3,FALSE),"")</f>
        <v/>
      </c>
      <c r="G26" s="438" t="str">
        <f>IFERROR(VLOOKUP($C$26,'Database Quality'!$C$6:$I$102,G3,FALSE),"")</f>
        <v/>
      </c>
      <c r="H26" s="414" t="str">
        <f>IFERROR(VLOOKUP($C$26,'Database Quality'!$C$6:$I$102,H3,FALSE),"")</f>
        <v/>
      </c>
      <c r="I26" s="414" t="str">
        <f>IFERROR(VLOOKUP($C$26,'Database Quality'!$C$6:$I$102,I3,FALSE),"")</f>
        <v/>
      </c>
      <c r="J26" s="547" t="str">
        <f>IFERROR(VLOOKUP($C$26,'Database Quality'!$C$6:$I$102,J3,FALSE),"")</f>
        <v/>
      </c>
      <c r="K26" s="539" t="str">
        <f>IF('Distribution To ROM'!AM30="","",'Distribution To ROM'!AM30)</f>
        <v/>
      </c>
      <c r="L26" s="546" t="str">
        <f>IFERROR(VLOOKUP($C$26,'Database Quality'!$C$6:$I$102,L3,FALSE),"")</f>
        <v/>
      </c>
      <c r="M26" s="438" t="str">
        <f>IFERROR(VLOOKUP($C$26,'Database Quality'!$C$6:$I$102,M3,FALSE),"")</f>
        <v/>
      </c>
      <c r="N26" s="438" t="str">
        <f>IFERROR(VLOOKUP($C$26,'Database Quality'!$C$6:$I$102,N3,FALSE),"")</f>
        <v/>
      </c>
      <c r="O26" s="414" t="str">
        <f>IFERROR(VLOOKUP($C$26,'Database Quality'!$C$6:$I$102,O3,FALSE),"")</f>
        <v/>
      </c>
      <c r="P26" s="414" t="str">
        <f>IFERROR(VLOOKUP($C$26,'Database Quality'!$C$6:$I$102,P3,FALSE),"")</f>
        <v/>
      </c>
      <c r="Q26" s="548" t="str">
        <f>IFERROR(VLOOKUP($C$26,'Database Quality'!$C$6:$I$102,Q3,FALSE),"")</f>
        <v/>
      </c>
    </row>
    <row r="27" spans="2:17">
      <c r="B27" s="570"/>
      <c r="C27" s="545" t="str">
        <f>IF('Distribution To ROM'!AK31="","",'Distribution To ROM'!AK31)</f>
        <v/>
      </c>
      <c r="D27" s="534" t="str">
        <f>IF('Distribution To ROM'!AL31="","",'Distribution To ROM'!AL31)</f>
        <v/>
      </c>
      <c r="E27" s="546" t="str">
        <f>IFERROR(VLOOKUP($C$27,'Database Quality'!$C$6:$I$102,E3,FALSE),"")</f>
        <v/>
      </c>
      <c r="F27" s="438" t="str">
        <f>IFERROR(VLOOKUP($C$27,'Database Quality'!$C$6:$I$102,F3,FALSE),"")</f>
        <v/>
      </c>
      <c r="G27" s="438" t="str">
        <f>IFERROR(VLOOKUP($C$27,'Database Quality'!$C$6:$I$102,G3,FALSE),"")</f>
        <v/>
      </c>
      <c r="H27" s="414" t="str">
        <f>IFERROR(VLOOKUP($C$27,'Database Quality'!$C$6:$I$102,H3,FALSE),"")</f>
        <v/>
      </c>
      <c r="I27" s="414" t="str">
        <f>IFERROR(VLOOKUP($C$27,'Database Quality'!$C$6:$I$102,I3,FALSE),"")</f>
        <v/>
      </c>
      <c r="J27" s="547" t="str">
        <f>IFERROR(VLOOKUP($C$27,'Database Quality'!$C$6:$I$102,J3,FALSE),"")</f>
        <v/>
      </c>
      <c r="K27" s="539" t="str">
        <f>IF('Distribution To ROM'!AM31="","",'Distribution To ROM'!AM31)</f>
        <v/>
      </c>
      <c r="L27" s="546" t="str">
        <f>IFERROR(VLOOKUP($C$27,'Database Quality'!$C$6:$I$102,L3,FALSE),"")</f>
        <v/>
      </c>
      <c r="M27" s="438" t="str">
        <f>IFERROR(VLOOKUP($C$27,'Database Quality'!$C$6:$I$102,M3,FALSE),"")</f>
        <v/>
      </c>
      <c r="N27" s="438" t="str">
        <f>IFERROR(VLOOKUP($C$27,'Database Quality'!$C$6:$I$102,N3,FALSE),"")</f>
        <v/>
      </c>
      <c r="O27" s="414" t="str">
        <f>IFERROR(VLOOKUP($C$27,'Database Quality'!$C$6:$I$102,O3,FALSE),"")</f>
        <v/>
      </c>
      <c r="P27" s="414" t="str">
        <f>IFERROR(VLOOKUP($C$27,'Database Quality'!$C$6:$I$102,P3,FALSE),"")</f>
        <v/>
      </c>
      <c r="Q27" s="548" t="str">
        <f>IFERROR(VLOOKUP($C$27,'Database Quality'!$C$6:$I$102,Q3,FALSE),"")</f>
        <v/>
      </c>
    </row>
    <row r="28" spans="2:17">
      <c r="B28" s="570"/>
      <c r="C28" s="545" t="str">
        <f>IF('Distribution To ROM'!AK32="","",'Distribution To ROM'!AK32)</f>
        <v/>
      </c>
      <c r="D28" s="534" t="str">
        <f>IF('Distribution To ROM'!AL32="","",'Distribution To ROM'!AL32)</f>
        <v/>
      </c>
      <c r="E28" s="546" t="str">
        <f>IFERROR(VLOOKUP($C$28,'Database Quality'!$C$6:$I$102,E3,FALSE),"")</f>
        <v/>
      </c>
      <c r="F28" s="438" t="str">
        <f>IFERROR(VLOOKUP($C$28,'Database Quality'!$C$6:$I$102,F3,FALSE),"")</f>
        <v/>
      </c>
      <c r="G28" s="438" t="str">
        <f>IFERROR(VLOOKUP($C$28,'Database Quality'!$C$6:$I$102,G3,FALSE),"")</f>
        <v/>
      </c>
      <c r="H28" s="414" t="str">
        <f>IFERROR(VLOOKUP($C$28,'Database Quality'!$C$6:$I$102,H3,FALSE),"")</f>
        <v/>
      </c>
      <c r="I28" s="414" t="str">
        <f>IFERROR(VLOOKUP($C$28,'Database Quality'!$C$6:$I$102,I3,FALSE),"")</f>
        <v/>
      </c>
      <c r="J28" s="547" t="str">
        <f>IFERROR(VLOOKUP($C$28,'Database Quality'!$C$6:$I$102,J3,FALSE),"")</f>
        <v/>
      </c>
      <c r="K28" s="539" t="str">
        <f>IF('Distribution To ROM'!AM32="","",'Distribution To ROM'!AM32)</f>
        <v/>
      </c>
      <c r="L28" s="546" t="str">
        <f>IFERROR(VLOOKUP($C$28,'Database Quality'!$C$6:$I$102,L3,FALSE),"")</f>
        <v/>
      </c>
      <c r="M28" s="438" t="str">
        <f>IFERROR(VLOOKUP($C$28,'Database Quality'!$C$6:$I$102,M3,FALSE),"")</f>
        <v/>
      </c>
      <c r="N28" s="438" t="str">
        <f>IFERROR(VLOOKUP($C$28,'Database Quality'!$C$6:$I$102,N3,FALSE),"")</f>
        <v/>
      </c>
      <c r="O28" s="414" t="str">
        <f>IFERROR(VLOOKUP($C$28,'Database Quality'!$C$6:$I$102,O3,FALSE),"")</f>
        <v/>
      </c>
      <c r="P28" s="414" t="str">
        <f>IFERROR(VLOOKUP($C$28,'Database Quality'!$C$6:$I$102,P3,FALSE),"")</f>
        <v/>
      </c>
      <c r="Q28" s="548" t="str">
        <f>IFERROR(VLOOKUP($C$28,'Database Quality'!$C$6:$I$102,Q3,FALSE),"")</f>
        <v/>
      </c>
    </row>
    <row r="29" spans="2:17" s="420" customFormat="1">
      <c r="B29" s="569" t="s">
        <v>536</v>
      </c>
      <c r="C29" s="541" t="str">
        <f>IF('Distribution To ROM'!AQ30="","",'Distribution To ROM'!AQ30)</f>
        <v>WS100..</v>
      </c>
      <c r="D29" s="534">
        <f>IF('Distribution To ROM'!AR30="","",'Distribution To ROM'!AR30)</f>
        <v>4</v>
      </c>
      <c r="E29" s="542">
        <f>IFERROR(VLOOKUP($C$29,'Database Quality'!$C$6:$I$102,E3,FALSE),"")</f>
        <v>38.85</v>
      </c>
      <c r="F29" s="421">
        <f>IFERROR(VLOOKUP($C$29,'Database Quality'!$C$6:$I$102,F3,FALSE),"")</f>
        <v>2.4500000000000002</v>
      </c>
      <c r="G29" s="421">
        <f>IFERROR(VLOOKUP($C$29,'Database Quality'!$C$6:$I$102,G3,FALSE),"")</f>
        <v>0.13</v>
      </c>
      <c r="H29" s="422">
        <f>IFERROR(VLOOKUP($C$29,'Database Quality'!$C$6:$I$102,H3,FALSE),"")</f>
        <v>6868</v>
      </c>
      <c r="I29" s="422">
        <f>IFERROR(VLOOKUP($C$29,'Database Quality'!$C$6:$I$102,I3,FALSE),"")</f>
        <v>5186</v>
      </c>
      <c r="J29" s="543">
        <f>IFERROR(VLOOKUP($C$29,'Database Quality'!$C$6:$I$102,J3,FALSE),"")</f>
        <v>4048</v>
      </c>
      <c r="K29" s="539">
        <f>IF('Distribution To ROM'!AS30="","",'Distribution To ROM'!AS30)</f>
        <v>4</v>
      </c>
      <c r="L29" s="542">
        <f>IFERROR(VLOOKUP($C$29,'Database Quality'!$C$6:$I$102,L3,FALSE),"")</f>
        <v>38.85</v>
      </c>
      <c r="M29" s="421">
        <f>IFERROR(VLOOKUP($C$29,'Database Quality'!$C$6:$I$102,M3,FALSE),"")</f>
        <v>2.4500000000000002</v>
      </c>
      <c r="N29" s="421">
        <f>IFERROR(VLOOKUP($C$29,'Database Quality'!$C$6:$I$102,N3,FALSE),"")</f>
        <v>0.13</v>
      </c>
      <c r="O29" s="422">
        <f>IFERROR(VLOOKUP($C$29,'Database Quality'!$C$6:$I$102,O3,FALSE),"")</f>
        <v>6868</v>
      </c>
      <c r="P29" s="422">
        <f>IFERROR(VLOOKUP($C$29,'Database Quality'!$C$6:$I$102,P3,FALSE),"")</f>
        <v>5186</v>
      </c>
      <c r="Q29" s="544">
        <f>IFERROR(VLOOKUP($C$29,'Database Quality'!$C$6:$I$102,Q3,FALSE),"")</f>
        <v>4048</v>
      </c>
    </row>
    <row r="30" spans="2:17" s="420" customFormat="1">
      <c r="B30" s="569"/>
      <c r="C30" s="541" t="str">
        <f>IF('Distribution To ROM'!AQ31="","",'Distribution To ROM'!AQ31)</f>
        <v>HI CV WARA..</v>
      </c>
      <c r="D30" s="534">
        <f>IF('Distribution To ROM'!AR31="","",'Distribution To ROM'!AR31)</f>
        <v>5</v>
      </c>
      <c r="E30" s="542">
        <f>IFERROR(VLOOKUP($C$30,'Database Quality'!$C$6:$I$102,E3,FALSE),"")</f>
        <v>35.299999999999997</v>
      </c>
      <c r="F30" s="421">
        <f>IFERROR(VLOOKUP($C$30,'Database Quality'!$C$6:$I$102,F3,FALSE),"")</f>
        <v>2.44</v>
      </c>
      <c r="G30" s="421">
        <f>IFERROR(VLOOKUP($C$30,'Database Quality'!$C$6:$I$102,G3,FALSE),"")</f>
        <v>0.18</v>
      </c>
      <c r="H30" s="422">
        <f>IFERROR(VLOOKUP($C$30,'Database Quality'!$C$6:$I$102,H3,FALSE),"")</f>
        <v>6841</v>
      </c>
      <c r="I30" s="422">
        <f>IFERROR(VLOOKUP($C$30,'Database Quality'!$C$6:$I$102,I3,FALSE),"")</f>
        <v>5386</v>
      </c>
      <c r="J30" s="543">
        <f>IFERROR(VLOOKUP($C$30,'Database Quality'!$C$6:$I$102,J3,FALSE),"")</f>
        <v>4189</v>
      </c>
      <c r="K30" s="539">
        <f>IF('Distribution To ROM'!AS31="","",'Distribution To ROM'!AS31)</f>
        <v>5</v>
      </c>
      <c r="L30" s="542">
        <f>IFERROR(VLOOKUP($C$30,'Database Quality'!$C$6:$I$102,L3,FALSE),"")</f>
        <v>35.299999999999997</v>
      </c>
      <c r="M30" s="421">
        <f>IFERROR(VLOOKUP($C$30,'Database Quality'!$C$6:$I$102,M3,FALSE),"")</f>
        <v>2.44</v>
      </c>
      <c r="N30" s="421">
        <f>IFERROR(VLOOKUP($C$30,'Database Quality'!$C$6:$I$102,N3,FALSE),"")</f>
        <v>0.18</v>
      </c>
      <c r="O30" s="422">
        <f>IFERROR(VLOOKUP($C$30,'Database Quality'!$C$6:$I$102,O3,FALSE),"")</f>
        <v>6841</v>
      </c>
      <c r="P30" s="422">
        <f>IFERROR(VLOOKUP($C$30,'Database Quality'!$C$6:$I$102,P3,FALSE),"")</f>
        <v>5386</v>
      </c>
      <c r="Q30" s="544">
        <f>IFERROR(VLOOKUP($C$30,'Database Quality'!$C$6:$I$102,Q3,FALSE),"")</f>
        <v>4189</v>
      </c>
    </row>
    <row r="31" spans="2:17" s="420" customFormat="1">
      <c r="B31" s="569"/>
      <c r="C31" s="541" t="str">
        <f>IF('Distribution To ROM'!AQ32="","",'Distribution To ROM'!AQ32)</f>
        <v/>
      </c>
      <c r="D31" s="534" t="str">
        <f>IF('Distribution To ROM'!AR32="","",'Distribution To ROM'!AR32)</f>
        <v/>
      </c>
      <c r="E31" s="542" t="str">
        <f>IFERROR(VLOOKUP($C$31,'Database Quality'!$C$6:$I$102,E3,FALSE),"")</f>
        <v/>
      </c>
      <c r="F31" s="421" t="str">
        <f>IFERROR(VLOOKUP($C$31,'Database Quality'!$C$6:$I$102,F3,FALSE),"")</f>
        <v/>
      </c>
      <c r="G31" s="421" t="str">
        <f>IFERROR(VLOOKUP($C$31,'Database Quality'!$C$6:$I$102,G3,FALSE),"")</f>
        <v/>
      </c>
      <c r="H31" s="422" t="str">
        <f>IFERROR(VLOOKUP($C$31,'Database Quality'!$C$6:$I$102,H3,FALSE),"")</f>
        <v/>
      </c>
      <c r="I31" s="422" t="str">
        <f>IFERROR(VLOOKUP($C$31,'Database Quality'!$C$6:$I$102,I3,FALSE),"")</f>
        <v/>
      </c>
      <c r="J31" s="543" t="str">
        <f>IFERROR(VLOOKUP($C$31,'Database Quality'!$C$6:$I$102,J3,FALSE),"")</f>
        <v/>
      </c>
      <c r="K31" s="539" t="str">
        <f>IF('Distribution To ROM'!AS32="","",'Distribution To ROM'!AS32)</f>
        <v/>
      </c>
      <c r="L31" s="542" t="str">
        <f>IFERROR(VLOOKUP($C$31,'Database Quality'!$C$6:$I$102,L3,FALSE),"")</f>
        <v/>
      </c>
      <c r="M31" s="421" t="str">
        <f>IFERROR(VLOOKUP($C$31,'Database Quality'!$C$6:$I$102,M3,FALSE),"")</f>
        <v/>
      </c>
      <c r="N31" s="421" t="str">
        <f>IFERROR(VLOOKUP($C$31,'Database Quality'!$C$6:$I$102,N3,FALSE),"")</f>
        <v/>
      </c>
      <c r="O31" s="422" t="str">
        <f>IFERROR(VLOOKUP($C$31,'Database Quality'!$C$6:$I$102,O3,FALSE),"")</f>
        <v/>
      </c>
      <c r="P31" s="422" t="str">
        <f>IFERROR(VLOOKUP($C$31,'Database Quality'!$C$6:$I$102,P3,FALSE),"")</f>
        <v/>
      </c>
      <c r="Q31" s="544" t="str">
        <f>IFERROR(VLOOKUP($C$31,'Database Quality'!$C$6:$I$102,Q3,FALSE),"")</f>
        <v/>
      </c>
    </row>
    <row r="32" spans="2:17">
      <c r="B32" s="569" t="s">
        <v>168</v>
      </c>
      <c r="C32" s="545" t="str">
        <f>IF('Distribution To ROM'!BC30="","",'Distribution To ROM'!BC30)</f>
        <v>BCNLSA</v>
      </c>
      <c r="D32" s="534">
        <f>IF('Distribution To ROM'!BD30="","",'Distribution To ROM'!BD30)</f>
        <v>2</v>
      </c>
      <c r="E32" s="546">
        <f>IFERROR(VLOOKUP($C$32,'Database Quality'!$C$6:$I$102,E3,FALSE),"")</f>
        <v>0</v>
      </c>
      <c r="F32" s="438">
        <f>IFERROR(VLOOKUP($C$32,'Database Quality'!$C$6:$I$102,F3,FALSE),"")</f>
        <v>0</v>
      </c>
      <c r="G32" s="438">
        <f>IFERROR(VLOOKUP($C$32,'Database Quality'!$C$6:$I$102,G3,FALSE),"")</f>
        <v>0</v>
      </c>
      <c r="H32" s="414">
        <f>IFERROR(VLOOKUP($C$32,'Database Quality'!$C$6:$I$102,H3,FALSE),"")</f>
        <v>0</v>
      </c>
      <c r="I32" s="414">
        <f>IFERROR(VLOOKUP($C$32,'Database Quality'!$C$6:$I$102,I3,FALSE),"")</f>
        <v>0</v>
      </c>
      <c r="J32" s="547">
        <f>IFERROR(VLOOKUP($C$32,'Database Quality'!$C$6:$I$102,J3,FALSE),"")</f>
        <v>4718</v>
      </c>
      <c r="K32" s="539">
        <f>IF('Distribution To ROM'!BE30="","",'Distribution To ROM'!BE30)</f>
        <v>2</v>
      </c>
      <c r="L32" s="546">
        <f>IFERROR(VLOOKUP($C$32,'Database Quality'!$C$6:$I$102,L3,FALSE),"")</f>
        <v>0</v>
      </c>
      <c r="M32" s="438">
        <f>IFERROR(VLOOKUP($C$32,'Database Quality'!$C$6:$I$102,M3,FALSE),"")</f>
        <v>0</v>
      </c>
      <c r="N32" s="438">
        <f>IFERROR(VLOOKUP($C$32,'Database Quality'!$C$6:$I$102,N3,FALSE),"")</f>
        <v>0</v>
      </c>
      <c r="O32" s="414">
        <f>IFERROR(VLOOKUP($C$32,'Database Quality'!$C$6:$I$102,O3,FALSE),"")</f>
        <v>0</v>
      </c>
      <c r="P32" s="414">
        <f>IFERROR(VLOOKUP($C$32,'Database Quality'!$C$6:$I$102,P3,FALSE),"")</f>
        <v>0</v>
      </c>
      <c r="Q32" s="548">
        <f>IFERROR(VLOOKUP($C$32,'Database Quality'!$C$6:$I$102,Q3,FALSE),"")</f>
        <v>4718</v>
      </c>
    </row>
    <row r="33" spans="2:17">
      <c r="C33" s="545" t="str">
        <f>IF('Distribution To ROM'!BC31="","",'Distribution To ROM'!BC31)</f>
        <v>BCSCM</v>
      </c>
      <c r="D33" s="534">
        <f>IF('Distribution To ROM'!BD31="","",'Distribution To ROM'!BD31)</f>
        <v>7</v>
      </c>
      <c r="E33" s="546">
        <f>IFERROR(VLOOKUP($C$33,'Database Quality'!$C$6:$I$102,E3,FALSE),"")</f>
        <v>0</v>
      </c>
      <c r="F33" s="438">
        <f>IFERROR(VLOOKUP($C$33,'Database Quality'!$C$6:$I$102,F3,FALSE),"")</f>
        <v>0</v>
      </c>
      <c r="G33" s="438">
        <f>IFERROR(VLOOKUP($C$33,'Database Quality'!$C$6:$I$102,G3,FALSE),"")</f>
        <v>0</v>
      </c>
      <c r="H33" s="414">
        <f>IFERROR(VLOOKUP($C$33,'Database Quality'!$C$6:$I$102,H3,FALSE),"")</f>
        <v>0</v>
      </c>
      <c r="I33" s="414">
        <f>IFERROR(VLOOKUP($C$33,'Database Quality'!$C$6:$I$102,I3,FALSE),"")</f>
        <v>0</v>
      </c>
      <c r="J33" s="547">
        <f>IFERROR(VLOOKUP($C$33,'Database Quality'!$C$6:$I$102,J3,FALSE),"")</f>
        <v>4270</v>
      </c>
      <c r="K33" s="539">
        <f>IF('Distribution To ROM'!BE31="","",'Distribution To ROM'!BE31)</f>
        <v>9</v>
      </c>
      <c r="L33" s="546">
        <f>IFERROR(VLOOKUP($C$33,'Database Quality'!$C$6:$I$102,L3,FALSE),"")</f>
        <v>0</v>
      </c>
      <c r="M33" s="438">
        <f>IFERROR(VLOOKUP($C$33,'Database Quality'!$C$6:$I$102,M3,FALSE),"")</f>
        <v>0</v>
      </c>
      <c r="N33" s="438">
        <f>IFERROR(VLOOKUP($C$33,'Database Quality'!$C$6:$I$102,N3,FALSE),"")</f>
        <v>0</v>
      </c>
      <c r="O33" s="414">
        <f>IFERROR(VLOOKUP($C$33,'Database Quality'!$C$6:$I$102,O3,FALSE),"")</f>
        <v>0</v>
      </c>
      <c r="P33" s="414">
        <f>IFERROR(VLOOKUP($C$33,'Database Quality'!$C$6:$I$102,P3,FALSE),"")</f>
        <v>0</v>
      </c>
      <c r="Q33" s="548">
        <f>IFERROR(VLOOKUP($C$33,'Database Quality'!$C$6:$I$102,Q3,FALSE),"")</f>
        <v>4270</v>
      </c>
    </row>
    <row r="34" spans="2:17" ht="15.75" thickBot="1">
      <c r="C34" s="549" t="str">
        <f>IF('Distribution To ROM'!BC32="","",'Distribution To ROM'!BC32)</f>
        <v/>
      </c>
      <c r="D34" s="550" t="str">
        <f>IF('Distribution To ROM'!BD32="","",'Distribution To ROM'!BD32)</f>
        <v/>
      </c>
      <c r="E34" s="551" t="str">
        <f>IFERROR(VLOOKUP($C$34,'Database Quality'!$C$6:$I$102,E3,FALSE),"")</f>
        <v/>
      </c>
      <c r="F34" s="552" t="str">
        <f>IFERROR(VLOOKUP($C$34,'Database Quality'!$C$6:$I$102,F3,FALSE),"")</f>
        <v/>
      </c>
      <c r="G34" s="552" t="str">
        <f>IFERROR(VLOOKUP($C$34,'Database Quality'!$C$6:$I$102,G3,FALSE),"")</f>
        <v/>
      </c>
      <c r="H34" s="553" t="str">
        <f>IFERROR(VLOOKUP($C$34,'Database Quality'!$C$6:$I$102,H3,FALSE),"")</f>
        <v/>
      </c>
      <c r="I34" s="553" t="str">
        <f>IFERROR(VLOOKUP($C$34,'Database Quality'!$C$6:$I$102,I3,FALSE),"")</f>
        <v/>
      </c>
      <c r="J34" s="554" t="str">
        <f>IFERROR(VLOOKUP($C$34,'Database Quality'!$C$6:$I$102,J3,FALSE),"")</f>
        <v/>
      </c>
      <c r="K34" s="555" t="str">
        <f>IF('Distribution To ROM'!BE32="","",'Distribution To ROM'!BE32)</f>
        <v/>
      </c>
      <c r="L34" s="551" t="str">
        <f>IFERROR(VLOOKUP($C$34,'Database Quality'!$C$6:$I$102,L3,FALSE),"")</f>
        <v/>
      </c>
      <c r="M34" s="552" t="str">
        <f>IFERROR(VLOOKUP($C$34,'Database Quality'!$C$6:$I$102,M3,FALSE),"")</f>
        <v/>
      </c>
      <c r="N34" s="552" t="str">
        <f>IFERROR(VLOOKUP($C$34,'Database Quality'!$C$6:$I$102,N3,FALSE),"")</f>
        <v/>
      </c>
      <c r="O34" s="553" t="str">
        <f>IFERROR(VLOOKUP($C$34,'Database Quality'!$C$6:$I$102,O3,FALSE),"")</f>
        <v/>
      </c>
      <c r="P34" s="553" t="str">
        <f>IFERROR(VLOOKUP($C$34,'Database Quality'!$C$6:$I$102,P3,FALSE),"")</f>
        <v/>
      </c>
      <c r="Q34" s="556" t="str">
        <f>IFERROR(VLOOKUP($C$34,'Database Quality'!$C$6:$I$102,Q3,FALSE),"")</f>
        <v/>
      </c>
    </row>
    <row r="35" spans="2:17" ht="4.1500000000000004" customHeight="1" thickBot="1">
      <c r="C35" s="563"/>
      <c r="Q35" s="564"/>
    </row>
    <row r="36" spans="2:17">
      <c r="C36" s="557" t="s">
        <v>677</v>
      </c>
      <c r="D36" s="558">
        <f>SUM(D5:D22)</f>
        <v>13</v>
      </c>
      <c r="E36" s="565">
        <f>IFERROR(SUMPRODUCT(E5:E22,$D$5:$D$22)/$D$36,"")</f>
        <v>28.110769230769229</v>
      </c>
      <c r="F36" s="565">
        <f t="shared" ref="F36:J36" si="0">IFERROR(SUMPRODUCT(F5:F22,$D$5:$D$22)/$D$36,"")</f>
        <v>2.4776923076923074</v>
      </c>
      <c r="G36" s="565">
        <f t="shared" si="0"/>
        <v>0.11384615384615385</v>
      </c>
      <c r="H36" s="565">
        <f t="shared" si="0"/>
        <v>6855.0769230769229</v>
      </c>
      <c r="I36" s="565">
        <f t="shared" si="0"/>
        <v>5337.3076923076924</v>
      </c>
      <c r="J36" s="565">
        <f t="shared" si="0"/>
        <v>4775.6153846153848</v>
      </c>
      <c r="K36" s="559">
        <f>SUM(K5:K22)</f>
        <v>13</v>
      </c>
      <c r="L36" s="565">
        <f>IFERROR(SUMPRODUCT(L5:L22,$K$5:$K$22)/$K$36,"")</f>
        <v>28.110769230769229</v>
      </c>
      <c r="M36" s="565">
        <f t="shared" ref="M36:Q36" si="1">IFERROR(SUMPRODUCT(M5:M22,$K$5:$K$22)/$K$36,"")</f>
        <v>2.4776923076923074</v>
      </c>
      <c r="N36" s="565">
        <f t="shared" si="1"/>
        <v>0.11384615384615385</v>
      </c>
      <c r="O36" s="565">
        <f t="shared" si="1"/>
        <v>6855.0769230769229</v>
      </c>
      <c r="P36" s="565">
        <f t="shared" si="1"/>
        <v>5337.3076923076924</v>
      </c>
      <c r="Q36" s="566">
        <f t="shared" si="1"/>
        <v>4775.6153846153848</v>
      </c>
    </row>
    <row r="37" spans="2:17" ht="15.75" thickBot="1">
      <c r="C37" s="560" t="s">
        <v>654</v>
      </c>
      <c r="D37" s="561">
        <f>SUM(D23:D34)</f>
        <v>18</v>
      </c>
      <c r="E37" s="567">
        <f>IFERROR(SUMPRODUCT(E23:E34,$D$23:$D$34)/$D$37,"")</f>
        <v>18.438888888888886</v>
      </c>
      <c r="F37" s="567">
        <f t="shared" ref="F37:J37" si="2">IFERROR(SUMPRODUCT(F23:F34,$D$23:$D$34)/$D$37,"")</f>
        <v>1.2222222222222223</v>
      </c>
      <c r="G37" s="567">
        <f t="shared" si="2"/>
        <v>7.8888888888888883E-2</v>
      </c>
      <c r="H37" s="567">
        <f t="shared" si="2"/>
        <v>3426.5</v>
      </c>
      <c r="I37" s="567">
        <f t="shared" si="2"/>
        <v>2648.5555555555557</v>
      </c>
      <c r="J37" s="567">
        <f t="shared" si="2"/>
        <v>4247.9444444444443</v>
      </c>
      <c r="K37" s="562">
        <f>SUM(K23:K34)</f>
        <v>20</v>
      </c>
      <c r="L37" s="567">
        <f>IFERROR(SUMPRODUCT(L23:L34,$K$23:$K$34)/$K$37,"")</f>
        <v>16.594999999999999</v>
      </c>
      <c r="M37" s="567">
        <f t="shared" ref="M37:Q37" si="3">IFERROR(SUMPRODUCT(M23:M34,$K$23:$K$34)/$K$37,"")</f>
        <v>1.1000000000000001</v>
      </c>
      <c r="N37" s="567">
        <f t="shared" si="3"/>
        <v>7.0999999999999994E-2</v>
      </c>
      <c r="O37" s="567">
        <f t="shared" si="3"/>
        <v>3083.85</v>
      </c>
      <c r="P37" s="567">
        <f t="shared" si="3"/>
        <v>2383.6999999999998</v>
      </c>
      <c r="Q37" s="568">
        <f t="shared" si="3"/>
        <v>4250.1499999999996</v>
      </c>
    </row>
    <row r="38" spans="2:17" ht="15.75" thickBot="1"/>
    <row r="39" spans="2:17" ht="19.5" thickBot="1">
      <c r="C39" s="934" t="s">
        <v>41</v>
      </c>
      <c r="D39" s="935"/>
      <c r="E39" s="936"/>
    </row>
    <row r="40" spans="2:17" ht="4.1500000000000004" customHeight="1" thickBot="1">
      <c r="E40" s="415">
        <v>2</v>
      </c>
      <c r="F40" s="415">
        <v>3</v>
      </c>
      <c r="G40" s="415">
        <v>4</v>
      </c>
      <c r="H40" s="415">
        <v>5</v>
      </c>
      <c r="I40" s="415">
        <v>6</v>
      </c>
      <c r="J40" s="415">
        <v>7</v>
      </c>
      <c r="K40" s="415"/>
      <c r="L40" s="415">
        <v>2</v>
      </c>
      <c r="M40" s="415">
        <v>3</v>
      </c>
      <c r="N40" s="415">
        <v>4</v>
      </c>
      <c r="O40" s="415">
        <v>5</v>
      </c>
      <c r="P40" s="415">
        <v>6</v>
      </c>
      <c r="Q40" s="415">
        <v>7</v>
      </c>
    </row>
    <row r="41" spans="2:17" ht="16.5" thickBot="1">
      <c r="C41" s="526" t="s">
        <v>119</v>
      </c>
      <c r="D41" s="527" t="s">
        <v>80</v>
      </c>
      <c r="E41" s="528" t="s">
        <v>593</v>
      </c>
      <c r="F41" s="529" t="s">
        <v>594</v>
      </c>
      <c r="G41" s="529" t="s">
        <v>595</v>
      </c>
      <c r="H41" s="529" t="s">
        <v>596</v>
      </c>
      <c r="I41" s="529" t="s">
        <v>597</v>
      </c>
      <c r="J41" s="530" t="s">
        <v>598</v>
      </c>
      <c r="K41" s="531" t="s">
        <v>25</v>
      </c>
      <c r="L41" s="528" t="s">
        <v>593</v>
      </c>
      <c r="M41" s="529" t="s">
        <v>594</v>
      </c>
      <c r="N41" s="529" t="s">
        <v>595</v>
      </c>
      <c r="O41" s="529" t="s">
        <v>596</v>
      </c>
      <c r="P41" s="529" t="s">
        <v>597</v>
      </c>
      <c r="Q41" s="532" t="s">
        <v>598</v>
      </c>
    </row>
    <row r="42" spans="2:17">
      <c r="B42" s="569" t="s">
        <v>675</v>
      </c>
      <c r="C42" s="533" t="str">
        <f>IF('Distribution To ROM'!A65="","",'Distribution To ROM'!A65)</f>
        <v>T300 CT1</v>
      </c>
      <c r="D42" s="534">
        <f>IF('Distribution To ROM'!B65="","",'Distribution To ROM'!B65)</f>
        <v>4</v>
      </c>
      <c r="E42" s="535">
        <f>IFERROR(VLOOKUP($C$42,'Database Quality'!$C$6:$I$102,E3,FALSE),"")</f>
        <v>28</v>
      </c>
      <c r="F42" s="536">
        <f>IFERROR(VLOOKUP($C$42,'Database Quality'!$C$6:$I$102,F3,FALSE),"")</f>
        <v>2.96</v>
      </c>
      <c r="G42" s="536">
        <f>IFERROR(VLOOKUP($C$42,'Database Quality'!$C$6:$I$102,G3,FALSE),"")</f>
        <v>0.1</v>
      </c>
      <c r="H42" s="537">
        <f>IFERROR(VLOOKUP($C$42,'Database Quality'!$C$6:$I$102,H3,FALSE),"")</f>
        <v>6805</v>
      </c>
      <c r="I42" s="537">
        <f>IFERROR(VLOOKUP($C$42,'Database Quality'!$C$6:$I$102,I3,FALSE),"")</f>
        <v>5272</v>
      </c>
      <c r="J42" s="538">
        <f>IFERROR(VLOOKUP($C$42,'Database Quality'!$C$6:$I$102,J3,FALSE),"")</f>
        <v>4729</v>
      </c>
      <c r="K42" s="539">
        <f>IF('Distribution To ROM'!C65="","",'Distribution To ROM'!C65)</f>
        <v>1</v>
      </c>
      <c r="L42" s="535">
        <f>IFERROR(VLOOKUP($C$42,'Database Quality'!$C$6:$I$102,L3,FALSE),"")</f>
        <v>28</v>
      </c>
      <c r="M42" s="536">
        <f>IFERROR(VLOOKUP($C$42,'Database Quality'!$C$6:$I$102,M3,FALSE),"")</f>
        <v>2.96</v>
      </c>
      <c r="N42" s="536">
        <f>IFERROR(VLOOKUP($C$42,'Database Quality'!$C$6:$I$102,N3,FALSE),"")</f>
        <v>0.1</v>
      </c>
      <c r="O42" s="537">
        <f>IFERROR(VLOOKUP($C$42,'Database Quality'!$C$6:$I$102,O3,FALSE),"")</f>
        <v>6805</v>
      </c>
      <c r="P42" s="537">
        <f>IFERROR(VLOOKUP($C$42,'Database Quality'!$C$6:$I$102,P3,FALSE),"")</f>
        <v>5272</v>
      </c>
      <c r="Q42" s="540">
        <f>IFERROR(VLOOKUP($C$42,'Database Quality'!$C$6:$I$102,Q3,FALSE),"")</f>
        <v>4729</v>
      </c>
    </row>
    <row r="43" spans="2:17">
      <c r="C43" s="541" t="str">
        <f>IF('Distribution To ROM'!A66="","",'Distribution To ROM'!A66)</f>
        <v/>
      </c>
      <c r="D43" s="534" t="str">
        <f>IF('Distribution To ROM'!B66="","",'Distribution To ROM'!B66)</f>
        <v/>
      </c>
      <c r="E43" s="542" t="str">
        <f>IFERROR(VLOOKUP($C$43,'Database Quality'!$C$6:$I$102,E3,FALSE),"")</f>
        <v/>
      </c>
      <c r="F43" s="421" t="str">
        <f>IFERROR(VLOOKUP($C$43,'Database Quality'!$C$6:$I$102,F3,FALSE),"")</f>
        <v/>
      </c>
      <c r="G43" s="421" t="str">
        <f>IFERROR(VLOOKUP($C$43,'Database Quality'!$C$6:$I$102,G3,FALSE),"")</f>
        <v/>
      </c>
      <c r="H43" s="422" t="str">
        <f>IFERROR(VLOOKUP($C$43,'Database Quality'!$C$6:$I$102,H3,FALSE),"")</f>
        <v/>
      </c>
      <c r="I43" s="422" t="str">
        <f>IFERROR(VLOOKUP($C$43,'Database Quality'!$C$6:$I$102,I3,FALSE),"")</f>
        <v/>
      </c>
      <c r="J43" s="543" t="str">
        <f>IFERROR(VLOOKUP($C$43,'Database Quality'!$C$6:$I$102,J3,FALSE),"")</f>
        <v/>
      </c>
      <c r="K43" s="539" t="str">
        <f>IF('Distribution To ROM'!C66="","",'Distribution To ROM'!C66)</f>
        <v/>
      </c>
      <c r="L43" s="542" t="str">
        <f>IFERROR(VLOOKUP($C$43,'Database Quality'!$C$6:$I$102,L3,FALSE),"")</f>
        <v/>
      </c>
      <c r="M43" s="421" t="str">
        <f>IFERROR(VLOOKUP($C$43,'Database Quality'!$C$6:$I$102,M3,FALSE),"")</f>
        <v/>
      </c>
      <c r="N43" s="421" t="str">
        <f>IFERROR(VLOOKUP($C$43,'Database Quality'!$C$6:$I$102,N3,FALSE),"")</f>
        <v/>
      </c>
      <c r="O43" s="422" t="str">
        <f>IFERROR(VLOOKUP($C$43,'Database Quality'!$C$6:$I$102,O3,FALSE),"")</f>
        <v/>
      </c>
      <c r="P43" s="422" t="str">
        <f>IFERROR(VLOOKUP($C$43,'Database Quality'!$C$6:$I$102,P3,FALSE),"")</f>
        <v/>
      </c>
      <c r="Q43" s="544" t="str">
        <f>IFERROR(VLOOKUP($C$43,'Database Quality'!$C$6:$I$102,Q3,FALSE),"")</f>
        <v/>
      </c>
    </row>
    <row r="44" spans="2:17">
      <c r="C44" s="541" t="str">
        <f>IF('Distribution To ROM'!A67="","",'Distribution To ROM'!A67)</f>
        <v/>
      </c>
      <c r="D44" s="534" t="str">
        <f>IF('Distribution To ROM'!B67="","",'Distribution To ROM'!B67)</f>
        <v/>
      </c>
      <c r="E44" s="542" t="str">
        <f>IFERROR(VLOOKUP($C$44,'Database Quality'!$C$6:$I$102,E3,FALSE),"")</f>
        <v/>
      </c>
      <c r="F44" s="421" t="str">
        <f>IFERROR(VLOOKUP($C$44,'Database Quality'!$C$6:$I$102,F3,FALSE),"")</f>
        <v/>
      </c>
      <c r="G44" s="421" t="str">
        <f>IFERROR(VLOOKUP($C$44,'Database Quality'!$C$6:$I$102,G3,FALSE),"")</f>
        <v/>
      </c>
      <c r="H44" s="422" t="str">
        <f>IFERROR(VLOOKUP($C$44,'Database Quality'!$C$6:$I$102,H3,FALSE),"")</f>
        <v/>
      </c>
      <c r="I44" s="422" t="str">
        <f>IFERROR(VLOOKUP($C$44,'Database Quality'!$C$6:$I$102,I3,FALSE),"")</f>
        <v/>
      </c>
      <c r="J44" s="543" t="str">
        <f>IFERROR(VLOOKUP($C$44,'Database Quality'!$C$6:$I$102,J3,FALSE),"")</f>
        <v/>
      </c>
      <c r="K44" s="539" t="str">
        <f>IF('Distribution To ROM'!C67="","",'Distribution To ROM'!C67)</f>
        <v/>
      </c>
      <c r="L44" s="542" t="str">
        <f>IFERROR(VLOOKUP($C$44,'Database Quality'!$C$6:$I$102,L3,FALSE),"")</f>
        <v/>
      </c>
      <c r="M44" s="421" t="str">
        <f>IFERROR(VLOOKUP($C$44,'Database Quality'!$C$6:$I$102,M3,FALSE),"")</f>
        <v/>
      </c>
      <c r="N44" s="421" t="str">
        <f>IFERROR(VLOOKUP($C$44,'Database Quality'!$C$6:$I$102,N3,FALSE),"")</f>
        <v/>
      </c>
      <c r="O44" s="422" t="str">
        <f>IFERROR(VLOOKUP($C$44,'Database Quality'!$C$6:$I$102,O3,FALSE),"")</f>
        <v/>
      </c>
      <c r="P44" s="422" t="str">
        <f>IFERROR(VLOOKUP($C$44,'Database Quality'!$C$6:$I$102,P3,FALSE),"")</f>
        <v/>
      </c>
      <c r="Q44" s="544" t="str">
        <f>IFERROR(VLOOKUP($C$44,'Database Quality'!$C$6:$I$102,Q3,FALSE),"")</f>
        <v/>
      </c>
    </row>
    <row r="45" spans="2:17">
      <c r="B45" s="569" t="s">
        <v>676</v>
      </c>
      <c r="C45" s="545" t="str">
        <f>IF('Distribution To ROM'!G65="","",'Distribution To ROM'!G65)</f>
        <v>T300 CT1.</v>
      </c>
      <c r="D45" s="534">
        <f>IF('Distribution To ROM'!H65="","",'Distribution To ROM'!H65)</f>
        <v>3</v>
      </c>
      <c r="E45" s="546">
        <f>IFERROR(VLOOKUP($C$45,'Database Quality'!$C$6:$I$102,E3,FALSE),"")</f>
        <v>28</v>
      </c>
      <c r="F45" s="438">
        <f>IFERROR(VLOOKUP($C$45,'Database Quality'!$C$6:$I$102,F3,FALSE),"")</f>
        <v>2.96</v>
      </c>
      <c r="G45" s="438">
        <f>IFERROR(VLOOKUP($C$45,'Database Quality'!$C$6:$I$102,G3,FALSE),"")</f>
        <v>0.1</v>
      </c>
      <c r="H45" s="414">
        <f>IFERROR(VLOOKUP($C$45,'Database Quality'!$C$6:$I$102,H3,FALSE),"")</f>
        <v>6805</v>
      </c>
      <c r="I45" s="414">
        <f>IFERROR(VLOOKUP($C$45,'Database Quality'!$C$6:$I$102,I3,FALSE),"")</f>
        <v>5272</v>
      </c>
      <c r="J45" s="547">
        <f>IFERROR(VLOOKUP($C$45,'Database Quality'!$C$6:$I$102,J3,FALSE),"")</f>
        <v>4729</v>
      </c>
      <c r="K45" s="539">
        <f>IF('Distribution To ROM'!I65="","",'Distribution To ROM'!I65)</f>
        <v>1</v>
      </c>
      <c r="L45" s="546">
        <f>IFERROR(VLOOKUP($C$45,'Database Quality'!$C$6:$I$102,L3,FALSE),"")</f>
        <v>28</v>
      </c>
      <c r="M45" s="438">
        <f>IFERROR(VLOOKUP($C$45,'Database Quality'!$C$6:$I$102,M3,FALSE),"")</f>
        <v>2.96</v>
      </c>
      <c r="N45" s="438">
        <f>IFERROR(VLOOKUP($C$45,'Database Quality'!$C$6:$I$102,N3,FALSE),"")</f>
        <v>0.1</v>
      </c>
      <c r="O45" s="414">
        <f>IFERROR(VLOOKUP($C$45,'Database Quality'!$C$6:$I$102,O3,FALSE),"")</f>
        <v>6805</v>
      </c>
      <c r="P45" s="414">
        <f>IFERROR(VLOOKUP($C$45,'Database Quality'!$C$6:$I$102,P3,FALSE),"")</f>
        <v>5272</v>
      </c>
      <c r="Q45" s="548">
        <f>IFERROR(VLOOKUP($C$45,'Database Quality'!$C$6:$I$102,Q3,FALSE),"")</f>
        <v>4729</v>
      </c>
    </row>
    <row r="46" spans="2:17">
      <c r="C46" s="545" t="str">
        <f>IF('Distribution To ROM'!G66="","",'Distribution To ROM'!G66)</f>
        <v/>
      </c>
      <c r="D46" s="534" t="str">
        <f>IF('Distribution To ROM'!H66="","",'Distribution To ROM'!H66)</f>
        <v/>
      </c>
      <c r="E46" s="546" t="str">
        <f>IFERROR(VLOOKUP($C$46,'Database Quality'!$C$6:$I$102,E3,FALSE),"")</f>
        <v/>
      </c>
      <c r="F46" s="438" t="str">
        <f>IFERROR(VLOOKUP($C$46,'Database Quality'!$C$6:$I$102,F3,FALSE),"")</f>
        <v/>
      </c>
      <c r="G46" s="438" t="str">
        <f>IFERROR(VLOOKUP($C$46,'Database Quality'!$C$6:$I$102,G3,FALSE),"")</f>
        <v/>
      </c>
      <c r="H46" s="414" t="str">
        <f>IFERROR(VLOOKUP($C$46,'Database Quality'!$C$6:$I$102,H3,FALSE),"")</f>
        <v/>
      </c>
      <c r="I46" s="414" t="str">
        <f>IFERROR(VLOOKUP($C$46,'Database Quality'!$C$6:$I$102,I3,FALSE),"")</f>
        <v/>
      </c>
      <c r="J46" s="547" t="str">
        <f>IFERROR(VLOOKUP($C$46,'Database Quality'!$C$6:$I$102,J3,FALSE),"")</f>
        <v/>
      </c>
      <c r="K46" s="539" t="str">
        <f>IF('Distribution To ROM'!I66="","",'Distribution To ROM'!I66)</f>
        <v/>
      </c>
      <c r="L46" s="546" t="str">
        <f>IFERROR(VLOOKUP($C$46,'Database Quality'!$C$6:$I$102,L3,FALSE),"")</f>
        <v/>
      </c>
      <c r="M46" s="438" t="str">
        <f>IFERROR(VLOOKUP($C$46,'Database Quality'!$C$6:$I$102,M3,FALSE),"")</f>
        <v/>
      </c>
      <c r="N46" s="438" t="str">
        <f>IFERROR(VLOOKUP($C$46,'Database Quality'!$C$6:$I$102,N3,FALSE),"")</f>
        <v/>
      </c>
      <c r="O46" s="414" t="str">
        <f>IFERROR(VLOOKUP($C$46,'Database Quality'!$C$6:$I$102,O3,FALSE),"")</f>
        <v/>
      </c>
      <c r="P46" s="414" t="str">
        <f>IFERROR(VLOOKUP($C$46,'Database Quality'!$C$6:$I$102,P3,FALSE),"")</f>
        <v/>
      </c>
      <c r="Q46" s="548" t="str">
        <f>IFERROR(VLOOKUP($C$46,'Database Quality'!$C$6:$I$102,Q3,FALSE),"")</f>
        <v/>
      </c>
    </row>
    <row r="47" spans="2:17">
      <c r="C47" s="545" t="str">
        <f>IF('Distribution To ROM'!G67="","",'Distribution To ROM'!G67)</f>
        <v/>
      </c>
      <c r="D47" s="534" t="str">
        <f>IF('Distribution To ROM'!H67="","",'Distribution To ROM'!H67)</f>
        <v/>
      </c>
      <c r="E47" s="546" t="str">
        <f>IFERROR(VLOOKUP($C$47,'Database Quality'!$C$6:$I$102,E3,FALSE),"")</f>
        <v/>
      </c>
      <c r="F47" s="438" t="str">
        <f>IFERROR(VLOOKUP($C$47,'Database Quality'!$C$6:$I$102,F3,FALSE),"")</f>
        <v/>
      </c>
      <c r="G47" s="438" t="str">
        <f>IFERROR(VLOOKUP($C$47,'Database Quality'!$C$6:$I$102,G3,FALSE),"")</f>
        <v/>
      </c>
      <c r="H47" s="414" t="str">
        <f>IFERROR(VLOOKUP($C$47,'Database Quality'!$C$6:$I$102,H3,FALSE),"")</f>
        <v/>
      </c>
      <c r="I47" s="414" t="str">
        <f>IFERROR(VLOOKUP($C$47,'Database Quality'!$C$6:$I$102,I3,FALSE),"")</f>
        <v/>
      </c>
      <c r="J47" s="547" t="str">
        <f>IFERROR(VLOOKUP($C$47,'Database Quality'!$C$6:$I$102,J3,FALSE),"")</f>
        <v/>
      </c>
      <c r="K47" s="539" t="str">
        <f>IF('Distribution To ROM'!I67="","",'Distribution To ROM'!I67)</f>
        <v/>
      </c>
      <c r="L47" s="546" t="str">
        <f>IFERROR(VLOOKUP($C$47,'Database Quality'!$C$6:$I$102,L3,FALSE),"")</f>
        <v/>
      </c>
      <c r="M47" s="438" t="str">
        <f>IFERROR(VLOOKUP($C$47,'Database Quality'!$C$6:$I$102,M3,FALSE),"")</f>
        <v/>
      </c>
      <c r="N47" s="438" t="str">
        <f>IFERROR(VLOOKUP($C$47,'Database Quality'!$C$6:$I$102,N3,FALSE),"")</f>
        <v/>
      </c>
      <c r="O47" s="414" t="str">
        <f>IFERROR(VLOOKUP($C$47,'Database Quality'!$C$6:$I$102,O3,FALSE),"")</f>
        <v/>
      </c>
      <c r="P47" s="414" t="str">
        <f>IFERROR(VLOOKUP($C$47,'Database Quality'!$C$6:$I$102,P3,FALSE),"")</f>
        <v/>
      </c>
      <c r="Q47" s="548" t="str">
        <f>IFERROR(VLOOKUP($C$47,'Database Quality'!$C$6:$I$102,Q3,FALSE),"")</f>
        <v/>
      </c>
    </row>
    <row r="48" spans="2:17">
      <c r="B48" s="569" t="s">
        <v>171</v>
      </c>
      <c r="C48" s="541" t="str">
        <f>IF('Distribution To ROM'!M65="","",'Distribution To ROM'!M65)</f>
        <v>T100 NT.</v>
      </c>
      <c r="D48" s="534">
        <f>IF('Distribution To ROM'!N65="","",'Distribution To ROM'!N65)</f>
        <v>3</v>
      </c>
      <c r="E48" s="542">
        <f>IFERROR(VLOOKUP($C$48,'Database Quality'!$C$6:$I$102,E3,FALSE),"")</f>
        <v>27.33</v>
      </c>
      <c r="F48" s="421">
        <f>IFERROR(VLOOKUP($C$48,'Database Quality'!$C$6:$I$102,F3,FALSE),"")</f>
        <v>1.42</v>
      </c>
      <c r="G48" s="421">
        <f>IFERROR(VLOOKUP($C$48,'Database Quality'!$C$6:$I$102,G3,FALSE),"")</f>
        <v>0.08</v>
      </c>
      <c r="H48" s="422">
        <f>IFERROR(VLOOKUP($C$48,'Database Quality'!$C$6:$I$102,H3,FALSE),"")</f>
        <v>6847</v>
      </c>
      <c r="I48" s="422">
        <f>IFERROR(VLOOKUP($C$48,'Database Quality'!$C$6:$I$102,I3,FALSE),"")</f>
        <v>5415</v>
      </c>
      <c r="J48" s="543">
        <f>IFERROR(VLOOKUP($C$48,'Database Quality'!$C$6:$I$102,J3,FALSE),"")</f>
        <v>4883</v>
      </c>
      <c r="K48" s="539">
        <f>IF('Distribution To ROM'!O65="","",'Distribution To ROM'!O65)</f>
        <v>2</v>
      </c>
      <c r="L48" s="542">
        <f>IFERROR(VLOOKUP($C$48,'Database Quality'!$C$6:$I$102,L3,FALSE),"")</f>
        <v>27.33</v>
      </c>
      <c r="M48" s="421">
        <f>IFERROR(VLOOKUP($C$48,'Database Quality'!$C$6:$I$102,M3,FALSE),"")</f>
        <v>1.42</v>
      </c>
      <c r="N48" s="421">
        <f>IFERROR(VLOOKUP($C$48,'Database Quality'!$C$6:$I$102,N3,FALSE),"")</f>
        <v>0.08</v>
      </c>
      <c r="O48" s="422">
        <f>IFERROR(VLOOKUP($C$48,'Database Quality'!$C$6:$I$102,O3,FALSE),"")</f>
        <v>6847</v>
      </c>
      <c r="P48" s="422">
        <f>IFERROR(VLOOKUP($C$48,'Database Quality'!$C$6:$I$102,P3,FALSE),"")</f>
        <v>5415</v>
      </c>
      <c r="Q48" s="544">
        <f>IFERROR(VLOOKUP($C$48,'Database Quality'!$C$6:$I$102,Q3,FALSE),"")</f>
        <v>4883</v>
      </c>
    </row>
    <row r="49" spans="2:17">
      <c r="C49" s="541" t="str">
        <f>IF('Distribution To ROM'!M66="","",'Distribution To ROM'!M66)</f>
        <v/>
      </c>
      <c r="D49" s="534" t="str">
        <f>IF('Distribution To ROM'!N66="","",'Distribution To ROM'!N66)</f>
        <v/>
      </c>
      <c r="E49" s="542" t="str">
        <f>IFERROR(VLOOKUP($C$49,'Database Quality'!$C$6:$I$102,E3,FALSE),"")</f>
        <v/>
      </c>
      <c r="F49" s="421" t="str">
        <f>IFERROR(VLOOKUP($C$49,'Database Quality'!$C$6:$I$102,F3,FALSE),"")</f>
        <v/>
      </c>
      <c r="G49" s="421" t="str">
        <f>IFERROR(VLOOKUP($C$49,'Database Quality'!$C$6:$I$102,G3,FALSE),"")</f>
        <v/>
      </c>
      <c r="H49" s="422" t="str">
        <f>IFERROR(VLOOKUP($C$49,'Database Quality'!$C$6:$I$102,H3,FALSE),"")</f>
        <v/>
      </c>
      <c r="I49" s="422" t="str">
        <f>IFERROR(VLOOKUP($C$49,'Database Quality'!$C$6:$I$102,I3,FALSE),"")</f>
        <v/>
      </c>
      <c r="J49" s="543" t="str">
        <f>IFERROR(VLOOKUP($C$49,'Database Quality'!$C$6:$I$102,J3,FALSE),"")</f>
        <v/>
      </c>
      <c r="K49" s="539" t="str">
        <f>IF('Distribution To ROM'!O66="","",'Distribution To ROM'!O66)</f>
        <v/>
      </c>
      <c r="L49" s="542" t="str">
        <f>IFERROR(VLOOKUP($C$49,'Database Quality'!$C$6:$I$102,L3,FALSE),"")</f>
        <v/>
      </c>
      <c r="M49" s="421" t="str">
        <f>IFERROR(VLOOKUP($C$49,'Database Quality'!$C$6:$I$102,M3,FALSE),"")</f>
        <v/>
      </c>
      <c r="N49" s="421" t="str">
        <f>IFERROR(VLOOKUP($C$49,'Database Quality'!$C$6:$I$102,N3,FALSE),"")</f>
        <v/>
      </c>
      <c r="O49" s="422" t="str">
        <f>IFERROR(VLOOKUP($C$49,'Database Quality'!$C$6:$I$102,O3,FALSE),"")</f>
        <v/>
      </c>
      <c r="P49" s="422" t="str">
        <f>IFERROR(VLOOKUP($C$49,'Database Quality'!$C$6:$I$102,P3,FALSE),"")</f>
        <v/>
      </c>
      <c r="Q49" s="544" t="str">
        <f>IFERROR(VLOOKUP($C$49,'Database Quality'!$C$6:$I$102,Q3,FALSE),"")</f>
        <v/>
      </c>
    </row>
    <row r="50" spans="2:17">
      <c r="C50" s="541" t="str">
        <f>IF('Distribution To ROM'!M67="","",'Distribution To ROM'!M67)</f>
        <v/>
      </c>
      <c r="D50" s="534" t="str">
        <f>IF('Distribution To ROM'!N67="","",'Distribution To ROM'!N67)</f>
        <v/>
      </c>
      <c r="E50" s="542" t="str">
        <f>IFERROR(VLOOKUP($C$50,'Database Quality'!$C$6:$I$102,E3,FALSE),"")</f>
        <v/>
      </c>
      <c r="F50" s="421" t="str">
        <f>IFERROR(VLOOKUP($C$50,'Database Quality'!$C$6:$I$102,F3,FALSE),"")</f>
        <v/>
      </c>
      <c r="G50" s="421" t="str">
        <f>IFERROR(VLOOKUP($C$50,'Database Quality'!$C$6:$I$102,G3,FALSE),"")</f>
        <v/>
      </c>
      <c r="H50" s="422" t="str">
        <f>IFERROR(VLOOKUP($C$50,'Database Quality'!$C$6:$I$102,H3,FALSE),"")</f>
        <v/>
      </c>
      <c r="I50" s="422" t="str">
        <f>IFERROR(VLOOKUP($C$50,'Database Quality'!$C$6:$I$102,I3,FALSE),"")</f>
        <v/>
      </c>
      <c r="J50" s="543" t="str">
        <f>IFERROR(VLOOKUP($C$50,'Database Quality'!$C$6:$I$102,J3,FALSE),"")</f>
        <v/>
      </c>
      <c r="K50" s="539" t="str">
        <f>IF('Distribution To ROM'!O67="","",'Distribution To ROM'!O67)</f>
        <v/>
      </c>
      <c r="L50" s="542" t="str">
        <f>IFERROR(VLOOKUP($C$50,'Database Quality'!$C$6:$I$102,L3,FALSE),"")</f>
        <v/>
      </c>
      <c r="M50" s="421" t="str">
        <f>IFERROR(VLOOKUP($C$50,'Database Quality'!$C$6:$I$102,M3,FALSE),"")</f>
        <v/>
      </c>
      <c r="N50" s="421" t="str">
        <f>IFERROR(VLOOKUP($C$50,'Database Quality'!$C$6:$I$102,N3,FALSE),"")</f>
        <v/>
      </c>
      <c r="O50" s="422" t="str">
        <f>IFERROR(VLOOKUP($C$50,'Database Quality'!$C$6:$I$102,O3,FALSE),"")</f>
        <v/>
      </c>
      <c r="P50" s="422" t="str">
        <f>IFERROR(VLOOKUP($C$50,'Database Quality'!$C$6:$I$102,P3,FALSE),"")</f>
        <v/>
      </c>
      <c r="Q50" s="544" t="str">
        <f>IFERROR(VLOOKUP($C$50,'Database Quality'!$C$6:$I$102,Q3,FALSE),"")</f>
        <v/>
      </c>
    </row>
    <row r="51" spans="2:17">
      <c r="B51" s="569" t="s">
        <v>90</v>
      </c>
      <c r="C51" s="545" t="str">
        <f>IF('Distribution To ROM'!S65="","",'Distribution To ROM'!S65)</f>
        <v/>
      </c>
      <c r="D51" s="534" t="str">
        <f>IF('Distribution To ROM'!T65="","",'Distribution To ROM'!T65)</f>
        <v/>
      </c>
      <c r="E51" s="546" t="str">
        <f>IFERROR(VLOOKUP($C$51,'Database Quality'!$C$6:$I$102,E3,FALSE),"")</f>
        <v/>
      </c>
      <c r="F51" s="438" t="str">
        <f>IFERROR(VLOOKUP($C$51,'Database Quality'!$C$6:$I$102,F3,FALSE),"")</f>
        <v/>
      </c>
      <c r="G51" s="438" t="str">
        <f>IFERROR(VLOOKUP($C$51,'Database Quality'!$C$6:$I$102,G3,FALSE),"")</f>
        <v/>
      </c>
      <c r="H51" s="414" t="str">
        <f>IFERROR(VLOOKUP($C$51,'Database Quality'!$C$6:$I$102,H3,FALSE),"")</f>
        <v/>
      </c>
      <c r="I51" s="414" t="str">
        <f>IFERROR(VLOOKUP($C$51,'Database Quality'!$C$6:$I$102,I3,FALSE),"")</f>
        <v/>
      </c>
      <c r="J51" s="547" t="str">
        <f>IFERROR(VLOOKUP($C$51,'Database Quality'!$C$6:$I$102,J3,FALSE),"")</f>
        <v/>
      </c>
      <c r="K51" s="539" t="str">
        <f>IF('Distribution To ROM'!U65="","",'Distribution To ROM'!U65)</f>
        <v/>
      </c>
      <c r="L51" s="546" t="str">
        <f>IFERROR(VLOOKUP($C$51,'Database Quality'!$C$6:$I$102,L3,FALSE),"")</f>
        <v/>
      </c>
      <c r="M51" s="438" t="str">
        <f>IFERROR(VLOOKUP($C$51,'Database Quality'!$C$6:$I$102,M3,FALSE),"")</f>
        <v/>
      </c>
      <c r="N51" s="438" t="str">
        <f>IFERROR(VLOOKUP($C$51,'Database Quality'!$C$6:$I$102,N3,FALSE),"")</f>
        <v/>
      </c>
      <c r="O51" s="414" t="str">
        <f>IFERROR(VLOOKUP($C$51,'Database Quality'!$C$6:$I$102,O3,FALSE),"")</f>
        <v/>
      </c>
      <c r="P51" s="414" t="str">
        <f>IFERROR(VLOOKUP($C$51,'Database Quality'!$C$6:$I$102,P3,FALSE),"")</f>
        <v/>
      </c>
      <c r="Q51" s="548" t="str">
        <f>IFERROR(VLOOKUP($C$51,'Database Quality'!$C$6:$I$102,Q3,FALSE),"")</f>
        <v/>
      </c>
    </row>
    <row r="52" spans="2:17">
      <c r="C52" s="545" t="str">
        <f>IF('Distribution To ROM'!S66="","",'Distribution To ROM'!S66)</f>
        <v/>
      </c>
      <c r="D52" s="534" t="str">
        <f>IF('Distribution To ROM'!T66="","",'Distribution To ROM'!T66)</f>
        <v/>
      </c>
      <c r="E52" s="546" t="str">
        <f>IFERROR(VLOOKUP($C$52,'Database Quality'!$C$6:$I$102,E3,FALSE),"")</f>
        <v/>
      </c>
      <c r="F52" s="438" t="str">
        <f>IFERROR(VLOOKUP($C$52,'Database Quality'!$C$6:$I$102,F3,FALSE),"")</f>
        <v/>
      </c>
      <c r="G52" s="438" t="str">
        <f>IFERROR(VLOOKUP($C$52,'Database Quality'!$C$6:$I$102,G3,FALSE),"")</f>
        <v/>
      </c>
      <c r="H52" s="414" t="str">
        <f>IFERROR(VLOOKUP($C$52,'Database Quality'!$C$6:$I$102,H3,FALSE),"")</f>
        <v/>
      </c>
      <c r="I52" s="414" t="str">
        <f>IFERROR(VLOOKUP($C$52,'Database Quality'!$C$6:$I$102,I3,FALSE),"")</f>
        <v/>
      </c>
      <c r="J52" s="547" t="str">
        <f>IFERROR(VLOOKUP($C$52,'Database Quality'!$C$6:$I$102,J3,FALSE),"")</f>
        <v/>
      </c>
      <c r="K52" s="539" t="str">
        <f>IF('Distribution To ROM'!U66="","",'Distribution To ROM'!U66)</f>
        <v/>
      </c>
      <c r="L52" s="546" t="str">
        <f>IFERROR(VLOOKUP($C$52,'Database Quality'!$C$6:$I$102,L3,FALSE),"")</f>
        <v/>
      </c>
      <c r="M52" s="438" t="str">
        <f>IFERROR(VLOOKUP($C$52,'Database Quality'!$C$6:$I$102,M3,FALSE),"")</f>
        <v/>
      </c>
      <c r="N52" s="438" t="str">
        <f>IFERROR(VLOOKUP($C$52,'Database Quality'!$C$6:$I$102,N3,FALSE),"")</f>
        <v/>
      </c>
      <c r="O52" s="414" t="str">
        <f>IFERROR(VLOOKUP($C$52,'Database Quality'!$C$6:$I$102,O3,FALSE),"")</f>
        <v/>
      </c>
      <c r="P52" s="414" t="str">
        <f>IFERROR(VLOOKUP($C$52,'Database Quality'!$C$6:$I$102,P3,FALSE),"")</f>
        <v/>
      </c>
      <c r="Q52" s="548" t="str">
        <f>IFERROR(VLOOKUP($C$52,'Database Quality'!$C$6:$I$102,Q3,FALSE),"")</f>
        <v/>
      </c>
    </row>
    <row r="53" spans="2:17">
      <c r="C53" s="545" t="str">
        <f>IF('Distribution To ROM'!S67="","",'Distribution To ROM'!S67)</f>
        <v/>
      </c>
      <c r="D53" s="534" t="str">
        <f>IF('Distribution To ROM'!T67="","",'Distribution To ROM'!T67)</f>
        <v/>
      </c>
      <c r="E53" s="546" t="str">
        <f>IFERROR(VLOOKUP($C$53,'Database Quality'!$C$6:$I$102,E3,FALSE),"")</f>
        <v/>
      </c>
      <c r="F53" s="438" t="str">
        <f>IFERROR(VLOOKUP($C$53,'Database Quality'!$C$6:$I$102,F3,FALSE),"")</f>
        <v/>
      </c>
      <c r="G53" s="438" t="str">
        <f>IFERROR(VLOOKUP($C$53,'Database Quality'!$C$6:$I$102,G3,FALSE),"")</f>
        <v/>
      </c>
      <c r="H53" s="414" t="str">
        <f>IFERROR(VLOOKUP($C$53,'Database Quality'!$C$6:$I$102,H3,FALSE),"")</f>
        <v/>
      </c>
      <c r="I53" s="414" t="str">
        <f>IFERROR(VLOOKUP($C$53,'Database Quality'!$C$6:$I$102,I3,FALSE),"")</f>
        <v/>
      </c>
      <c r="J53" s="547" t="str">
        <f>IFERROR(VLOOKUP($C$53,'Database Quality'!$C$6:$I$102,J3,FALSE),"")</f>
        <v/>
      </c>
      <c r="K53" s="539" t="str">
        <f>IF('Distribution To ROM'!U67="","",'Distribution To ROM'!U67)</f>
        <v/>
      </c>
      <c r="L53" s="546" t="str">
        <f>IFERROR(VLOOKUP($C$53,'Database Quality'!$C$6:$I$102,L3,FALSE),"")</f>
        <v/>
      </c>
      <c r="M53" s="438" t="str">
        <f>IFERROR(VLOOKUP($C$53,'Database Quality'!$C$6:$I$102,M3,FALSE),"")</f>
        <v/>
      </c>
      <c r="N53" s="438" t="str">
        <f>IFERROR(VLOOKUP($C$53,'Database Quality'!$C$6:$I$102,N3,FALSE),"")</f>
        <v/>
      </c>
      <c r="O53" s="414" t="str">
        <f>IFERROR(VLOOKUP($C$53,'Database Quality'!$C$6:$I$102,O3,FALSE),"")</f>
        <v/>
      </c>
      <c r="P53" s="414" t="str">
        <f>IFERROR(VLOOKUP($C$53,'Database Quality'!$C$6:$I$102,P3,FALSE),"")</f>
        <v/>
      </c>
      <c r="Q53" s="548" t="str">
        <f>IFERROR(VLOOKUP($C$53,'Database Quality'!$C$6:$I$102,Q3,FALSE),"")</f>
        <v/>
      </c>
    </row>
    <row r="54" spans="2:17">
      <c r="B54" s="569" t="s">
        <v>172</v>
      </c>
      <c r="C54" s="541" t="str">
        <f>IF('Distribution To ROM'!Y65="","",'Distribution To ROM'!Y65)</f>
        <v/>
      </c>
      <c r="D54" s="534" t="str">
        <f>IF('Distribution To ROM'!Z65="","",'Distribution To ROM'!Z65)</f>
        <v/>
      </c>
      <c r="E54" s="542" t="str">
        <f>IFERROR(VLOOKUP($C$54,'Database Quality'!$C$6:$I$102,E3,FALSE),"")</f>
        <v/>
      </c>
      <c r="F54" s="421" t="str">
        <f>IFERROR(VLOOKUP($C$54,'Database Quality'!$C$6:$I$102,F3,FALSE),"")</f>
        <v/>
      </c>
      <c r="G54" s="421" t="str">
        <f>IFERROR(VLOOKUP($C$54,'Database Quality'!$C$6:$I$102,G3,FALSE),"")</f>
        <v/>
      </c>
      <c r="H54" s="422" t="str">
        <f>IFERROR(VLOOKUP($C$54,'Database Quality'!$C$6:$I$102,H3,FALSE),"")</f>
        <v/>
      </c>
      <c r="I54" s="422" t="str">
        <f>IFERROR(VLOOKUP($C$54,'Database Quality'!$C$6:$I$102,I3,FALSE),"")</f>
        <v/>
      </c>
      <c r="J54" s="543" t="str">
        <f>IFERROR(VLOOKUP($C$54,'Database Quality'!$C$6:$I$102,J3,FALSE),"")</f>
        <v/>
      </c>
      <c r="K54" s="539" t="str">
        <f>IF('Distribution To ROM'!AA65="","",'Distribution To ROM'!AG65)</f>
        <v/>
      </c>
      <c r="L54" s="542" t="str">
        <f>IFERROR(VLOOKUP($C$54,'Database Quality'!$C$6:$I$102,L3,FALSE),"")</f>
        <v/>
      </c>
      <c r="M54" s="421" t="str">
        <f>IFERROR(VLOOKUP($C$54,'Database Quality'!$C$6:$I$102,M3,FALSE),"")</f>
        <v/>
      </c>
      <c r="N54" s="421" t="str">
        <f>IFERROR(VLOOKUP($C$54,'Database Quality'!$C$6:$I$102,N3,FALSE),"")</f>
        <v/>
      </c>
      <c r="O54" s="422" t="str">
        <f>IFERROR(VLOOKUP($C$54,'Database Quality'!$C$6:$I$102,O3,FALSE),"")</f>
        <v/>
      </c>
      <c r="P54" s="422" t="str">
        <f>IFERROR(VLOOKUP($C$54,'Database Quality'!$C$6:$I$102,P3,FALSE),"")</f>
        <v/>
      </c>
      <c r="Q54" s="544" t="str">
        <f>IFERROR(VLOOKUP($C$54,'Database Quality'!$C$6:$I$102,Q3,FALSE),"")</f>
        <v/>
      </c>
    </row>
    <row r="55" spans="2:17">
      <c r="C55" s="541" t="str">
        <f>IF('Distribution To ROM'!Y66="","",'Distribution To ROM'!Y66)</f>
        <v/>
      </c>
      <c r="D55" s="534" t="str">
        <f>IF('Distribution To ROM'!Z66="","",'Distribution To ROM'!Z66)</f>
        <v/>
      </c>
      <c r="E55" s="542" t="str">
        <f>IFERROR(VLOOKUP($C$55,'Database Quality'!$C$6:$I$102,E3,FALSE),"")</f>
        <v/>
      </c>
      <c r="F55" s="421" t="str">
        <f>IFERROR(VLOOKUP($C$55,'Database Quality'!$C$6:$I$102,F3,FALSE),"")</f>
        <v/>
      </c>
      <c r="G55" s="421" t="str">
        <f>IFERROR(VLOOKUP($C$55,'Database Quality'!$C$6:$I$102,G3,FALSE),"")</f>
        <v/>
      </c>
      <c r="H55" s="422" t="str">
        <f>IFERROR(VLOOKUP($C$55,'Database Quality'!$C$6:$I$102,H3,FALSE),"")</f>
        <v/>
      </c>
      <c r="I55" s="422" t="str">
        <f>IFERROR(VLOOKUP($C$55,'Database Quality'!$C$6:$I$102,I3,FALSE),"")</f>
        <v/>
      </c>
      <c r="J55" s="543" t="str">
        <f>IFERROR(VLOOKUP($C$55,'Database Quality'!$C$6:$I$102,J3,FALSE),"")</f>
        <v/>
      </c>
      <c r="K55" s="539" t="str">
        <f>IF('Distribution To ROM'!AA66="","",'Distribution To ROM'!AG66)</f>
        <v/>
      </c>
      <c r="L55" s="542" t="str">
        <f>IFERROR(VLOOKUP($C$55,'Database Quality'!$C$6:$I$102,L3,FALSE),"")</f>
        <v/>
      </c>
      <c r="M55" s="421" t="str">
        <f>IFERROR(VLOOKUP($C$55,'Database Quality'!$C$6:$I$102,M3,FALSE),"")</f>
        <v/>
      </c>
      <c r="N55" s="421" t="str">
        <f>IFERROR(VLOOKUP($C$55,'Database Quality'!$C$6:$I$102,N3,FALSE),"")</f>
        <v/>
      </c>
      <c r="O55" s="422" t="str">
        <f>IFERROR(VLOOKUP($C$55,'Database Quality'!$C$6:$I$102,O3,FALSE),"")</f>
        <v/>
      </c>
      <c r="P55" s="422" t="str">
        <f>IFERROR(VLOOKUP($C$55,'Database Quality'!$C$6:$I$102,P3,FALSE),"")</f>
        <v/>
      </c>
      <c r="Q55" s="544" t="str">
        <f>IFERROR(VLOOKUP($C$55,'Database Quality'!$C$6:$I$102,Q3,FALSE),"")</f>
        <v/>
      </c>
    </row>
    <row r="56" spans="2:17">
      <c r="C56" s="541" t="str">
        <f>IF('Distribution To ROM'!Y67="","",'Distribution To ROM'!Y67)</f>
        <v/>
      </c>
      <c r="D56" s="534" t="str">
        <f>IF('Distribution To ROM'!Z67="","",'Distribution To ROM'!Z67)</f>
        <v/>
      </c>
      <c r="E56" s="542" t="str">
        <f>IFERROR(VLOOKUP($C$56,'Database Quality'!$C$6:$I$102,E3,FALSE),"")</f>
        <v/>
      </c>
      <c r="F56" s="421" t="str">
        <f>IFERROR(VLOOKUP($C$56,'Database Quality'!$C$6:$I$102,F3,FALSE),"")</f>
        <v/>
      </c>
      <c r="G56" s="421" t="str">
        <f>IFERROR(VLOOKUP($C$56,'Database Quality'!$C$6:$I$102,G3,FALSE),"")</f>
        <v/>
      </c>
      <c r="H56" s="422" t="str">
        <f>IFERROR(VLOOKUP($C$56,'Database Quality'!$C$6:$I$102,H3,FALSE),"")</f>
        <v/>
      </c>
      <c r="I56" s="422" t="str">
        <f>IFERROR(VLOOKUP($C$56,'Database Quality'!$C$6:$I$102,I3,FALSE),"")</f>
        <v/>
      </c>
      <c r="J56" s="543" t="str">
        <f>IFERROR(VLOOKUP($C$56,'Database Quality'!$C$6:$I$102,J3,FALSE),"")</f>
        <v/>
      </c>
      <c r="K56" s="539" t="str">
        <f>IF('Distribution To ROM'!AA67="","",'Distribution To ROM'!AG67)</f>
        <v/>
      </c>
      <c r="L56" s="542" t="str">
        <f>IFERROR(VLOOKUP($C$56,'Database Quality'!$C$6:$I$102,L3,FALSE),"")</f>
        <v/>
      </c>
      <c r="M56" s="421" t="str">
        <f>IFERROR(VLOOKUP($C$56,'Database Quality'!$C$6:$I$102,M3,FALSE),"")</f>
        <v/>
      </c>
      <c r="N56" s="421" t="str">
        <f>IFERROR(VLOOKUP($C$56,'Database Quality'!$C$6:$I$102,N3,FALSE),"")</f>
        <v/>
      </c>
      <c r="O56" s="422" t="str">
        <f>IFERROR(VLOOKUP($C$56,'Database Quality'!$C$6:$I$102,O3,FALSE),"")</f>
        <v/>
      </c>
      <c r="P56" s="422" t="str">
        <f>IFERROR(VLOOKUP($C$56,'Database Quality'!$C$6:$I$102,P3,FALSE),"")</f>
        <v/>
      </c>
      <c r="Q56" s="544" t="str">
        <f>IFERROR(VLOOKUP($C$56,'Database Quality'!$C$6:$I$102,Q3,FALSE),"")</f>
        <v/>
      </c>
    </row>
    <row r="57" spans="2:17">
      <c r="B57" s="570" t="s">
        <v>197</v>
      </c>
      <c r="C57" s="545" t="str">
        <f>IF('Distribution To ROM'!AW65="","",'Distribution To ROM'!AW65)</f>
        <v>HI ASH PRG</v>
      </c>
      <c r="D57" s="534">
        <f>IF('Distribution To ROM'!AX65="","",'Distribution To ROM'!AX65)</f>
        <v>3</v>
      </c>
      <c r="E57" s="546">
        <f>IFERROR(VLOOKUP($C$57,'Database Quality'!$C$6:$I$102,E3,FALSE),"")</f>
        <v>29.15</v>
      </c>
      <c r="F57" s="438">
        <f>IFERROR(VLOOKUP($C$57,'Database Quality'!$C$6:$I$102,F3,FALSE),"")</f>
        <v>2.41</v>
      </c>
      <c r="G57" s="438">
        <f>IFERROR(VLOOKUP($C$57,'Database Quality'!$C$6:$I$102,G3,FALSE),"")</f>
        <v>0.18</v>
      </c>
      <c r="H57" s="414">
        <f>IFERROR(VLOOKUP($C$57,'Database Quality'!$C$6:$I$102,H3,FALSE),"")</f>
        <v>6980</v>
      </c>
      <c r="I57" s="414">
        <f>IFERROR(VLOOKUP($C$57,'Database Quality'!$C$6:$I$102,I3,FALSE),"")</f>
        <v>5412</v>
      </c>
      <c r="J57" s="547">
        <f>IFERROR(VLOOKUP($C$57,'Database Quality'!$C$6:$I$102,J3,FALSE),"")</f>
        <v>4777</v>
      </c>
      <c r="K57" s="539">
        <f>IF('Distribution To ROM'!AY65="","",'Distribution To ROM'!AY65)</f>
        <v>3</v>
      </c>
      <c r="L57" s="546">
        <f>IFERROR(VLOOKUP($C$57,'Database Quality'!$C$6:$I$102,L3,FALSE),"")</f>
        <v>29.15</v>
      </c>
      <c r="M57" s="438">
        <f>IFERROR(VLOOKUP($C$57,'Database Quality'!$C$6:$I$102,M3,FALSE),"")</f>
        <v>2.41</v>
      </c>
      <c r="N57" s="438">
        <f>IFERROR(VLOOKUP($C$57,'Database Quality'!$C$6:$I$102,N3,FALSE),"")</f>
        <v>0.18</v>
      </c>
      <c r="O57" s="414">
        <f>IFERROR(VLOOKUP($C$57,'Database Quality'!$C$6:$I$102,O3,FALSE),"")</f>
        <v>6980</v>
      </c>
      <c r="P57" s="414">
        <f>IFERROR(VLOOKUP($C$57,'Database Quality'!$C$6:$I$102,P3,FALSE),"")</f>
        <v>5412</v>
      </c>
      <c r="Q57" s="548">
        <f>IFERROR(VLOOKUP($C$57,'Database Quality'!$C$6:$I$102,Q3,FALSE),"")</f>
        <v>4777</v>
      </c>
    </row>
    <row r="58" spans="2:17">
      <c r="B58" s="570"/>
      <c r="C58" s="545" t="str">
        <f>IF('Distribution To ROM'!AW66="","",'Distribution To ROM'!AW66)</f>
        <v/>
      </c>
      <c r="D58" s="534" t="str">
        <f>IF('Distribution To ROM'!AX66="","",'Distribution To ROM'!AX66)</f>
        <v/>
      </c>
      <c r="E58" s="546" t="str">
        <f>IFERROR(VLOOKUP($C$58,'Database Quality'!$C$6:$I$102,E3,FALSE),"")</f>
        <v/>
      </c>
      <c r="F58" s="438" t="str">
        <f>IFERROR(VLOOKUP($C$58,'Database Quality'!$C$6:$I$102,F3,FALSE),"")</f>
        <v/>
      </c>
      <c r="G58" s="438" t="str">
        <f>IFERROR(VLOOKUP($C$58,'Database Quality'!$C$6:$I$102,G3,FALSE),"")</f>
        <v/>
      </c>
      <c r="H58" s="414" t="str">
        <f>IFERROR(VLOOKUP($C$58,'Database Quality'!$C$6:$I$102,H3,FALSE),"")</f>
        <v/>
      </c>
      <c r="I58" s="414" t="str">
        <f>IFERROR(VLOOKUP($C$58,'Database Quality'!$C$6:$I$102,I3,FALSE),"")</f>
        <v/>
      </c>
      <c r="J58" s="547" t="str">
        <f>IFERROR(VLOOKUP($C$58,'Database Quality'!$C$6:$I$102,J3,FALSE),"")</f>
        <v/>
      </c>
      <c r="K58" s="539" t="str">
        <f>IF('Distribution To ROM'!AY66="","",'Distribution To ROM'!AY66)</f>
        <v/>
      </c>
      <c r="L58" s="546" t="str">
        <f>IFERROR(VLOOKUP($C$58,'Database Quality'!$C$6:$I$102,L3,FALSE),"")</f>
        <v/>
      </c>
      <c r="M58" s="438" t="str">
        <f>IFERROR(VLOOKUP($C$58,'Database Quality'!$C$6:$I$102,M3,FALSE),"")</f>
        <v/>
      </c>
      <c r="N58" s="438" t="str">
        <f>IFERROR(VLOOKUP($C$58,'Database Quality'!$C$6:$I$102,N3,FALSE),"")</f>
        <v/>
      </c>
      <c r="O58" s="414" t="str">
        <f>IFERROR(VLOOKUP($C$58,'Database Quality'!$C$6:$I$102,O3,FALSE),"")</f>
        <v/>
      </c>
      <c r="P58" s="414" t="str">
        <f>IFERROR(VLOOKUP($C$58,'Database Quality'!$C$6:$I$102,P3,FALSE),"")</f>
        <v/>
      </c>
      <c r="Q58" s="548" t="str">
        <f>IFERROR(VLOOKUP($C$58,'Database Quality'!$C$6:$I$102,Q3,FALSE),"")</f>
        <v/>
      </c>
    </row>
    <row r="59" spans="2:17">
      <c r="B59" s="570"/>
      <c r="C59" s="545" t="str">
        <f>IF('Distribution To ROM'!AW67="","",'Distribution To ROM'!AW67)</f>
        <v/>
      </c>
      <c r="D59" s="534" t="str">
        <f>IF('Distribution To ROM'!AX67="","",'Distribution To ROM'!AX67)</f>
        <v/>
      </c>
      <c r="E59" s="546" t="str">
        <f>IFERROR(VLOOKUP($C$59,'Database Quality'!$C$6:$I$102,E3,FALSE),"")</f>
        <v/>
      </c>
      <c r="F59" s="438" t="str">
        <f>IFERROR(VLOOKUP($C$59,'Database Quality'!$C$6:$I$102,F3,FALSE),"")</f>
        <v/>
      </c>
      <c r="G59" s="438" t="str">
        <f>IFERROR(VLOOKUP($C$59,'Database Quality'!$C$6:$I$102,G3,FALSE),"")</f>
        <v/>
      </c>
      <c r="H59" s="414" t="str">
        <f>IFERROR(VLOOKUP($C$59,'Database Quality'!$C$6:$I$102,H3,FALSE),"")</f>
        <v/>
      </c>
      <c r="I59" s="414" t="str">
        <f>IFERROR(VLOOKUP($C$59,'Database Quality'!$C$6:$I$102,I3,FALSE),"")</f>
        <v/>
      </c>
      <c r="J59" s="547" t="str">
        <f>IFERROR(VLOOKUP($C$59,'Database Quality'!$C$6:$I$102,J3,FALSE),"")</f>
        <v/>
      </c>
      <c r="K59" s="539" t="str">
        <f>IF('Distribution To ROM'!AY67="","",'Distribution To ROM'!AY67)</f>
        <v/>
      </c>
      <c r="L59" s="546" t="str">
        <f>IFERROR(VLOOKUP($C$59,'Database Quality'!$C$6:$I$102,L3,FALSE),"")</f>
        <v/>
      </c>
      <c r="M59" s="438" t="str">
        <f>IFERROR(VLOOKUP($C$59,'Database Quality'!$C$6:$I$102,M3,FALSE),"")</f>
        <v/>
      </c>
      <c r="N59" s="438" t="str">
        <f>IFERROR(VLOOKUP($C$59,'Database Quality'!$C$6:$I$102,N3,FALSE),"")</f>
        <v/>
      </c>
      <c r="O59" s="414" t="str">
        <f>IFERROR(VLOOKUP($C$59,'Database Quality'!$C$6:$I$102,O3,FALSE),"")</f>
        <v/>
      </c>
      <c r="P59" s="414" t="str">
        <f>IFERROR(VLOOKUP($C$59,'Database Quality'!$C$6:$I$102,P3,FALSE),"")</f>
        <v/>
      </c>
      <c r="Q59" s="548" t="str">
        <f>IFERROR(VLOOKUP($C$59,'Database Quality'!$C$6:$I$102,Q3,FALSE),"")</f>
        <v/>
      </c>
    </row>
    <row r="60" spans="2:17">
      <c r="B60" s="569" t="s">
        <v>188</v>
      </c>
      <c r="C60" s="541" t="str">
        <f>IF('Distribution To ROM'!AE65="","",'Distribution To ROM'!AE65)</f>
        <v/>
      </c>
      <c r="D60" s="534" t="str">
        <f>IF('Distribution To ROM'!AF65="","",'Distribution To ROM'!AF65)</f>
        <v/>
      </c>
      <c r="E60" s="542" t="str">
        <f>IFERROR(VLOOKUP($C$60,'Database Quality'!$C$6:$I$102,E3,FALSE),"")</f>
        <v/>
      </c>
      <c r="F60" s="421" t="str">
        <f>IFERROR(VLOOKUP($C$60,'Database Quality'!$C$6:$I$102,F3,FALSE),"")</f>
        <v/>
      </c>
      <c r="G60" s="421" t="str">
        <f>IFERROR(VLOOKUP($C$60,'Database Quality'!$C$6:$I$102,G3,FALSE),"")</f>
        <v/>
      </c>
      <c r="H60" s="422" t="str">
        <f>IFERROR(VLOOKUP($C$60,'Database Quality'!$C$6:$I$102,H3,FALSE),"")</f>
        <v/>
      </c>
      <c r="I60" s="422" t="str">
        <f>IFERROR(VLOOKUP($C$60,'Database Quality'!$C$6:$I$102,I3,FALSE),"")</f>
        <v/>
      </c>
      <c r="J60" s="543" t="str">
        <f>IFERROR(VLOOKUP($C$60,'Database Quality'!$C$6:$I$102,J3,FALSE),"")</f>
        <v/>
      </c>
      <c r="K60" s="539" t="str">
        <f>IF('Distribution To ROM'!AG65="","",'Distribution To ROM'!AG65)</f>
        <v/>
      </c>
      <c r="L60" s="542" t="str">
        <f>IFERROR(VLOOKUP($C$60,'Database Quality'!$C$6:$I$102,L3,FALSE),"")</f>
        <v/>
      </c>
      <c r="M60" s="421" t="str">
        <f>IFERROR(VLOOKUP($C$60,'Database Quality'!$C$6:$I$102,M3,FALSE),"")</f>
        <v/>
      </c>
      <c r="N60" s="421" t="str">
        <f>IFERROR(VLOOKUP($C$60,'Database Quality'!$C$6:$I$102,N3,FALSE),"")</f>
        <v/>
      </c>
      <c r="O60" s="422" t="str">
        <f>IFERROR(VLOOKUP($C$60,'Database Quality'!$C$6:$I$102,O3,FALSE),"")</f>
        <v/>
      </c>
      <c r="P60" s="422" t="str">
        <f>IFERROR(VLOOKUP($C$60,'Database Quality'!$C$6:$I$102,P3,FALSE),"")</f>
        <v/>
      </c>
      <c r="Q60" s="544" t="str">
        <f>IFERROR(VLOOKUP($C$60,'Database Quality'!$C$6:$I$102,Q3,FALSE),"")</f>
        <v/>
      </c>
    </row>
    <row r="61" spans="2:17">
      <c r="C61" s="541" t="str">
        <f>IF('Distribution To ROM'!AE66="","",'Distribution To ROM'!AE66)</f>
        <v/>
      </c>
      <c r="D61" s="534" t="str">
        <f>IF('Distribution To ROM'!AF66="","",'Distribution To ROM'!AF66)</f>
        <v/>
      </c>
      <c r="E61" s="542" t="str">
        <f>IFERROR(VLOOKUP($C$61,'Database Quality'!$C$6:$I$102,E3,FALSE),"")</f>
        <v/>
      </c>
      <c r="F61" s="421" t="str">
        <f>IFERROR(VLOOKUP($C$61,'Database Quality'!$C$6:$I$102,F3,FALSE),"")</f>
        <v/>
      </c>
      <c r="G61" s="421" t="str">
        <f>IFERROR(VLOOKUP($C$61,'Database Quality'!$C$6:$I$102,G3,FALSE),"")</f>
        <v/>
      </c>
      <c r="H61" s="422" t="str">
        <f>IFERROR(VLOOKUP($C$61,'Database Quality'!$C$6:$I$102,H3,FALSE),"")</f>
        <v/>
      </c>
      <c r="I61" s="422" t="str">
        <f>IFERROR(VLOOKUP($C$61,'Database Quality'!$C$6:$I$102,I3,FALSE),"")</f>
        <v/>
      </c>
      <c r="J61" s="543" t="str">
        <f>IFERROR(VLOOKUP($C$61,'Database Quality'!$C$6:$I$102,J3,FALSE),"")</f>
        <v/>
      </c>
      <c r="K61" s="539" t="str">
        <f>IF('Distribution To ROM'!AG66="","",'Distribution To ROM'!AG66)</f>
        <v/>
      </c>
      <c r="L61" s="542" t="str">
        <f>IFERROR(VLOOKUP($C$61,'Database Quality'!$C$6:$I$102,L3,FALSE),"")</f>
        <v/>
      </c>
      <c r="M61" s="421" t="str">
        <f>IFERROR(VLOOKUP($C$61,'Database Quality'!$C$6:$I$102,M3,FALSE),"")</f>
        <v/>
      </c>
      <c r="N61" s="421" t="str">
        <f>IFERROR(VLOOKUP($C$61,'Database Quality'!$C$6:$I$102,N3,FALSE),"")</f>
        <v/>
      </c>
      <c r="O61" s="422" t="str">
        <f>IFERROR(VLOOKUP($C$61,'Database Quality'!$C$6:$I$102,O3,FALSE),"")</f>
        <v/>
      </c>
      <c r="P61" s="422" t="str">
        <f>IFERROR(VLOOKUP($C$61,'Database Quality'!$C$6:$I$102,P3,FALSE),"")</f>
        <v/>
      </c>
      <c r="Q61" s="544" t="str">
        <f>IFERROR(VLOOKUP($C$61,'Database Quality'!$C$6:$I$102,Q3,FALSE),"")</f>
        <v/>
      </c>
    </row>
    <row r="62" spans="2:17">
      <c r="C62" s="541" t="str">
        <f>IF('Distribution To ROM'!AE67="","",'Distribution To ROM'!AE67)</f>
        <v/>
      </c>
      <c r="D62" s="534" t="str">
        <f>IF('Distribution To ROM'!AF67="","",'Distribution To ROM'!AF67)</f>
        <v/>
      </c>
      <c r="E62" s="542" t="str">
        <f>IFERROR(VLOOKUP($C$62,'Database Quality'!$C$6:$I$102,E3,FALSE),"")</f>
        <v/>
      </c>
      <c r="F62" s="421" t="str">
        <f>IFERROR(VLOOKUP($C$62,'Database Quality'!$C$6:$I$102,F3,FALSE),"")</f>
        <v/>
      </c>
      <c r="G62" s="421" t="str">
        <f>IFERROR(VLOOKUP($C$62,'Database Quality'!$C$6:$I$102,G3,FALSE),"")</f>
        <v/>
      </c>
      <c r="H62" s="422" t="str">
        <f>IFERROR(VLOOKUP($C$62,'Database Quality'!$C$6:$I$102,H3,FALSE),"")</f>
        <v/>
      </c>
      <c r="I62" s="422" t="str">
        <f>IFERROR(VLOOKUP($C$62,'Database Quality'!$C$6:$I$102,I3,FALSE),"")</f>
        <v/>
      </c>
      <c r="J62" s="543" t="str">
        <f>IFERROR(VLOOKUP($C$62,'Database Quality'!$C$6:$I$102,J3,FALSE),"")</f>
        <v/>
      </c>
      <c r="K62" s="539" t="str">
        <f>IF('Distribution To ROM'!AG67="","",'Distribution To ROM'!AG67)</f>
        <v/>
      </c>
      <c r="L62" s="542" t="str">
        <f>IFERROR(VLOOKUP($C$62,'Database Quality'!$C$6:$I$102,L3,FALSE),"")</f>
        <v/>
      </c>
      <c r="M62" s="421" t="str">
        <f>IFERROR(VLOOKUP($C$62,'Database Quality'!$C$6:$I$102,M3,FALSE),"")</f>
        <v/>
      </c>
      <c r="N62" s="421" t="str">
        <f>IFERROR(VLOOKUP($C$62,'Database Quality'!$C$6:$I$102,N3,FALSE),"")</f>
        <v/>
      </c>
      <c r="O62" s="422" t="str">
        <f>IFERROR(VLOOKUP($C$62,'Database Quality'!$C$6:$I$102,O3,FALSE),"")</f>
        <v/>
      </c>
      <c r="P62" s="422" t="str">
        <f>IFERROR(VLOOKUP($C$62,'Database Quality'!$C$6:$I$102,P3,FALSE),"")</f>
        <v/>
      </c>
      <c r="Q62" s="544" t="str">
        <f>IFERROR(VLOOKUP($C$62,'Database Quality'!$C$6:$I$102,Q3,FALSE),"")</f>
        <v/>
      </c>
    </row>
    <row r="63" spans="2:17">
      <c r="B63" s="570" t="s">
        <v>199</v>
      </c>
      <c r="C63" s="545" t="str">
        <f>IF('Distribution To ROM'!AK65="","",'Distribution To ROM'!AK65)</f>
        <v/>
      </c>
      <c r="D63" s="534" t="str">
        <f>IF('Distribution To ROM'!AL65="","",'Distribution To ROM'!AL65)</f>
        <v/>
      </c>
      <c r="E63" s="546" t="str">
        <f>IFERROR(VLOOKUP($C$63,'Database Quality'!$C$6:$I$102,E3,FALSE),"")</f>
        <v/>
      </c>
      <c r="F63" s="438" t="str">
        <f>IFERROR(VLOOKUP($C$63,'Database Quality'!$C$6:$I$102,F3,FALSE),"")</f>
        <v/>
      </c>
      <c r="G63" s="438" t="str">
        <f>IFERROR(VLOOKUP($C$63,'Database Quality'!$C$6:$I$102,G3,FALSE),"")</f>
        <v/>
      </c>
      <c r="H63" s="414" t="str">
        <f>IFERROR(VLOOKUP($C$63,'Database Quality'!$C$6:$I$102,H3,FALSE),"")</f>
        <v/>
      </c>
      <c r="I63" s="414" t="str">
        <f>IFERROR(VLOOKUP($C$63,'Database Quality'!$C$6:$I$102,I3,FALSE),"")</f>
        <v/>
      </c>
      <c r="J63" s="547" t="str">
        <f>IFERROR(VLOOKUP($C$63,'Database Quality'!$C$6:$I$102,J3,FALSE),"")</f>
        <v/>
      </c>
      <c r="K63" s="539" t="str">
        <f>IF('Distribution To ROM'!AM65="","",'Distribution To ROM'!AM65)</f>
        <v/>
      </c>
      <c r="L63" s="546" t="str">
        <f>IFERROR(VLOOKUP($C$63,'Database Quality'!$C$6:$I$102,L3,FALSE),"")</f>
        <v/>
      </c>
      <c r="M63" s="438" t="str">
        <f>IFERROR(VLOOKUP($C$63,'Database Quality'!$C$6:$I$102,M3,FALSE),"")</f>
        <v/>
      </c>
      <c r="N63" s="438" t="str">
        <f>IFERROR(VLOOKUP($C$63,'Database Quality'!$C$6:$I$102,N3,FALSE),"")</f>
        <v/>
      </c>
      <c r="O63" s="414" t="str">
        <f>IFERROR(VLOOKUP($C$63,'Database Quality'!$C$6:$I$102,O3,FALSE),"")</f>
        <v/>
      </c>
      <c r="P63" s="414" t="str">
        <f>IFERROR(VLOOKUP($C$63,'Database Quality'!$C$6:$I$102,P3,FALSE),"")</f>
        <v/>
      </c>
      <c r="Q63" s="548" t="str">
        <f>IFERROR(VLOOKUP($C$63,'Database Quality'!$C$6:$I$102,Q3,FALSE),"")</f>
        <v/>
      </c>
    </row>
    <row r="64" spans="2:17">
      <c r="B64" s="570"/>
      <c r="C64" s="545" t="str">
        <f>IF('Distribution To ROM'!AK66="","",'Distribution To ROM'!AK66)</f>
        <v/>
      </c>
      <c r="D64" s="534" t="str">
        <f>IF('Distribution To ROM'!AL66="","",'Distribution To ROM'!AL66)</f>
        <v/>
      </c>
      <c r="E64" s="546" t="str">
        <f>IFERROR(VLOOKUP($C$64,'Database Quality'!$C$6:$I$102,E3,FALSE),"")</f>
        <v/>
      </c>
      <c r="F64" s="438" t="str">
        <f>IFERROR(VLOOKUP($C$64,'Database Quality'!$C$6:$I$102,F3,FALSE),"")</f>
        <v/>
      </c>
      <c r="G64" s="438" t="str">
        <f>IFERROR(VLOOKUP($C$64,'Database Quality'!$C$6:$I$102,G3,FALSE),"")</f>
        <v/>
      </c>
      <c r="H64" s="414" t="str">
        <f>IFERROR(VLOOKUP($C$64,'Database Quality'!$C$6:$I$102,H3,FALSE),"")</f>
        <v/>
      </c>
      <c r="I64" s="414" t="str">
        <f>IFERROR(VLOOKUP($C$64,'Database Quality'!$C$6:$I$102,I3,FALSE),"")</f>
        <v/>
      </c>
      <c r="J64" s="547" t="str">
        <f>IFERROR(VLOOKUP($C$64,'Database Quality'!$C$6:$I$102,J3,FALSE),"")</f>
        <v/>
      </c>
      <c r="K64" s="539" t="str">
        <f>IF('Distribution To ROM'!AM66="","",'Distribution To ROM'!AM66)</f>
        <v/>
      </c>
      <c r="L64" s="546" t="str">
        <f>IFERROR(VLOOKUP($C$64,'Database Quality'!$C$6:$I$102,L3,FALSE),"")</f>
        <v/>
      </c>
      <c r="M64" s="438" t="str">
        <f>IFERROR(VLOOKUP($C$64,'Database Quality'!$C$6:$I$102,M3,FALSE),"")</f>
        <v/>
      </c>
      <c r="N64" s="438" t="str">
        <f>IFERROR(VLOOKUP($C$64,'Database Quality'!$C$6:$I$102,N3,FALSE),"")</f>
        <v/>
      </c>
      <c r="O64" s="414" t="str">
        <f>IFERROR(VLOOKUP($C$64,'Database Quality'!$C$6:$I$102,O3,FALSE),"")</f>
        <v/>
      </c>
      <c r="P64" s="414" t="str">
        <f>IFERROR(VLOOKUP($C$64,'Database Quality'!$C$6:$I$102,P3,FALSE),"")</f>
        <v/>
      </c>
      <c r="Q64" s="548" t="str">
        <f>IFERROR(VLOOKUP($C$64,'Database Quality'!$C$6:$I$102,Q3,FALSE),"")</f>
        <v/>
      </c>
    </row>
    <row r="65" spans="2:17">
      <c r="B65" s="570"/>
      <c r="C65" s="545" t="str">
        <f>IF('Distribution To ROM'!AK67="","",'Distribution To ROM'!AK67)</f>
        <v/>
      </c>
      <c r="D65" s="534" t="str">
        <f>IF('Distribution To ROM'!AL67="","",'Distribution To ROM'!AL67)</f>
        <v/>
      </c>
      <c r="E65" s="546" t="str">
        <f>IFERROR(VLOOKUP($C$65,'Database Quality'!$C$6:$I$102,E3,FALSE),"")</f>
        <v/>
      </c>
      <c r="F65" s="438" t="str">
        <f>IFERROR(VLOOKUP($C$65,'Database Quality'!$C$6:$I$102,F3,FALSE),"")</f>
        <v/>
      </c>
      <c r="G65" s="438" t="str">
        <f>IFERROR(VLOOKUP($C$65,'Database Quality'!$C$6:$I$102,G3,FALSE),"")</f>
        <v/>
      </c>
      <c r="H65" s="414" t="str">
        <f>IFERROR(VLOOKUP($C$65,'Database Quality'!$C$6:$I$102,H3,FALSE),"")</f>
        <v/>
      </c>
      <c r="I65" s="414" t="str">
        <f>IFERROR(VLOOKUP($C$65,'Database Quality'!$C$6:$I$102,I3,FALSE),"")</f>
        <v/>
      </c>
      <c r="J65" s="547" t="str">
        <f>IFERROR(VLOOKUP($C$65,'Database Quality'!$C$6:$I$102,J3,FALSE),"")</f>
        <v/>
      </c>
      <c r="K65" s="539" t="str">
        <f>IF('Distribution To ROM'!AM67="","",'Distribution To ROM'!AM67)</f>
        <v/>
      </c>
      <c r="L65" s="546" t="str">
        <f>IFERROR(VLOOKUP($C$65,'Database Quality'!$C$6:$I$102,L3,FALSE),"")</f>
        <v/>
      </c>
      <c r="M65" s="438" t="str">
        <f>IFERROR(VLOOKUP($C$65,'Database Quality'!$C$6:$I$102,M3,FALSE),"")</f>
        <v/>
      </c>
      <c r="N65" s="438" t="str">
        <f>IFERROR(VLOOKUP($C$65,'Database Quality'!$C$6:$I$102,N3,FALSE),"")</f>
        <v/>
      </c>
      <c r="O65" s="414" t="str">
        <f>IFERROR(VLOOKUP($C$65,'Database Quality'!$C$6:$I$102,O3,FALSE),"")</f>
        <v/>
      </c>
      <c r="P65" s="414" t="str">
        <f>IFERROR(VLOOKUP($C$65,'Database Quality'!$C$6:$I$102,P3,FALSE),"")</f>
        <v/>
      </c>
      <c r="Q65" s="548" t="str">
        <f>IFERROR(VLOOKUP($C$65,'Database Quality'!$C$6:$I$102,Q3,FALSE),"")</f>
        <v/>
      </c>
    </row>
    <row r="66" spans="2:17">
      <c r="B66" s="569" t="s">
        <v>536</v>
      </c>
      <c r="C66" s="541" t="str">
        <f>IF('Distribution To ROM'!AQ65="","",'Distribution To ROM'!AQ65)</f>
        <v>WS100..</v>
      </c>
      <c r="D66" s="534">
        <f>IF('Distribution To ROM'!AR65="","",'Distribution To ROM'!AR65)</f>
        <v>4</v>
      </c>
      <c r="E66" s="542">
        <f>IFERROR(VLOOKUP($C$66,'Database Quality'!$C$6:$I$102,E3,FALSE),"")</f>
        <v>38.85</v>
      </c>
      <c r="F66" s="421">
        <f>IFERROR(VLOOKUP($C$66,'Database Quality'!$C$6:$I$102,F3,FALSE),"")</f>
        <v>2.4500000000000002</v>
      </c>
      <c r="G66" s="421">
        <f>IFERROR(VLOOKUP($C$66,'Database Quality'!$C$6:$I$102,G3,FALSE),"")</f>
        <v>0.13</v>
      </c>
      <c r="H66" s="422">
        <f>IFERROR(VLOOKUP($C$66,'Database Quality'!$C$6:$I$102,H3,FALSE),"")</f>
        <v>6868</v>
      </c>
      <c r="I66" s="422">
        <f>IFERROR(VLOOKUP($C$66,'Database Quality'!$C$6:$I$102,I3,FALSE),"")</f>
        <v>5186</v>
      </c>
      <c r="J66" s="543">
        <f>IFERROR(VLOOKUP($C$66,'Database Quality'!$C$6:$I$102,J3,FALSE),"")</f>
        <v>4048</v>
      </c>
      <c r="K66" s="539">
        <f>IF('Distribution To ROM'!AS65="","",'Distribution To ROM'!AS65)</f>
        <v>2</v>
      </c>
      <c r="L66" s="542">
        <f>IFERROR(VLOOKUP($C$66,'Database Quality'!$C$6:$I$102,L3,FALSE),"")</f>
        <v>38.85</v>
      </c>
      <c r="M66" s="421">
        <f>IFERROR(VLOOKUP($C$66,'Database Quality'!$C$6:$I$102,M3,FALSE),"")</f>
        <v>2.4500000000000002</v>
      </c>
      <c r="N66" s="421">
        <f>IFERROR(VLOOKUP($C$66,'Database Quality'!$C$6:$I$102,N3,FALSE),"")</f>
        <v>0.13</v>
      </c>
      <c r="O66" s="422">
        <f>IFERROR(VLOOKUP($C$66,'Database Quality'!$C$6:$I$102,O3,FALSE),"")</f>
        <v>6868</v>
      </c>
      <c r="P66" s="422">
        <f>IFERROR(VLOOKUP($C$66,'Database Quality'!$C$6:$I$102,P3,FALSE),"")</f>
        <v>5186</v>
      </c>
      <c r="Q66" s="544">
        <f>IFERROR(VLOOKUP($C$66,'Database Quality'!$C$6:$I$102,Q3,FALSE),"")</f>
        <v>4048</v>
      </c>
    </row>
    <row r="67" spans="2:17">
      <c r="C67" s="541" t="str">
        <f>IF('Distribution To ROM'!AQ66="","",'Distribution To ROM'!AQ66)</f>
        <v>HI CV WARA..</v>
      </c>
      <c r="D67" s="534">
        <f>IF('Distribution To ROM'!AR66="","",'Distribution To ROM'!AR66)</f>
        <v>5</v>
      </c>
      <c r="E67" s="542">
        <f>IFERROR(VLOOKUP($C$67,'Database Quality'!$C$6:$I$102,E3,FALSE),"")</f>
        <v>35.299999999999997</v>
      </c>
      <c r="F67" s="421">
        <f>IFERROR(VLOOKUP($C$67,'Database Quality'!$C$6:$I$102,F3,FALSE),"")</f>
        <v>2.44</v>
      </c>
      <c r="G67" s="421">
        <f>IFERROR(VLOOKUP($C$67,'Database Quality'!$C$6:$I$102,G3,FALSE),"")</f>
        <v>0.18</v>
      </c>
      <c r="H67" s="422">
        <f>IFERROR(VLOOKUP($C$67,'Database Quality'!$C$6:$I$102,H3,FALSE),"")</f>
        <v>6841</v>
      </c>
      <c r="I67" s="422">
        <f>IFERROR(VLOOKUP($C$67,'Database Quality'!$C$6:$I$102,I3,FALSE),"")</f>
        <v>5386</v>
      </c>
      <c r="J67" s="543">
        <f>IFERROR(VLOOKUP($C$67,'Database Quality'!$C$6:$I$102,J3,FALSE),"")</f>
        <v>4189</v>
      </c>
      <c r="K67" s="539">
        <f>IF('Distribution To ROM'!AS66="","",'Distribution To ROM'!AS66)</f>
        <v>8</v>
      </c>
      <c r="L67" s="542">
        <f>IFERROR(VLOOKUP($C$67,'Database Quality'!$C$6:$I$102,L3,FALSE),"")</f>
        <v>35.299999999999997</v>
      </c>
      <c r="M67" s="421">
        <f>IFERROR(VLOOKUP($C$67,'Database Quality'!$C$6:$I$102,M3,FALSE),"")</f>
        <v>2.44</v>
      </c>
      <c r="N67" s="421">
        <f>IFERROR(VLOOKUP($C$67,'Database Quality'!$C$6:$I$102,N3,FALSE),"")</f>
        <v>0.18</v>
      </c>
      <c r="O67" s="422">
        <f>IFERROR(VLOOKUP($C$67,'Database Quality'!$C$6:$I$102,O3,FALSE),"")</f>
        <v>6841</v>
      </c>
      <c r="P67" s="422">
        <f>IFERROR(VLOOKUP($C$67,'Database Quality'!$C$6:$I$102,P3,FALSE),"")</f>
        <v>5386</v>
      </c>
      <c r="Q67" s="544">
        <f>IFERROR(VLOOKUP($C$67,'Database Quality'!$C$6:$I$102,Q3,FALSE),"")</f>
        <v>4189</v>
      </c>
    </row>
    <row r="68" spans="2:17">
      <c r="C68" s="541" t="str">
        <f>IF('Distribution To ROM'!AQ67="","",'Distribution To ROM'!AQ67)</f>
        <v/>
      </c>
      <c r="D68" s="534" t="str">
        <f>IF('Distribution To ROM'!AR67="","",'Distribution To ROM'!AR67)</f>
        <v/>
      </c>
      <c r="E68" s="542" t="str">
        <f>IFERROR(VLOOKUP($C$68,'Database Quality'!$C$6:$I$102,E3,FALSE),"")</f>
        <v/>
      </c>
      <c r="F68" s="421" t="str">
        <f>IFERROR(VLOOKUP($C$68,'Database Quality'!$C$6:$I$102,F3,FALSE),"")</f>
        <v/>
      </c>
      <c r="G68" s="421" t="str">
        <f>IFERROR(VLOOKUP($C$68,'Database Quality'!$C$6:$I$102,G3,FALSE),"")</f>
        <v/>
      </c>
      <c r="H68" s="422" t="str">
        <f>IFERROR(VLOOKUP($C$68,'Database Quality'!$C$6:$I$102,H3,FALSE),"")</f>
        <v/>
      </c>
      <c r="I68" s="422" t="str">
        <f>IFERROR(VLOOKUP($C$68,'Database Quality'!$C$6:$I$102,I3,FALSE),"")</f>
        <v/>
      </c>
      <c r="J68" s="543" t="str">
        <f>IFERROR(VLOOKUP($C$68,'Database Quality'!$C$6:$I$102,J3,FALSE),"")</f>
        <v/>
      </c>
      <c r="K68" s="539" t="str">
        <f>IF('Distribution To ROM'!AS67="","",'Distribution To ROM'!AS67)</f>
        <v/>
      </c>
      <c r="L68" s="542" t="str">
        <f>IFERROR(VLOOKUP($C$68,'Database Quality'!$C$6:$I$102,L3,FALSE),"")</f>
        <v/>
      </c>
      <c r="M68" s="421" t="str">
        <f>IFERROR(VLOOKUP($C$68,'Database Quality'!$C$6:$I$102,M3,FALSE),"")</f>
        <v/>
      </c>
      <c r="N68" s="421" t="str">
        <f>IFERROR(VLOOKUP($C$68,'Database Quality'!$C$6:$I$102,N3,FALSE),"")</f>
        <v/>
      </c>
      <c r="O68" s="422" t="str">
        <f>IFERROR(VLOOKUP($C$68,'Database Quality'!$C$6:$I$102,O3,FALSE),"")</f>
        <v/>
      </c>
      <c r="P68" s="422" t="str">
        <f>IFERROR(VLOOKUP($C$68,'Database Quality'!$C$6:$I$102,P3,FALSE),"")</f>
        <v/>
      </c>
      <c r="Q68" s="544" t="str">
        <f>IFERROR(VLOOKUP($C$68,'Database Quality'!$C$6:$I$102,Q3,FALSE),"")</f>
        <v/>
      </c>
    </row>
    <row r="69" spans="2:17">
      <c r="B69" s="569" t="s">
        <v>168</v>
      </c>
      <c r="C69" s="545" t="str">
        <f>IF('Distribution To ROM'!BC65="","",'Distribution To ROM'!BC65)</f>
        <v>BCNLSA</v>
      </c>
      <c r="D69" s="534">
        <f>IF('Distribution To ROM'!BD65="","",'Distribution To ROM'!BD65)</f>
        <v>2</v>
      </c>
      <c r="E69" s="546">
        <f>IFERROR(VLOOKUP($C$69,'Database Quality'!$C$6:$I$102,E3,FALSE),"")</f>
        <v>0</v>
      </c>
      <c r="F69" s="438">
        <f>IFERROR(VLOOKUP($C$69,'Database Quality'!$C$6:$I$102,F3,FALSE),"")</f>
        <v>0</v>
      </c>
      <c r="G69" s="438">
        <f>IFERROR(VLOOKUP($C$69,'Database Quality'!$C$6:$I$102,G3,FALSE),"")</f>
        <v>0</v>
      </c>
      <c r="H69" s="414">
        <f>IFERROR(VLOOKUP($C$69,'Database Quality'!$C$6:$I$102,H3,FALSE),"")</f>
        <v>0</v>
      </c>
      <c r="I69" s="414">
        <f>IFERROR(VLOOKUP($C$69,'Database Quality'!$C$6:$I$102,I3,FALSE),"")</f>
        <v>0</v>
      </c>
      <c r="J69" s="547">
        <f>IFERROR(VLOOKUP($C$69,'Database Quality'!$C$6:$I$102,J3,FALSE),"")</f>
        <v>4718</v>
      </c>
      <c r="K69" s="539">
        <f>IF('Distribution To ROM'!BE65="","",'Distribution To ROM'!BE65)</f>
        <v>2</v>
      </c>
      <c r="L69" s="546">
        <f>IFERROR(VLOOKUP($C$69,'Database Quality'!$C$6:$I$102,L3,FALSE),"")</f>
        <v>0</v>
      </c>
      <c r="M69" s="438">
        <f>IFERROR(VLOOKUP($C$69,'Database Quality'!$C$6:$I$102,M3,FALSE),"")</f>
        <v>0</v>
      </c>
      <c r="N69" s="438">
        <f>IFERROR(VLOOKUP($C$69,'Database Quality'!$C$6:$I$102,N3,FALSE),"")</f>
        <v>0</v>
      </c>
      <c r="O69" s="414">
        <f>IFERROR(VLOOKUP($C$69,'Database Quality'!$C$6:$I$102,O3,FALSE),"")</f>
        <v>0</v>
      </c>
      <c r="P69" s="414">
        <f>IFERROR(VLOOKUP($C$69,'Database Quality'!$C$6:$I$102,P3,FALSE),"")</f>
        <v>0</v>
      </c>
      <c r="Q69" s="548">
        <f>IFERROR(VLOOKUP($C$69,'Database Quality'!$C$6:$I$102,Q3,FALSE),"")</f>
        <v>4718</v>
      </c>
    </row>
    <row r="70" spans="2:17">
      <c r="C70" s="545" t="str">
        <f>IF('Distribution To ROM'!BC66="","",'Distribution To ROM'!BC66)</f>
        <v>BCSCM</v>
      </c>
      <c r="D70" s="534">
        <f>IF('Distribution To ROM'!BD66="","",'Distribution To ROM'!BD66)</f>
        <v>7</v>
      </c>
      <c r="E70" s="546">
        <f>IFERROR(VLOOKUP($C$70,'Database Quality'!$C$6:$I$102,E3,FALSE),"")</f>
        <v>0</v>
      </c>
      <c r="F70" s="438">
        <f>IFERROR(VLOOKUP($C$70,'Database Quality'!$C$6:$I$102,F3,FALSE),"")</f>
        <v>0</v>
      </c>
      <c r="G70" s="438">
        <f>IFERROR(VLOOKUP($C$70,'Database Quality'!$C$6:$I$102,G3,FALSE),"")</f>
        <v>0</v>
      </c>
      <c r="H70" s="414">
        <f>IFERROR(VLOOKUP($C$70,'Database Quality'!$C$6:$I$102,H3,FALSE),"")</f>
        <v>0</v>
      </c>
      <c r="I70" s="414">
        <f>IFERROR(VLOOKUP($C$70,'Database Quality'!$C$6:$I$102,I3,FALSE),"")</f>
        <v>0</v>
      </c>
      <c r="J70" s="547">
        <f>IFERROR(VLOOKUP($C$70,'Database Quality'!$C$6:$I$102,J3,FALSE),"")</f>
        <v>4270</v>
      </c>
      <c r="K70" s="539">
        <f>IF('Distribution To ROM'!BE66="","",'Distribution To ROM'!BE66)</f>
        <v>9</v>
      </c>
      <c r="L70" s="546">
        <f>IFERROR(VLOOKUP($C$70,'Database Quality'!$C$6:$I$102,L3,FALSE),"")</f>
        <v>0</v>
      </c>
      <c r="M70" s="438">
        <f>IFERROR(VLOOKUP($C$70,'Database Quality'!$C$6:$I$102,M3,FALSE),"")</f>
        <v>0</v>
      </c>
      <c r="N70" s="438">
        <f>IFERROR(VLOOKUP($C$70,'Database Quality'!$C$6:$I$102,N3,FALSE),"")</f>
        <v>0</v>
      </c>
      <c r="O70" s="414">
        <f>IFERROR(VLOOKUP($C$70,'Database Quality'!$C$6:$I$102,O3,FALSE),"")</f>
        <v>0</v>
      </c>
      <c r="P70" s="414">
        <f>IFERROR(VLOOKUP($C$70,'Database Quality'!$C$6:$I$102,P3,FALSE),"")</f>
        <v>0</v>
      </c>
      <c r="Q70" s="548">
        <f>IFERROR(VLOOKUP($C$70,'Database Quality'!$C$6:$I$102,Q3,FALSE),"")</f>
        <v>4270</v>
      </c>
    </row>
    <row r="71" spans="2:17" ht="15.75" thickBot="1">
      <c r="C71" s="549" t="str">
        <f>IF('Distribution To ROM'!BC67="","",'Distribution To ROM'!BC67)</f>
        <v/>
      </c>
      <c r="D71" s="550" t="str">
        <f>IF('Distribution To ROM'!BD67="","",'Distribution To ROM'!BD67)</f>
        <v/>
      </c>
      <c r="E71" s="551" t="str">
        <f>IFERROR(VLOOKUP($C$71,'Database Quality'!$C$6:$I$102,E3,FALSE),"")</f>
        <v/>
      </c>
      <c r="F71" s="552" t="str">
        <f>IFERROR(VLOOKUP($C$71,'Database Quality'!$C$6:$I$102,F3,FALSE),"")</f>
        <v/>
      </c>
      <c r="G71" s="552" t="str">
        <f>IFERROR(VLOOKUP($C$71,'Database Quality'!$C$6:$I$102,G3,FALSE),"")</f>
        <v/>
      </c>
      <c r="H71" s="553" t="str">
        <f>IFERROR(VLOOKUP($C$71,'Database Quality'!$C$6:$I$102,H3,FALSE),"")</f>
        <v/>
      </c>
      <c r="I71" s="553" t="str">
        <f>IFERROR(VLOOKUP($C$71,'Database Quality'!$C$6:$I$102,I3,FALSE),"")</f>
        <v/>
      </c>
      <c r="J71" s="554" t="str">
        <f>IFERROR(VLOOKUP($C$71,'Database Quality'!$C$6:$I$102,J3,FALSE),"")</f>
        <v/>
      </c>
      <c r="K71" s="555" t="str">
        <f>IF('Distribution To ROM'!BE67="","",'Distribution To ROM'!BE67)</f>
        <v/>
      </c>
      <c r="L71" s="551" t="str">
        <f>IFERROR(VLOOKUP($C$71,'Database Quality'!$C$6:$I$102,L3,FALSE),"")</f>
        <v/>
      </c>
      <c r="M71" s="552" t="str">
        <f>IFERROR(VLOOKUP($C$71,'Database Quality'!$C$6:$I$102,M3,FALSE),"")</f>
        <v/>
      </c>
      <c r="N71" s="552" t="str">
        <f>IFERROR(VLOOKUP($C$71,'Database Quality'!$C$6:$I$102,N3,FALSE),"")</f>
        <v/>
      </c>
      <c r="O71" s="553" t="str">
        <f>IFERROR(VLOOKUP($C$71,'Database Quality'!$C$6:$I$102,O3,FALSE),"")</f>
        <v/>
      </c>
      <c r="P71" s="553" t="str">
        <f>IFERROR(VLOOKUP($C$71,'Database Quality'!$C$6:$I$102,P3,FALSE),"")</f>
        <v/>
      </c>
      <c r="Q71" s="556" t="str">
        <f>IFERROR(VLOOKUP($C$71,'Database Quality'!$C$6:$I$102,Q3,FALSE),"")</f>
        <v/>
      </c>
    </row>
    <row r="72" spans="2:17" ht="4.1500000000000004" customHeight="1" thickBot="1">
      <c r="C72" s="563"/>
      <c r="Q72" s="564"/>
    </row>
    <row r="73" spans="2:17">
      <c r="C73" s="557" t="s">
        <v>677</v>
      </c>
      <c r="D73" s="558">
        <f>SUM(D42:D59)</f>
        <v>13</v>
      </c>
      <c r="E73" s="565">
        <f>IFERROR(SUMPRODUCT(E42:E59,$D$42:$D$59)/$D$73,"")</f>
        <v>28.110769230769229</v>
      </c>
      <c r="F73" s="565">
        <f t="shared" ref="F73:J73" si="4">IFERROR(SUMPRODUCT(F42:F59,$D$42:$D$59)/$D$73,"")</f>
        <v>2.4776923076923074</v>
      </c>
      <c r="G73" s="565">
        <f t="shared" si="4"/>
        <v>0.11384615384615385</v>
      </c>
      <c r="H73" s="565">
        <f t="shared" si="4"/>
        <v>6855.0769230769229</v>
      </c>
      <c r="I73" s="565">
        <f t="shared" si="4"/>
        <v>5337.3076923076924</v>
      </c>
      <c r="J73" s="565">
        <f t="shared" si="4"/>
        <v>4775.6153846153848</v>
      </c>
      <c r="K73" s="559">
        <f>SUM(K42:K59)</f>
        <v>7</v>
      </c>
      <c r="L73" s="565">
        <f>IFERROR(SUMPRODUCT(L42:L59,$K$42:$K$59)/$K$73,"")</f>
        <v>28.30142857142857</v>
      </c>
      <c r="M73" s="565">
        <f t="shared" ref="M73:Q73" si="5">IFERROR(SUMPRODUCT(M42:M59,$K$42:$K$59)/$K$73,"")</f>
        <v>2.2842857142857143</v>
      </c>
      <c r="N73" s="565">
        <f t="shared" si="5"/>
        <v>0.12857142857142859</v>
      </c>
      <c r="O73" s="565">
        <f t="shared" si="5"/>
        <v>6892</v>
      </c>
      <c r="P73" s="565">
        <f t="shared" si="5"/>
        <v>5372.8571428571431</v>
      </c>
      <c r="Q73" s="566">
        <f t="shared" si="5"/>
        <v>4793.5714285714284</v>
      </c>
    </row>
    <row r="74" spans="2:17" ht="15.75" thickBot="1">
      <c r="C74" s="560" t="s">
        <v>654</v>
      </c>
      <c r="D74" s="561">
        <f>SUM(D60:D71)</f>
        <v>18</v>
      </c>
      <c r="E74" s="567">
        <f>IFERROR(SUMPRODUCT(E60:E71,$D$60:$D$71)/$D$74,"")</f>
        <v>18.438888888888886</v>
      </c>
      <c r="F74" s="567">
        <f t="shared" ref="F74:J74" si="6">IFERROR(SUMPRODUCT(F60:F71,$D$60:$D$71)/$D$74,"")</f>
        <v>1.2222222222222223</v>
      </c>
      <c r="G74" s="567">
        <f t="shared" si="6"/>
        <v>7.8888888888888883E-2</v>
      </c>
      <c r="H74" s="567">
        <f t="shared" si="6"/>
        <v>3426.5</v>
      </c>
      <c r="I74" s="567">
        <f t="shared" si="6"/>
        <v>2648.5555555555557</v>
      </c>
      <c r="J74" s="567">
        <f t="shared" si="6"/>
        <v>4247.9444444444443</v>
      </c>
      <c r="K74" s="562">
        <f>SUM(K60:K71)</f>
        <v>21</v>
      </c>
      <c r="L74" s="567">
        <f>IFERROR(SUMPRODUCT(L60:L71,$K$60:$K$71)/$K$74,"")</f>
        <v>17.147619047619045</v>
      </c>
      <c r="M74" s="567">
        <f t="shared" ref="M74:Q74" si="7">IFERROR(SUMPRODUCT(M60:M71,$K$60:$K$71)/$K$74,"")</f>
        <v>1.162857142857143</v>
      </c>
      <c r="N74" s="567">
        <f t="shared" si="7"/>
        <v>8.0952380952380956E-2</v>
      </c>
      <c r="O74" s="567">
        <f t="shared" si="7"/>
        <v>3260.1904761904761</v>
      </c>
      <c r="P74" s="567">
        <f t="shared" si="7"/>
        <v>2545.7142857142858</v>
      </c>
      <c r="Q74" s="568">
        <f t="shared" si="7"/>
        <v>4260.666666666667</v>
      </c>
    </row>
    <row r="75" spans="2:17" ht="15.75" thickBot="1"/>
    <row r="76" spans="2:17" ht="19.5" thickBot="1">
      <c r="C76" s="934" t="s">
        <v>1</v>
      </c>
      <c r="D76" s="935"/>
      <c r="E76" s="936"/>
    </row>
    <row r="77" spans="2:17" ht="4.1500000000000004" customHeight="1" thickBot="1">
      <c r="E77" s="415">
        <v>2</v>
      </c>
      <c r="F77" s="415">
        <v>3</v>
      </c>
      <c r="G77" s="415">
        <v>4</v>
      </c>
      <c r="H77" s="415">
        <v>5</v>
      </c>
      <c r="I77" s="415">
        <v>6</v>
      </c>
      <c r="J77" s="415">
        <v>7</v>
      </c>
      <c r="K77" s="415"/>
      <c r="L77" s="415">
        <v>2</v>
      </c>
      <c r="M77" s="415">
        <v>3</v>
      </c>
      <c r="N77" s="415">
        <v>4</v>
      </c>
      <c r="O77" s="415">
        <v>5</v>
      </c>
      <c r="P77" s="415">
        <v>6</v>
      </c>
      <c r="Q77" s="415">
        <v>7</v>
      </c>
    </row>
    <row r="78" spans="2:17" ht="16.5" thickBot="1">
      <c r="C78" s="526" t="s">
        <v>119</v>
      </c>
      <c r="D78" s="527" t="s">
        <v>80</v>
      </c>
      <c r="E78" s="528" t="s">
        <v>593</v>
      </c>
      <c r="F78" s="529" t="s">
        <v>594</v>
      </c>
      <c r="G78" s="529" t="s">
        <v>595</v>
      </c>
      <c r="H78" s="529" t="s">
        <v>596</v>
      </c>
      <c r="I78" s="529" t="s">
        <v>597</v>
      </c>
      <c r="J78" s="530" t="s">
        <v>598</v>
      </c>
      <c r="K78" s="531" t="s">
        <v>25</v>
      </c>
      <c r="L78" s="528" t="s">
        <v>593</v>
      </c>
      <c r="M78" s="529" t="s">
        <v>594</v>
      </c>
      <c r="N78" s="529" t="s">
        <v>595</v>
      </c>
      <c r="O78" s="529" t="s">
        <v>596</v>
      </c>
      <c r="P78" s="529" t="s">
        <v>597</v>
      </c>
      <c r="Q78" s="532" t="s">
        <v>598</v>
      </c>
    </row>
    <row r="79" spans="2:17">
      <c r="B79" s="569" t="s">
        <v>675</v>
      </c>
      <c r="C79" s="533" t="str">
        <f>IF('Distribution To ROM'!A100="","",'Distribution To ROM'!A100)</f>
        <v>T300 CT1</v>
      </c>
      <c r="D79" s="534">
        <f>IF('Distribution To ROM'!B100="","",'Distribution To ROM'!B100)</f>
        <v>8</v>
      </c>
      <c r="E79" s="535">
        <f>IFERROR(VLOOKUP($C$79,'Database Quality'!$C$6:$I$102,E3,FALSE),"")</f>
        <v>28</v>
      </c>
      <c r="F79" s="536">
        <f>IFERROR(VLOOKUP($C$79,'Database Quality'!$C$6:$I$102,F3,FALSE),"")</f>
        <v>2.96</v>
      </c>
      <c r="G79" s="536">
        <f>IFERROR(VLOOKUP($C$79,'Database Quality'!$C$6:$I$102,G3,FALSE),"")</f>
        <v>0.1</v>
      </c>
      <c r="H79" s="537">
        <f>IFERROR(VLOOKUP($C$79,'Database Quality'!$C$6:$I$102,H3,FALSE),"")</f>
        <v>6805</v>
      </c>
      <c r="I79" s="537">
        <f>IFERROR(VLOOKUP($C$79,'Database Quality'!$C$6:$I$102,I3,FALSE),"")</f>
        <v>5272</v>
      </c>
      <c r="J79" s="538">
        <f>IFERROR(VLOOKUP($C$79,'Database Quality'!$C$6:$I$102,J3,FALSE),"")</f>
        <v>4729</v>
      </c>
      <c r="K79" s="539">
        <f>IF('Distribution To ROM'!C100="","",'Distribution To ROM'!C100)</f>
        <v>8</v>
      </c>
      <c r="L79" s="535">
        <f>IFERROR(VLOOKUP($C$79,'Database Quality'!$C$6:$I$102,L3,FALSE),"")</f>
        <v>28</v>
      </c>
      <c r="M79" s="536">
        <f>IFERROR(VLOOKUP($C$79,'Database Quality'!$C$6:$I$102,M3,FALSE),"")</f>
        <v>2.96</v>
      </c>
      <c r="N79" s="536">
        <f>IFERROR(VLOOKUP($C$79,'Database Quality'!$C$6:$I$102,N3,FALSE),"")</f>
        <v>0.1</v>
      </c>
      <c r="O79" s="537">
        <f>IFERROR(VLOOKUP($C$79,'Database Quality'!$C$6:$I$102,O3,FALSE),"")</f>
        <v>6805</v>
      </c>
      <c r="P79" s="537">
        <f>IFERROR(VLOOKUP($C$79,'Database Quality'!$C$6:$I$102,P3,FALSE),"")</f>
        <v>5272</v>
      </c>
      <c r="Q79" s="540">
        <f>IFERROR(VLOOKUP($C$79,'Database Quality'!$C$6:$I$102,Q3,FALSE),"")</f>
        <v>4729</v>
      </c>
    </row>
    <row r="80" spans="2:17">
      <c r="C80" s="541" t="str">
        <f>IF('Distribution To ROM'!A101="","",'Distribution To ROM'!A101)</f>
        <v/>
      </c>
      <c r="D80" s="534" t="str">
        <f>IF('Distribution To ROM'!B101="","",'Distribution To ROM'!B101)</f>
        <v/>
      </c>
      <c r="E80" s="542" t="str">
        <f>IFERROR(VLOOKUP($C$80,'Database Quality'!$C$6:$I$102,E3,FALSE),"")</f>
        <v/>
      </c>
      <c r="F80" s="421" t="str">
        <f>IFERROR(VLOOKUP($C$80,'Database Quality'!$C$6:$I$102,F3,FALSE),"")</f>
        <v/>
      </c>
      <c r="G80" s="421" t="str">
        <f>IFERROR(VLOOKUP($C$80,'Database Quality'!$C$6:$I$102,G3,FALSE),"")</f>
        <v/>
      </c>
      <c r="H80" s="422" t="str">
        <f>IFERROR(VLOOKUP($C$80,'Database Quality'!$C$6:$I$102,H3,FALSE),"")</f>
        <v/>
      </c>
      <c r="I80" s="422" t="str">
        <f>IFERROR(VLOOKUP($C$80,'Database Quality'!$C$6:$I$102,I3,FALSE),"")</f>
        <v/>
      </c>
      <c r="J80" s="543" t="str">
        <f>IFERROR(VLOOKUP($C$80,'Database Quality'!$C$6:$I$102,J3,FALSE),"")</f>
        <v/>
      </c>
      <c r="K80" s="539" t="str">
        <f>IF('Distribution To ROM'!C101="","",'Distribution To ROM'!C101)</f>
        <v/>
      </c>
      <c r="L80" s="542" t="str">
        <f>IFERROR(VLOOKUP($C$80,'Database Quality'!$C$6:$I$102,L3,FALSE),"")</f>
        <v/>
      </c>
      <c r="M80" s="421" t="str">
        <f>IFERROR(VLOOKUP($C$80,'Database Quality'!$C$6:$I$102,M3,FALSE),"")</f>
        <v/>
      </c>
      <c r="N80" s="421" t="str">
        <f>IFERROR(VLOOKUP($C$80,'Database Quality'!$C$6:$I$102,N3,FALSE),"")</f>
        <v/>
      </c>
      <c r="O80" s="422" t="str">
        <f>IFERROR(VLOOKUP($C$80,'Database Quality'!$C$6:$I$102,O3,FALSE),"")</f>
        <v/>
      </c>
      <c r="P80" s="422" t="str">
        <f>IFERROR(VLOOKUP($C$80,'Database Quality'!$C$6:$I$102,P3,FALSE),"")</f>
        <v/>
      </c>
      <c r="Q80" s="544" t="str">
        <f>IFERROR(VLOOKUP($C$80,'Database Quality'!$C$6:$I$102,Q3,FALSE),"")</f>
        <v/>
      </c>
    </row>
    <row r="81" spans="2:17">
      <c r="C81" s="541" t="str">
        <f>IF('Distribution To ROM'!A102="","",'Distribution To ROM'!A102)</f>
        <v/>
      </c>
      <c r="D81" s="534" t="str">
        <f>IF('Distribution To ROM'!B102="","",'Distribution To ROM'!B102)</f>
        <v/>
      </c>
      <c r="E81" s="542" t="str">
        <f>IFERROR(VLOOKUP($C$81,'Database Quality'!$C$6:$I$102,E3,FALSE),"")</f>
        <v/>
      </c>
      <c r="F81" s="421" t="str">
        <f>IFERROR(VLOOKUP($C$81,'Database Quality'!$C$6:$I$102,F3,FALSE),"")</f>
        <v/>
      </c>
      <c r="G81" s="421" t="str">
        <f>IFERROR(VLOOKUP($C$81,'Database Quality'!$C$6:$I$102,G3,FALSE),"")</f>
        <v/>
      </c>
      <c r="H81" s="422" t="str">
        <f>IFERROR(VLOOKUP($C$81,'Database Quality'!$C$6:$I$102,H3,FALSE),"")</f>
        <v/>
      </c>
      <c r="I81" s="422" t="str">
        <f>IFERROR(VLOOKUP($C$81,'Database Quality'!$C$6:$I$102,I3,FALSE),"")</f>
        <v/>
      </c>
      <c r="J81" s="543" t="str">
        <f>IFERROR(VLOOKUP($C$81,'Database Quality'!$C$6:$I$102,J3,FALSE),"")</f>
        <v/>
      </c>
      <c r="K81" s="539" t="str">
        <f>IF('Distribution To ROM'!C102="","",'Distribution To ROM'!C102)</f>
        <v/>
      </c>
      <c r="L81" s="542" t="str">
        <f>IFERROR(VLOOKUP($C$81,'Database Quality'!$C$6:$I$102,L3,FALSE),"")</f>
        <v/>
      </c>
      <c r="M81" s="421" t="str">
        <f>IFERROR(VLOOKUP($C$81,'Database Quality'!$C$6:$I$102,M3,FALSE),"")</f>
        <v/>
      </c>
      <c r="N81" s="421" t="str">
        <f>IFERROR(VLOOKUP($C$81,'Database Quality'!$C$6:$I$102,N3,FALSE),"")</f>
        <v/>
      </c>
      <c r="O81" s="422" t="str">
        <f>IFERROR(VLOOKUP($C$81,'Database Quality'!$C$6:$I$102,O3,FALSE),"")</f>
        <v/>
      </c>
      <c r="P81" s="422" t="str">
        <f>IFERROR(VLOOKUP($C$81,'Database Quality'!$C$6:$I$102,P3,FALSE),"")</f>
        <v/>
      </c>
      <c r="Q81" s="544" t="str">
        <f>IFERROR(VLOOKUP($C$81,'Database Quality'!$C$6:$I$102,Q3,FALSE),"")</f>
        <v/>
      </c>
    </row>
    <row r="82" spans="2:17">
      <c r="B82" s="569" t="s">
        <v>676</v>
      </c>
      <c r="C82" s="545" t="str">
        <f>IF('Distribution To ROM'!G100="","",'Distribution To ROM'!G100)</f>
        <v>T300 CT1.</v>
      </c>
      <c r="D82" s="534">
        <f>IF('Distribution To ROM'!H100="","",'Distribution To ROM'!H100)</f>
        <v>7</v>
      </c>
      <c r="E82" s="546">
        <f>IFERROR(VLOOKUP($C$82,'Database Quality'!$C$6:$I$102,E3,FALSE),"")</f>
        <v>28</v>
      </c>
      <c r="F82" s="438">
        <f>IFERROR(VLOOKUP($C$82,'Database Quality'!$C$6:$I$102,F3,FALSE),"")</f>
        <v>2.96</v>
      </c>
      <c r="G82" s="438">
        <f>IFERROR(VLOOKUP($C$82,'Database Quality'!$C$6:$I$102,G3,FALSE),"")</f>
        <v>0.1</v>
      </c>
      <c r="H82" s="414">
        <f>IFERROR(VLOOKUP($C$82,'Database Quality'!$C$6:$I$102,H3,FALSE),"")</f>
        <v>6805</v>
      </c>
      <c r="I82" s="414">
        <f>IFERROR(VLOOKUP($C$82,'Database Quality'!$C$6:$I$102,I3,FALSE),"")</f>
        <v>5272</v>
      </c>
      <c r="J82" s="547">
        <f>IFERROR(VLOOKUP($C$82,'Database Quality'!$C$6:$I$102,J3,FALSE),"")</f>
        <v>4729</v>
      </c>
      <c r="K82" s="539">
        <f>IF('Distribution To ROM'!I100="","",'Distribution To ROM'!I100)</f>
        <v>5</v>
      </c>
      <c r="L82" s="546">
        <f>IFERROR(VLOOKUP($C$82,'Database Quality'!$C$6:$I$102,L3,FALSE),"")</f>
        <v>28</v>
      </c>
      <c r="M82" s="438">
        <f>IFERROR(VLOOKUP($C$82,'Database Quality'!$C$6:$I$102,M3,FALSE),"")</f>
        <v>2.96</v>
      </c>
      <c r="N82" s="438">
        <f>IFERROR(VLOOKUP($C$82,'Database Quality'!$C$6:$I$102,N3,FALSE),"")</f>
        <v>0.1</v>
      </c>
      <c r="O82" s="414">
        <f>IFERROR(VLOOKUP($C$82,'Database Quality'!$C$6:$I$102,O3,FALSE),"")</f>
        <v>6805</v>
      </c>
      <c r="P82" s="414">
        <f>IFERROR(VLOOKUP($C$82,'Database Quality'!$C$6:$I$102,P3,FALSE),"")</f>
        <v>5272</v>
      </c>
      <c r="Q82" s="548">
        <f>IFERROR(VLOOKUP($C$82,'Database Quality'!$C$6:$I$102,Q3,FALSE),"")</f>
        <v>4729</v>
      </c>
    </row>
    <row r="83" spans="2:17">
      <c r="C83" s="545" t="str">
        <f>IF('Distribution To ROM'!G101="","",'Distribution To ROM'!G101)</f>
        <v/>
      </c>
      <c r="D83" s="534" t="str">
        <f>IF('Distribution To ROM'!H101="","",'Distribution To ROM'!H101)</f>
        <v/>
      </c>
      <c r="E83" s="546" t="str">
        <f>IFERROR(VLOOKUP($C$83,'Database Quality'!$C$6:$I$102,E3,FALSE),"")</f>
        <v/>
      </c>
      <c r="F83" s="438" t="str">
        <f>IFERROR(VLOOKUP($C$83,'Database Quality'!$C$6:$I$102,F3,FALSE),"")</f>
        <v/>
      </c>
      <c r="G83" s="438" t="str">
        <f>IFERROR(VLOOKUP($C$83,'Database Quality'!$C$6:$I$102,G3,FALSE),"")</f>
        <v/>
      </c>
      <c r="H83" s="414" t="str">
        <f>IFERROR(VLOOKUP($C$83,'Database Quality'!$C$6:$I$102,H3,FALSE),"")</f>
        <v/>
      </c>
      <c r="I83" s="414" t="str">
        <f>IFERROR(VLOOKUP($C$83,'Database Quality'!$C$6:$I$102,I3,FALSE),"")</f>
        <v/>
      </c>
      <c r="J83" s="547" t="str">
        <f>IFERROR(VLOOKUP($C$83,'Database Quality'!$C$6:$I$102,J3,FALSE),"")</f>
        <v/>
      </c>
      <c r="K83" s="539" t="str">
        <f>IF('Distribution To ROM'!I101="","",'Distribution To ROM'!I101)</f>
        <v/>
      </c>
      <c r="L83" s="546" t="str">
        <f>IFERROR(VLOOKUP($C$83,'Database Quality'!$C$6:$I$102,L3,FALSE),"")</f>
        <v/>
      </c>
      <c r="M83" s="438" t="str">
        <f>IFERROR(VLOOKUP($C$83,'Database Quality'!$C$6:$I$102,M3,FALSE),"")</f>
        <v/>
      </c>
      <c r="N83" s="438" t="str">
        <f>IFERROR(VLOOKUP($C$83,'Database Quality'!$C$6:$I$102,N3,FALSE),"")</f>
        <v/>
      </c>
      <c r="O83" s="414" t="str">
        <f>IFERROR(VLOOKUP($C$83,'Database Quality'!$C$6:$I$102,O3,FALSE),"")</f>
        <v/>
      </c>
      <c r="P83" s="414" t="str">
        <f>IFERROR(VLOOKUP($C$83,'Database Quality'!$C$6:$I$102,P3,FALSE),"")</f>
        <v/>
      </c>
      <c r="Q83" s="548" t="str">
        <f>IFERROR(VLOOKUP($C$83,'Database Quality'!$C$6:$I$102,Q3,FALSE),"")</f>
        <v/>
      </c>
    </row>
    <row r="84" spans="2:17">
      <c r="C84" s="545" t="str">
        <f>IF('Distribution To ROM'!G102="","",'Distribution To ROM'!G102)</f>
        <v/>
      </c>
      <c r="D84" s="534" t="str">
        <f>IF('Distribution To ROM'!H102="","",'Distribution To ROM'!H102)</f>
        <v/>
      </c>
      <c r="E84" s="546" t="str">
        <f>IFERROR(VLOOKUP($C$84,'Database Quality'!$C$6:$I$102,E3,FALSE),"")</f>
        <v/>
      </c>
      <c r="F84" s="438" t="str">
        <f>IFERROR(VLOOKUP($C$84,'Database Quality'!$C$6:$I$102,F3,FALSE),"")</f>
        <v/>
      </c>
      <c r="G84" s="438" t="str">
        <f>IFERROR(VLOOKUP($C$84,'Database Quality'!$C$6:$I$102,G3,FALSE),"")</f>
        <v/>
      </c>
      <c r="H84" s="414" t="str">
        <f>IFERROR(VLOOKUP($C$84,'Database Quality'!$C$6:$I$102,H3,FALSE),"")</f>
        <v/>
      </c>
      <c r="I84" s="414" t="str">
        <f>IFERROR(VLOOKUP($C$84,'Database Quality'!$C$6:$I$102,I3,FALSE),"")</f>
        <v/>
      </c>
      <c r="J84" s="547" t="str">
        <f>IFERROR(VLOOKUP($C$84,'Database Quality'!$C$6:$I$102,J3,FALSE),"")</f>
        <v/>
      </c>
      <c r="K84" s="539" t="str">
        <f>IF('Distribution To ROM'!I102="","",'Distribution To ROM'!I102)</f>
        <v/>
      </c>
      <c r="L84" s="546" t="str">
        <f>IFERROR(VLOOKUP($C$84,'Database Quality'!$C$6:$I$102,L3,FALSE),"")</f>
        <v/>
      </c>
      <c r="M84" s="438" t="str">
        <f>IFERROR(VLOOKUP($C$84,'Database Quality'!$C$6:$I$102,M3,FALSE),"")</f>
        <v/>
      </c>
      <c r="N84" s="438" t="str">
        <f>IFERROR(VLOOKUP($C$84,'Database Quality'!$C$6:$I$102,N3,FALSE),"")</f>
        <v/>
      </c>
      <c r="O84" s="414" t="str">
        <f>IFERROR(VLOOKUP($C$84,'Database Quality'!$C$6:$I$102,O3,FALSE),"")</f>
        <v/>
      </c>
      <c r="P84" s="414" t="str">
        <f>IFERROR(VLOOKUP($C$84,'Database Quality'!$C$6:$I$102,P3,FALSE),"")</f>
        <v/>
      </c>
      <c r="Q84" s="548" t="str">
        <f>IFERROR(VLOOKUP($C$84,'Database Quality'!$C$6:$I$102,Q3,FALSE),"")</f>
        <v/>
      </c>
    </row>
    <row r="85" spans="2:17">
      <c r="B85" s="569" t="s">
        <v>171</v>
      </c>
      <c r="C85" s="541" t="str">
        <f>IF('Distribution To ROM'!M100="","",'Distribution To ROM'!M100)</f>
        <v>T100 NT.</v>
      </c>
      <c r="D85" s="534">
        <f>IF('Distribution To ROM'!N100="","",'Distribution To ROM'!N100)</f>
        <v>4</v>
      </c>
      <c r="E85" s="542">
        <f>IFERROR(VLOOKUP($C$85,'Database Quality'!$C$6:$I$102,E3,FALSE),"")</f>
        <v>27.33</v>
      </c>
      <c r="F85" s="421">
        <f>IFERROR(VLOOKUP($C$85,'Database Quality'!$C$6:$I$102,F3,FALSE),"")</f>
        <v>1.42</v>
      </c>
      <c r="G85" s="421">
        <f>IFERROR(VLOOKUP($C$85,'Database Quality'!$C$6:$I$102,G3,FALSE),"")</f>
        <v>0.08</v>
      </c>
      <c r="H85" s="422">
        <f>IFERROR(VLOOKUP($C$85,'Database Quality'!$C$6:$I$102,H3,FALSE),"")</f>
        <v>6847</v>
      </c>
      <c r="I85" s="422">
        <f>IFERROR(VLOOKUP($C$85,'Database Quality'!$C$6:$I$102,I3,FALSE),"")</f>
        <v>5415</v>
      </c>
      <c r="J85" s="543">
        <f>IFERROR(VLOOKUP($C$85,'Database Quality'!$C$6:$I$102,J3,FALSE),"")</f>
        <v>4883</v>
      </c>
      <c r="K85" s="539">
        <f>IF('Distribution To ROM'!O100="","",'Distribution To ROM'!O100)</f>
        <v>5</v>
      </c>
      <c r="L85" s="542">
        <f>IFERROR(VLOOKUP($C$85,'Database Quality'!$C$6:$I$102,L3,FALSE),"")</f>
        <v>27.33</v>
      </c>
      <c r="M85" s="421">
        <f>IFERROR(VLOOKUP($C$85,'Database Quality'!$C$6:$I$102,M3,FALSE),"")</f>
        <v>1.42</v>
      </c>
      <c r="N85" s="421">
        <f>IFERROR(VLOOKUP($C$85,'Database Quality'!$C$6:$I$102,N3,FALSE),"")</f>
        <v>0.08</v>
      </c>
      <c r="O85" s="422">
        <f>IFERROR(VLOOKUP($C$85,'Database Quality'!$C$6:$I$102,O3,FALSE),"")</f>
        <v>6847</v>
      </c>
      <c r="P85" s="422">
        <f>IFERROR(VLOOKUP($C$85,'Database Quality'!$C$6:$I$102,P3,FALSE),"")</f>
        <v>5415</v>
      </c>
      <c r="Q85" s="544">
        <f>IFERROR(VLOOKUP($C$85,'Database Quality'!$C$6:$I$102,Q3,FALSE),"")</f>
        <v>4883</v>
      </c>
    </row>
    <row r="86" spans="2:17">
      <c r="C86" s="541" t="str">
        <f>IF('Distribution To ROM'!M101="","",'Distribution To ROM'!M101)</f>
        <v/>
      </c>
      <c r="D86" s="534" t="str">
        <f>IF('Distribution To ROM'!N101="","",'Distribution To ROM'!N101)</f>
        <v/>
      </c>
      <c r="E86" s="542" t="str">
        <f>IFERROR(VLOOKUP($C$86,'Database Quality'!$C$6:$I$102,E3,FALSE),"")</f>
        <v/>
      </c>
      <c r="F86" s="421" t="str">
        <f>IFERROR(VLOOKUP($C$86,'Database Quality'!$C$6:$I$102,F3,FALSE),"")</f>
        <v/>
      </c>
      <c r="G86" s="421" t="str">
        <f>IFERROR(VLOOKUP($C$86,'Database Quality'!$C$6:$I$102,G3,FALSE),"")</f>
        <v/>
      </c>
      <c r="H86" s="422" t="str">
        <f>IFERROR(VLOOKUP($C$86,'Database Quality'!$C$6:$I$102,H3,FALSE),"")</f>
        <v/>
      </c>
      <c r="I86" s="422" t="str">
        <f>IFERROR(VLOOKUP($C$86,'Database Quality'!$C$6:$I$102,I3,FALSE),"")</f>
        <v/>
      </c>
      <c r="J86" s="543" t="str">
        <f>IFERROR(VLOOKUP($C$86,'Database Quality'!$C$6:$I$102,J3,FALSE),"")</f>
        <v/>
      </c>
      <c r="K86" s="539" t="str">
        <f>IF('Distribution To ROM'!O101="","",'Distribution To ROM'!O101)</f>
        <v/>
      </c>
      <c r="L86" s="542" t="str">
        <f>IFERROR(VLOOKUP($C$86,'Database Quality'!$C$6:$I$102,L3,FALSE),"")</f>
        <v/>
      </c>
      <c r="M86" s="421" t="str">
        <f>IFERROR(VLOOKUP($C$86,'Database Quality'!$C$6:$I$102,M3,FALSE),"")</f>
        <v/>
      </c>
      <c r="N86" s="421" t="str">
        <f>IFERROR(VLOOKUP($C$86,'Database Quality'!$C$6:$I$102,N3,FALSE),"")</f>
        <v/>
      </c>
      <c r="O86" s="422" t="str">
        <f>IFERROR(VLOOKUP($C$86,'Database Quality'!$C$6:$I$102,O3,FALSE),"")</f>
        <v/>
      </c>
      <c r="P86" s="422" t="str">
        <f>IFERROR(VLOOKUP($C$86,'Database Quality'!$C$6:$I$102,P3,FALSE),"")</f>
        <v/>
      </c>
      <c r="Q86" s="544" t="str">
        <f>IFERROR(VLOOKUP($C$86,'Database Quality'!$C$6:$I$102,Q3,FALSE),"")</f>
        <v/>
      </c>
    </row>
    <row r="87" spans="2:17">
      <c r="C87" s="541" t="str">
        <f>IF('Distribution To ROM'!M102="","",'Distribution To ROM'!M102)</f>
        <v/>
      </c>
      <c r="D87" s="534" t="str">
        <f>IF('Distribution To ROM'!N102="","",'Distribution To ROM'!N102)</f>
        <v/>
      </c>
      <c r="E87" s="542" t="str">
        <f>IFERROR(VLOOKUP($C$87,'Database Quality'!$C$6:$I$102,E3,FALSE),"")</f>
        <v/>
      </c>
      <c r="F87" s="421" t="str">
        <f>IFERROR(VLOOKUP($C$87,'Database Quality'!$C$6:$I$102,F3,FALSE),"")</f>
        <v/>
      </c>
      <c r="G87" s="421" t="str">
        <f>IFERROR(VLOOKUP($C$87,'Database Quality'!$C$6:$I$102,G3,FALSE),"")</f>
        <v/>
      </c>
      <c r="H87" s="422" t="str">
        <f>IFERROR(VLOOKUP($C$87,'Database Quality'!$C$6:$I$102,H3,FALSE),"")</f>
        <v/>
      </c>
      <c r="I87" s="422" t="str">
        <f>IFERROR(VLOOKUP($C$87,'Database Quality'!$C$6:$I$102,I3,FALSE),"")</f>
        <v/>
      </c>
      <c r="J87" s="543" t="str">
        <f>IFERROR(VLOOKUP($C$87,'Database Quality'!$C$6:$I$102,J3,FALSE),"")</f>
        <v/>
      </c>
      <c r="K87" s="539" t="str">
        <f>IF('Distribution To ROM'!O102="","",'Distribution To ROM'!O102)</f>
        <v/>
      </c>
      <c r="L87" s="542" t="str">
        <f>IFERROR(VLOOKUP($C$87,'Database Quality'!$C$6:$I$102,L3,FALSE),"")</f>
        <v/>
      </c>
      <c r="M87" s="421" t="str">
        <f>IFERROR(VLOOKUP($C$87,'Database Quality'!$C$6:$I$102,M3,FALSE),"")</f>
        <v/>
      </c>
      <c r="N87" s="421" t="str">
        <f>IFERROR(VLOOKUP($C$87,'Database Quality'!$C$6:$I$102,N3,FALSE),"")</f>
        <v/>
      </c>
      <c r="O87" s="422" t="str">
        <f>IFERROR(VLOOKUP($C$87,'Database Quality'!$C$6:$I$102,O3,FALSE),"")</f>
        <v/>
      </c>
      <c r="P87" s="422" t="str">
        <f>IFERROR(VLOOKUP($C$87,'Database Quality'!$C$6:$I$102,P3,FALSE),"")</f>
        <v/>
      </c>
      <c r="Q87" s="544" t="str">
        <f>IFERROR(VLOOKUP($C$87,'Database Quality'!$C$6:$I$102,Q3,FALSE),"")</f>
        <v/>
      </c>
    </row>
    <row r="88" spans="2:17">
      <c r="B88" s="569" t="s">
        <v>90</v>
      </c>
      <c r="C88" s="545" t="str">
        <f>IF('Distribution To ROM'!S100="","",'Distribution To ROM'!S100)</f>
        <v>T200 CT2</v>
      </c>
      <c r="D88" s="534">
        <f>IF('Distribution To ROM'!T100="","",'Distribution To ROM'!T100)</f>
        <v>4</v>
      </c>
      <c r="E88" s="546">
        <f>IFERROR(VLOOKUP($C$88,'Database Quality'!$C$6:$I$102,E3,FALSE),"")</f>
        <v>28.1</v>
      </c>
      <c r="F88" s="438">
        <f>IFERROR(VLOOKUP($C$88,'Database Quality'!$C$6:$I$102,F3,FALSE),"")</f>
        <v>1.92</v>
      </c>
      <c r="G88" s="438">
        <f>IFERROR(VLOOKUP($C$88,'Database Quality'!$C$6:$I$102,G3,FALSE),"")</f>
        <v>0.08</v>
      </c>
      <c r="H88" s="414">
        <f>IFERROR(VLOOKUP($C$88,'Database Quality'!$C$6:$I$102,H3,FALSE),"")</f>
        <v>6874</v>
      </c>
      <c r="I88" s="414">
        <f>IFERROR(VLOOKUP($C$88,'Database Quality'!$C$6:$I$102,I3,FALSE),"")</f>
        <v>5369</v>
      </c>
      <c r="J88" s="547">
        <f>IFERROR(VLOOKUP($C$88,'Database Quality'!$C$6:$I$102,J3,FALSE),"")</f>
        <v>4811</v>
      </c>
      <c r="K88" s="539">
        <f>IF('Distribution To ROM'!U100="","",'Distribution To ROM'!U100)</f>
        <v>4</v>
      </c>
      <c r="L88" s="546">
        <f>IFERROR(VLOOKUP($C$88,'Database Quality'!$C$6:$I$102,L3,FALSE),"")</f>
        <v>28.1</v>
      </c>
      <c r="M88" s="438">
        <f>IFERROR(VLOOKUP($C$88,'Database Quality'!$C$6:$I$102,M3,FALSE),"")</f>
        <v>1.92</v>
      </c>
      <c r="N88" s="438">
        <f>IFERROR(VLOOKUP($C$88,'Database Quality'!$C$6:$I$102,N3,FALSE),"")</f>
        <v>0.08</v>
      </c>
      <c r="O88" s="414">
        <f>IFERROR(VLOOKUP($C$88,'Database Quality'!$C$6:$I$102,O3,FALSE),"")</f>
        <v>6874</v>
      </c>
      <c r="P88" s="414">
        <f>IFERROR(VLOOKUP($C$88,'Database Quality'!$C$6:$I$102,P3,FALSE),"")</f>
        <v>5369</v>
      </c>
      <c r="Q88" s="548">
        <f>IFERROR(VLOOKUP($C$88,'Database Quality'!$C$6:$I$102,Q3,FALSE),"")</f>
        <v>4811</v>
      </c>
    </row>
    <row r="89" spans="2:17">
      <c r="C89" s="545" t="str">
        <f>IF('Distribution To ROM'!S101="","",'Distribution To ROM'!S101)</f>
        <v/>
      </c>
      <c r="D89" s="534" t="str">
        <f>IF('Distribution To ROM'!T101="","",'Distribution To ROM'!T101)</f>
        <v/>
      </c>
      <c r="E89" s="546" t="str">
        <f>IFERROR(VLOOKUP($C$89,'Database Quality'!$C$6:$I$102,E3,FALSE),"")</f>
        <v/>
      </c>
      <c r="F89" s="438" t="str">
        <f>IFERROR(VLOOKUP($C$89,'Database Quality'!$C$6:$I$102,F3,FALSE),"")</f>
        <v/>
      </c>
      <c r="G89" s="438" t="str">
        <f>IFERROR(VLOOKUP($C$89,'Database Quality'!$C$6:$I$102,G3,FALSE),"")</f>
        <v/>
      </c>
      <c r="H89" s="414" t="str">
        <f>IFERROR(VLOOKUP($C$89,'Database Quality'!$C$6:$I$102,H3,FALSE),"")</f>
        <v/>
      </c>
      <c r="I89" s="414" t="str">
        <f>IFERROR(VLOOKUP($C$89,'Database Quality'!$C$6:$I$102,I3,FALSE),"")</f>
        <v/>
      </c>
      <c r="J89" s="547" t="str">
        <f>IFERROR(VLOOKUP($C$89,'Database Quality'!$C$6:$I$102,J3,FALSE),"")</f>
        <v/>
      </c>
      <c r="K89" s="539" t="str">
        <f>IF('Distribution To ROM'!U101="","",'Distribution To ROM'!U101)</f>
        <v/>
      </c>
      <c r="L89" s="546" t="str">
        <f>IFERROR(VLOOKUP($C$89,'Database Quality'!$C$6:$I$102,L3,FALSE),"")</f>
        <v/>
      </c>
      <c r="M89" s="438" t="str">
        <f>IFERROR(VLOOKUP($C$89,'Database Quality'!$C$6:$I$102,M3,FALSE),"")</f>
        <v/>
      </c>
      <c r="N89" s="438" t="str">
        <f>IFERROR(VLOOKUP($C$89,'Database Quality'!$C$6:$I$102,N3,FALSE),"")</f>
        <v/>
      </c>
      <c r="O89" s="414" t="str">
        <f>IFERROR(VLOOKUP($C$89,'Database Quality'!$C$6:$I$102,O3,FALSE),"")</f>
        <v/>
      </c>
      <c r="P89" s="414" t="str">
        <f>IFERROR(VLOOKUP($C$89,'Database Quality'!$C$6:$I$102,P3,FALSE),"")</f>
        <v/>
      </c>
      <c r="Q89" s="548" t="str">
        <f>IFERROR(VLOOKUP($C$89,'Database Quality'!$C$6:$I$102,Q3,FALSE),"")</f>
        <v/>
      </c>
    </row>
    <row r="90" spans="2:17">
      <c r="C90" s="545" t="str">
        <f>IF('Distribution To ROM'!S102="","",'Distribution To ROM'!S102)</f>
        <v/>
      </c>
      <c r="D90" s="534" t="str">
        <f>IF('Distribution To ROM'!T102="","",'Distribution To ROM'!T102)</f>
        <v/>
      </c>
      <c r="E90" s="546" t="str">
        <f>IFERROR(VLOOKUP($C$90,'Database Quality'!$C$6:$I$102,E3,FALSE),"")</f>
        <v/>
      </c>
      <c r="F90" s="438" t="str">
        <f>IFERROR(VLOOKUP($C$90,'Database Quality'!$C$6:$I$102,F3,FALSE),"")</f>
        <v/>
      </c>
      <c r="G90" s="438" t="str">
        <f>IFERROR(VLOOKUP($C$90,'Database Quality'!$C$6:$I$102,G3,FALSE),"")</f>
        <v/>
      </c>
      <c r="H90" s="414" t="str">
        <f>IFERROR(VLOOKUP($C$90,'Database Quality'!$C$6:$I$102,H3,FALSE),"")</f>
        <v/>
      </c>
      <c r="I90" s="414" t="str">
        <f>IFERROR(VLOOKUP($C$90,'Database Quality'!$C$6:$I$102,I3,FALSE),"")</f>
        <v/>
      </c>
      <c r="J90" s="547" t="str">
        <f>IFERROR(VLOOKUP($C$90,'Database Quality'!$C$6:$I$102,J3,FALSE),"")</f>
        <v/>
      </c>
      <c r="K90" s="539" t="str">
        <f>IF('Distribution To ROM'!U102="","",'Distribution To ROM'!U102)</f>
        <v/>
      </c>
      <c r="L90" s="546" t="str">
        <f>IFERROR(VLOOKUP($C$90,'Database Quality'!$C$6:$I$102,L3,FALSE),"")</f>
        <v/>
      </c>
      <c r="M90" s="438" t="str">
        <f>IFERROR(VLOOKUP($C$90,'Database Quality'!$C$6:$I$102,M3,FALSE),"")</f>
        <v/>
      </c>
      <c r="N90" s="438" t="str">
        <f>IFERROR(VLOOKUP($C$90,'Database Quality'!$C$6:$I$102,N3,FALSE),"")</f>
        <v/>
      </c>
      <c r="O90" s="414" t="str">
        <f>IFERROR(VLOOKUP($C$90,'Database Quality'!$C$6:$I$102,O3,FALSE),"")</f>
        <v/>
      </c>
      <c r="P90" s="414" t="str">
        <f>IFERROR(VLOOKUP($C$90,'Database Quality'!$C$6:$I$102,P3,FALSE),"")</f>
        <v/>
      </c>
      <c r="Q90" s="548" t="str">
        <f>IFERROR(VLOOKUP($C$90,'Database Quality'!$C$6:$I$102,Q3,FALSE),"")</f>
        <v/>
      </c>
    </row>
    <row r="91" spans="2:17">
      <c r="B91" s="569" t="s">
        <v>172</v>
      </c>
      <c r="C91" s="541" t="str">
        <f>IF('Distribution To ROM'!Y100="","",'Distribution To ROM'!Y100)</f>
        <v/>
      </c>
      <c r="D91" s="534" t="str">
        <f>IF('Distribution To ROM'!Z100="","",'Distribution To ROM'!Z100)</f>
        <v/>
      </c>
      <c r="E91" s="542" t="str">
        <f>IFERROR(VLOOKUP($C$91,'Database Quality'!$C$6:$I$102,E3,FALSE),"")</f>
        <v/>
      </c>
      <c r="F91" s="421" t="str">
        <f>IFERROR(VLOOKUP($C$91,'Database Quality'!$C$6:$I$102,F3,FALSE),"")</f>
        <v/>
      </c>
      <c r="G91" s="421" t="str">
        <f>IFERROR(VLOOKUP($C$91,'Database Quality'!$C$6:$I$102,G3,FALSE),"")</f>
        <v/>
      </c>
      <c r="H91" s="422" t="str">
        <f>IFERROR(VLOOKUP($C$91,'Database Quality'!$C$6:$I$102,H3,FALSE),"")</f>
        <v/>
      </c>
      <c r="I91" s="422" t="str">
        <f>IFERROR(VLOOKUP($C$91,'Database Quality'!$C$6:$I$102,I3,FALSE),"")</f>
        <v/>
      </c>
      <c r="J91" s="543" t="str">
        <f>IFERROR(VLOOKUP($C$91,'Database Quality'!$C$6:$I$102,J3,FALSE),"")</f>
        <v/>
      </c>
      <c r="K91" s="539" t="str">
        <f>IF('Distribution To ROM'!AA100="","",'Distribution To ROM'!AA100)</f>
        <v/>
      </c>
      <c r="L91" s="542" t="str">
        <f>IFERROR(VLOOKUP($C$91,'Database Quality'!$C$6:$I$102,L3,FALSE),"")</f>
        <v/>
      </c>
      <c r="M91" s="421" t="str">
        <f>IFERROR(VLOOKUP($C$91,'Database Quality'!$C$6:$I$102,M3,FALSE),"")</f>
        <v/>
      </c>
      <c r="N91" s="421" t="str">
        <f>IFERROR(VLOOKUP($C$91,'Database Quality'!$C$6:$I$102,N3,FALSE),"")</f>
        <v/>
      </c>
      <c r="O91" s="422" t="str">
        <f>IFERROR(VLOOKUP($C$91,'Database Quality'!$C$6:$I$102,O3,FALSE),"")</f>
        <v/>
      </c>
      <c r="P91" s="422" t="str">
        <f>IFERROR(VLOOKUP($C$91,'Database Quality'!$C$6:$I$102,P3,FALSE),"")</f>
        <v/>
      </c>
      <c r="Q91" s="544" t="str">
        <f>IFERROR(VLOOKUP($C$91,'Database Quality'!$C$6:$I$102,Q3,FALSE),"")</f>
        <v/>
      </c>
    </row>
    <row r="92" spans="2:17">
      <c r="C92" s="541" t="str">
        <f>IF('Distribution To ROM'!Y101="","",'Distribution To ROM'!Y101)</f>
        <v/>
      </c>
      <c r="D92" s="534" t="str">
        <f>IF('Distribution To ROM'!Z101="","",'Distribution To ROM'!Z101)</f>
        <v/>
      </c>
      <c r="E92" s="542" t="str">
        <f>IFERROR(VLOOKUP($C$92,'Database Quality'!$C$6:$I$102,E3,FALSE),"")</f>
        <v/>
      </c>
      <c r="F92" s="421" t="str">
        <f>IFERROR(VLOOKUP($C$92,'Database Quality'!$C$6:$I$102,F3,FALSE),"")</f>
        <v/>
      </c>
      <c r="G92" s="421" t="str">
        <f>IFERROR(VLOOKUP($C$92,'Database Quality'!$C$6:$I$102,G3,FALSE),"")</f>
        <v/>
      </c>
      <c r="H92" s="422" t="str">
        <f>IFERROR(VLOOKUP($C$92,'Database Quality'!$C$6:$I$102,H3,FALSE),"")</f>
        <v/>
      </c>
      <c r="I92" s="422" t="str">
        <f>IFERROR(VLOOKUP($C$92,'Database Quality'!$C$6:$I$102,I3,FALSE),"")</f>
        <v/>
      </c>
      <c r="J92" s="543" t="str">
        <f>IFERROR(VLOOKUP($C$92,'Database Quality'!$C$6:$I$102,J3,FALSE),"")</f>
        <v/>
      </c>
      <c r="K92" s="539" t="str">
        <f>IF('Distribution To ROM'!AA101="","",'Distribution To ROM'!AA101)</f>
        <v/>
      </c>
      <c r="L92" s="542" t="str">
        <f>IFERROR(VLOOKUP($C$92,'Database Quality'!$C$6:$I$102,L3,FALSE),"")</f>
        <v/>
      </c>
      <c r="M92" s="421" t="str">
        <f>IFERROR(VLOOKUP($C$92,'Database Quality'!$C$6:$I$102,M3,FALSE),"")</f>
        <v/>
      </c>
      <c r="N92" s="421" t="str">
        <f>IFERROR(VLOOKUP($C$92,'Database Quality'!$C$6:$I$102,N3,FALSE),"")</f>
        <v/>
      </c>
      <c r="O92" s="422" t="str">
        <f>IFERROR(VLOOKUP($C$92,'Database Quality'!$C$6:$I$102,O3,FALSE),"")</f>
        <v/>
      </c>
      <c r="P92" s="422" t="str">
        <f>IFERROR(VLOOKUP($C$92,'Database Quality'!$C$6:$I$102,P3,FALSE),"")</f>
        <v/>
      </c>
      <c r="Q92" s="544" t="str">
        <f>IFERROR(VLOOKUP($C$92,'Database Quality'!$C$6:$I$102,Q3,FALSE),"")</f>
        <v/>
      </c>
    </row>
    <row r="93" spans="2:17">
      <c r="C93" s="541" t="str">
        <f>IF('Distribution To ROM'!Y102="","",'Distribution To ROM'!Y102)</f>
        <v/>
      </c>
      <c r="D93" s="534" t="str">
        <f>IF('Distribution To ROM'!Z102="","",'Distribution To ROM'!Z102)</f>
        <v/>
      </c>
      <c r="E93" s="542" t="str">
        <f>IFERROR(VLOOKUP($C$93,'Database Quality'!$C$6:$I$102,E3,FALSE),"")</f>
        <v/>
      </c>
      <c r="F93" s="421" t="str">
        <f>IFERROR(VLOOKUP($C$93,'Database Quality'!$C$6:$I$102,F3,FALSE),"")</f>
        <v/>
      </c>
      <c r="G93" s="421" t="str">
        <f>IFERROR(VLOOKUP($C$93,'Database Quality'!$C$6:$I$102,G3,FALSE),"")</f>
        <v/>
      </c>
      <c r="H93" s="422" t="str">
        <f>IFERROR(VLOOKUP($C$93,'Database Quality'!$C$6:$I$102,H3,FALSE),"")</f>
        <v/>
      </c>
      <c r="I93" s="422" t="str">
        <f>IFERROR(VLOOKUP($C$93,'Database Quality'!$C$6:$I$102,I3,FALSE),"")</f>
        <v/>
      </c>
      <c r="J93" s="543" t="str">
        <f>IFERROR(VLOOKUP($C$93,'Database Quality'!$C$6:$I$102,J3,FALSE),"")</f>
        <v/>
      </c>
      <c r="K93" s="539" t="str">
        <f>IF('Distribution To ROM'!AA102="","",'Distribution To ROM'!AA102)</f>
        <v/>
      </c>
      <c r="L93" s="542" t="str">
        <f>IFERROR(VLOOKUP($C$93,'Database Quality'!$C$6:$I$102,L3,FALSE),"")</f>
        <v/>
      </c>
      <c r="M93" s="421" t="str">
        <f>IFERROR(VLOOKUP($C$93,'Database Quality'!$C$6:$I$102,M3,FALSE),"")</f>
        <v/>
      </c>
      <c r="N93" s="421" t="str">
        <f>IFERROR(VLOOKUP($C$93,'Database Quality'!$C$6:$I$102,N3,FALSE),"")</f>
        <v/>
      </c>
      <c r="O93" s="422" t="str">
        <f>IFERROR(VLOOKUP($C$93,'Database Quality'!$C$6:$I$102,O3,FALSE),"")</f>
        <v/>
      </c>
      <c r="P93" s="422" t="str">
        <f>IFERROR(VLOOKUP($C$93,'Database Quality'!$C$6:$I$102,P3,FALSE),"")</f>
        <v/>
      </c>
      <c r="Q93" s="544" t="str">
        <f>IFERROR(VLOOKUP($C$93,'Database Quality'!$C$6:$I$102,Q3,FALSE),"")</f>
        <v/>
      </c>
    </row>
    <row r="94" spans="2:17">
      <c r="B94" s="570" t="s">
        <v>197</v>
      </c>
      <c r="C94" s="545" t="str">
        <f>IF('Distribution To ROM'!AW100="","",'Distribution To ROM'!AW100)</f>
        <v>HI ASH PRG</v>
      </c>
      <c r="D94" s="534">
        <f>IF('Distribution To ROM'!AX100="","",'Distribution To ROM'!AX100)</f>
        <v>4</v>
      </c>
      <c r="E94" s="546">
        <f>IFERROR(VLOOKUP($C$94,'Database Quality'!$C$6:$I$102,E3,FALSE),"")</f>
        <v>29.15</v>
      </c>
      <c r="F94" s="438">
        <f>IFERROR(VLOOKUP($C$94,'Database Quality'!$C$6:$I$102,F3,FALSE),"")</f>
        <v>2.41</v>
      </c>
      <c r="G94" s="438">
        <f>IFERROR(VLOOKUP($C$94,'Database Quality'!$C$6:$I$102,G3,FALSE),"")</f>
        <v>0.18</v>
      </c>
      <c r="H94" s="414">
        <f>IFERROR(VLOOKUP($C$94,'Database Quality'!$C$6:$I$102,H3,FALSE),"")</f>
        <v>6980</v>
      </c>
      <c r="I94" s="414">
        <f>IFERROR(VLOOKUP($C$94,'Database Quality'!$C$6:$I$102,I3,FALSE),"")</f>
        <v>5412</v>
      </c>
      <c r="J94" s="547">
        <f>IFERROR(VLOOKUP($C$94,'Database Quality'!$C$6:$I$102,J3,FALSE),"")</f>
        <v>4777</v>
      </c>
      <c r="K94" s="539">
        <f>IF('Distribution To ROM'!AY100="","",'Distribution To ROM'!AY100)</f>
        <v>0</v>
      </c>
      <c r="L94" s="546">
        <f>IFERROR(VLOOKUP($C$94,'Database Quality'!$C$6:$I$102,L3,FALSE),"")</f>
        <v>29.15</v>
      </c>
      <c r="M94" s="438">
        <f>IFERROR(VLOOKUP($C$94,'Database Quality'!$C$6:$I$102,M3,FALSE),"")</f>
        <v>2.41</v>
      </c>
      <c r="N94" s="438">
        <f>IFERROR(VLOOKUP($C$94,'Database Quality'!$C$6:$I$102,N3,FALSE),"")</f>
        <v>0.18</v>
      </c>
      <c r="O94" s="414">
        <f>IFERROR(VLOOKUP($C$94,'Database Quality'!$C$6:$I$102,O3,FALSE),"")</f>
        <v>6980</v>
      </c>
      <c r="P94" s="414">
        <f>IFERROR(VLOOKUP($C$94,'Database Quality'!$C$6:$I$102,P3,FALSE),"")</f>
        <v>5412</v>
      </c>
      <c r="Q94" s="548">
        <f>IFERROR(VLOOKUP($C$94,'Database Quality'!$C$6:$I$102,Q3,FALSE),"")</f>
        <v>4777</v>
      </c>
    </row>
    <row r="95" spans="2:17">
      <c r="B95" s="570"/>
      <c r="C95" s="545" t="str">
        <f>IF('Distribution To ROM'!AW101="","",'Distribution To ROM'!AW101)</f>
        <v/>
      </c>
      <c r="D95" s="534" t="str">
        <f>IF('Distribution To ROM'!AX101="","",'Distribution To ROM'!AX101)</f>
        <v/>
      </c>
      <c r="E95" s="546" t="str">
        <f>IFERROR(VLOOKUP($C$95,'Database Quality'!$C$6:$I$102,E3,FALSE),"")</f>
        <v/>
      </c>
      <c r="F95" s="438" t="str">
        <f>IFERROR(VLOOKUP($C$95,'Database Quality'!$C$6:$I$102,F3,FALSE),"")</f>
        <v/>
      </c>
      <c r="G95" s="438" t="str">
        <f>IFERROR(VLOOKUP($C$95,'Database Quality'!$C$6:$I$102,G3,FALSE),"")</f>
        <v/>
      </c>
      <c r="H95" s="414" t="str">
        <f>IFERROR(VLOOKUP($C$95,'Database Quality'!$C$6:$I$102,H3,FALSE),"")</f>
        <v/>
      </c>
      <c r="I95" s="414" t="str">
        <f>IFERROR(VLOOKUP($C$95,'Database Quality'!$C$6:$I$102,I3,FALSE),"")</f>
        <v/>
      </c>
      <c r="J95" s="547" t="str">
        <f>IFERROR(VLOOKUP($C$95,'Database Quality'!$C$6:$I$102,J3,FALSE),"")</f>
        <v/>
      </c>
      <c r="K95" s="539" t="str">
        <f>IF('Distribution To ROM'!AY101="","",'Distribution To ROM'!AY101)</f>
        <v/>
      </c>
      <c r="L95" s="546" t="str">
        <f>IFERROR(VLOOKUP($C$95,'Database Quality'!$C$6:$I$102,L3,FALSE),"")</f>
        <v/>
      </c>
      <c r="M95" s="438" t="str">
        <f>IFERROR(VLOOKUP($C$95,'Database Quality'!$C$6:$I$102,M3,FALSE),"")</f>
        <v/>
      </c>
      <c r="N95" s="438" t="str">
        <f>IFERROR(VLOOKUP($C$95,'Database Quality'!$C$6:$I$102,N3,FALSE),"")</f>
        <v/>
      </c>
      <c r="O95" s="414" t="str">
        <f>IFERROR(VLOOKUP($C$95,'Database Quality'!$C$6:$I$102,O3,FALSE),"")</f>
        <v/>
      </c>
      <c r="P95" s="414" t="str">
        <f>IFERROR(VLOOKUP($C$95,'Database Quality'!$C$6:$I$102,P3,FALSE),"")</f>
        <v/>
      </c>
      <c r="Q95" s="548" t="str">
        <f>IFERROR(VLOOKUP($C$95,'Database Quality'!$C$6:$I$102,Q3,FALSE),"")</f>
        <v/>
      </c>
    </row>
    <row r="96" spans="2:17">
      <c r="B96" s="570"/>
      <c r="C96" s="545" t="str">
        <f>IF('Distribution To ROM'!AW102="","",'Distribution To ROM'!AW102)</f>
        <v/>
      </c>
      <c r="D96" s="534" t="str">
        <f>IF('Distribution To ROM'!AX102="","",'Distribution To ROM'!AX102)</f>
        <v/>
      </c>
      <c r="E96" s="546" t="str">
        <f>IFERROR(VLOOKUP($C$96,'Database Quality'!$C$6:$I$102,E3,FALSE),"")</f>
        <v/>
      </c>
      <c r="F96" s="438" t="str">
        <f>IFERROR(VLOOKUP($C$96,'Database Quality'!$C$6:$I$102,F3,FALSE),"")</f>
        <v/>
      </c>
      <c r="G96" s="438" t="str">
        <f>IFERROR(VLOOKUP($C$96,'Database Quality'!$C$6:$I$102,G3,FALSE),"")</f>
        <v/>
      </c>
      <c r="H96" s="414" t="str">
        <f>IFERROR(VLOOKUP($C$96,'Database Quality'!$C$6:$I$102,H3,FALSE),"")</f>
        <v/>
      </c>
      <c r="I96" s="414" t="str">
        <f>IFERROR(VLOOKUP($C$96,'Database Quality'!$C$6:$I$102,I3,FALSE),"")</f>
        <v/>
      </c>
      <c r="J96" s="547" t="str">
        <f>IFERROR(VLOOKUP($C$96,'Database Quality'!$C$6:$I$102,J3,FALSE),"")</f>
        <v/>
      </c>
      <c r="K96" s="539" t="str">
        <f>IF('Distribution To ROM'!AY102="","",'Distribution To ROM'!AY102)</f>
        <v/>
      </c>
      <c r="L96" s="546" t="str">
        <f>IFERROR(VLOOKUP($C$96,'Database Quality'!$C$6:$I$102,L3,FALSE),"")</f>
        <v/>
      </c>
      <c r="M96" s="438" t="str">
        <f>IFERROR(VLOOKUP($C$96,'Database Quality'!$C$6:$I$102,M3,FALSE),"")</f>
        <v/>
      </c>
      <c r="N96" s="438" t="str">
        <f>IFERROR(VLOOKUP($C$96,'Database Quality'!$C$6:$I$102,N3,FALSE),"")</f>
        <v/>
      </c>
      <c r="O96" s="414" t="str">
        <f>IFERROR(VLOOKUP($C$96,'Database Quality'!$C$6:$I$102,O3,FALSE),"")</f>
        <v/>
      </c>
      <c r="P96" s="414" t="str">
        <f>IFERROR(VLOOKUP($C$96,'Database Quality'!$C$6:$I$102,P3,FALSE),"")</f>
        <v/>
      </c>
      <c r="Q96" s="548" t="str">
        <f>IFERROR(VLOOKUP($C$96,'Database Quality'!$C$6:$I$102,Q3,FALSE),"")</f>
        <v/>
      </c>
    </row>
    <row r="97" spans="2:17">
      <c r="B97" s="569" t="s">
        <v>188</v>
      </c>
      <c r="C97" s="541" t="str">
        <f>IF('Distribution To ROM'!AE100="","",'Distribution To ROM'!AE100)</f>
        <v/>
      </c>
      <c r="D97" s="534" t="str">
        <f>IF('Distribution To ROM'!AF100="","",'Distribution To ROM'!AF100)</f>
        <v/>
      </c>
      <c r="E97" s="542" t="str">
        <f>IFERROR(VLOOKUP($C$97,'Database Quality'!$C$6:$I$102,E3,FALSE),"")</f>
        <v/>
      </c>
      <c r="F97" s="421" t="str">
        <f>IFERROR(VLOOKUP($C$97,'Database Quality'!$C$6:$I$102,F3,FALSE),"")</f>
        <v/>
      </c>
      <c r="G97" s="421" t="str">
        <f>IFERROR(VLOOKUP($C$97,'Database Quality'!$C$6:$I$102,G3,FALSE),"")</f>
        <v/>
      </c>
      <c r="H97" s="422" t="str">
        <f>IFERROR(VLOOKUP($C$97,'Database Quality'!$C$6:$I$102,H3,FALSE),"")</f>
        <v/>
      </c>
      <c r="I97" s="422" t="str">
        <f>IFERROR(VLOOKUP($C$97,'Database Quality'!$C$6:$I$102,I3,FALSE),"")</f>
        <v/>
      </c>
      <c r="J97" s="543" t="str">
        <f>IFERROR(VLOOKUP($C$97,'Database Quality'!$C$6:$I$102,J3,FALSE),"")</f>
        <v/>
      </c>
      <c r="K97" s="539" t="str">
        <f>IF('Distribution To ROM'!AG100="","",'Distribution To ROM'!AG100)</f>
        <v/>
      </c>
      <c r="L97" s="542" t="str">
        <f>IFERROR(VLOOKUP($C$97,'Database Quality'!$C$6:$I$102,L3,FALSE),"")</f>
        <v/>
      </c>
      <c r="M97" s="421" t="str">
        <f>IFERROR(VLOOKUP($C$97,'Database Quality'!$C$6:$I$102,M3,FALSE),"")</f>
        <v/>
      </c>
      <c r="N97" s="421" t="str">
        <f>IFERROR(VLOOKUP($C$97,'Database Quality'!$C$6:$I$102,N3,FALSE),"")</f>
        <v/>
      </c>
      <c r="O97" s="422" t="str">
        <f>IFERROR(VLOOKUP($C$97,'Database Quality'!$C$6:$I$102,O3,FALSE),"")</f>
        <v/>
      </c>
      <c r="P97" s="422" t="str">
        <f>IFERROR(VLOOKUP($C$97,'Database Quality'!$C$6:$I$102,P3,FALSE),"")</f>
        <v/>
      </c>
      <c r="Q97" s="544" t="str">
        <f>IFERROR(VLOOKUP($C$97,'Database Quality'!$C$6:$I$102,Q3,FALSE),"")</f>
        <v/>
      </c>
    </row>
    <row r="98" spans="2:17">
      <c r="C98" s="541" t="str">
        <f>IF('Distribution To ROM'!AE101="","",'Distribution To ROM'!AE101)</f>
        <v/>
      </c>
      <c r="D98" s="534" t="str">
        <f>IF('Distribution To ROM'!AF101="","",'Distribution To ROM'!AF101)</f>
        <v/>
      </c>
      <c r="E98" s="542" t="str">
        <f>IFERROR(VLOOKUP($C$98,'Database Quality'!$C$6:$I$102,E3,FALSE),"")</f>
        <v/>
      </c>
      <c r="F98" s="421" t="str">
        <f>IFERROR(VLOOKUP($C$98,'Database Quality'!$C$6:$I$102,F3,FALSE),"")</f>
        <v/>
      </c>
      <c r="G98" s="421" t="str">
        <f>IFERROR(VLOOKUP($C$98,'Database Quality'!$C$6:$I$102,G3,FALSE),"")</f>
        <v/>
      </c>
      <c r="H98" s="422" t="str">
        <f>IFERROR(VLOOKUP($C$98,'Database Quality'!$C$6:$I$102,H3,FALSE),"")</f>
        <v/>
      </c>
      <c r="I98" s="422" t="str">
        <f>IFERROR(VLOOKUP($C$98,'Database Quality'!$C$6:$I$102,I3,FALSE),"")</f>
        <v/>
      </c>
      <c r="J98" s="543" t="str">
        <f>IFERROR(VLOOKUP($C$98,'Database Quality'!$C$6:$I$102,J3,FALSE),"")</f>
        <v/>
      </c>
      <c r="K98" s="539" t="str">
        <f>IF('Distribution To ROM'!AG101="","",'Distribution To ROM'!AG101)</f>
        <v/>
      </c>
      <c r="L98" s="542" t="str">
        <f>IFERROR(VLOOKUP($C$98,'Database Quality'!$C$6:$I$102,L3,FALSE),"")</f>
        <v/>
      </c>
      <c r="M98" s="421" t="str">
        <f>IFERROR(VLOOKUP($C$98,'Database Quality'!$C$6:$I$102,M3,FALSE),"")</f>
        <v/>
      </c>
      <c r="N98" s="421" t="str">
        <f>IFERROR(VLOOKUP($C$98,'Database Quality'!$C$6:$I$102,N3,FALSE),"")</f>
        <v/>
      </c>
      <c r="O98" s="422" t="str">
        <f>IFERROR(VLOOKUP($C$98,'Database Quality'!$C$6:$I$102,O3,FALSE),"")</f>
        <v/>
      </c>
      <c r="P98" s="422" t="str">
        <f>IFERROR(VLOOKUP($C$98,'Database Quality'!$C$6:$I$102,P3,FALSE),"")</f>
        <v/>
      </c>
      <c r="Q98" s="544" t="str">
        <f>IFERROR(VLOOKUP($C$98,'Database Quality'!$C$6:$I$102,Q3,FALSE),"")</f>
        <v/>
      </c>
    </row>
    <row r="99" spans="2:17">
      <c r="C99" s="541" t="str">
        <f>IF('Distribution To ROM'!AE102="","",'Distribution To ROM'!AE102)</f>
        <v/>
      </c>
      <c r="D99" s="534" t="str">
        <f>IF('Distribution To ROM'!AF102="","",'Distribution To ROM'!AF102)</f>
        <v/>
      </c>
      <c r="E99" s="542" t="str">
        <f>IFERROR(VLOOKUP($C$99,'Database Quality'!$C$6:$I$102,E3,FALSE),"")</f>
        <v/>
      </c>
      <c r="F99" s="421" t="str">
        <f>IFERROR(VLOOKUP($C$99,'Database Quality'!$C$6:$I$102,F3,FALSE),"")</f>
        <v/>
      </c>
      <c r="G99" s="421" t="str">
        <f>IFERROR(VLOOKUP($C$99,'Database Quality'!$C$6:$I$102,G3,FALSE),"")</f>
        <v/>
      </c>
      <c r="H99" s="422" t="str">
        <f>IFERROR(VLOOKUP($C$99,'Database Quality'!$C$6:$I$102,H3,FALSE),"")</f>
        <v/>
      </c>
      <c r="I99" s="422" t="str">
        <f>IFERROR(VLOOKUP($C$99,'Database Quality'!$C$6:$I$102,I3,FALSE),"")</f>
        <v/>
      </c>
      <c r="J99" s="543" t="str">
        <f>IFERROR(VLOOKUP($C$99,'Database Quality'!$C$6:$I$102,J3,FALSE),"")</f>
        <v/>
      </c>
      <c r="K99" s="539" t="str">
        <f>IF('Distribution To ROM'!AG102="","",'Distribution To ROM'!AG102)</f>
        <v/>
      </c>
      <c r="L99" s="542" t="str">
        <f>IFERROR(VLOOKUP($C$99,'Database Quality'!$C$6:$I$102,L3,FALSE),"")</f>
        <v/>
      </c>
      <c r="M99" s="421" t="str">
        <f>IFERROR(VLOOKUP($C$99,'Database Quality'!$C$6:$I$102,M3,FALSE),"")</f>
        <v/>
      </c>
      <c r="N99" s="421" t="str">
        <f>IFERROR(VLOOKUP($C$99,'Database Quality'!$C$6:$I$102,N3,FALSE),"")</f>
        <v/>
      </c>
      <c r="O99" s="422" t="str">
        <f>IFERROR(VLOOKUP($C$99,'Database Quality'!$C$6:$I$102,O3,FALSE),"")</f>
        <v/>
      </c>
      <c r="P99" s="422" t="str">
        <f>IFERROR(VLOOKUP($C$99,'Database Quality'!$C$6:$I$102,P3,FALSE),"")</f>
        <v/>
      </c>
      <c r="Q99" s="544" t="str">
        <f>IFERROR(VLOOKUP($C$99,'Database Quality'!$C$6:$I$102,Q3,FALSE),"")</f>
        <v/>
      </c>
    </row>
    <row r="100" spans="2:17">
      <c r="B100" s="570" t="s">
        <v>199</v>
      </c>
      <c r="C100" s="545" t="str">
        <f>IF('Distribution To ROM'!AK100="","",'Distribution To ROM'!AK100)</f>
        <v/>
      </c>
      <c r="D100" s="534" t="str">
        <f>IF('Distribution To ROM'!AL100="","",'Distribution To ROM'!AL100)</f>
        <v/>
      </c>
      <c r="E100" s="546" t="str">
        <f>IFERROR(VLOOKUP($C$100,'Database Quality'!$C$6:$I$102,E3,FALSE),"")</f>
        <v/>
      </c>
      <c r="F100" s="438" t="str">
        <f>IFERROR(VLOOKUP($C$100,'Database Quality'!$C$6:$I$102,F3,FALSE),"")</f>
        <v/>
      </c>
      <c r="G100" s="438" t="str">
        <f>IFERROR(VLOOKUP($C$100,'Database Quality'!$C$6:$I$102,G3,FALSE),"")</f>
        <v/>
      </c>
      <c r="H100" s="414" t="str">
        <f>IFERROR(VLOOKUP($C$100,'Database Quality'!$C$6:$I$102,H3,FALSE),"")</f>
        <v/>
      </c>
      <c r="I100" s="414" t="str">
        <f>IFERROR(VLOOKUP($C$100,'Database Quality'!$C$6:$I$102,I3,FALSE),"")</f>
        <v/>
      </c>
      <c r="J100" s="547" t="str">
        <f>IFERROR(VLOOKUP($C$100,'Database Quality'!$C$6:$I$102,J3,FALSE),"")</f>
        <v/>
      </c>
      <c r="K100" s="539" t="str">
        <f>IF('Distribution To ROM'!AM100="","",'Distribution To ROM'!AM100)</f>
        <v/>
      </c>
      <c r="L100" s="546" t="str">
        <f>IFERROR(VLOOKUP($C$100,'Database Quality'!$C$6:$I$102,L3,FALSE),"")</f>
        <v/>
      </c>
      <c r="M100" s="438" t="str">
        <f>IFERROR(VLOOKUP($C$100,'Database Quality'!$C$6:$I$102,M3,FALSE),"")</f>
        <v/>
      </c>
      <c r="N100" s="438" t="str">
        <f>IFERROR(VLOOKUP($C$100,'Database Quality'!$C$6:$I$102,N3,FALSE),"")</f>
        <v/>
      </c>
      <c r="O100" s="414" t="str">
        <f>IFERROR(VLOOKUP($C$100,'Database Quality'!$C$6:$I$102,O3,FALSE),"")</f>
        <v/>
      </c>
      <c r="P100" s="414" t="str">
        <f>IFERROR(VLOOKUP($C$100,'Database Quality'!$C$6:$I$102,P3,FALSE),"")</f>
        <v/>
      </c>
      <c r="Q100" s="548" t="str">
        <f>IFERROR(VLOOKUP($C$100,'Database Quality'!$C$6:$I$102,Q3,FALSE),"")</f>
        <v/>
      </c>
    </row>
    <row r="101" spans="2:17">
      <c r="B101" s="570"/>
      <c r="C101" s="545" t="str">
        <f>IF('Distribution To ROM'!AK101="","",'Distribution To ROM'!AK101)</f>
        <v/>
      </c>
      <c r="D101" s="534" t="str">
        <f>IF('Distribution To ROM'!AL101="","",'Distribution To ROM'!AL101)</f>
        <v/>
      </c>
      <c r="E101" s="546" t="str">
        <f>IFERROR(VLOOKUP($C$101,'Database Quality'!$C$6:$I$102,E3,FALSE),"")</f>
        <v/>
      </c>
      <c r="F101" s="438" t="str">
        <f>IFERROR(VLOOKUP($C$101,'Database Quality'!$C$6:$I$102,F3,FALSE),"")</f>
        <v/>
      </c>
      <c r="G101" s="438" t="str">
        <f>IFERROR(VLOOKUP($C$101,'Database Quality'!$C$6:$I$102,G3,FALSE),"")</f>
        <v/>
      </c>
      <c r="H101" s="414" t="str">
        <f>IFERROR(VLOOKUP($C$101,'Database Quality'!$C$6:$I$102,H3,FALSE),"")</f>
        <v/>
      </c>
      <c r="I101" s="414" t="str">
        <f>IFERROR(VLOOKUP($C$101,'Database Quality'!$C$6:$I$102,I3,FALSE),"")</f>
        <v/>
      </c>
      <c r="J101" s="547" t="str">
        <f>IFERROR(VLOOKUP($C$101,'Database Quality'!$C$6:$I$102,J3,FALSE),"")</f>
        <v/>
      </c>
      <c r="K101" s="539" t="str">
        <f>IF('Distribution To ROM'!AM101="","",'Distribution To ROM'!AM101)</f>
        <v/>
      </c>
      <c r="L101" s="546" t="str">
        <f>IFERROR(VLOOKUP($C$101,'Database Quality'!$C$6:$I$102,L3,FALSE),"")</f>
        <v/>
      </c>
      <c r="M101" s="438" t="str">
        <f>IFERROR(VLOOKUP($C$101,'Database Quality'!$C$6:$I$102,M3,FALSE),"")</f>
        <v/>
      </c>
      <c r="N101" s="438" t="str">
        <f>IFERROR(VLOOKUP($C$101,'Database Quality'!$C$6:$I$102,N3,FALSE),"")</f>
        <v/>
      </c>
      <c r="O101" s="414" t="str">
        <f>IFERROR(VLOOKUP($C$101,'Database Quality'!$C$6:$I$102,O3,FALSE),"")</f>
        <v/>
      </c>
      <c r="P101" s="414" t="str">
        <f>IFERROR(VLOOKUP($C$101,'Database Quality'!$C$6:$I$102,P3,FALSE),"")</f>
        <v/>
      </c>
      <c r="Q101" s="548" t="str">
        <f>IFERROR(VLOOKUP($C$101,'Database Quality'!$C$6:$I$102,Q3,FALSE),"")</f>
        <v/>
      </c>
    </row>
    <row r="102" spans="2:17">
      <c r="B102" s="570"/>
      <c r="C102" s="545" t="str">
        <f>IF('Distribution To ROM'!AK102="","",'Distribution To ROM'!AK102)</f>
        <v/>
      </c>
      <c r="D102" s="534" t="str">
        <f>IF('Distribution To ROM'!AL102="","",'Distribution To ROM'!AL102)</f>
        <v/>
      </c>
      <c r="E102" s="546" t="str">
        <f>IFERROR(VLOOKUP($C$102,'Database Quality'!$C$6:$I$102,E3,FALSE),"")</f>
        <v/>
      </c>
      <c r="F102" s="438" t="str">
        <f>IFERROR(VLOOKUP($C$102,'Database Quality'!$C$6:$I$102,F3,FALSE),"")</f>
        <v/>
      </c>
      <c r="G102" s="438" t="str">
        <f>IFERROR(VLOOKUP($C$102,'Database Quality'!$C$6:$I$102,G3,FALSE),"")</f>
        <v/>
      </c>
      <c r="H102" s="414" t="str">
        <f>IFERROR(VLOOKUP($C$102,'Database Quality'!$C$6:$I$102,H3,FALSE),"")</f>
        <v/>
      </c>
      <c r="I102" s="414" t="str">
        <f>IFERROR(VLOOKUP($C$102,'Database Quality'!$C$6:$I$102,I3,FALSE),"")</f>
        <v/>
      </c>
      <c r="J102" s="547" t="str">
        <f>IFERROR(VLOOKUP($C$102,'Database Quality'!$C$6:$I$102,J3,FALSE),"")</f>
        <v/>
      </c>
      <c r="K102" s="539" t="str">
        <f>IF('Distribution To ROM'!AM102="","",'Distribution To ROM'!AM102)</f>
        <v/>
      </c>
      <c r="L102" s="546" t="str">
        <f>IFERROR(VLOOKUP($C$102,'Database Quality'!$C$6:$I$102,L3,FALSE),"")</f>
        <v/>
      </c>
      <c r="M102" s="438" t="str">
        <f>IFERROR(VLOOKUP($C$102,'Database Quality'!$C$6:$I$102,M3,FALSE),"")</f>
        <v/>
      </c>
      <c r="N102" s="438" t="str">
        <f>IFERROR(VLOOKUP($C$102,'Database Quality'!$C$6:$I$102,N3,FALSE),"")</f>
        <v/>
      </c>
      <c r="O102" s="414" t="str">
        <f>IFERROR(VLOOKUP($C$102,'Database Quality'!$C$6:$I$102,O3,FALSE),"")</f>
        <v/>
      </c>
      <c r="P102" s="414" t="str">
        <f>IFERROR(VLOOKUP($C$102,'Database Quality'!$C$6:$I$102,P3,FALSE),"")</f>
        <v/>
      </c>
      <c r="Q102" s="548" t="str">
        <f>IFERROR(VLOOKUP($C$102,'Database Quality'!$C$6:$I$102,Q3,FALSE),"")</f>
        <v/>
      </c>
    </row>
    <row r="103" spans="2:17">
      <c r="B103" s="569" t="s">
        <v>536</v>
      </c>
      <c r="C103" s="541" t="str">
        <f>IF('Distribution To ROM'!AQ100="","",'Distribution To ROM'!AQ100)</f>
        <v/>
      </c>
      <c r="D103" s="534" t="str">
        <f>IF('Distribution To ROM'!AR100="","",'Distribution To ROM'!AR100)</f>
        <v/>
      </c>
      <c r="E103" s="542" t="str">
        <f>IFERROR(VLOOKUP($C$103,'Database Quality'!$C$6:$I$102,E3,FALSE),"")</f>
        <v/>
      </c>
      <c r="F103" s="421" t="str">
        <f>IFERROR(VLOOKUP($C$103,'Database Quality'!$C$6:$I$102,F3,FALSE),"")</f>
        <v/>
      </c>
      <c r="G103" s="421" t="str">
        <f>IFERROR(VLOOKUP($C$103,'Database Quality'!$C$6:$I$102,G3,FALSE),"")</f>
        <v/>
      </c>
      <c r="H103" s="422" t="str">
        <f>IFERROR(VLOOKUP($C$103,'Database Quality'!$C$6:$I$102,H3,FALSE),"")</f>
        <v/>
      </c>
      <c r="I103" s="422" t="str">
        <f>IFERROR(VLOOKUP($C$103,'Database Quality'!$C$6:$I$102,I3,FALSE),"")</f>
        <v/>
      </c>
      <c r="J103" s="543" t="str">
        <f>IFERROR(VLOOKUP($C$103,'Database Quality'!$C$6:$I$102,J3,FALSE),"")</f>
        <v/>
      </c>
      <c r="K103" s="539" t="str">
        <f>IF('Distribution To ROM'!AS100="","",'Distribution To ROM'!AS100)</f>
        <v/>
      </c>
      <c r="L103" s="542" t="str">
        <f>IFERROR(VLOOKUP($C$103,'Database Quality'!$C$6:$I$102,L3,FALSE),"")</f>
        <v/>
      </c>
      <c r="M103" s="421" t="str">
        <f>IFERROR(VLOOKUP($C$103,'Database Quality'!$C$6:$I$102,M3,FALSE),"")</f>
        <v/>
      </c>
      <c r="N103" s="421" t="str">
        <f>IFERROR(VLOOKUP($C$103,'Database Quality'!$C$6:$I$102,N3,FALSE),"")</f>
        <v/>
      </c>
      <c r="O103" s="422" t="str">
        <f>IFERROR(VLOOKUP($C$103,'Database Quality'!$C$6:$I$102,O3,FALSE),"")</f>
        <v/>
      </c>
      <c r="P103" s="422" t="str">
        <f>IFERROR(VLOOKUP($C$103,'Database Quality'!$C$6:$I$102,P3,FALSE),"")</f>
        <v/>
      </c>
      <c r="Q103" s="544" t="str">
        <f>IFERROR(VLOOKUP($C$103,'Database Quality'!$C$6:$I$102,Q3,FALSE),"")</f>
        <v/>
      </c>
    </row>
    <row r="104" spans="2:17">
      <c r="C104" s="541" t="str">
        <f>IF('Distribution To ROM'!AQ101="","",'Distribution To ROM'!AQ101)</f>
        <v/>
      </c>
      <c r="D104" s="534" t="str">
        <f>IF('Distribution To ROM'!AR101="","",'Distribution To ROM'!AR101)</f>
        <v/>
      </c>
      <c r="E104" s="542" t="str">
        <f>IFERROR(VLOOKUP($C$104,'Database Quality'!$C$6:$I$102,E3,FALSE),"")</f>
        <v/>
      </c>
      <c r="F104" s="421" t="str">
        <f>IFERROR(VLOOKUP($C$104,'Database Quality'!$C$6:$I$102,F3,FALSE),"")</f>
        <v/>
      </c>
      <c r="G104" s="421" t="str">
        <f>IFERROR(VLOOKUP($C$104,'Database Quality'!$C$6:$I$102,G3,FALSE),"")</f>
        <v/>
      </c>
      <c r="H104" s="422" t="str">
        <f>IFERROR(VLOOKUP($C$104,'Database Quality'!$C$6:$I$102,H3,FALSE),"")</f>
        <v/>
      </c>
      <c r="I104" s="422" t="str">
        <f>IFERROR(VLOOKUP($C$104,'Database Quality'!$C$6:$I$102,I3,FALSE),"")</f>
        <v/>
      </c>
      <c r="J104" s="543" t="str">
        <f>IFERROR(VLOOKUP($C$104,'Database Quality'!$C$6:$I$102,J3,FALSE),"")</f>
        <v/>
      </c>
      <c r="K104" s="539" t="str">
        <f>IF('Distribution To ROM'!AS101="","",'Distribution To ROM'!AS101)</f>
        <v/>
      </c>
      <c r="L104" s="542" t="str">
        <f>IFERROR(VLOOKUP($C$104,'Database Quality'!$C$6:$I$102,L3,FALSE),"")</f>
        <v/>
      </c>
      <c r="M104" s="421" t="str">
        <f>IFERROR(VLOOKUP($C$104,'Database Quality'!$C$6:$I$102,M3,FALSE),"")</f>
        <v/>
      </c>
      <c r="N104" s="421" t="str">
        <f>IFERROR(VLOOKUP($C$104,'Database Quality'!$C$6:$I$102,N3,FALSE),"")</f>
        <v/>
      </c>
      <c r="O104" s="422" t="str">
        <f>IFERROR(VLOOKUP($C$104,'Database Quality'!$C$6:$I$102,O3,FALSE),"")</f>
        <v/>
      </c>
      <c r="P104" s="422" t="str">
        <f>IFERROR(VLOOKUP($C$104,'Database Quality'!$C$6:$I$102,P3,FALSE),"")</f>
        <v/>
      </c>
      <c r="Q104" s="544" t="str">
        <f>IFERROR(VLOOKUP($C$104,'Database Quality'!$C$6:$I$102,Q3,FALSE),"")</f>
        <v/>
      </c>
    </row>
    <row r="105" spans="2:17">
      <c r="C105" s="541" t="str">
        <f>IF('Distribution To ROM'!AQ102="","",'Distribution To ROM'!AQ102)</f>
        <v/>
      </c>
      <c r="D105" s="534" t="str">
        <f>IF('Distribution To ROM'!AR102="","",'Distribution To ROM'!AR102)</f>
        <v/>
      </c>
      <c r="E105" s="542" t="str">
        <f>IFERROR(VLOOKUP($C$105,'Database Quality'!$C$6:$I$102,E3,FALSE),"")</f>
        <v/>
      </c>
      <c r="F105" s="421" t="str">
        <f>IFERROR(VLOOKUP($C$105,'Database Quality'!$C$6:$I$102,F3,FALSE),"")</f>
        <v/>
      </c>
      <c r="G105" s="421" t="str">
        <f>IFERROR(VLOOKUP($C$105,'Database Quality'!$C$6:$I$102,G3,FALSE),"")</f>
        <v/>
      </c>
      <c r="H105" s="422" t="str">
        <f>IFERROR(VLOOKUP($C$105,'Database Quality'!$C$6:$I$102,H3,FALSE),"")</f>
        <v/>
      </c>
      <c r="I105" s="422" t="str">
        <f>IFERROR(VLOOKUP($C$105,'Database Quality'!$C$6:$I$102,I3,FALSE),"")</f>
        <v/>
      </c>
      <c r="J105" s="543" t="str">
        <f>IFERROR(VLOOKUP($C$105,'Database Quality'!$C$6:$I$102,J3,FALSE),"")</f>
        <v/>
      </c>
      <c r="K105" s="539" t="str">
        <f>IF('Distribution To ROM'!AS102="","",'Distribution To ROM'!AS102)</f>
        <v/>
      </c>
      <c r="L105" s="542" t="str">
        <f>IFERROR(VLOOKUP($C$105,'Database Quality'!$C$6:$I$102,L3,FALSE),"")</f>
        <v/>
      </c>
      <c r="M105" s="421" t="str">
        <f>IFERROR(VLOOKUP($C$105,'Database Quality'!$C$6:$I$102,M3,FALSE),"")</f>
        <v/>
      </c>
      <c r="N105" s="421" t="str">
        <f>IFERROR(VLOOKUP($C$105,'Database Quality'!$C$6:$I$102,N3,FALSE),"")</f>
        <v/>
      </c>
      <c r="O105" s="422" t="str">
        <f>IFERROR(VLOOKUP($C$105,'Database Quality'!$C$6:$I$102,O3,FALSE),"")</f>
        <v/>
      </c>
      <c r="P105" s="422" t="str">
        <f>IFERROR(VLOOKUP($C$105,'Database Quality'!$C$6:$I$102,P3,FALSE),"")</f>
        <v/>
      </c>
      <c r="Q105" s="544" t="str">
        <f>IFERROR(VLOOKUP($C$105,'Database Quality'!$C$6:$I$102,Q3,FALSE),"")</f>
        <v/>
      </c>
    </row>
    <row r="106" spans="2:17">
      <c r="B106" s="569" t="s">
        <v>168</v>
      </c>
      <c r="C106" s="545" t="str">
        <f>IF('Distribution To ROM'!BC100="","",'Distribution To ROM'!BC100)</f>
        <v>BCSCM</v>
      </c>
      <c r="D106" s="534">
        <f>IF('Distribution To ROM'!BD100="","",'Distribution To ROM'!BD100)</f>
        <v>4</v>
      </c>
      <c r="E106" s="546">
        <f>IFERROR(VLOOKUP($C$106,'Database Quality'!$C$6:$I$102,E3,FALSE),"")</f>
        <v>0</v>
      </c>
      <c r="F106" s="438">
        <f>IFERROR(VLOOKUP($C$106,'Database Quality'!$C$6:$I$102,F3,FALSE),"")</f>
        <v>0</v>
      </c>
      <c r="G106" s="438">
        <f>IFERROR(VLOOKUP($C$106,'Database Quality'!$C$6:$I$102,G3,FALSE),"")</f>
        <v>0</v>
      </c>
      <c r="H106" s="414">
        <f>IFERROR(VLOOKUP($C$106,'Database Quality'!$C$6:$I$102,H3,FALSE),"")</f>
        <v>0</v>
      </c>
      <c r="I106" s="414">
        <f>IFERROR(VLOOKUP($C$106,'Database Quality'!$C$6:$I$102,I3,FALSE),"")</f>
        <v>0</v>
      </c>
      <c r="J106" s="547">
        <f>IFERROR(VLOOKUP($C$106,'Database Quality'!$C$6:$I$102,J3,FALSE),"")</f>
        <v>4270</v>
      </c>
      <c r="K106" s="539">
        <f>IF('Distribution To ROM'!BE100="","",'Distribution To ROM'!BE100)</f>
        <v>4</v>
      </c>
      <c r="L106" s="546">
        <f>IFERROR(VLOOKUP($C$106,'Database Quality'!$C$6:$I$102,L3,FALSE),"")</f>
        <v>0</v>
      </c>
      <c r="M106" s="438">
        <f>IFERROR(VLOOKUP($C$106,'Database Quality'!$C$6:$I$102,M3,FALSE),"")</f>
        <v>0</v>
      </c>
      <c r="N106" s="438">
        <f>IFERROR(VLOOKUP($C$106,'Database Quality'!$C$6:$I$102,N3,FALSE),"")</f>
        <v>0</v>
      </c>
      <c r="O106" s="414">
        <f>IFERROR(VLOOKUP($C$106,'Database Quality'!$C$6:$I$102,O3,FALSE),"")</f>
        <v>0</v>
      </c>
      <c r="P106" s="414">
        <f>IFERROR(VLOOKUP($C$106,'Database Quality'!$C$6:$I$102,P3,FALSE),"")</f>
        <v>0</v>
      </c>
      <c r="Q106" s="548">
        <f>IFERROR(VLOOKUP($C$106,'Database Quality'!$C$6:$I$102,Q3,FALSE),"")</f>
        <v>4270</v>
      </c>
    </row>
    <row r="107" spans="2:17">
      <c r="C107" s="545" t="str">
        <f>IF('Distribution To ROM'!BC101="","",'Distribution To ROM'!BC101)</f>
        <v/>
      </c>
      <c r="D107" s="534" t="str">
        <f>IF('Distribution To ROM'!BD101="","",'Distribution To ROM'!BD101)</f>
        <v/>
      </c>
      <c r="E107" s="546" t="str">
        <f>IFERROR(VLOOKUP($C$107,'Database Quality'!$C$6:$I$102,E3,FALSE),"")</f>
        <v/>
      </c>
      <c r="F107" s="438" t="str">
        <f>IFERROR(VLOOKUP($C$107,'Database Quality'!$C$6:$I$102,F3,FALSE),"")</f>
        <v/>
      </c>
      <c r="G107" s="438" t="str">
        <f>IFERROR(VLOOKUP($C$107,'Database Quality'!$C$6:$I$102,G3,FALSE),"")</f>
        <v/>
      </c>
      <c r="H107" s="414" t="str">
        <f>IFERROR(VLOOKUP($C$107,'Database Quality'!$C$6:$I$102,H3,FALSE),"")</f>
        <v/>
      </c>
      <c r="I107" s="414" t="str">
        <f>IFERROR(VLOOKUP($C$107,'Database Quality'!$C$6:$I$102,I3,FALSE),"")</f>
        <v/>
      </c>
      <c r="J107" s="547" t="str">
        <f>IFERROR(VLOOKUP($C$107,'Database Quality'!$C$6:$I$102,J3,FALSE),"")</f>
        <v/>
      </c>
      <c r="K107" s="539" t="str">
        <f>IF('Distribution To ROM'!BE101="","",'Distribution To ROM'!BE101)</f>
        <v/>
      </c>
      <c r="L107" s="546" t="str">
        <f>IFERROR(VLOOKUP($C$107,'Database Quality'!$C$6:$I$102,L3,FALSE),"")</f>
        <v/>
      </c>
      <c r="M107" s="438" t="str">
        <f>IFERROR(VLOOKUP($C$107,'Database Quality'!$C$6:$I$102,M3,FALSE),"")</f>
        <v/>
      </c>
      <c r="N107" s="438" t="str">
        <f>IFERROR(VLOOKUP($C$107,'Database Quality'!$C$6:$I$102,N3,FALSE),"")</f>
        <v/>
      </c>
      <c r="O107" s="414" t="str">
        <f>IFERROR(VLOOKUP($C$107,'Database Quality'!$C$6:$I$102,O3,FALSE),"")</f>
        <v/>
      </c>
      <c r="P107" s="414" t="str">
        <f>IFERROR(VLOOKUP($C$107,'Database Quality'!$C$6:$I$102,P3,FALSE),"")</f>
        <v/>
      </c>
      <c r="Q107" s="548" t="str">
        <f>IFERROR(VLOOKUP($C$107,'Database Quality'!$C$6:$I$102,Q3,FALSE),"")</f>
        <v/>
      </c>
    </row>
    <row r="108" spans="2:17" ht="15.75" thickBot="1">
      <c r="C108" s="549" t="str">
        <f>IF('Distribution To ROM'!BC102="","",'Distribution To ROM'!BC102)</f>
        <v/>
      </c>
      <c r="D108" s="550" t="str">
        <f>IF('Distribution To ROM'!BD102="","",'Distribution To ROM'!BD102)</f>
        <v/>
      </c>
      <c r="E108" s="551" t="str">
        <f>IFERROR(VLOOKUP($C$108,'Database Quality'!$C$6:$I$102,E3,FALSE),"")</f>
        <v/>
      </c>
      <c r="F108" s="552" t="str">
        <f>IFERROR(VLOOKUP($C$108,'Database Quality'!$C$6:$I$102,F3,FALSE),"")</f>
        <v/>
      </c>
      <c r="G108" s="552" t="str">
        <f>IFERROR(VLOOKUP($C$108,'Database Quality'!$C$6:$I$102,G3,FALSE),"")</f>
        <v/>
      </c>
      <c r="H108" s="553" t="str">
        <f>IFERROR(VLOOKUP($C$108,'Database Quality'!$C$6:$I$102,H3,FALSE),"")</f>
        <v/>
      </c>
      <c r="I108" s="553" t="str">
        <f>IFERROR(VLOOKUP($C$108,'Database Quality'!$C$6:$I$102,I3,FALSE),"")</f>
        <v/>
      </c>
      <c r="J108" s="554" t="str">
        <f>IFERROR(VLOOKUP($C$108,'Database Quality'!$C$6:$I$102,J3,FALSE),"")</f>
        <v/>
      </c>
      <c r="K108" s="555" t="str">
        <f>IF('Distribution To ROM'!BE102="","",'Distribution To ROM'!BE102)</f>
        <v/>
      </c>
      <c r="L108" s="551" t="str">
        <f>IFERROR(VLOOKUP($C$108,'Database Quality'!$C$6:$I$102,L3,FALSE),"")</f>
        <v/>
      </c>
      <c r="M108" s="552" t="str">
        <f>IFERROR(VLOOKUP($C$108,'Database Quality'!$C$6:$I$102,M3,FALSE),"")</f>
        <v/>
      </c>
      <c r="N108" s="552" t="str">
        <f>IFERROR(VLOOKUP($C$108,'Database Quality'!$C$6:$I$102,N3,FALSE),"")</f>
        <v/>
      </c>
      <c r="O108" s="553" t="str">
        <f>IFERROR(VLOOKUP($C$108,'Database Quality'!$C$6:$I$102,O3,FALSE),"")</f>
        <v/>
      </c>
      <c r="P108" s="553" t="str">
        <f>IFERROR(VLOOKUP($C$108,'Database Quality'!$C$6:$I$102,P3,FALSE),"")</f>
        <v/>
      </c>
      <c r="Q108" s="556" t="str">
        <f>IFERROR(VLOOKUP($C$108,'Database Quality'!$C$6:$I$102,Q3,FALSE),"")</f>
        <v/>
      </c>
    </row>
    <row r="109" spans="2:17" ht="15.75" thickBot="1">
      <c r="C109" s="563"/>
      <c r="Q109" s="564"/>
    </row>
    <row r="110" spans="2:17">
      <c r="C110" s="557" t="s">
        <v>677</v>
      </c>
      <c r="D110" s="558">
        <f>SUM(D79:D96)</f>
        <v>27</v>
      </c>
      <c r="E110" s="565">
        <f>IFERROR(SUMPRODUCT(E79:E96,$D$79:$D$96)/$D$110,"")</f>
        <v>28.085925925925924</v>
      </c>
      <c r="F110" s="565">
        <f t="shared" ref="F110:J110" si="8">IFERROR(SUMPRODUCT(F79:F96,$D$79:$D$96)/$D$110,"")</f>
        <v>2.4962962962962965</v>
      </c>
      <c r="G110" s="565">
        <f t="shared" si="8"/>
        <v>0.10592592592592594</v>
      </c>
      <c r="H110" s="565">
        <f t="shared" si="8"/>
        <v>6847.3703703703704</v>
      </c>
      <c r="I110" s="565">
        <f t="shared" si="8"/>
        <v>5328.2962962962965</v>
      </c>
      <c r="J110" s="565">
        <f t="shared" si="8"/>
        <v>4771.0740740740739</v>
      </c>
      <c r="K110" s="559">
        <f>SUM(K79:K96)</f>
        <v>22</v>
      </c>
      <c r="L110" s="565">
        <f>IFERROR(SUMPRODUCT(L79:L96,$K$79:$K$96)/$K$110,"")</f>
        <v>27.865909090909089</v>
      </c>
      <c r="M110" s="565">
        <f t="shared" ref="M110:Q110" si="9">IFERROR(SUMPRODUCT(M79:M96,$K$79:$K$96)/$K$110,"")</f>
        <v>2.4209090909090913</v>
      </c>
      <c r="N110" s="565">
        <f t="shared" si="9"/>
        <v>9.1818181818181813E-2</v>
      </c>
      <c r="O110" s="565">
        <f t="shared" si="9"/>
        <v>6827.090909090909</v>
      </c>
      <c r="P110" s="565">
        <f t="shared" si="9"/>
        <v>5322.136363636364</v>
      </c>
      <c r="Q110" s="566">
        <f t="shared" si="9"/>
        <v>4778.909090909091</v>
      </c>
    </row>
    <row r="111" spans="2:17" ht="15.75" thickBot="1">
      <c r="C111" s="560" t="s">
        <v>654</v>
      </c>
      <c r="D111" s="561">
        <f>SUM(D97:D108)</f>
        <v>4</v>
      </c>
      <c r="E111" s="567">
        <f>IFERROR(SUMPRODUCT(E97:E108,$D$97:$D$108)/$D$111,"")</f>
        <v>0</v>
      </c>
      <c r="F111" s="567">
        <f t="shared" ref="F111:J111" si="10">IFERROR(SUMPRODUCT(F97:F108,$D$97:$D$108)/$D$111,"")</f>
        <v>0</v>
      </c>
      <c r="G111" s="567">
        <f t="shared" si="10"/>
        <v>0</v>
      </c>
      <c r="H111" s="567">
        <f t="shared" si="10"/>
        <v>0</v>
      </c>
      <c r="I111" s="567">
        <f t="shared" si="10"/>
        <v>0</v>
      </c>
      <c r="J111" s="567">
        <f t="shared" si="10"/>
        <v>4270</v>
      </c>
      <c r="K111" s="562">
        <f>SUM(K97:K108)</f>
        <v>4</v>
      </c>
      <c r="L111" s="567">
        <f>IFERROR(SUMPRODUCT(L97:L108,$K$97:$K$108)/$K$111,"")</f>
        <v>0</v>
      </c>
      <c r="M111" s="567">
        <f t="shared" ref="M111:Q111" si="11">IFERROR(SUMPRODUCT(M97:M108,$K$97:$K$108)/$K$111,"")</f>
        <v>0</v>
      </c>
      <c r="N111" s="567">
        <f t="shared" si="11"/>
        <v>0</v>
      </c>
      <c r="O111" s="567">
        <f t="shared" si="11"/>
        <v>0</v>
      </c>
      <c r="P111" s="567">
        <f t="shared" si="11"/>
        <v>0</v>
      </c>
      <c r="Q111" s="568">
        <f t="shared" si="11"/>
        <v>4270</v>
      </c>
    </row>
    <row r="112" spans="2:17" ht="4.1500000000000004" customHeight="1" thickBot="1"/>
    <row r="113" spans="2:17" ht="19.5" thickBot="1">
      <c r="C113" s="934" t="s">
        <v>2</v>
      </c>
      <c r="D113" s="935"/>
      <c r="E113" s="936"/>
    </row>
    <row r="114" spans="2:17" ht="4.1500000000000004" customHeight="1" thickBot="1">
      <c r="E114" s="415">
        <v>2</v>
      </c>
      <c r="F114" s="415">
        <v>3</v>
      </c>
      <c r="G114" s="415">
        <v>4</v>
      </c>
      <c r="H114" s="415">
        <v>5</v>
      </c>
      <c r="I114" s="415">
        <v>6</v>
      </c>
      <c r="J114" s="415">
        <v>7</v>
      </c>
      <c r="K114" s="415"/>
      <c r="L114" s="415">
        <v>2</v>
      </c>
      <c r="M114" s="415">
        <v>3</v>
      </c>
      <c r="N114" s="415">
        <v>4</v>
      </c>
      <c r="O114" s="415">
        <v>5</v>
      </c>
      <c r="P114" s="415">
        <v>6</v>
      </c>
      <c r="Q114" s="415">
        <v>7</v>
      </c>
    </row>
    <row r="115" spans="2:17" ht="16.5" thickBot="1">
      <c r="C115" s="526" t="s">
        <v>119</v>
      </c>
      <c r="D115" s="527" t="s">
        <v>80</v>
      </c>
      <c r="E115" s="528" t="s">
        <v>593</v>
      </c>
      <c r="F115" s="529" t="s">
        <v>594</v>
      </c>
      <c r="G115" s="529" t="s">
        <v>595</v>
      </c>
      <c r="H115" s="529" t="s">
        <v>596</v>
      </c>
      <c r="I115" s="529" t="s">
        <v>597</v>
      </c>
      <c r="J115" s="530" t="s">
        <v>598</v>
      </c>
      <c r="K115" s="531" t="s">
        <v>25</v>
      </c>
      <c r="L115" s="528" t="s">
        <v>593</v>
      </c>
      <c r="M115" s="529" t="s">
        <v>594</v>
      </c>
      <c r="N115" s="529" t="s">
        <v>595</v>
      </c>
      <c r="O115" s="529" t="s">
        <v>596</v>
      </c>
      <c r="P115" s="529" t="s">
        <v>597</v>
      </c>
      <c r="Q115" s="532" t="s">
        <v>598</v>
      </c>
    </row>
    <row r="116" spans="2:17">
      <c r="B116" s="569" t="s">
        <v>675</v>
      </c>
      <c r="C116" s="533" t="str">
        <f>IF('Distribution To ROM'!A135="","",'Distribution To ROM'!A135)</f>
        <v>T300 CT1</v>
      </c>
      <c r="D116" s="534">
        <f>IF('Distribution To ROM'!B135="","",'Distribution To ROM'!B135)</f>
        <v>8</v>
      </c>
      <c r="E116" s="535">
        <f>IFERROR(VLOOKUP($C$116,'Database Quality'!$C$6:$I$102,E3,FALSE),"")</f>
        <v>28</v>
      </c>
      <c r="F116" s="536">
        <f>IFERROR(VLOOKUP($C$116,'Database Quality'!$C$6:$I$102,F3,FALSE),"")</f>
        <v>2.96</v>
      </c>
      <c r="G116" s="536">
        <f>IFERROR(VLOOKUP($C$116,'Database Quality'!$C$6:$I$102,G3,FALSE),"")</f>
        <v>0.1</v>
      </c>
      <c r="H116" s="537">
        <f>IFERROR(VLOOKUP($C$116,'Database Quality'!$C$6:$I$102,H3,FALSE),"")</f>
        <v>6805</v>
      </c>
      <c r="I116" s="537">
        <f>IFERROR(VLOOKUP($C$116,'Database Quality'!$C$6:$I$102,I3,FALSE),"")</f>
        <v>5272</v>
      </c>
      <c r="J116" s="538">
        <f>IFERROR(VLOOKUP($C$116,'Database Quality'!$C$6:$I$102,J3,FALSE),"")</f>
        <v>4729</v>
      </c>
      <c r="K116" s="539">
        <f>IF('Distribution To ROM'!C135="","",'Distribution To ROM'!C135)</f>
        <v>10</v>
      </c>
      <c r="L116" s="535">
        <f>IFERROR(VLOOKUP($C$116,'Database Quality'!$C$6:$I$102,L3,FALSE),"")</f>
        <v>28</v>
      </c>
      <c r="M116" s="536">
        <f>IFERROR(VLOOKUP($C$116,'Database Quality'!$C$6:$I$102,M3,FALSE),"")</f>
        <v>2.96</v>
      </c>
      <c r="N116" s="536">
        <f>IFERROR(VLOOKUP($C$116,'Database Quality'!$C$6:$I$102,N3,FALSE),"")</f>
        <v>0.1</v>
      </c>
      <c r="O116" s="537">
        <f>IFERROR(VLOOKUP($C$116,'Database Quality'!$C$6:$I$102,O3,FALSE),"")</f>
        <v>6805</v>
      </c>
      <c r="P116" s="537">
        <f>IFERROR(VLOOKUP($C$116,'Database Quality'!$C$6:$I$102,P3,FALSE),"")</f>
        <v>5272</v>
      </c>
      <c r="Q116" s="540">
        <f>IFERROR(VLOOKUP($C$116,'Database Quality'!$C$6:$I$102,Q3,FALSE),"")</f>
        <v>4729</v>
      </c>
    </row>
    <row r="117" spans="2:17">
      <c r="C117" s="541" t="str">
        <f>IF('Distribution To ROM'!A136="","",'Distribution To ROM'!A136)</f>
        <v/>
      </c>
      <c r="D117" s="534" t="str">
        <f>IF('Distribution To ROM'!B136="","",'Distribution To ROM'!B136)</f>
        <v/>
      </c>
      <c r="E117" s="542" t="str">
        <f>IFERROR(VLOOKUP($C$117,'Database Quality'!$C$6:$I$102,E3,FALSE),"")</f>
        <v/>
      </c>
      <c r="F117" s="421" t="str">
        <f>IFERROR(VLOOKUP($C$117,'Database Quality'!$C$6:$I$102,F3,FALSE),"")</f>
        <v/>
      </c>
      <c r="G117" s="421" t="str">
        <f>IFERROR(VLOOKUP($C$117,'Database Quality'!$C$6:$I$102,G3,FALSE),"")</f>
        <v/>
      </c>
      <c r="H117" s="422" t="str">
        <f>IFERROR(VLOOKUP($C$117,'Database Quality'!$C$6:$I$102,H3,FALSE),"")</f>
        <v/>
      </c>
      <c r="I117" s="422" t="str">
        <f>IFERROR(VLOOKUP($C$117,'Database Quality'!$C$6:$I$102,I3,FALSE),"")</f>
        <v/>
      </c>
      <c r="J117" s="543" t="str">
        <f>IFERROR(VLOOKUP($C$117,'Database Quality'!$C$6:$I$102,J3,FALSE),"")</f>
        <v/>
      </c>
      <c r="K117" s="539" t="str">
        <f>IF('Distribution To ROM'!C136="","",'Distribution To ROM'!C136)</f>
        <v/>
      </c>
      <c r="L117" s="542" t="str">
        <f>IFERROR(VLOOKUP($C$117,'Database Quality'!$C$6:$I$102,L3,FALSE),"")</f>
        <v/>
      </c>
      <c r="M117" s="421" t="str">
        <f>IFERROR(VLOOKUP($C$117,'Database Quality'!$C$6:$I$102,M3,FALSE),"")</f>
        <v/>
      </c>
      <c r="N117" s="421" t="str">
        <f>IFERROR(VLOOKUP($C$117,'Database Quality'!$C$6:$I$102,N3,FALSE),"")</f>
        <v/>
      </c>
      <c r="O117" s="422" t="str">
        <f>IFERROR(VLOOKUP($C$117,'Database Quality'!$C$6:$I$102,O3,FALSE),"")</f>
        <v/>
      </c>
      <c r="P117" s="422" t="str">
        <f>IFERROR(VLOOKUP($C$117,'Database Quality'!$C$6:$I$102,P3,FALSE),"")</f>
        <v/>
      </c>
      <c r="Q117" s="544" t="str">
        <f>IFERROR(VLOOKUP($C$117,'Database Quality'!$C$6:$I$102,Q3,FALSE),"")</f>
        <v/>
      </c>
    </row>
    <row r="118" spans="2:17">
      <c r="C118" s="541" t="str">
        <f>IF('Distribution To ROM'!A137="","",'Distribution To ROM'!A137)</f>
        <v/>
      </c>
      <c r="D118" s="534" t="str">
        <f>IF('Distribution To ROM'!B137="","",'Distribution To ROM'!B137)</f>
        <v/>
      </c>
      <c r="E118" s="542" t="str">
        <f>IFERROR(VLOOKUP($C$118,'Database Quality'!$C$6:$I$102,E3,FALSE),"")</f>
        <v/>
      </c>
      <c r="F118" s="421" t="str">
        <f>IFERROR(VLOOKUP($C$118,'Database Quality'!$C$6:$I$102,F3,FALSE),"")</f>
        <v/>
      </c>
      <c r="G118" s="421" t="str">
        <f>IFERROR(VLOOKUP($C$118,'Database Quality'!$C$6:$I$102,G3,FALSE),"")</f>
        <v/>
      </c>
      <c r="H118" s="422" t="str">
        <f>IFERROR(VLOOKUP($C$118,'Database Quality'!$C$6:$I$102,H3,FALSE),"")</f>
        <v/>
      </c>
      <c r="I118" s="422" t="str">
        <f>IFERROR(VLOOKUP($C$118,'Database Quality'!$C$6:$I$102,I3,FALSE),"")</f>
        <v/>
      </c>
      <c r="J118" s="543" t="str">
        <f>IFERROR(VLOOKUP($C$118,'Database Quality'!$C$6:$I$102,J3,FALSE),"")</f>
        <v/>
      </c>
      <c r="K118" s="539" t="str">
        <f>IF('Distribution To ROM'!C137="","",'Distribution To ROM'!C137)</f>
        <v/>
      </c>
      <c r="L118" s="542" t="str">
        <f>IFERROR(VLOOKUP($C$118,'Database Quality'!$C$6:$I$102,L3,FALSE),"")</f>
        <v/>
      </c>
      <c r="M118" s="421" t="str">
        <f>IFERROR(VLOOKUP($C$118,'Database Quality'!$C$6:$I$102,M3,FALSE),"")</f>
        <v/>
      </c>
      <c r="N118" s="421" t="str">
        <f>IFERROR(VLOOKUP($C$118,'Database Quality'!$C$6:$I$102,N3,FALSE),"")</f>
        <v/>
      </c>
      <c r="O118" s="422" t="str">
        <f>IFERROR(VLOOKUP($C$118,'Database Quality'!$C$6:$I$102,O3,FALSE),"")</f>
        <v/>
      </c>
      <c r="P118" s="422" t="str">
        <f>IFERROR(VLOOKUP($C$118,'Database Quality'!$C$6:$I$102,P3,FALSE),"")</f>
        <v/>
      </c>
      <c r="Q118" s="544" t="str">
        <f>IFERROR(VLOOKUP($C$118,'Database Quality'!$C$6:$I$102,Q3,FALSE),"")</f>
        <v/>
      </c>
    </row>
    <row r="119" spans="2:17">
      <c r="B119" s="569" t="s">
        <v>676</v>
      </c>
      <c r="C119" s="545" t="str">
        <f>IF('Distribution To ROM'!G135="","",'Distribution To ROM'!G135)</f>
        <v>T300 CT1.</v>
      </c>
      <c r="D119" s="534">
        <f>IF('Distribution To ROM'!H135="","",'Distribution To ROM'!H135)</f>
        <v>7</v>
      </c>
      <c r="E119" s="546">
        <f>IFERROR(VLOOKUP($C$119,'Database Quality'!$C$6:$I$102,E3,FALSE),"")</f>
        <v>28</v>
      </c>
      <c r="F119" s="438">
        <f>IFERROR(VLOOKUP($C$119,'Database Quality'!$C$6:$I$102,F3,FALSE),"")</f>
        <v>2.96</v>
      </c>
      <c r="G119" s="438">
        <f>IFERROR(VLOOKUP($C$119,'Database Quality'!$C$6:$I$102,G3,FALSE),"")</f>
        <v>0.1</v>
      </c>
      <c r="H119" s="414">
        <f>IFERROR(VLOOKUP($C$119,'Database Quality'!$C$6:$I$102,H3,FALSE),"")</f>
        <v>6805</v>
      </c>
      <c r="I119" s="414">
        <f>IFERROR(VLOOKUP($C$119,'Database Quality'!$C$6:$I$102,I3,FALSE),"")</f>
        <v>5272</v>
      </c>
      <c r="J119" s="547">
        <f>IFERROR(VLOOKUP($C$119,'Database Quality'!$C$6:$I$102,J3,FALSE),"")</f>
        <v>4729</v>
      </c>
      <c r="K119" s="539">
        <f>IF('Distribution To ROM'!I135="","",'Distribution To ROM'!I135)</f>
        <v>10</v>
      </c>
      <c r="L119" s="546">
        <f>IFERROR(VLOOKUP($C$119,'Database Quality'!$C$6:$I$102,L3,FALSE),"")</f>
        <v>28</v>
      </c>
      <c r="M119" s="438">
        <f>IFERROR(VLOOKUP($C$119,'Database Quality'!$C$6:$I$102,M3,FALSE),"")</f>
        <v>2.96</v>
      </c>
      <c r="N119" s="438">
        <f>IFERROR(VLOOKUP($C$119,'Database Quality'!$C$6:$I$102,N3,FALSE),"")</f>
        <v>0.1</v>
      </c>
      <c r="O119" s="414">
        <f>IFERROR(VLOOKUP($C$119,'Database Quality'!$C$6:$I$102,O3,FALSE),"")</f>
        <v>6805</v>
      </c>
      <c r="P119" s="414">
        <f>IFERROR(VLOOKUP($C$119,'Database Quality'!$C$6:$I$102,P3,FALSE),"")</f>
        <v>5272</v>
      </c>
      <c r="Q119" s="548">
        <f>IFERROR(VLOOKUP($C$119,'Database Quality'!$C$6:$I$102,Q3,FALSE),"")</f>
        <v>4729</v>
      </c>
    </row>
    <row r="120" spans="2:17">
      <c r="C120" s="545" t="str">
        <f>IF('Distribution To ROM'!G136="","",'Distribution To ROM'!G136)</f>
        <v/>
      </c>
      <c r="D120" s="534" t="str">
        <f>IF('Distribution To ROM'!H136="","",'Distribution To ROM'!H136)</f>
        <v/>
      </c>
      <c r="E120" s="546" t="str">
        <f>IFERROR(VLOOKUP($C$120,'Database Quality'!$C$6:$I$102,E3,FALSE),"")</f>
        <v/>
      </c>
      <c r="F120" s="438" t="str">
        <f>IFERROR(VLOOKUP($C$120,'Database Quality'!$C$6:$I$102,F3,FALSE),"")</f>
        <v/>
      </c>
      <c r="G120" s="438" t="str">
        <f>IFERROR(VLOOKUP($C$120,'Database Quality'!$C$6:$I$102,G3,FALSE),"")</f>
        <v/>
      </c>
      <c r="H120" s="414" t="str">
        <f>IFERROR(VLOOKUP($C$120,'Database Quality'!$C$6:$I$102,H3,FALSE),"")</f>
        <v/>
      </c>
      <c r="I120" s="414" t="str">
        <f>IFERROR(VLOOKUP($C$120,'Database Quality'!$C$6:$I$102,I3,FALSE),"")</f>
        <v/>
      </c>
      <c r="J120" s="547" t="str">
        <f>IFERROR(VLOOKUP($C$120,'Database Quality'!$C$6:$I$102,J3,FALSE),"")</f>
        <v/>
      </c>
      <c r="K120" s="539" t="str">
        <f>IF('Distribution To ROM'!I136="","",'Distribution To ROM'!I136)</f>
        <v/>
      </c>
      <c r="L120" s="546" t="str">
        <f>IFERROR(VLOOKUP($C$120,'Database Quality'!$C$6:$I$102,L3,FALSE),"")</f>
        <v/>
      </c>
      <c r="M120" s="438" t="str">
        <f>IFERROR(VLOOKUP($C$120,'Database Quality'!$C$6:$I$102,M3,FALSE),"")</f>
        <v/>
      </c>
      <c r="N120" s="438" t="str">
        <f>IFERROR(VLOOKUP($C$120,'Database Quality'!$C$6:$I$102,N3,FALSE),"")</f>
        <v/>
      </c>
      <c r="O120" s="414" t="str">
        <f>IFERROR(VLOOKUP($C$120,'Database Quality'!$C$6:$I$102,O3,FALSE),"")</f>
        <v/>
      </c>
      <c r="P120" s="414" t="str">
        <f>IFERROR(VLOOKUP($C$120,'Database Quality'!$C$6:$I$102,P3,FALSE),"")</f>
        <v/>
      </c>
      <c r="Q120" s="548" t="str">
        <f>IFERROR(VLOOKUP($C$120,'Database Quality'!$C$6:$I$102,Q3,FALSE),"")</f>
        <v/>
      </c>
    </row>
    <row r="121" spans="2:17">
      <c r="C121" s="545" t="str">
        <f>IF('Distribution To ROM'!G137="","",'Distribution To ROM'!G137)</f>
        <v/>
      </c>
      <c r="D121" s="534" t="str">
        <f>IF('Distribution To ROM'!H137="","",'Distribution To ROM'!H137)</f>
        <v/>
      </c>
      <c r="E121" s="546" t="str">
        <f>IFERROR(VLOOKUP($C$121,'Database Quality'!$C$6:$I$102,E3,FALSE),"")</f>
        <v/>
      </c>
      <c r="F121" s="438" t="str">
        <f>IFERROR(VLOOKUP($C$121,'Database Quality'!$C$6:$I$102,F3,FALSE),"")</f>
        <v/>
      </c>
      <c r="G121" s="438" t="str">
        <f>IFERROR(VLOOKUP($C$121,'Database Quality'!$C$6:$I$102,G3,FALSE),"")</f>
        <v/>
      </c>
      <c r="H121" s="414" t="str">
        <f>IFERROR(VLOOKUP($C$121,'Database Quality'!$C$6:$I$102,H3,FALSE),"")</f>
        <v/>
      </c>
      <c r="I121" s="414" t="str">
        <f>IFERROR(VLOOKUP($C$121,'Database Quality'!$C$6:$I$102,I3,FALSE),"")</f>
        <v/>
      </c>
      <c r="J121" s="547" t="str">
        <f>IFERROR(VLOOKUP($C$121,'Database Quality'!$C$6:$I$102,J3,FALSE),"")</f>
        <v/>
      </c>
      <c r="K121" s="539" t="str">
        <f>IF('Distribution To ROM'!I137="","",'Distribution To ROM'!I137)</f>
        <v/>
      </c>
      <c r="L121" s="546" t="str">
        <f>IFERROR(VLOOKUP($C$121,'Database Quality'!$C$6:$I$102,L3,FALSE),"")</f>
        <v/>
      </c>
      <c r="M121" s="438" t="str">
        <f>IFERROR(VLOOKUP($C$121,'Database Quality'!$C$6:$I$102,M3,FALSE),"")</f>
        <v/>
      </c>
      <c r="N121" s="438" t="str">
        <f>IFERROR(VLOOKUP($C$121,'Database Quality'!$C$6:$I$102,N3,FALSE),"")</f>
        <v/>
      </c>
      <c r="O121" s="414" t="str">
        <f>IFERROR(VLOOKUP($C$121,'Database Quality'!$C$6:$I$102,O3,FALSE),"")</f>
        <v/>
      </c>
      <c r="P121" s="414" t="str">
        <f>IFERROR(VLOOKUP($C$121,'Database Quality'!$C$6:$I$102,P3,FALSE),"")</f>
        <v/>
      </c>
      <c r="Q121" s="548" t="str">
        <f>IFERROR(VLOOKUP($C$121,'Database Quality'!$C$6:$I$102,Q3,FALSE),"")</f>
        <v/>
      </c>
    </row>
    <row r="122" spans="2:17">
      <c r="B122" s="569" t="s">
        <v>171</v>
      </c>
      <c r="C122" s="541" t="str">
        <f>IF('Distribution To ROM'!M135="","",'Distribution To ROM'!M135)</f>
        <v>T100 NT.</v>
      </c>
      <c r="D122" s="534">
        <f>IF('Distribution To ROM'!N135="","",'Distribution To ROM'!N135)</f>
        <v>4</v>
      </c>
      <c r="E122" s="542">
        <f>IFERROR(VLOOKUP($C$122,'Database Quality'!$C$6:$I$102,E3,FALSE),"")</f>
        <v>27.33</v>
      </c>
      <c r="F122" s="421">
        <f>IFERROR(VLOOKUP($C$122,'Database Quality'!$C$6:$I$102,F3,FALSE),"")</f>
        <v>1.42</v>
      </c>
      <c r="G122" s="421">
        <f>IFERROR(VLOOKUP($C$122,'Database Quality'!$C$6:$I$102,G3,FALSE),"")</f>
        <v>0.08</v>
      </c>
      <c r="H122" s="422">
        <f>IFERROR(VLOOKUP($C$122,'Database Quality'!$C$6:$I$102,H3,FALSE),"")</f>
        <v>6847</v>
      </c>
      <c r="I122" s="422">
        <f>IFERROR(VLOOKUP($C$122,'Database Quality'!$C$6:$I$102,I3,FALSE),"")</f>
        <v>5415</v>
      </c>
      <c r="J122" s="543">
        <f>IFERROR(VLOOKUP($C$122,'Database Quality'!$C$6:$I$102,J3,FALSE),"")</f>
        <v>4883</v>
      </c>
      <c r="K122" s="539">
        <f>IF('Distribution To ROM'!O135="","",'Distribution To ROM'!O135)</f>
        <v>5</v>
      </c>
      <c r="L122" s="542">
        <f>IFERROR(VLOOKUP($C$122,'Database Quality'!$C$6:$I$102,L3,FALSE),"")</f>
        <v>27.33</v>
      </c>
      <c r="M122" s="421">
        <f>IFERROR(VLOOKUP($C$122,'Database Quality'!$C$6:$I$102,M3,FALSE),"")</f>
        <v>1.42</v>
      </c>
      <c r="N122" s="421">
        <f>IFERROR(VLOOKUP($C$122,'Database Quality'!$C$6:$I$102,N3,FALSE),"")</f>
        <v>0.08</v>
      </c>
      <c r="O122" s="422">
        <f>IFERROR(VLOOKUP($C$122,'Database Quality'!$C$6:$I$102,O3,FALSE),"")</f>
        <v>6847</v>
      </c>
      <c r="P122" s="422">
        <f>IFERROR(VLOOKUP($C$122,'Database Quality'!$C$6:$I$102,P3,FALSE),"")</f>
        <v>5415</v>
      </c>
      <c r="Q122" s="544">
        <f>IFERROR(VLOOKUP($C$122,'Database Quality'!$C$6:$I$102,Q3,FALSE),"")</f>
        <v>4883</v>
      </c>
    </row>
    <row r="123" spans="2:17">
      <c r="C123" s="541" t="str">
        <f>IF('Distribution To ROM'!M136="","",'Distribution To ROM'!M136)</f>
        <v/>
      </c>
      <c r="D123" s="534" t="str">
        <f>IF('Distribution To ROM'!N136="","",'Distribution To ROM'!N136)</f>
        <v/>
      </c>
      <c r="E123" s="542" t="str">
        <f>IFERROR(VLOOKUP($C$123,'Database Quality'!$C$6:$I$102,E3,FALSE),"")</f>
        <v/>
      </c>
      <c r="F123" s="421" t="str">
        <f>IFERROR(VLOOKUP($C$123,'Database Quality'!$C$6:$I$102,F3,FALSE),"")</f>
        <v/>
      </c>
      <c r="G123" s="421" t="str">
        <f>IFERROR(VLOOKUP($C$123,'Database Quality'!$C$6:$I$102,G3,FALSE),"")</f>
        <v/>
      </c>
      <c r="H123" s="422" t="str">
        <f>IFERROR(VLOOKUP($C$123,'Database Quality'!$C$6:$I$102,H3,FALSE),"")</f>
        <v/>
      </c>
      <c r="I123" s="422" t="str">
        <f>IFERROR(VLOOKUP($C$123,'Database Quality'!$C$6:$I$102,I3,FALSE),"")</f>
        <v/>
      </c>
      <c r="J123" s="543" t="str">
        <f>IFERROR(VLOOKUP($C$123,'Database Quality'!$C$6:$I$102,J3,FALSE),"")</f>
        <v/>
      </c>
      <c r="K123" s="539" t="str">
        <f>IF('Distribution To ROM'!O136="","",'Distribution To ROM'!O136)</f>
        <v/>
      </c>
      <c r="L123" s="542" t="str">
        <f>IFERROR(VLOOKUP($C$123,'Database Quality'!$C$6:$I$102,L3,FALSE),"")</f>
        <v/>
      </c>
      <c r="M123" s="421" t="str">
        <f>IFERROR(VLOOKUP($C$123,'Database Quality'!$C$6:$I$102,M3,FALSE),"")</f>
        <v/>
      </c>
      <c r="N123" s="421" t="str">
        <f>IFERROR(VLOOKUP($C$123,'Database Quality'!$C$6:$I$102,N3,FALSE),"")</f>
        <v/>
      </c>
      <c r="O123" s="422" t="str">
        <f>IFERROR(VLOOKUP($C$123,'Database Quality'!$C$6:$I$102,O3,FALSE),"")</f>
        <v/>
      </c>
      <c r="P123" s="422" t="str">
        <f>IFERROR(VLOOKUP($C$123,'Database Quality'!$C$6:$I$102,P3,FALSE),"")</f>
        <v/>
      </c>
      <c r="Q123" s="544" t="str">
        <f>IFERROR(VLOOKUP($C$123,'Database Quality'!$C$6:$I$102,Q3,FALSE),"")</f>
        <v/>
      </c>
    </row>
    <row r="124" spans="2:17">
      <c r="C124" s="541" t="str">
        <f>IF('Distribution To ROM'!M137="","",'Distribution To ROM'!M137)</f>
        <v/>
      </c>
      <c r="D124" s="534" t="str">
        <f>IF('Distribution To ROM'!N137="","",'Distribution To ROM'!N137)</f>
        <v/>
      </c>
      <c r="E124" s="542" t="str">
        <f>IFERROR(VLOOKUP($C$124,'Database Quality'!$C$6:$I$102,E3,FALSE),"")</f>
        <v/>
      </c>
      <c r="F124" s="421" t="str">
        <f>IFERROR(VLOOKUP($C$124,'Database Quality'!$C$6:$I$102,F3,FALSE),"")</f>
        <v/>
      </c>
      <c r="G124" s="421" t="str">
        <f>IFERROR(VLOOKUP($C$124,'Database Quality'!$C$6:$I$102,G3,FALSE),"")</f>
        <v/>
      </c>
      <c r="H124" s="422" t="str">
        <f>IFERROR(VLOOKUP($C$124,'Database Quality'!$C$6:$I$102,H3,FALSE),"")</f>
        <v/>
      </c>
      <c r="I124" s="422" t="str">
        <f>IFERROR(VLOOKUP($C$124,'Database Quality'!$C$6:$I$102,I3,FALSE),"")</f>
        <v/>
      </c>
      <c r="J124" s="543" t="str">
        <f>IFERROR(VLOOKUP($C$124,'Database Quality'!$C$6:$I$102,J3,FALSE),"")</f>
        <v/>
      </c>
      <c r="K124" s="539" t="str">
        <f>IF('Distribution To ROM'!O137="","",'Distribution To ROM'!O137)</f>
        <v/>
      </c>
      <c r="L124" s="542" t="str">
        <f>IFERROR(VLOOKUP($C$124,'Database Quality'!$C$6:$I$102,L3,FALSE),"")</f>
        <v/>
      </c>
      <c r="M124" s="421" t="str">
        <f>IFERROR(VLOOKUP($C$124,'Database Quality'!$C$6:$I$102,M3,FALSE),"")</f>
        <v/>
      </c>
      <c r="N124" s="421" t="str">
        <f>IFERROR(VLOOKUP($C$124,'Database Quality'!$C$6:$I$102,N3,FALSE),"")</f>
        <v/>
      </c>
      <c r="O124" s="422" t="str">
        <f>IFERROR(VLOOKUP($C$124,'Database Quality'!$C$6:$I$102,O3,FALSE),"")</f>
        <v/>
      </c>
      <c r="P124" s="422" t="str">
        <f>IFERROR(VLOOKUP($C$124,'Database Quality'!$C$6:$I$102,P3,FALSE),"")</f>
        <v/>
      </c>
      <c r="Q124" s="544" t="str">
        <f>IFERROR(VLOOKUP($C$124,'Database Quality'!$C$6:$I$102,Q3,FALSE),"")</f>
        <v/>
      </c>
    </row>
    <row r="125" spans="2:17">
      <c r="B125" s="569" t="s">
        <v>90</v>
      </c>
      <c r="C125" s="545" t="str">
        <f>IF('Distribution To ROM'!S135="","",'Distribution To ROM'!S135)</f>
        <v>T200 CT2</v>
      </c>
      <c r="D125" s="534">
        <f>IF('Distribution To ROM'!T135="","",'Distribution To ROM'!T135)</f>
        <v>4</v>
      </c>
      <c r="E125" s="546">
        <f>IFERROR(VLOOKUP($C$125,'Database Quality'!$C$6:$I$102,E3,FALSE),"")</f>
        <v>28.1</v>
      </c>
      <c r="F125" s="438">
        <f>IFERROR(VLOOKUP($C$125,'Database Quality'!$C$6:$I$102,F3,FALSE),"")</f>
        <v>1.92</v>
      </c>
      <c r="G125" s="438">
        <f>IFERROR(VLOOKUP($C$125,'Database Quality'!$C$6:$I$102,G3,FALSE),"")</f>
        <v>0.08</v>
      </c>
      <c r="H125" s="414">
        <f>IFERROR(VLOOKUP($C$125,'Database Quality'!$C$6:$I$102,H3,FALSE),"")</f>
        <v>6874</v>
      </c>
      <c r="I125" s="414">
        <f>IFERROR(VLOOKUP($C$125,'Database Quality'!$C$6:$I$102,I3,FALSE),"")</f>
        <v>5369</v>
      </c>
      <c r="J125" s="547">
        <f>IFERROR(VLOOKUP($C$125,'Database Quality'!$C$6:$I$102,J3,FALSE),"")</f>
        <v>4811</v>
      </c>
      <c r="K125" s="539">
        <f>IF('Distribution To ROM'!U135="","",'Distribution To ROM'!U135)</f>
        <v>9</v>
      </c>
      <c r="L125" s="546">
        <f>IFERROR(VLOOKUP($C$125,'Database Quality'!$C$6:$I$102,L3,FALSE),"")</f>
        <v>28.1</v>
      </c>
      <c r="M125" s="438">
        <f>IFERROR(VLOOKUP($C$125,'Database Quality'!$C$6:$I$102,M3,FALSE),"")</f>
        <v>1.92</v>
      </c>
      <c r="N125" s="438">
        <f>IFERROR(VLOOKUP($C$125,'Database Quality'!$C$6:$I$102,N3,FALSE),"")</f>
        <v>0.08</v>
      </c>
      <c r="O125" s="414">
        <f>IFERROR(VLOOKUP($C$125,'Database Quality'!$C$6:$I$102,O3,FALSE),"")</f>
        <v>6874</v>
      </c>
      <c r="P125" s="414">
        <f>IFERROR(VLOOKUP($C$125,'Database Quality'!$C$6:$I$102,P3,FALSE),"")</f>
        <v>5369</v>
      </c>
      <c r="Q125" s="548">
        <f>IFERROR(VLOOKUP($C$125,'Database Quality'!$C$6:$I$102,Q3,FALSE),"")</f>
        <v>4811</v>
      </c>
    </row>
    <row r="126" spans="2:17">
      <c r="C126" s="545" t="str">
        <f>IF('Distribution To ROM'!S136="","",'Distribution To ROM'!S136)</f>
        <v/>
      </c>
      <c r="D126" s="534" t="str">
        <f>IF('Distribution To ROM'!T136="","",'Distribution To ROM'!T136)</f>
        <v/>
      </c>
      <c r="E126" s="546" t="str">
        <f>IFERROR(VLOOKUP($C$126,'Database Quality'!$C$6:$I$102,E3,FALSE),"")</f>
        <v/>
      </c>
      <c r="F126" s="438" t="str">
        <f>IFERROR(VLOOKUP($C$126,'Database Quality'!$C$6:$I$102,F3,FALSE),"")</f>
        <v/>
      </c>
      <c r="G126" s="438" t="str">
        <f>IFERROR(VLOOKUP($C$126,'Database Quality'!$C$6:$I$102,G3,FALSE),"")</f>
        <v/>
      </c>
      <c r="H126" s="414" t="str">
        <f>IFERROR(VLOOKUP($C$126,'Database Quality'!$C$6:$I$102,H3,FALSE),"")</f>
        <v/>
      </c>
      <c r="I126" s="414" t="str">
        <f>IFERROR(VLOOKUP($C$126,'Database Quality'!$C$6:$I$102,I3,FALSE),"")</f>
        <v/>
      </c>
      <c r="J126" s="547" t="str">
        <f>IFERROR(VLOOKUP($C$126,'Database Quality'!$C$6:$I$102,J3,FALSE),"")</f>
        <v/>
      </c>
      <c r="K126" s="539" t="str">
        <f>IF('Distribution To ROM'!U136="","",'Distribution To ROM'!U136)</f>
        <v/>
      </c>
      <c r="L126" s="546" t="str">
        <f>IFERROR(VLOOKUP($C$126,'Database Quality'!$C$6:$I$102,L3,FALSE),"")</f>
        <v/>
      </c>
      <c r="M126" s="438" t="str">
        <f>IFERROR(VLOOKUP($C$126,'Database Quality'!$C$6:$I$102,M3,FALSE),"")</f>
        <v/>
      </c>
      <c r="N126" s="438" t="str">
        <f>IFERROR(VLOOKUP($C$126,'Database Quality'!$C$6:$I$102,N3,FALSE),"")</f>
        <v/>
      </c>
      <c r="O126" s="414" t="str">
        <f>IFERROR(VLOOKUP($C$126,'Database Quality'!$C$6:$I$102,O3,FALSE),"")</f>
        <v/>
      </c>
      <c r="P126" s="414" t="str">
        <f>IFERROR(VLOOKUP($C$126,'Database Quality'!$C$6:$I$102,P3,FALSE),"")</f>
        <v/>
      </c>
      <c r="Q126" s="548" t="str">
        <f>IFERROR(VLOOKUP($C$126,'Database Quality'!$C$6:$I$102,Q3,FALSE),"")</f>
        <v/>
      </c>
    </row>
    <row r="127" spans="2:17">
      <c r="C127" s="545" t="str">
        <f>IF('Distribution To ROM'!S137="","",'Distribution To ROM'!S137)</f>
        <v/>
      </c>
      <c r="D127" s="534" t="str">
        <f>IF('Distribution To ROM'!T137="","",'Distribution To ROM'!T137)</f>
        <v/>
      </c>
      <c r="E127" s="546" t="str">
        <f>IFERROR(VLOOKUP($C$127,'Database Quality'!$C$6:$I$102,E3,FALSE),"")</f>
        <v/>
      </c>
      <c r="F127" s="438" t="str">
        <f>IFERROR(VLOOKUP($C$127,'Database Quality'!$C$6:$I$102,F3,FALSE),"")</f>
        <v/>
      </c>
      <c r="G127" s="438" t="str">
        <f>IFERROR(VLOOKUP($C$127,'Database Quality'!$C$6:$I$102,G3,FALSE),"")</f>
        <v/>
      </c>
      <c r="H127" s="414" t="str">
        <f>IFERROR(VLOOKUP($C$127,'Database Quality'!$C$6:$I$102,H3,FALSE),"")</f>
        <v/>
      </c>
      <c r="I127" s="414" t="str">
        <f>IFERROR(VLOOKUP($C$127,'Database Quality'!$C$6:$I$102,I3,FALSE),"")</f>
        <v/>
      </c>
      <c r="J127" s="547" t="str">
        <f>IFERROR(VLOOKUP($C$127,'Database Quality'!$C$6:$I$102,J3,FALSE),"")</f>
        <v/>
      </c>
      <c r="K127" s="539" t="str">
        <f>IF('Distribution To ROM'!U137="","",'Distribution To ROM'!U137)</f>
        <v/>
      </c>
      <c r="L127" s="546" t="str">
        <f>IFERROR(VLOOKUP($C$127,'Database Quality'!$C$6:$I$102,L3,FALSE),"")</f>
        <v/>
      </c>
      <c r="M127" s="438" t="str">
        <f>IFERROR(VLOOKUP($C$127,'Database Quality'!$C$6:$I$102,M3,FALSE),"")</f>
        <v/>
      </c>
      <c r="N127" s="438" t="str">
        <f>IFERROR(VLOOKUP($C$127,'Database Quality'!$C$6:$I$102,N3,FALSE),"")</f>
        <v/>
      </c>
      <c r="O127" s="414" t="str">
        <f>IFERROR(VLOOKUP($C$127,'Database Quality'!$C$6:$I$102,O3,FALSE),"")</f>
        <v/>
      </c>
      <c r="P127" s="414" t="str">
        <f>IFERROR(VLOOKUP($C$127,'Database Quality'!$C$6:$I$102,P3,FALSE),"")</f>
        <v/>
      </c>
      <c r="Q127" s="548" t="str">
        <f>IFERROR(VLOOKUP($C$127,'Database Quality'!$C$6:$I$102,Q3,FALSE),"")</f>
        <v/>
      </c>
    </row>
    <row r="128" spans="2:17">
      <c r="B128" s="569" t="s">
        <v>172</v>
      </c>
      <c r="C128" s="541" t="str">
        <f>IF('Distribution To ROM'!Y135="","",'Distribution To ROM'!Y135)</f>
        <v/>
      </c>
      <c r="D128" s="534" t="str">
        <f>IF('Distribution To ROM'!Z135="","",'Distribution To ROM'!Z135)</f>
        <v/>
      </c>
      <c r="E128" s="542" t="str">
        <f>IFERROR(VLOOKUP($C$128,'Database Quality'!$C$6:$I$102,E3,FALSE),"")</f>
        <v/>
      </c>
      <c r="F128" s="421" t="str">
        <f>IFERROR(VLOOKUP($C$128,'Database Quality'!$C$6:$I$102,F3,FALSE),"")</f>
        <v/>
      </c>
      <c r="G128" s="421" t="str">
        <f>IFERROR(VLOOKUP($C$128,'Database Quality'!$C$6:$I$102,G3,FALSE),"")</f>
        <v/>
      </c>
      <c r="H128" s="422" t="str">
        <f>IFERROR(VLOOKUP($C$128,'Database Quality'!$C$6:$I$102,H3,FALSE),"")</f>
        <v/>
      </c>
      <c r="I128" s="422" t="str">
        <f>IFERROR(VLOOKUP($C$128,'Database Quality'!$C$6:$I$102,I3,FALSE),"")</f>
        <v/>
      </c>
      <c r="J128" s="543" t="str">
        <f>IFERROR(VLOOKUP($C$128,'Database Quality'!$C$6:$I$102,J3,FALSE),"")</f>
        <v/>
      </c>
      <c r="K128" s="539" t="str">
        <f>IF('Distribution To ROM'!AA135="","",'Distribution To ROM'!AA135)</f>
        <v/>
      </c>
      <c r="L128" s="542" t="str">
        <f>IFERROR(VLOOKUP($C$128,'Database Quality'!$C$6:$I$102,L3,FALSE),"")</f>
        <v/>
      </c>
      <c r="M128" s="421" t="str">
        <f>IFERROR(VLOOKUP($C$128,'Database Quality'!$C$6:$I$102,M3,FALSE),"")</f>
        <v/>
      </c>
      <c r="N128" s="421" t="str">
        <f>IFERROR(VLOOKUP($C$128,'Database Quality'!$C$6:$I$102,N3,FALSE),"")</f>
        <v/>
      </c>
      <c r="O128" s="422" t="str">
        <f>IFERROR(VLOOKUP($C$128,'Database Quality'!$C$6:$I$102,O3,FALSE),"")</f>
        <v/>
      </c>
      <c r="P128" s="422" t="str">
        <f>IFERROR(VLOOKUP($C$128,'Database Quality'!$C$6:$I$102,P3,FALSE),"")</f>
        <v/>
      </c>
      <c r="Q128" s="544" t="str">
        <f>IFERROR(VLOOKUP($C$128,'Database Quality'!$C$6:$I$102,Q3,FALSE),"")</f>
        <v/>
      </c>
    </row>
    <row r="129" spans="2:17">
      <c r="C129" s="541" t="str">
        <f>IF('Distribution To ROM'!Y136="","",'Distribution To ROM'!Y136)</f>
        <v/>
      </c>
      <c r="D129" s="534" t="str">
        <f>IF('Distribution To ROM'!Z136="","",'Distribution To ROM'!Z136)</f>
        <v/>
      </c>
      <c r="E129" s="542" t="str">
        <f>IFERROR(VLOOKUP($C$129,'Database Quality'!$C$6:$I$102,E3,FALSE),"")</f>
        <v/>
      </c>
      <c r="F129" s="421" t="str">
        <f>IFERROR(VLOOKUP($C$129,'Database Quality'!$C$6:$I$102,F3,FALSE),"")</f>
        <v/>
      </c>
      <c r="G129" s="421" t="str">
        <f>IFERROR(VLOOKUP($C$129,'Database Quality'!$C$6:$I$102,G3,FALSE),"")</f>
        <v/>
      </c>
      <c r="H129" s="422" t="str">
        <f>IFERROR(VLOOKUP($C$129,'Database Quality'!$C$6:$I$102,H3,FALSE),"")</f>
        <v/>
      </c>
      <c r="I129" s="422" t="str">
        <f>IFERROR(VLOOKUP($C$129,'Database Quality'!$C$6:$I$102,I3,FALSE),"")</f>
        <v/>
      </c>
      <c r="J129" s="543" t="str">
        <f>IFERROR(VLOOKUP($C$129,'Database Quality'!$C$6:$I$102,J3,FALSE),"")</f>
        <v/>
      </c>
      <c r="K129" s="539" t="str">
        <f>IF('Distribution To ROM'!AA136="","",'Distribution To ROM'!AA136)</f>
        <v/>
      </c>
      <c r="L129" s="542" t="str">
        <f>IFERROR(VLOOKUP($C$129,'Database Quality'!$C$6:$I$102,L3,FALSE),"")</f>
        <v/>
      </c>
      <c r="M129" s="421" t="str">
        <f>IFERROR(VLOOKUP($C$129,'Database Quality'!$C$6:$I$102,M3,FALSE),"")</f>
        <v/>
      </c>
      <c r="N129" s="421" t="str">
        <f>IFERROR(VLOOKUP($C$129,'Database Quality'!$C$6:$I$102,N3,FALSE),"")</f>
        <v/>
      </c>
      <c r="O129" s="422" t="str">
        <f>IFERROR(VLOOKUP($C$129,'Database Quality'!$C$6:$I$102,O3,FALSE),"")</f>
        <v/>
      </c>
      <c r="P129" s="422" t="str">
        <f>IFERROR(VLOOKUP($C$129,'Database Quality'!$C$6:$I$102,P3,FALSE),"")</f>
        <v/>
      </c>
      <c r="Q129" s="544" t="str">
        <f>IFERROR(VLOOKUP($C$129,'Database Quality'!$C$6:$I$102,Q3,FALSE),"")</f>
        <v/>
      </c>
    </row>
    <row r="130" spans="2:17">
      <c r="C130" s="541" t="str">
        <f>IF('Distribution To ROM'!Y137="","",'Distribution To ROM'!Y137)</f>
        <v/>
      </c>
      <c r="D130" s="534" t="str">
        <f>IF('Distribution To ROM'!Z137="","",'Distribution To ROM'!Z137)</f>
        <v/>
      </c>
      <c r="E130" s="542" t="str">
        <f>IFERROR(VLOOKUP($C$130,'Database Quality'!$C$6:$I$102,E3,FALSE),"")</f>
        <v/>
      </c>
      <c r="F130" s="421" t="str">
        <f>IFERROR(VLOOKUP($C$130,'Database Quality'!$C$6:$I$102,F3,FALSE),"")</f>
        <v/>
      </c>
      <c r="G130" s="421" t="str">
        <f>IFERROR(VLOOKUP($C$130,'Database Quality'!$C$6:$I$102,G3,FALSE),"")</f>
        <v/>
      </c>
      <c r="H130" s="422" t="str">
        <f>IFERROR(VLOOKUP($C$130,'Database Quality'!$C$6:$I$102,H3,FALSE),"")</f>
        <v/>
      </c>
      <c r="I130" s="422" t="str">
        <f>IFERROR(VLOOKUP($C$130,'Database Quality'!$C$6:$I$102,I3,FALSE),"")</f>
        <v/>
      </c>
      <c r="J130" s="543" t="str">
        <f>IFERROR(VLOOKUP($C$130,'Database Quality'!$C$6:$I$102,J3,FALSE),"")</f>
        <v/>
      </c>
      <c r="K130" s="539" t="str">
        <f>IF('Distribution To ROM'!AA137="","",'Distribution To ROM'!AA137)</f>
        <v/>
      </c>
      <c r="L130" s="542" t="str">
        <f>IFERROR(VLOOKUP($C$130,'Database Quality'!$C$6:$I$102,L3,FALSE),"")</f>
        <v/>
      </c>
      <c r="M130" s="421" t="str">
        <f>IFERROR(VLOOKUP($C$130,'Database Quality'!$C$6:$I$102,M3,FALSE),"")</f>
        <v/>
      </c>
      <c r="N130" s="421" t="str">
        <f>IFERROR(VLOOKUP($C$130,'Database Quality'!$C$6:$I$102,N3,FALSE),"")</f>
        <v/>
      </c>
      <c r="O130" s="422" t="str">
        <f>IFERROR(VLOOKUP($C$130,'Database Quality'!$C$6:$I$102,O3,FALSE),"")</f>
        <v/>
      </c>
      <c r="P130" s="422" t="str">
        <f>IFERROR(VLOOKUP($C$130,'Database Quality'!$C$6:$I$102,P3,FALSE),"")</f>
        <v/>
      </c>
      <c r="Q130" s="544" t="str">
        <f>IFERROR(VLOOKUP($C$130,'Database Quality'!$C$6:$I$102,Q3,FALSE),"")</f>
        <v/>
      </c>
    </row>
    <row r="131" spans="2:17">
      <c r="B131" s="570" t="s">
        <v>197</v>
      </c>
      <c r="C131" s="545" t="str">
        <f>IF('Distribution To ROM'!AW135="","",'Distribution To ROM'!AW135)</f>
        <v>HI ASH PRG</v>
      </c>
      <c r="D131" s="534">
        <f>IF('Distribution To ROM'!AX135="","",'Distribution To ROM'!AX135)</f>
        <v>4</v>
      </c>
      <c r="E131" s="546">
        <f>IFERROR(VLOOKUP($C$131,'Database Quality'!$C$6:$I$102,E3,FALSE),"")</f>
        <v>29.15</v>
      </c>
      <c r="F131" s="438">
        <f>IFERROR(VLOOKUP($C$131,'Database Quality'!$C$6:$I$102,F3,FALSE),"")</f>
        <v>2.41</v>
      </c>
      <c r="G131" s="438">
        <f>IFERROR(VLOOKUP($C$131,'Database Quality'!$C$6:$I$102,G3,FALSE),"")</f>
        <v>0.18</v>
      </c>
      <c r="H131" s="414">
        <f>IFERROR(VLOOKUP($C$131,'Database Quality'!$C$6:$I$102,H3,FALSE),"")</f>
        <v>6980</v>
      </c>
      <c r="I131" s="414">
        <f>IFERROR(VLOOKUP($C$131,'Database Quality'!$C$6:$I$102,I3,FALSE),"")</f>
        <v>5412</v>
      </c>
      <c r="J131" s="547">
        <f>IFERROR(VLOOKUP($C$131,'Database Quality'!$C$6:$I$102,J3,FALSE),"")</f>
        <v>4777</v>
      </c>
      <c r="K131" s="539">
        <f>IF('Distribution To ROM'!AY135="","",'Distribution To ROM'!AY135)</f>
        <v>0</v>
      </c>
      <c r="L131" s="546">
        <f>IFERROR(VLOOKUP($C$131,'Database Quality'!$C$6:$I$102,L3,FALSE),"")</f>
        <v>29.15</v>
      </c>
      <c r="M131" s="438">
        <f>IFERROR(VLOOKUP($C$131,'Database Quality'!$C$6:$I$102,M3,FALSE),"")</f>
        <v>2.41</v>
      </c>
      <c r="N131" s="438">
        <f>IFERROR(VLOOKUP($C$131,'Database Quality'!$C$6:$I$102,N3,FALSE),"")</f>
        <v>0.18</v>
      </c>
      <c r="O131" s="414">
        <f>IFERROR(VLOOKUP($C$131,'Database Quality'!$C$6:$I$102,O3,FALSE),"")</f>
        <v>6980</v>
      </c>
      <c r="P131" s="414">
        <f>IFERROR(VLOOKUP($C$131,'Database Quality'!$C$6:$I$102,P3,FALSE),"")</f>
        <v>5412</v>
      </c>
      <c r="Q131" s="548">
        <f>IFERROR(VLOOKUP($C$131,'Database Quality'!$C$6:$I$102,Q3,FALSE),"")</f>
        <v>4777</v>
      </c>
    </row>
    <row r="132" spans="2:17">
      <c r="B132" s="570"/>
      <c r="C132" s="545" t="str">
        <f>IF('Distribution To ROM'!AW136="","",'Distribution To ROM'!AW136)</f>
        <v/>
      </c>
      <c r="D132" s="534" t="str">
        <f>IF('Distribution To ROM'!AX136="","",'Distribution To ROM'!AX136)</f>
        <v/>
      </c>
      <c r="E132" s="546" t="str">
        <f>IFERROR(VLOOKUP($C$132,'Database Quality'!$C$6:$I$102,E3,FALSE),"")</f>
        <v/>
      </c>
      <c r="F132" s="438" t="str">
        <f>IFERROR(VLOOKUP($C$132,'Database Quality'!$C$6:$I$102,F3,FALSE),"")</f>
        <v/>
      </c>
      <c r="G132" s="438" t="str">
        <f>IFERROR(VLOOKUP($C$132,'Database Quality'!$C$6:$I$102,G3,FALSE),"")</f>
        <v/>
      </c>
      <c r="H132" s="414" t="str">
        <f>IFERROR(VLOOKUP($C$132,'Database Quality'!$C$6:$I$102,H3,FALSE),"")</f>
        <v/>
      </c>
      <c r="I132" s="414" t="str">
        <f>IFERROR(VLOOKUP($C$132,'Database Quality'!$C$6:$I$102,I3,FALSE),"")</f>
        <v/>
      </c>
      <c r="J132" s="547" t="str">
        <f>IFERROR(VLOOKUP($C$132,'Database Quality'!$C$6:$I$102,J3,FALSE),"")</f>
        <v/>
      </c>
      <c r="K132" s="539" t="str">
        <f>IF('Distribution To ROM'!AY136="","",'Distribution To ROM'!AY136)</f>
        <v/>
      </c>
      <c r="L132" s="546" t="str">
        <f>IFERROR(VLOOKUP($C$132,'Database Quality'!$C$6:$I$102,L3,FALSE),"")</f>
        <v/>
      </c>
      <c r="M132" s="438" t="str">
        <f>IFERROR(VLOOKUP($C$132,'Database Quality'!$C$6:$I$102,M3,FALSE),"")</f>
        <v/>
      </c>
      <c r="N132" s="438" t="str">
        <f>IFERROR(VLOOKUP($C$132,'Database Quality'!$C$6:$I$102,N3,FALSE),"")</f>
        <v/>
      </c>
      <c r="O132" s="414" t="str">
        <f>IFERROR(VLOOKUP($C$132,'Database Quality'!$C$6:$I$102,O3,FALSE),"")</f>
        <v/>
      </c>
      <c r="P132" s="414" t="str">
        <f>IFERROR(VLOOKUP($C$132,'Database Quality'!$C$6:$I$102,P3,FALSE),"")</f>
        <v/>
      </c>
      <c r="Q132" s="548" t="str">
        <f>IFERROR(VLOOKUP($C$132,'Database Quality'!$C$6:$I$102,Q3,FALSE),"")</f>
        <v/>
      </c>
    </row>
    <row r="133" spans="2:17">
      <c r="B133" s="570"/>
      <c r="C133" s="545" t="str">
        <f>IF('Distribution To ROM'!AW137="","",'Distribution To ROM'!AW137)</f>
        <v/>
      </c>
      <c r="D133" s="534" t="str">
        <f>IF('Distribution To ROM'!AX137="","",'Distribution To ROM'!AX137)</f>
        <v/>
      </c>
      <c r="E133" s="546" t="str">
        <f>IFERROR(VLOOKUP($C$133,'Database Quality'!$C$6:$I$102,E3,FALSE),"")</f>
        <v/>
      </c>
      <c r="F133" s="438" t="str">
        <f>IFERROR(VLOOKUP($C$133,'Database Quality'!$C$6:$I$102,F3,FALSE),"")</f>
        <v/>
      </c>
      <c r="G133" s="438" t="str">
        <f>IFERROR(VLOOKUP($C$133,'Database Quality'!$C$6:$I$102,G3,FALSE),"")</f>
        <v/>
      </c>
      <c r="H133" s="414" t="str">
        <f>IFERROR(VLOOKUP($C$133,'Database Quality'!$C$6:$I$102,H3,FALSE),"")</f>
        <v/>
      </c>
      <c r="I133" s="414" t="str">
        <f>IFERROR(VLOOKUP($C$133,'Database Quality'!$C$6:$I$102,I3,FALSE),"")</f>
        <v/>
      </c>
      <c r="J133" s="547" t="str">
        <f>IFERROR(VLOOKUP($C$133,'Database Quality'!$C$6:$I$102,J3,FALSE),"")</f>
        <v/>
      </c>
      <c r="K133" s="539" t="str">
        <f>IF('Distribution To ROM'!AY137="","",'Distribution To ROM'!AY137)</f>
        <v/>
      </c>
      <c r="L133" s="546" t="str">
        <f>IFERROR(VLOOKUP($C$133,'Database Quality'!$C$6:$I$102,L3,FALSE),"")</f>
        <v/>
      </c>
      <c r="M133" s="438" t="str">
        <f>IFERROR(VLOOKUP($C$133,'Database Quality'!$C$6:$I$102,M3,FALSE),"")</f>
        <v/>
      </c>
      <c r="N133" s="438" t="str">
        <f>IFERROR(VLOOKUP($C$133,'Database Quality'!$C$6:$I$102,N3,FALSE),"")</f>
        <v/>
      </c>
      <c r="O133" s="414" t="str">
        <f>IFERROR(VLOOKUP($C$133,'Database Quality'!$C$6:$I$102,O3,FALSE),"")</f>
        <v/>
      </c>
      <c r="P133" s="414" t="str">
        <f>IFERROR(VLOOKUP($C$133,'Database Quality'!$C$6:$I$102,P3,FALSE),"")</f>
        <v/>
      </c>
      <c r="Q133" s="548" t="str">
        <f>IFERROR(VLOOKUP($C$133,'Database Quality'!$C$6:$I$102,Q3,FALSE),"")</f>
        <v/>
      </c>
    </row>
    <row r="134" spans="2:17">
      <c r="B134" s="569" t="s">
        <v>188</v>
      </c>
      <c r="C134" s="541" t="str">
        <f>IF('Distribution To ROM'!AE135="","",'Distribution To ROM'!AE135)</f>
        <v/>
      </c>
      <c r="D134" s="534" t="str">
        <f>IF('Distribution To ROM'!AF135="","",'Distribution To ROM'!AF135)</f>
        <v/>
      </c>
      <c r="E134" s="542" t="str">
        <f>IFERROR(VLOOKUP($C$134,'Database Quality'!$C$6:$I$102,E3,FALSE),"")</f>
        <v/>
      </c>
      <c r="F134" s="421" t="str">
        <f>IFERROR(VLOOKUP($C$134,'Database Quality'!$C$6:$I$102,F3,FALSE),"")</f>
        <v/>
      </c>
      <c r="G134" s="421" t="str">
        <f>IFERROR(VLOOKUP($C$134,'Database Quality'!$C$6:$I$102,G3,FALSE),"")</f>
        <v/>
      </c>
      <c r="H134" s="422" t="str">
        <f>IFERROR(VLOOKUP($C$134,'Database Quality'!$C$6:$I$102,H3,FALSE),"")</f>
        <v/>
      </c>
      <c r="I134" s="422" t="str">
        <f>IFERROR(VLOOKUP($C$134,'Database Quality'!$C$6:$I$102,I3,FALSE),"")</f>
        <v/>
      </c>
      <c r="J134" s="543" t="str">
        <f>IFERROR(VLOOKUP($C$134,'Database Quality'!$C$6:$I$102,J3,FALSE),"")</f>
        <v/>
      </c>
      <c r="K134" s="539" t="str">
        <f>IF('Distribution To ROM'!AG135="","",'Distribution To ROM'!AG135)</f>
        <v/>
      </c>
      <c r="L134" s="542" t="str">
        <f>IFERROR(VLOOKUP($C$134,'Database Quality'!$C$6:$I$102,L3,FALSE),"")</f>
        <v/>
      </c>
      <c r="M134" s="421" t="str">
        <f>IFERROR(VLOOKUP($C$134,'Database Quality'!$C$6:$I$102,M3,FALSE),"")</f>
        <v/>
      </c>
      <c r="N134" s="421" t="str">
        <f>IFERROR(VLOOKUP($C$134,'Database Quality'!$C$6:$I$102,N3,FALSE),"")</f>
        <v/>
      </c>
      <c r="O134" s="422" t="str">
        <f>IFERROR(VLOOKUP($C$134,'Database Quality'!$C$6:$I$102,O3,FALSE),"")</f>
        <v/>
      </c>
      <c r="P134" s="422" t="str">
        <f>IFERROR(VLOOKUP($C$134,'Database Quality'!$C$6:$I$102,P3,FALSE),"")</f>
        <v/>
      </c>
      <c r="Q134" s="544" t="str">
        <f>IFERROR(VLOOKUP($C$134,'Database Quality'!$C$6:$I$102,Q3,FALSE),"")</f>
        <v/>
      </c>
    </row>
    <row r="135" spans="2:17">
      <c r="C135" s="541" t="str">
        <f>IF('Distribution To ROM'!AE136="","",'Distribution To ROM'!AE136)</f>
        <v/>
      </c>
      <c r="D135" s="534" t="str">
        <f>IF('Distribution To ROM'!AF136="","",'Distribution To ROM'!AF136)</f>
        <v/>
      </c>
      <c r="E135" s="542" t="str">
        <f>IFERROR(VLOOKUP($C$135,'Database Quality'!$C$6:$I$102,E3,FALSE),"")</f>
        <v/>
      </c>
      <c r="F135" s="421" t="str">
        <f>IFERROR(VLOOKUP($C$135,'Database Quality'!$C$6:$I$102,F3,FALSE),"")</f>
        <v/>
      </c>
      <c r="G135" s="421" t="str">
        <f>IFERROR(VLOOKUP($C$135,'Database Quality'!$C$6:$I$102,G3,FALSE),"")</f>
        <v/>
      </c>
      <c r="H135" s="422" t="str">
        <f>IFERROR(VLOOKUP($C$135,'Database Quality'!$C$6:$I$102,H3,FALSE),"")</f>
        <v/>
      </c>
      <c r="I135" s="422" t="str">
        <f>IFERROR(VLOOKUP($C$135,'Database Quality'!$C$6:$I$102,I3,FALSE),"")</f>
        <v/>
      </c>
      <c r="J135" s="543" t="str">
        <f>IFERROR(VLOOKUP($C$135,'Database Quality'!$C$6:$I$102,J3,FALSE),"")</f>
        <v/>
      </c>
      <c r="K135" s="539" t="str">
        <f>IF('Distribution To ROM'!AG136="","",'Distribution To ROM'!AG136)</f>
        <v/>
      </c>
      <c r="L135" s="542" t="str">
        <f>IFERROR(VLOOKUP($C$135,'Database Quality'!$C$6:$I$102,L3,FALSE),"")</f>
        <v/>
      </c>
      <c r="M135" s="421" t="str">
        <f>IFERROR(VLOOKUP($C$135,'Database Quality'!$C$6:$I$102,M3,FALSE),"")</f>
        <v/>
      </c>
      <c r="N135" s="421" t="str">
        <f>IFERROR(VLOOKUP($C$135,'Database Quality'!$C$6:$I$102,N3,FALSE),"")</f>
        <v/>
      </c>
      <c r="O135" s="422" t="str">
        <f>IFERROR(VLOOKUP($C$135,'Database Quality'!$C$6:$I$102,O3,FALSE),"")</f>
        <v/>
      </c>
      <c r="P135" s="422" t="str">
        <f>IFERROR(VLOOKUP($C$135,'Database Quality'!$C$6:$I$102,P3,FALSE),"")</f>
        <v/>
      </c>
      <c r="Q135" s="544" t="str">
        <f>IFERROR(VLOOKUP($C$135,'Database Quality'!$C$6:$I$102,Q3,FALSE),"")</f>
        <v/>
      </c>
    </row>
    <row r="136" spans="2:17">
      <c r="C136" s="541" t="str">
        <f>IF('Distribution To ROM'!AE137="","",'Distribution To ROM'!AE137)</f>
        <v/>
      </c>
      <c r="D136" s="534" t="str">
        <f>IF('Distribution To ROM'!AF137="","",'Distribution To ROM'!AF137)</f>
        <v/>
      </c>
      <c r="E136" s="542" t="str">
        <f>IFERROR(VLOOKUP($C$136,'Database Quality'!$C$6:$I$102,E3,FALSE),"")</f>
        <v/>
      </c>
      <c r="F136" s="421" t="str">
        <f>IFERROR(VLOOKUP($C$136,'Database Quality'!$C$6:$I$102,F3,FALSE),"")</f>
        <v/>
      </c>
      <c r="G136" s="421" t="str">
        <f>IFERROR(VLOOKUP($C$136,'Database Quality'!$C$6:$I$102,G3,FALSE),"")</f>
        <v/>
      </c>
      <c r="H136" s="422" t="str">
        <f>IFERROR(VLOOKUP($C$136,'Database Quality'!$C$6:$I$102,H3,FALSE),"")</f>
        <v/>
      </c>
      <c r="I136" s="422" t="str">
        <f>IFERROR(VLOOKUP($C$136,'Database Quality'!$C$6:$I$102,I3,FALSE),"")</f>
        <v/>
      </c>
      <c r="J136" s="543" t="str">
        <f>IFERROR(VLOOKUP($C$136,'Database Quality'!$C$6:$I$102,J3,FALSE),"")</f>
        <v/>
      </c>
      <c r="K136" s="539" t="str">
        <f>IF('Distribution To ROM'!AG137="","",'Distribution To ROM'!AG137)</f>
        <v/>
      </c>
      <c r="L136" s="542" t="str">
        <f>IFERROR(VLOOKUP($C$136,'Database Quality'!$C$6:$I$102,L3,FALSE),"")</f>
        <v/>
      </c>
      <c r="M136" s="421" t="str">
        <f>IFERROR(VLOOKUP($C$136,'Database Quality'!$C$6:$I$102,M3,FALSE),"")</f>
        <v/>
      </c>
      <c r="N136" s="421" t="str">
        <f>IFERROR(VLOOKUP($C$136,'Database Quality'!$C$6:$I$102,N3,FALSE),"")</f>
        <v/>
      </c>
      <c r="O136" s="422" t="str">
        <f>IFERROR(VLOOKUP($C$136,'Database Quality'!$C$6:$I$102,O3,FALSE),"")</f>
        <v/>
      </c>
      <c r="P136" s="422" t="str">
        <f>IFERROR(VLOOKUP($C$136,'Database Quality'!$C$6:$I$102,P3,FALSE),"")</f>
        <v/>
      </c>
      <c r="Q136" s="544" t="str">
        <f>IFERROR(VLOOKUP($C$136,'Database Quality'!$C$6:$I$102,Q3,FALSE),"")</f>
        <v/>
      </c>
    </row>
    <row r="137" spans="2:17">
      <c r="B137" s="570" t="s">
        <v>199</v>
      </c>
      <c r="C137" s="545" t="str">
        <f>IF('Distribution To ROM'!AK135="","",'Distribution To ROM'!AK135)</f>
        <v/>
      </c>
      <c r="D137" s="534" t="str">
        <f>IF('Distribution To ROM'!AL135="","",'Distribution To ROM'!AL135)</f>
        <v/>
      </c>
      <c r="E137" s="546" t="str">
        <f>IFERROR(VLOOKUP($C$137,'Database Quality'!$C$6:$I$102,E3,FALSE),"")</f>
        <v/>
      </c>
      <c r="F137" s="438" t="str">
        <f>IFERROR(VLOOKUP($C$137,'Database Quality'!$C$6:$I$102,F3,FALSE),"")</f>
        <v/>
      </c>
      <c r="G137" s="438" t="str">
        <f>IFERROR(VLOOKUP($C$137,'Database Quality'!$C$6:$I$102,G3,FALSE),"")</f>
        <v/>
      </c>
      <c r="H137" s="414" t="str">
        <f>IFERROR(VLOOKUP($C$137,'Database Quality'!$C$6:$I$102,H3,FALSE),"")</f>
        <v/>
      </c>
      <c r="I137" s="414" t="str">
        <f>IFERROR(VLOOKUP($C$137,'Database Quality'!$C$6:$I$102,I3,FALSE),"")</f>
        <v/>
      </c>
      <c r="J137" s="547" t="str">
        <f>IFERROR(VLOOKUP($C$137,'Database Quality'!$C$6:$I$102,J3,FALSE),"")</f>
        <v/>
      </c>
      <c r="K137" s="539" t="str">
        <f>IF('Distribution To ROM'!AM135="","",'Distribution To ROM'!AM135)</f>
        <v/>
      </c>
      <c r="L137" s="546" t="str">
        <f>IFERROR(VLOOKUP($C$137,'Database Quality'!$C$6:$I$102,L3,FALSE),"")</f>
        <v/>
      </c>
      <c r="M137" s="438" t="str">
        <f>IFERROR(VLOOKUP($C$137,'Database Quality'!$C$6:$I$102,M3,FALSE),"")</f>
        <v/>
      </c>
      <c r="N137" s="438" t="str">
        <f>IFERROR(VLOOKUP($C$137,'Database Quality'!$C$6:$I$102,N3,FALSE),"")</f>
        <v/>
      </c>
      <c r="O137" s="414" t="str">
        <f>IFERROR(VLOOKUP($C$137,'Database Quality'!$C$6:$I$102,O3,FALSE),"")</f>
        <v/>
      </c>
      <c r="P137" s="414" t="str">
        <f>IFERROR(VLOOKUP($C$137,'Database Quality'!$C$6:$I$102,P3,FALSE),"")</f>
        <v/>
      </c>
      <c r="Q137" s="548" t="str">
        <f>IFERROR(VLOOKUP($C$137,'Database Quality'!$C$6:$I$102,Q3,FALSE),"")</f>
        <v/>
      </c>
    </row>
    <row r="138" spans="2:17">
      <c r="B138" s="570"/>
      <c r="C138" s="545" t="str">
        <f>IF('Distribution To ROM'!AK136="","",'Distribution To ROM'!AK136)</f>
        <v/>
      </c>
      <c r="D138" s="534" t="str">
        <f>IF('Distribution To ROM'!AL136="","",'Distribution To ROM'!AL136)</f>
        <v/>
      </c>
      <c r="E138" s="546" t="str">
        <f>IFERROR(VLOOKUP($C$138,'Database Quality'!$C$6:$I$102,E3,FALSE),"")</f>
        <v/>
      </c>
      <c r="F138" s="438" t="str">
        <f>IFERROR(VLOOKUP($C$138,'Database Quality'!$C$6:$I$102,F3,FALSE),"")</f>
        <v/>
      </c>
      <c r="G138" s="438" t="str">
        <f>IFERROR(VLOOKUP($C$138,'Database Quality'!$C$6:$I$102,G3,FALSE),"")</f>
        <v/>
      </c>
      <c r="H138" s="414" t="str">
        <f>IFERROR(VLOOKUP($C$138,'Database Quality'!$C$6:$I$102,H3,FALSE),"")</f>
        <v/>
      </c>
      <c r="I138" s="414" t="str">
        <f>IFERROR(VLOOKUP($C$138,'Database Quality'!$C$6:$I$102,I3,FALSE),"")</f>
        <v/>
      </c>
      <c r="J138" s="547" t="str">
        <f>IFERROR(VLOOKUP($C$138,'Database Quality'!$C$6:$I$102,J3,FALSE),"")</f>
        <v/>
      </c>
      <c r="K138" s="539" t="str">
        <f>IF('Distribution To ROM'!AM136="","",'Distribution To ROM'!AM136)</f>
        <v/>
      </c>
      <c r="L138" s="546" t="str">
        <f>IFERROR(VLOOKUP($C$138,'Database Quality'!$C$6:$I$102,L3,FALSE),"")</f>
        <v/>
      </c>
      <c r="M138" s="438" t="str">
        <f>IFERROR(VLOOKUP($C$138,'Database Quality'!$C$6:$I$102,M3,FALSE),"")</f>
        <v/>
      </c>
      <c r="N138" s="438" t="str">
        <f>IFERROR(VLOOKUP($C$138,'Database Quality'!$C$6:$I$102,N3,FALSE),"")</f>
        <v/>
      </c>
      <c r="O138" s="414" t="str">
        <f>IFERROR(VLOOKUP($C$138,'Database Quality'!$C$6:$I$102,O3,FALSE),"")</f>
        <v/>
      </c>
      <c r="P138" s="414" t="str">
        <f>IFERROR(VLOOKUP($C$138,'Database Quality'!$C$6:$I$102,P3,FALSE),"")</f>
        <v/>
      </c>
      <c r="Q138" s="548" t="str">
        <f>IFERROR(VLOOKUP($C$138,'Database Quality'!$C$6:$I$102,Q3,FALSE),"")</f>
        <v/>
      </c>
    </row>
    <row r="139" spans="2:17">
      <c r="B139" s="570"/>
      <c r="C139" s="545" t="str">
        <f>IF('Distribution To ROM'!AK137="","",'Distribution To ROM'!AK137)</f>
        <v/>
      </c>
      <c r="D139" s="534" t="str">
        <f>IF('Distribution To ROM'!AL137="","",'Distribution To ROM'!AL137)</f>
        <v/>
      </c>
      <c r="E139" s="546" t="str">
        <f>IFERROR(VLOOKUP($C$139,'Database Quality'!$C$6:$I$102,E3,FALSE),"")</f>
        <v/>
      </c>
      <c r="F139" s="438" t="str">
        <f>IFERROR(VLOOKUP($C$139,'Database Quality'!$C$6:$I$102,F3,FALSE),"")</f>
        <v/>
      </c>
      <c r="G139" s="438" t="str">
        <f>IFERROR(VLOOKUP($C$139,'Database Quality'!$C$6:$I$102,G3,FALSE),"")</f>
        <v/>
      </c>
      <c r="H139" s="414" t="str">
        <f>IFERROR(VLOOKUP($C$139,'Database Quality'!$C$6:$I$102,H3,FALSE),"")</f>
        <v/>
      </c>
      <c r="I139" s="414" t="str">
        <f>IFERROR(VLOOKUP($C$139,'Database Quality'!$C$6:$I$102,I3,FALSE),"")</f>
        <v/>
      </c>
      <c r="J139" s="547" t="str">
        <f>IFERROR(VLOOKUP($C$139,'Database Quality'!$C$6:$I$102,J3,FALSE),"")</f>
        <v/>
      </c>
      <c r="K139" s="539" t="str">
        <f>IF('Distribution To ROM'!AM137="","",'Distribution To ROM'!AM137)</f>
        <v/>
      </c>
      <c r="L139" s="546" t="str">
        <f>IFERROR(VLOOKUP($C$139,'Database Quality'!$C$6:$I$102,L3,FALSE),"")</f>
        <v/>
      </c>
      <c r="M139" s="438" t="str">
        <f>IFERROR(VLOOKUP($C$139,'Database Quality'!$C$6:$I$102,M3,FALSE),"")</f>
        <v/>
      </c>
      <c r="N139" s="438" t="str">
        <f>IFERROR(VLOOKUP($C$139,'Database Quality'!$C$6:$I$102,N3,FALSE),"")</f>
        <v/>
      </c>
      <c r="O139" s="414" t="str">
        <f>IFERROR(VLOOKUP($C$139,'Database Quality'!$C$6:$I$102,O3,FALSE),"")</f>
        <v/>
      </c>
      <c r="P139" s="414" t="str">
        <f>IFERROR(VLOOKUP($C$139,'Database Quality'!$C$6:$I$102,P3,FALSE),"")</f>
        <v/>
      </c>
      <c r="Q139" s="548" t="str">
        <f>IFERROR(VLOOKUP($C$139,'Database Quality'!$C$6:$I$102,Q3,FALSE),"")</f>
        <v/>
      </c>
    </row>
    <row r="140" spans="2:17">
      <c r="B140" s="569" t="s">
        <v>536</v>
      </c>
      <c r="C140" s="541" t="str">
        <f>IF('Distribution To ROM'!AQ135="","",'Distribution To ROM'!AQ135)</f>
        <v/>
      </c>
      <c r="D140" s="534" t="str">
        <f>IF('Distribution To ROM'!AR135="","",'Distribution To ROM'!AR135)</f>
        <v/>
      </c>
      <c r="E140" s="542" t="str">
        <f>IFERROR(VLOOKUP($C$140,'Database Quality'!$C$6:$I$102,E3,FALSE),"")</f>
        <v/>
      </c>
      <c r="F140" s="421" t="str">
        <f>IFERROR(VLOOKUP($C$140,'Database Quality'!$C$6:$I$102,F3,FALSE),"")</f>
        <v/>
      </c>
      <c r="G140" s="421" t="str">
        <f>IFERROR(VLOOKUP($C$140,'Database Quality'!$C$6:$I$102,G3,FALSE),"")</f>
        <v/>
      </c>
      <c r="H140" s="422" t="str">
        <f>IFERROR(VLOOKUP($C$140,'Database Quality'!$C$6:$I$102,H3,FALSE),"")</f>
        <v/>
      </c>
      <c r="I140" s="422" t="str">
        <f>IFERROR(VLOOKUP($C$140,'Database Quality'!$C$6:$I$102,I3,FALSE),"")</f>
        <v/>
      </c>
      <c r="J140" s="543" t="str">
        <f>IFERROR(VLOOKUP($C$140,'Database Quality'!$C$6:$I$102,J3,FALSE),"")</f>
        <v/>
      </c>
      <c r="K140" s="539" t="str">
        <f>IF('Distribution To ROM'!AS135="","",'Distribution To ROM'!AS135)</f>
        <v/>
      </c>
      <c r="L140" s="542" t="str">
        <f>IFERROR(VLOOKUP($C$140,'Database Quality'!$C$6:$I$102,L3,FALSE),"")</f>
        <v/>
      </c>
      <c r="M140" s="421" t="str">
        <f>IFERROR(VLOOKUP($C$140,'Database Quality'!$C$6:$I$102,M3,FALSE),"")</f>
        <v/>
      </c>
      <c r="N140" s="421" t="str">
        <f>IFERROR(VLOOKUP($C$140,'Database Quality'!$C$6:$I$102,N3,FALSE),"")</f>
        <v/>
      </c>
      <c r="O140" s="422" t="str">
        <f>IFERROR(VLOOKUP($C$140,'Database Quality'!$C$6:$I$102,O3,FALSE),"")</f>
        <v/>
      </c>
      <c r="P140" s="422" t="str">
        <f>IFERROR(VLOOKUP($C$140,'Database Quality'!$C$6:$I$102,P3,FALSE),"")</f>
        <v/>
      </c>
      <c r="Q140" s="544" t="str">
        <f>IFERROR(VLOOKUP($C$140,'Database Quality'!$C$6:$I$102,Q3,FALSE),"")</f>
        <v/>
      </c>
    </row>
    <row r="141" spans="2:17">
      <c r="C141" s="541" t="str">
        <f>IF('Distribution To ROM'!AQ136="","",'Distribution To ROM'!AQ136)</f>
        <v/>
      </c>
      <c r="D141" s="534" t="str">
        <f>IF('Distribution To ROM'!AR136="","",'Distribution To ROM'!AR136)</f>
        <v/>
      </c>
      <c r="E141" s="542" t="str">
        <f>IFERROR(VLOOKUP($C$141,'Database Quality'!$C$6:$I$102,E3,FALSE),"")</f>
        <v/>
      </c>
      <c r="F141" s="421" t="str">
        <f>IFERROR(VLOOKUP($C$141,'Database Quality'!$C$6:$I$102,F3,FALSE),"")</f>
        <v/>
      </c>
      <c r="G141" s="421" t="str">
        <f>IFERROR(VLOOKUP($C$141,'Database Quality'!$C$6:$I$102,G3,FALSE),"")</f>
        <v/>
      </c>
      <c r="H141" s="422" t="str">
        <f>IFERROR(VLOOKUP($C$141,'Database Quality'!$C$6:$I$102,H3,FALSE),"")</f>
        <v/>
      </c>
      <c r="I141" s="422" t="str">
        <f>IFERROR(VLOOKUP($C$141,'Database Quality'!$C$6:$I$102,I3,FALSE),"")</f>
        <v/>
      </c>
      <c r="J141" s="543" t="str">
        <f>IFERROR(VLOOKUP($C$141,'Database Quality'!$C$6:$I$102,J3,FALSE),"")</f>
        <v/>
      </c>
      <c r="K141" s="539" t="str">
        <f>IF('Distribution To ROM'!AS136="","",'Distribution To ROM'!AS136)</f>
        <v/>
      </c>
      <c r="L141" s="542" t="str">
        <f>IFERROR(VLOOKUP($C$141,'Database Quality'!$C$6:$I$102,L3,FALSE),"")</f>
        <v/>
      </c>
      <c r="M141" s="421" t="str">
        <f>IFERROR(VLOOKUP($C$141,'Database Quality'!$C$6:$I$102,M3,FALSE),"")</f>
        <v/>
      </c>
      <c r="N141" s="421" t="str">
        <f>IFERROR(VLOOKUP($C$141,'Database Quality'!$C$6:$I$102,N3,FALSE),"")</f>
        <v/>
      </c>
      <c r="O141" s="422" t="str">
        <f>IFERROR(VLOOKUP($C$141,'Database Quality'!$C$6:$I$102,O3,FALSE),"")</f>
        <v/>
      </c>
      <c r="P141" s="422" t="str">
        <f>IFERROR(VLOOKUP($C$141,'Database Quality'!$C$6:$I$102,P3,FALSE),"")</f>
        <v/>
      </c>
      <c r="Q141" s="544" t="str">
        <f>IFERROR(VLOOKUP($C$141,'Database Quality'!$C$6:$I$102,Q3,FALSE),"")</f>
        <v/>
      </c>
    </row>
    <row r="142" spans="2:17">
      <c r="C142" s="541" t="str">
        <f>IF('Distribution To ROM'!AQ137="","",'Distribution To ROM'!AQ137)</f>
        <v/>
      </c>
      <c r="D142" s="534" t="str">
        <f>IF('Distribution To ROM'!AR137="","",'Distribution To ROM'!AR137)</f>
        <v/>
      </c>
      <c r="E142" s="542" t="str">
        <f>IFERROR(VLOOKUP($C$142,'Database Quality'!$C$6:$I$102,E3,FALSE),"")</f>
        <v/>
      </c>
      <c r="F142" s="421" t="str">
        <f>IFERROR(VLOOKUP($C$142,'Database Quality'!$C$6:$I$102,F3,FALSE),"")</f>
        <v/>
      </c>
      <c r="G142" s="421" t="str">
        <f>IFERROR(VLOOKUP($C$142,'Database Quality'!$C$6:$I$102,G3,FALSE),"")</f>
        <v/>
      </c>
      <c r="H142" s="422" t="str">
        <f>IFERROR(VLOOKUP($C$142,'Database Quality'!$C$6:$I$102,H3,FALSE),"")</f>
        <v/>
      </c>
      <c r="I142" s="422" t="str">
        <f>IFERROR(VLOOKUP($C$142,'Database Quality'!$C$6:$I$102,I3,FALSE),"")</f>
        <v/>
      </c>
      <c r="J142" s="543" t="str">
        <f>IFERROR(VLOOKUP($C$142,'Database Quality'!$C$6:$I$102,J3,FALSE),"")</f>
        <v/>
      </c>
      <c r="K142" s="539" t="str">
        <f>IF('Distribution To ROM'!AS137="","",'Distribution To ROM'!AS137)</f>
        <v/>
      </c>
      <c r="L142" s="542" t="str">
        <f>IFERROR(VLOOKUP($C$142,'Database Quality'!$C$6:$I$102,L3,FALSE),"")</f>
        <v/>
      </c>
      <c r="M142" s="421" t="str">
        <f>IFERROR(VLOOKUP($C$142,'Database Quality'!$C$6:$I$102,M3,FALSE),"")</f>
        <v/>
      </c>
      <c r="N142" s="421" t="str">
        <f>IFERROR(VLOOKUP($C$142,'Database Quality'!$C$6:$I$102,N3,FALSE),"")</f>
        <v/>
      </c>
      <c r="O142" s="422" t="str">
        <f>IFERROR(VLOOKUP($C$142,'Database Quality'!$C$6:$I$102,O3,FALSE),"")</f>
        <v/>
      </c>
      <c r="P142" s="422" t="str">
        <f>IFERROR(VLOOKUP($C$142,'Database Quality'!$C$6:$I$102,P3,FALSE),"")</f>
        <v/>
      </c>
      <c r="Q142" s="544" t="str">
        <f>IFERROR(VLOOKUP($C$142,'Database Quality'!$C$6:$I$102,Q3,FALSE),"")</f>
        <v/>
      </c>
    </row>
    <row r="143" spans="2:17">
      <c r="B143" s="569" t="s">
        <v>168</v>
      </c>
      <c r="C143" s="545" t="str">
        <f>IF('Distribution To ROM'!BC135="","",'Distribution To ROM'!BC135)</f>
        <v>BCSCM</v>
      </c>
      <c r="D143" s="534">
        <f>IF('Distribution To ROM'!BD135="","",'Distribution To ROM'!BD135)</f>
        <v>4</v>
      </c>
      <c r="E143" s="546">
        <f>IFERROR(VLOOKUP($C$143,'Database Quality'!$C$6:$I$102,E3,FALSE),"")</f>
        <v>0</v>
      </c>
      <c r="F143" s="438">
        <f>IFERROR(VLOOKUP($C$143,'Database Quality'!$C$6:$I$102,F3,FALSE),"")</f>
        <v>0</v>
      </c>
      <c r="G143" s="438">
        <f>IFERROR(VLOOKUP($C$143,'Database Quality'!$C$6:$I$102,G3,FALSE),"")</f>
        <v>0</v>
      </c>
      <c r="H143" s="414">
        <f>IFERROR(VLOOKUP($C$143,'Database Quality'!$C$6:$I$102,H3,FALSE),"")</f>
        <v>0</v>
      </c>
      <c r="I143" s="414">
        <f>IFERROR(VLOOKUP($C$143,'Database Quality'!$C$6:$I$102,I3,FALSE),"")</f>
        <v>0</v>
      </c>
      <c r="J143" s="547">
        <f>IFERROR(VLOOKUP($C$143,'Database Quality'!$C$6:$I$102,J3,FALSE),"")</f>
        <v>4270</v>
      </c>
      <c r="K143" s="539">
        <f>IF('Distribution To ROM'!BE135="","",'Distribution To ROM'!BE135)</f>
        <v>4</v>
      </c>
      <c r="L143" s="546">
        <f>IFERROR(VLOOKUP($C$143,'Database Quality'!$C$6:$I$102,L3,FALSE),"")</f>
        <v>0</v>
      </c>
      <c r="M143" s="438">
        <f>IFERROR(VLOOKUP($C$143,'Database Quality'!$C$6:$I$102,M3,FALSE),"")</f>
        <v>0</v>
      </c>
      <c r="N143" s="438">
        <f>IFERROR(VLOOKUP($C$143,'Database Quality'!$C$6:$I$102,N3,FALSE),"")</f>
        <v>0</v>
      </c>
      <c r="O143" s="414">
        <f>IFERROR(VLOOKUP($C$143,'Database Quality'!$C$6:$I$102,O3,FALSE),"")</f>
        <v>0</v>
      </c>
      <c r="P143" s="414">
        <f>IFERROR(VLOOKUP($C$143,'Database Quality'!$C$6:$I$102,P3,FALSE),"")</f>
        <v>0</v>
      </c>
      <c r="Q143" s="548">
        <f>IFERROR(VLOOKUP($C$143,'Database Quality'!$C$6:$I$102,Q3,FALSE),"")</f>
        <v>4270</v>
      </c>
    </row>
    <row r="144" spans="2:17">
      <c r="C144" s="545" t="str">
        <f>IF('Distribution To ROM'!BC136="","",'Distribution To ROM'!BC136)</f>
        <v/>
      </c>
      <c r="D144" s="534" t="str">
        <f>IF('Distribution To ROM'!BD136="","",'Distribution To ROM'!BD136)</f>
        <v/>
      </c>
      <c r="E144" s="546" t="str">
        <f>IFERROR(VLOOKUP($C$144,'Database Quality'!$C$6:$I$102,E3,FALSE),"")</f>
        <v/>
      </c>
      <c r="F144" s="438" t="str">
        <f>IFERROR(VLOOKUP($C$144,'Database Quality'!$C$6:$I$102,F3,FALSE),"")</f>
        <v/>
      </c>
      <c r="G144" s="438" t="str">
        <f>IFERROR(VLOOKUP($C$144,'Database Quality'!$C$6:$I$102,G3,FALSE),"")</f>
        <v/>
      </c>
      <c r="H144" s="414" t="str">
        <f>IFERROR(VLOOKUP($C$144,'Database Quality'!$C$6:$I$102,H3,FALSE),"")</f>
        <v/>
      </c>
      <c r="I144" s="414" t="str">
        <f>IFERROR(VLOOKUP($C$144,'Database Quality'!$C$6:$I$102,I3,FALSE),"")</f>
        <v/>
      </c>
      <c r="J144" s="547" t="str">
        <f>IFERROR(VLOOKUP($C$144,'Database Quality'!$C$6:$I$102,J3,FALSE),"")</f>
        <v/>
      </c>
      <c r="K144" s="539" t="str">
        <f>IF('Distribution To ROM'!BE136="","",'Distribution To ROM'!BE136)</f>
        <v/>
      </c>
      <c r="L144" s="546" t="str">
        <f>IFERROR(VLOOKUP($C$144,'Database Quality'!$C$6:$I$102,L3,FALSE),"")</f>
        <v/>
      </c>
      <c r="M144" s="438" t="str">
        <f>IFERROR(VLOOKUP($C$144,'Database Quality'!$C$6:$I$102,M3,FALSE),"")</f>
        <v/>
      </c>
      <c r="N144" s="438" t="str">
        <f>IFERROR(VLOOKUP($C$144,'Database Quality'!$C$6:$I$102,N3,FALSE),"")</f>
        <v/>
      </c>
      <c r="O144" s="414" t="str">
        <f>IFERROR(VLOOKUP($C$144,'Database Quality'!$C$6:$I$102,O3,FALSE),"")</f>
        <v/>
      </c>
      <c r="P144" s="414" t="str">
        <f>IFERROR(VLOOKUP($C$144,'Database Quality'!$C$6:$I$102,P3,FALSE),"")</f>
        <v/>
      </c>
      <c r="Q144" s="548" t="str">
        <f>IFERROR(VLOOKUP($C$144,'Database Quality'!$C$6:$I$102,Q3,FALSE),"")</f>
        <v/>
      </c>
    </row>
    <row r="145" spans="2:17" ht="15.75" thickBot="1">
      <c r="C145" s="549" t="str">
        <f>IF('Distribution To ROM'!BC137="","",'Distribution To ROM'!BC137)</f>
        <v/>
      </c>
      <c r="D145" s="550" t="str">
        <f>IF('Distribution To ROM'!BD137="","",'Distribution To ROM'!BD137)</f>
        <v/>
      </c>
      <c r="E145" s="551" t="str">
        <f>IFERROR(VLOOKUP($C$145,'Database Quality'!$C$6:$I$102,E3,FALSE),"")</f>
        <v/>
      </c>
      <c r="F145" s="552" t="str">
        <f>IFERROR(VLOOKUP($C$145,'Database Quality'!$C$6:$I$102,F3,FALSE),"")</f>
        <v/>
      </c>
      <c r="G145" s="552" t="str">
        <f>IFERROR(VLOOKUP($C$145,'Database Quality'!$C$6:$I$102,G3,FALSE),"")</f>
        <v/>
      </c>
      <c r="H145" s="553" t="str">
        <f>IFERROR(VLOOKUP($C$145,'Database Quality'!$C$6:$I$102,H3,FALSE),"")</f>
        <v/>
      </c>
      <c r="I145" s="553" t="str">
        <f>IFERROR(VLOOKUP($C$145,'Database Quality'!$C$6:$I$102,I3,FALSE),"")</f>
        <v/>
      </c>
      <c r="J145" s="554" t="str">
        <f>IFERROR(VLOOKUP($C$145,'Database Quality'!$C$6:$I$102,J3,FALSE),"")</f>
        <v/>
      </c>
      <c r="K145" s="555" t="str">
        <f>IF('Distribution To ROM'!BE137="","",'Distribution To ROM'!BE137)</f>
        <v/>
      </c>
      <c r="L145" s="551" t="str">
        <f>IFERROR(VLOOKUP($C$145,'Database Quality'!$C$6:$I$102,L3,FALSE),"")</f>
        <v/>
      </c>
      <c r="M145" s="552" t="str">
        <f>IFERROR(VLOOKUP($C$145,'Database Quality'!$C$6:$I$102,M3,FALSE),"")</f>
        <v/>
      </c>
      <c r="N145" s="552" t="str">
        <f>IFERROR(VLOOKUP($C$145,'Database Quality'!$C$6:$I$102,N3,FALSE),"")</f>
        <v/>
      </c>
      <c r="O145" s="553" t="str">
        <f>IFERROR(VLOOKUP($C$145,'Database Quality'!$C$6:$I$102,O3,FALSE),"")</f>
        <v/>
      </c>
      <c r="P145" s="553" t="str">
        <f>IFERROR(VLOOKUP($C$145,'Database Quality'!$C$6:$I$102,P3,FALSE),"")</f>
        <v/>
      </c>
      <c r="Q145" s="556" t="str">
        <f>IFERROR(VLOOKUP($C$145,'Database Quality'!$C$6:$I$102,Q3,FALSE),"")</f>
        <v/>
      </c>
    </row>
    <row r="146" spans="2:17" ht="4.1500000000000004" customHeight="1" thickBot="1">
      <c r="C146" s="563"/>
      <c r="Q146" s="564"/>
    </row>
    <row r="147" spans="2:17">
      <c r="C147" s="557" t="s">
        <v>677</v>
      </c>
      <c r="D147" s="558">
        <f>SUM(D116:D133)</f>
        <v>27</v>
      </c>
      <c r="E147" s="565">
        <f>IFERROR(SUMPRODUCT(E116:E133,$D$116:$D$133)/$D$147,"")</f>
        <v>28.085925925925924</v>
      </c>
      <c r="F147" s="565">
        <f t="shared" ref="F147:J147" si="12">IFERROR(SUMPRODUCT(F116:F133,$D$116:$D$133)/$D$147,"")</f>
        <v>2.4962962962962965</v>
      </c>
      <c r="G147" s="565">
        <f t="shared" si="12"/>
        <v>0.10592592592592594</v>
      </c>
      <c r="H147" s="565">
        <f t="shared" si="12"/>
        <v>6847.3703703703704</v>
      </c>
      <c r="I147" s="565">
        <f t="shared" si="12"/>
        <v>5328.2962962962965</v>
      </c>
      <c r="J147" s="565">
        <f t="shared" si="12"/>
        <v>4771.0740740740739</v>
      </c>
      <c r="K147" s="559">
        <f>SUM(K116:K133)</f>
        <v>34</v>
      </c>
      <c r="L147" s="565">
        <f>IFERROR(SUMPRODUCT(L116:L133,$K$116:$K$133)/$K$147,"")</f>
        <v>27.927941176470586</v>
      </c>
      <c r="M147" s="565">
        <f t="shared" ref="M147:Q147" si="13">IFERROR(SUMPRODUCT(M116:M133,$K$116:$K$133)/$K$147,"")</f>
        <v>2.4582352941176469</v>
      </c>
      <c r="N147" s="565">
        <f t="shared" si="13"/>
        <v>9.1764705882352943E-2</v>
      </c>
      <c r="O147" s="565">
        <f t="shared" si="13"/>
        <v>6829.4411764705883</v>
      </c>
      <c r="P147" s="565">
        <f t="shared" si="13"/>
        <v>5318.7058823529414</v>
      </c>
      <c r="Q147" s="566">
        <f t="shared" si="13"/>
        <v>4773.3529411764703</v>
      </c>
    </row>
    <row r="148" spans="2:17" ht="15.75" thickBot="1">
      <c r="C148" s="560" t="s">
        <v>654</v>
      </c>
      <c r="D148" s="561">
        <f>SUM(D134:D145)</f>
        <v>4</v>
      </c>
      <c r="E148" s="567">
        <f>IFERROR(SUMPRODUCT(E134:E145,$D$134:$D$145)/$D$148,"")</f>
        <v>0</v>
      </c>
      <c r="F148" s="567">
        <f t="shared" ref="F148:J148" si="14">IFERROR(SUMPRODUCT(F134:F145,$D$134:$D$145)/$D$148,"")</f>
        <v>0</v>
      </c>
      <c r="G148" s="567">
        <f t="shared" si="14"/>
        <v>0</v>
      </c>
      <c r="H148" s="567">
        <f t="shared" si="14"/>
        <v>0</v>
      </c>
      <c r="I148" s="567">
        <f t="shared" si="14"/>
        <v>0</v>
      </c>
      <c r="J148" s="567">
        <f t="shared" si="14"/>
        <v>4270</v>
      </c>
      <c r="K148" s="562">
        <f>SUM(K134:K145)</f>
        <v>4</v>
      </c>
      <c r="L148" s="567">
        <f>IFERROR(SUMPRODUCT(L134:L145,$K$134:$K$145)/$K$148,"")</f>
        <v>0</v>
      </c>
      <c r="M148" s="567">
        <f t="shared" ref="M148:Q148" si="15">IFERROR(SUMPRODUCT(M134:M145,$K$134:$K$145)/$K$148,"")</f>
        <v>0</v>
      </c>
      <c r="N148" s="567">
        <f t="shared" si="15"/>
        <v>0</v>
      </c>
      <c r="O148" s="567">
        <f t="shared" si="15"/>
        <v>0</v>
      </c>
      <c r="P148" s="567">
        <f t="shared" si="15"/>
        <v>0</v>
      </c>
      <c r="Q148" s="568">
        <f t="shared" si="15"/>
        <v>4270</v>
      </c>
    </row>
    <row r="149" spans="2:17" ht="15.75" thickBot="1"/>
    <row r="150" spans="2:17" ht="19.5" thickBot="1">
      <c r="C150" s="934" t="s">
        <v>3</v>
      </c>
      <c r="D150" s="935"/>
      <c r="E150" s="936"/>
    </row>
    <row r="151" spans="2:17" ht="4.1500000000000004" customHeight="1" thickBot="1">
      <c r="E151" s="415">
        <v>2</v>
      </c>
      <c r="F151" s="415">
        <v>3</v>
      </c>
      <c r="G151" s="415">
        <v>4</v>
      </c>
      <c r="H151" s="415">
        <v>5</v>
      </c>
      <c r="I151" s="415">
        <v>6</v>
      </c>
      <c r="J151" s="415">
        <v>7</v>
      </c>
      <c r="K151" s="415"/>
      <c r="L151" s="415">
        <v>2</v>
      </c>
      <c r="M151" s="415">
        <v>3</v>
      </c>
      <c r="N151" s="415">
        <v>4</v>
      </c>
      <c r="O151" s="415">
        <v>5</v>
      </c>
      <c r="P151" s="415">
        <v>6</v>
      </c>
      <c r="Q151" s="415">
        <v>7</v>
      </c>
    </row>
    <row r="152" spans="2:17" ht="16.5" thickBot="1">
      <c r="C152" s="526" t="s">
        <v>119</v>
      </c>
      <c r="D152" s="527" t="s">
        <v>80</v>
      </c>
      <c r="E152" s="528" t="s">
        <v>593</v>
      </c>
      <c r="F152" s="529" t="s">
        <v>594</v>
      </c>
      <c r="G152" s="529" t="s">
        <v>595</v>
      </c>
      <c r="H152" s="529" t="s">
        <v>596</v>
      </c>
      <c r="I152" s="529" t="s">
        <v>597</v>
      </c>
      <c r="J152" s="530" t="s">
        <v>598</v>
      </c>
      <c r="K152" s="531" t="s">
        <v>25</v>
      </c>
      <c r="L152" s="528" t="s">
        <v>593</v>
      </c>
      <c r="M152" s="529" t="s">
        <v>594</v>
      </c>
      <c r="N152" s="529" t="s">
        <v>595</v>
      </c>
      <c r="O152" s="529" t="s">
        <v>596</v>
      </c>
      <c r="P152" s="529" t="s">
        <v>597</v>
      </c>
      <c r="Q152" s="532" t="s">
        <v>598</v>
      </c>
    </row>
    <row r="153" spans="2:17">
      <c r="B153" s="569" t="s">
        <v>675</v>
      </c>
      <c r="C153" s="533" t="str">
        <f>IF('Distribution To ROM'!A170="","",'Distribution To ROM'!A170)</f>
        <v>T300 CT1</v>
      </c>
      <c r="D153" s="534">
        <f>IF('Distribution To ROM'!B170="","",'Distribution To ROM'!B170)</f>
        <v>10</v>
      </c>
      <c r="E153" s="535">
        <f>IFERROR(VLOOKUP($C$153,'Database Quality'!$C$6:$I$102,E3,FALSE),"")</f>
        <v>28</v>
      </c>
      <c r="F153" s="536">
        <f>IFERROR(VLOOKUP($C$153,'Database Quality'!$C$6:$I$102,F3,FALSE),"")</f>
        <v>2.96</v>
      </c>
      <c r="G153" s="536">
        <f>IFERROR(VLOOKUP($C$153,'Database Quality'!$C$6:$I$102,G3,FALSE),"")</f>
        <v>0.1</v>
      </c>
      <c r="H153" s="537">
        <f>IFERROR(VLOOKUP($C$153,'Database Quality'!$C$6:$I$102,H3,FALSE),"")</f>
        <v>6805</v>
      </c>
      <c r="I153" s="537">
        <f>IFERROR(VLOOKUP($C$153,'Database Quality'!$C$6:$I$102,I3,FALSE),"")</f>
        <v>5272</v>
      </c>
      <c r="J153" s="538">
        <f>IFERROR(VLOOKUP($C$153,'Database Quality'!$C$6:$I$102,J3,FALSE),"")</f>
        <v>4729</v>
      </c>
      <c r="K153" s="539">
        <f>IF('Distribution To ROM'!C170="","",'Distribution To ROM'!C170)</f>
        <v>13</v>
      </c>
      <c r="L153" s="535">
        <f>IFERROR(VLOOKUP($C$153,'Database Quality'!$C$6:$I$102,L3,FALSE),"")</f>
        <v>28</v>
      </c>
      <c r="M153" s="536">
        <f>IFERROR(VLOOKUP($C$153,'Database Quality'!$C$6:$I$102,M3,FALSE),"")</f>
        <v>2.96</v>
      </c>
      <c r="N153" s="536">
        <f>IFERROR(VLOOKUP($C$153,'Database Quality'!$C$6:$I$102,N3,FALSE),"")</f>
        <v>0.1</v>
      </c>
      <c r="O153" s="537">
        <f>IFERROR(VLOOKUP($C$153,'Database Quality'!$C$6:$I$102,O3,FALSE),"")</f>
        <v>6805</v>
      </c>
      <c r="P153" s="537">
        <f>IFERROR(VLOOKUP($C$153,'Database Quality'!$C$6:$I$102,P3,FALSE),"")</f>
        <v>5272</v>
      </c>
      <c r="Q153" s="540">
        <f>IFERROR(VLOOKUP($C$153,'Database Quality'!$C$6:$I$102,Q3,FALSE),"")</f>
        <v>4729</v>
      </c>
    </row>
    <row r="154" spans="2:17">
      <c r="C154" s="541" t="str">
        <f>IF('Distribution To ROM'!A171="","",'Distribution To ROM'!A171)</f>
        <v/>
      </c>
      <c r="D154" s="534" t="str">
        <f>IF('Distribution To ROM'!B171="","",'Distribution To ROM'!B171)</f>
        <v/>
      </c>
      <c r="E154" s="542" t="str">
        <f>IFERROR(VLOOKUP($C$154,'Database Quality'!$C$6:$I$102,E3,FALSE),"")</f>
        <v/>
      </c>
      <c r="F154" s="421" t="str">
        <f>IFERROR(VLOOKUP($C$154,'Database Quality'!$C$6:$I$102,F3,FALSE),"")</f>
        <v/>
      </c>
      <c r="G154" s="421" t="str">
        <f>IFERROR(VLOOKUP($C$154,'Database Quality'!$C$6:$I$102,G3,FALSE),"")</f>
        <v/>
      </c>
      <c r="H154" s="422" t="str">
        <f>IFERROR(VLOOKUP($C$154,'Database Quality'!$C$6:$I$102,H3,FALSE),"")</f>
        <v/>
      </c>
      <c r="I154" s="422" t="str">
        <f>IFERROR(VLOOKUP($C$154,'Database Quality'!$C$6:$I$102,I3,FALSE),"")</f>
        <v/>
      </c>
      <c r="J154" s="543" t="str">
        <f>IFERROR(VLOOKUP($C$154,'Database Quality'!$C$6:$I$102,J3,FALSE),"")</f>
        <v/>
      </c>
      <c r="K154" s="539" t="str">
        <f>IF('Distribution To ROM'!C171="","",'Distribution To ROM'!C171)</f>
        <v/>
      </c>
      <c r="L154" s="542" t="str">
        <f>IFERROR(VLOOKUP($C$154,'Database Quality'!$C$6:$I$102,L3,FALSE),"")</f>
        <v/>
      </c>
      <c r="M154" s="421" t="str">
        <f>IFERROR(VLOOKUP($C$154,'Database Quality'!$C$6:$I$102,M3,FALSE),"")</f>
        <v/>
      </c>
      <c r="N154" s="421" t="str">
        <f>IFERROR(VLOOKUP($C$154,'Database Quality'!$C$6:$I$102,N3,FALSE),"")</f>
        <v/>
      </c>
      <c r="O154" s="422" t="str">
        <f>IFERROR(VLOOKUP($C$154,'Database Quality'!$C$6:$I$102,O3,FALSE),"")</f>
        <v/>
      </c>
      <c r="P154" s="422" t="str">
        <f>IFERROR(VLOOKUP($C$154,'Database Quality'!$C$6:$I$102,P3,FALSE),"")</f>
        <v/>
      </c>
      <c r="Q154" s="544" t="str">
        <f>IFERROR(VLOOKUP($C$154,'Database Quality'!$C$6:$I$102,Q3,FALSE),"")</f>
        <v/>
      </c>
    </row>
    <row r="155" spans="2:17">
      <c r="C155" s="541" t="str">
        <f>IF('Distribution To ROM'!A172="","",'Distribution To ROM'!A172)</f>
        <v/>
      </c>
      <c r="D155" s="534" t="str">
        <f>IF('Distribution To ROM'!B172="","",'Distribution To ROM'!B172)</f>
        <v/>
      </c>
      <c r="E155" s="542" t="str">
        <f>IFERROR(VLOOKUP($C$155,'Database Quality'!$C$6:$I$102,E3,FALSE),"")</f>
        <v/>
      </c>
      <c r="F155" s="421" t="str">
        <f>IFERROR(VLOOKUP($C$155,'Database Quality'!$C$6:$I$102,F3,FALSE),"")</f>
        <v/>
      </c>
      <c r="G155" s="421" t="str">
        <f>IFERROR(VLOOKUP($C$155,'Database Quality'!$C$6:$I$102,G3,FALSE),"")</f>
        <v/>
      </c>
      <c r="H155" s="422" t="str">
        <f>IFERROR(VLOOKUP($C$155,'Database Quality'!$C$6:$I$102,H3,FALSE),"")</f>
        <v/>
      </c>
      <c r="I155" s="422" t="str">
        <f>IFERROR(VLOOKUP($C$155,'Database Quality'!$C$6:$I$102,I3,FALSE),"")</f>
        <v/>
      </c>
      <c r="J155" s="543" t="str">
        <f>IFERROR(VLOOKUP($C$155,'Database Quality'!$C$6:$I$102,J3,FALSE),"")</f>
        <v/>
      </c>
      <c r="K155" s="539" t="str">
        <f>IF('Distribution To ROM'!C172="","",'Distribution To ROM'!C172)</f>
        <v/>
      </c>
      <c r="L155" s="542" t="str">
        <f>IFERROR(VLOOKUP($C$155,'Database Quality'!$C$6:$I$102,L3,FALSE),"")</f>
        <v/>
      </c>
      <c r="M155" s="421" t="str">
        <f>IFERROR(VLOOKUP($C$155,'Database Quality'!$C$6:$I$102,M3,FALSE),"")</f>
        <v/>
      </c>
      <c r="N155" s="421" t="str">
        <f>IFERROR(VLOOKUP($C$155,'Database Quality'!$C$6:$I$102,N3,FALSE),"")</f>
        <v/>
      </c>
      <c r="O155" s="422" t="str">
        <f>IFERROR(VLOOKUP($C$155,'Database Quality'!$C$6:$I$102,O3,FALSE),"")</f>
        <v/>
      </c>
      <c r="P155" s="422" t="str">
        <f>IFERROR(VLOOKUP($C$155,'Database Quality'!$C$6:$I$102,P3,FALSE),"")</f>
        <v/>
      </c>
      <c r="Q155" s="544" t="str">
        <f>IFERROR(VLOOKUP($C$155,'Database Quality'!$C$6:$I$102,Q3,FALSE),"")</f>
        <v/>
      </c>
    </row>
    <row r="156" spans="2:17">
      <c r="B156" s="569" t="s">
        <v>676</v>
      </c>
      <c r="C156" s="545" t="str">
        <f>IF('Distribution To ROM'!G170="","",'Distribution To ROM'!G170)</f>
        <v>T300 CT1.</v>
      </c>
      <c r="D156" s="534">
        <f>IF('Distribution To ROM'!H170="","",'Distribution To ROM'!H170)</f>
        <v>9</v>
      </c>
      <c r="E156" s="546">
        <f>IFERROR(VLOOKUP($C$156,'Database Quality'!$C$6:$I$102,E3,FALSE),"")</f>
        <v>28</v>
      </c>
      <c r="F156" s="438">
        <f>IFERROR(VLOOKUP($C$156,'Database Quality'!$C$6:$I$102,F3,FALSE),"")</f>
        <v>2.96</v>
      </c>
      <c r="G156" s="438">
        <f>IFERROR(VLOOKUP($C$156,'Database Quality'!$C$6:$I$102,G3,FALSE),"")</f>
        <v>0.1</v>
      </c>
      <c r="H156" s="414">
        <f>IFERROR(VLOOKUP($C$156,'Database Quality'!$C$6:$I$102,H3,FALSE),"")</f>
        <v>6805</v>
      </c>
      <c r="I156" s="414">
        <f>IFERROR(VLOOKUP($C$156,'Database Quality'!$C$6:$I$102,I3,FALSE),"")</f>
        <v>5272</v>
      </c>
      <c r="J156" s="547">
        <f>IFERROR(VLOOKUP($C$156,'Database Quality'!$C$6:$I$102,J3,FALSE),"")</f>
        <v>4729</v>
      </c>
      <c r="K156" s="539">
        <f>IF('Distribution To ROM'!I170="","",'Distribution To ROM'!I170)</f>
        <v>11</v>
      </c>
      <c r="L156" s="546">
        <f>IFERROR(VLOOKUP($C$156,'Database Quality'!$C$6:$I$102,L3,FALSE),"")</f>
        <v>28</v>
      </c>
      <c r="M156" s="438">
        <f>IFERROR(VLOOKUP($C$156,'Database Quality'!$C$6:$I$102,M3,FALSE),"")</f>
        <v>2.96</v>
      </c>
      <c r="N156" s="438">
        <f>IFERROR(VLOOKUP($C$156,'Database Quality'!$C$6:$I$102,N3,FALSE),"")</f>
        <v>0.1</v>
      </c>
      <c r="O156" s="414">
        <f>IFERROR(VLOOKUP($C$156,'Database Quality'!$C$6:$I$102,O3,FALSE),"")</f>
        <v>6805</v>
      </c>
      <c r="P156" s="414">
        <f>IFERROR(VLOOKUP($C$156,'Database Quality'!$C$6:$I$102,P3,FALSE),"")</f>
        <v>5272</v>
      </c>
      <c r="Q156" s="548">
        <f>IFERROR(VLOOKUP($C$156,'Database Quality'!$C$6:$I$102,Q3,FALSE),"")</f>
        <v>4729</v>
      </c>
    </row>
    <row r="157" spans="2:17">
      <c r="C157" s="545" t="str">
        <f>IF('Distribution To ROM'!G171="","",'Distribution To ROM'!G171)</f>
        <v/>
      </c>
      <c r="D157" s="534" t="str">
        <f>IF('Distribution To ROM'!H171="","",'Distribution To ROM'!H171)</f>
        <v/>
      </c>
      <c r="E157" s="546" t="str">
        <f>IFERROR(VLOOKUP($C$157,'Database Quality'!$C$6:$I$102,E3,FALSE),"")</f>
        <v/>
      </c>
      <c r="F157" s="438" t="str">
        <f>IFERROR(VLOOKUP($C$157,'Database Quality'!$C$6:$I$102,F3,FALSE),"")</f>
        <v/>
      </c>
      <c r="G157" s="438" t="str">
        <f>IFERROR(VLOOKUP($C$157,'Database Quality'!$C$6:$I$102,G3,FALSE),"")</f>
        <v/>
      </c>
      <c r="H157" s="414" t="str">
        <f>IFERROR(VLOOKUP($C$157,'Database Quality'!$C$6:$I$102,H3,FALSE),"")</f>
        <v/>
      </c>
      <c r="I157" s="414" t="str">
        <f>IFERROR(VLOOKUP($C$157,'Database Quality'!$C$6:$I$102,I3,FALSE),"")</f>
        <v/>
      </c>
      <c r="J157" s="547" t="str">
        <f>IFERROR(VLOOKUP($C$157,'Database Quality'!$C$6:$I$102,J3,FALSE),"")</f>
        <v/>
      </c>
      <c r="K157" s="539" t="str">
        <f>IF('Distribution To ROM'!I171="","",'Distribution To ROM'!I171)</f>
        <v/>
      </c>
      <c r="L157" s="546" t="str">
        <f>IFERROR(VLOOKUP($C$157,'Database Quality'!$C$6:$I$102,L3,FALSE),"")</f>
        <v/>
      </c>
      <c r="M157" s="438" t="str">
        <f>IFERROR(VLOOKUP($C$157,'Database Quality'!$C$6:$I$102,M3,FALSE),"")</f>
        <v/>
      </c>
      <c r="N157" s="438" t="str">
        <f>IFERROR(VLOOKUP($C$157,'Database Quality'!$C$6:$I$102,N3,FALSE),"")</f>
        <v/>
      </c>
      <c r="O157" s="414" t="str">
        <f>IFERROR(VLOOKUP($C$157,'Database Quality'!$C$6:$I$102,O3,FALSE),"")</f>
        <v/>
      </c>
      <c r="P157" s="414" t="str">
        <f>IFERROR(VLOOKUP($C$157,'Database Quality'!$C$6:$I$102,P3,FALSE),"")</f>
        <v/>
      </c>
      <c r="Q157" s="548" t="str">
        <f>IFERROR(VLOOKUP($C$157,'Database Quality'!$C$6:$I$102,Q3,FALSE),"")</f>
        <v/>
      </c>
    </row>
    <row r="158" spans="2:17">
      <c r="C158" s="545" t="str">
        <f>IF('Distribution To ROM'!G172="","",'Distribution To ROM'!G172)</f>
        <v/>
      </c>
      <c r="D158" s="534" t="str">
        <f>IF('Distribution To ROM'!H172="","",'Distribution To ROM'!H172)</f>
        <v/>
      </c>
      <c r="E158" s="546" t="str">
        <f>IFERROR(VLOOKUP($C$158,'Database Quality'!$C$6:$I$102,E3,FALSE),"")</f>
        <v/>
      </c>
      <c r="F158" s="438" t="str">
        <f>IFERROR(VLOOKUP($C$158,'Database Quality'!$C$6:$I$102,F3,FALSE),"")</f>
        <v/>
      </c>
      <c r="G158" s="438" t="str">
        <f>IFERROR(VLOOKUP($C$158,'Database Quality'!$C$6:$I$102,G3,FALSE),"")</f>
        <v/>
      </c>
      <c r="H158" s="414" t="str">
        <f>IFERROR(VLOOKUP($C$158,'Database Quality'!$C$6:$I$102,H3,FALSE),"")</f>
        <v/>
      </c>
      <c r="I158" s="414" t="str">
        <f>IFERROR(VLOOKUP($C$158,'Database Quality'!$C$6:$I$102,I3,FALSE),"")</f>
        <v/>
      </c>
      <c r="J158" s="547" t="str">
        <f>IFERROR(VLOOKUP($C$158,'Database Quality'!$C$6:$I$102,J3,FALSE),"")</f>
        <v/>
      </c>
      <c r="K158" s="539" t="str">
        <f>IF('Distribution To ROM'!I172="","",'Distribution To ROM'!I172)</f>
        <v/>
      </c>
      <c r="L158" s="546" t="str">
        <f>IFERROR(VLOOKUP($C$158,'Database Quality'!$C$6:$I$102,L3,FALSE),"")</f>
        <v/>
      </c>
      <c r="M158" s="438" t="str">
        <f>IFERROR(VLOOKUP($C$158,'Database Quality'!$C$6:$I$102,M3,FALSE),"")</f>
        <v/>
      </c>
      <c r="N158" s="438" t="str">
        <f>IFERROR(VLOOKUP($C$158,'Database Quality'!$C$6:$I$102,N3,FALSE),"")</f>
        <v/>
      </c>
      <c r="O158" s="414" t="str">
        <f>IFERROR(VLOOKUP($C$158,'Database Quality'!$C$6:$I$102,O3,FALSE),"")</f>
        <v/>
      </c>
      <c r="P158" s="414" t="str">
        <f>IFERROR(VLOOKUP($C$158,'Database Quality'!$C$6:$I$102,P3,FALSE),"")</f>
        <v/>
      </c>
      <c r="Q158" s="548" t="str">
        <f>IFERROR(VLOOKUP($C$158,'Database Quality'!$C$6:$I$102,Q3,FALSE),"")</f>
        <v/>
      </c>
    </row>
    <row r="159" spans="2:17">
      <c r="B159" s="569" t="s">
        <v>171</v>
      </c>
      <c r="C159" s="541" t="str">
        <f>IF('Distribution To ROM'!M170="","",'Distribution To ROM'!M170)</f>
        <v>T100 NT.</v>
      </c>
      <c r="D159" s="534">
        <f>IF('Distribution To ROM'!N170="","",'Distribution To ROM'!N170)</f>
        <v>4</v>
      </c>
      <c r="E159" s="542">
        <f>IFERROR(VLOOKUP($C$159,'Database Quality'!$C$6:$I$102,E3,FALSE),"")</f>
        <v>27.33</v>
      </c>
      <c r="F159" s="421">
        <f>IFERROR(VLOOKUP($C$159,'Database Quality'!$C$6:$I$102,F3,FALSE),"")</f>
        <v>1.42</v>
      </c>
      <c r="G159" s="421">
        <f>IFERROR(VLOOKUP($C$159,'Database Quality'!$C$6:$I$102,G3,FALSE),"")</f>
        <v>0.08</v>
      </c>
      <c r="H159" s="422">
        <f>IFERROR(VLOOKUP($C$159,'Database Quality'!$C$6:$I$102,H3,FALSE),"")</f>
        <v>6847</v>
      </c>
      <c r="I159" s="422">
        <f>IFERROR(VLOOKUP($C$159,'Database Quality'!$C$6:$I$102,I3,FALSE),"")</f>
        <v>5415</v>
      </c>
      <c r="J159" s="543">
        <f>IFERROR(VLOOKUP($C$159,'Database Quality'!$C$6:$I$102,J3,FALSE),"")</f>
        <v>4883</v>
      </c>
      <c r="K159" s="539">
        <f>IF('Distribution To ROM'!O170="","",'Distribution To ROM'!O170)</f>
        <v>4</v>
      </c>
      <c r="L159" s="542">
        <f>IFERROR(VLOOKUP($C$159,'Database Quality'!$C$6:$I$102,L3,FALSE),"")</f>
        <v>27.33</v>
      </c>
      <c r="M159" s="421">
        <f>IFERROR(VLOOKUP($C$159,'Database Quality'!$C$6:$I$102,M3,FALSE),"")</f>
        <v>1.42</v>
      </c>
      <c r="N159" s="421">
        <f>IFERROR(VLOOKUP($C$159,'Database Quality'!$C$6:$I$102,N3,FALSE),"")</f>
        <v>0.08</v>
      </c>
      <c r="O159" s="422">
        <f>IFERROR(VLOOKUP($C$159,'Database Quality'!$C$6:$I$102,O3,FALSE),"")</f>
        <v>6847</v>
      </c>
      <c r="P159" s="422">
        <f>IFERROR(VLOOKUP($C$159,'Database Quality'!$C$6:$I$102,P3,FALSE),"")</f>
        <v>5415</v>
      </c>
      <c r="Q159" s="544">
        <f>IFERROR(VLOOKUP($C$159,'Database Quality'!$C$6:$I$102,Q3,FALSE),"")</f>
        <v>4883</v>
      </c>
    </row>
    <row r="160" spans="2:17">
      <c r="C160" s="541" t="str">
        <f>IF('Distribution To ROM'!M171="","",'Distribution To ROM'!M171)</f>
        <v/>
      </c>
      <c r="D160" s="534" t="str">
        <f>IF('Distribution To ROM'!N171="","",'Distribution To ROM'!N171)</f>
        <v/>
      </c>
      <c r="E160" s="542" t="str">
        <f>IFERROR(VLOOKUP($C$160,'Database Quality'!$C$6:$I$102,E3,FALSE),"")</f>
        <v/>
      </c>
      <c r="F160" s="421" t="str">
        <f>IFERROR(VLOOKUP($C$160,'Database Quality'!$C$6:$I$102,F3,FALSE),"")</f>
        <v/>
      </c>
      <c r="G160" s="421" t="str">
        <f>IFERROR(VLOOKUP($C$160,'Database Quality'!$C$6:$I$102,G3,FALSE),"")</f>
        <v/>
      </c>
      <c r="H160" s="422" t="str">
        <f>IFERROR(VLOOKUP($C$160,'Database Quality'!$C$6:$I$102,H3,FALSE),"")</f>
        <v/>
      </c>
      <c r="I160" s="422" t="str">
        <f>IFERROR(VLOOKUP($C$160,'Database Quality'!$C$6:$I$102,I3,FALSE),"")</f>
        <v/>
      </c>
      <c r="J160" s="543" t="str">
        <f>IFERROR(VLOOKUP($C$160,'Database Quality'!$C$6:$I$102,J3,FALSE),"")</f>
        <v/>
      </c>
      <c r="K160" s="539" t="str">
        <f>IF('Distribution To ROM'!O171="","",'Distribution To ROM'!O171)</f>
        <v/>
      </c>
      <c r="L160" s="542" t="str">
        <f>IFERROR(VLOOKUP($C$160,'Database Quality'!$C$6:$I$102,L3,FALSE),"")</f>
        <v/>
      </c>
      <c r="M160" s="421" t="str">
        <f>IFERROR(VLOOKUP($C$160,'Database Quality'!$C$6:$I$102,M3,FALSE),"")</f>
        <v/>
      </c>
      <c r="N160" s="421" t="str">
        <f>IFERROR(VLOOKUP($C$160,'Database Quality'!$C$6:$I$102,N3,FALSE),"")</f>
        <v/>
      </c>
      <c r="O160" s="422" t="str">
        <f>IFERROR(VLOOKUP($C$160,'Database Quality'!$C$6:$I$102,O3,FALSE),"")</f>
        <v/>
      </c>
      <c r="P160" s="422" t="str">
        <f>IFERROR(VLOOKUP($C$160,'Database Quality'!$C$6:$I$102,P3,FALSE),"")</f>
        <v/>
      </c>
      <c r="Q160" s="544" t="str">
        <f>IFERROR(VLOOKUP($C$160,'Database Quality'!$C$6:$I$102,Q3,FALSE),"")</f>
        <v/>
      </c>
    </row>
    <row r="161" spans="2:17">
      <c r="C161" s="541" t="str">
        <f>IF('Distribution To ROM'!M172="","",'Distribution To ROM'!M172)</f>
        <v/>
      </c>
      <c r="D161" s="534" t="str">
        <f>IF('Distribution To ROM'!N172="","",'Distribution To ROM'!N172)</f>
        <v/>
      </c>
      <c r="E161" s="542" t="str">
        <f>IFERROR(VLOOKUP($C$161,'Database Quality'!$C$6:$I$102,E3,FALSE),"")</f>
        <v/>
      </c>
      <c r="F161" s="421" t="str">
        <f>IFERROR(VLOOKUP($C$161,'Database Quality'!$C$6:$I$102,F3,FALSE),"")</f>
        <v/>
      </c>
      <c r="G161" s="421" t="str">
        <f>IFERROR(VLOOKUP($C$161,'Database Quality'!$C$6:$I$102,G3,FALSE),"")</f>
        <v/>
      </c>
      <c r="H161" s="422" t="str">
        <f>IFERROR(VLOOKUP($C$161,'Database Quality'!$C$6:$I$102,H3,FALSE),"")</f>
        <v/>
      </c>
      <c r="I161" s="422" t="str">
        <f>IFERROR(VLOOKUP($C$161,'Database Quality'!$C$6:$I$102,I3,FALSE),"")</f>
        <v/>
      </c>
      <c r="J161" s="543" t="str">
        <f>IFERROR(VLOOKUP($C$161,'Database Quality'!$C$6:$I$102,J3,FALSE),"")</f>
        <v/>
      </c>
      <c r="K161" s="539" t="str">
        <f>IF('Distribution To ROM'!O172="","",'Distribution To ROM'!O172)</f>
        <v/>
      </c>
      <c r="L161" s="542" t="str">
        <f>IFERROR(VLOOKUP($C$161,'Database Quality'!$C$6:$I$102,L3,FALSE),"")</f>
        <v/>
      </c>
      <c r="M161" s="421" t="str">
        <f>IFERROR(VLOOKUP($C$161,'Database Quality'!$C$6:$I$102,M3,FALSE),"")</f>
        <v/>
      </c>
      <c r="N161" s="421" t="str">
        <f>IFERROR(VLOOKUP($C$161,'Database Quality'!$C$6:$I$102,N3,FALSE),"")</f>
        <v/>
      </c>
      <c r="O161" s="422" t="str">
        <f>IFERROR(VLOOKUP($C$161,'Database Quality'!$C$6:$I$102,O3,FALSE),"")</f>
        <v/>
      </c>
      <c r="P161" s="422" t="str">
        <f>IFERROR(VLOOKUP($C$161,'Database Quality'!$C$6:$I$102,P3,FALSE),"")</f>
        <v/>
      </c>
      <c r="Q161" s="544" t="str">
        <f>IFERROR(VLOOKUP($C$161,'Database Quality'!$C$6:$I$102,Q3,FALSE),"")</f>
        <v/>
      </c>
    </row>
    <row r="162" spans="2:17">
      <c r="B162" s="569" t="s">
        <v>90</v>
      </c>
      <c r="C162" s="545" t="str">
        <f>IF('Distribution To ROM'!S170="","",'Distribution To ROM'!S170)</f>
        <v>T200 CT2</v>
      </c>
      <c r="D162" s="534">
        <f>IF('Distribution To ROM'!T170="","",'Distribution To ROM'!T170)</f>
        <v>4</v>
      </c>
      <c r="E162" s="546">
        <f>IFERROR(VLOOKUP($C$162,'Database Quality'!$C$6:$I$102,E3,FALSE),"")</f>
        <v>28.1</v>
      </c>
      <c r="F162" s="438">
        <f>IFERROR(VLOOKUP($C$162,'Database Quality'!$C$6:$I$102,F3,FALSE),"")</f>
        <v>1.92</v>
      </c>
      <c r="G162" s="438">
        <f>IFERROR(VLOOKUP($C$162,'Database Quality'!$C$6:$I$102,G3,FALSE),"")</f>
        <v>0.08</v>
      </c>
      <c r="H162" s="414">
        <f>IFERROR(VLOOKUP($C$162,'Database Quality'!$C$6:$I$102,H3,FALSE),"")</f>
        <v>6874</v>
      </c>
      <c r="I162" s="414">
        <f>IFERROR(VLOOKUP($C$162,'Database Quality'!$C$6:$I$102,I3,FALSE),"")</f>
        <v>5369</v>
      </c>
      <c r="J162" s="547">
        <f>IFERROR(VLOOKUP($C$162,'Database Quality'!$C$6:$I$102,J3,FALSE),"")</f>
        <v>4811</v>
      </c>
      <c r="K162" s="539">
        <f>IF('Distribution To ROM'!U170="","",'Distribution To ROM'!U170)</f>
        <v>7</v>
      </c>
      <c r="L162" s="546">
        <f>IFERROR(VLOOKUP($C$162,'Database Quality'!$C$6:$I$102,L3,FALSE),"")</f>
        <v>28.1</v>
      </c>
      <c r="M162" s="438">
        <f>IFERROR(VLOOKUP($C$162,'Database Quality'!$C$6:$I$102,M3,FALSE),"")</f>
        <v>1.92</v>
      </c>
      <c r="N162" s="438">
        <f>IFERROR(VLOOKUP($C$162,'Database Quality'!$C$6:$I$102,N3,FALSE),"")</f>
        <v>0.08</v>
      </c>
      <c r="O162" s="414">
        <f>IFERROR(VLOOKUP($C$162,'Database Quality'!$C$6:$I$102,O3,FALSE),"")</f>
        <v>6874</v>
      </c>
      <c r="P162" s="414">
        <f>IFERROR(VLOOKUP($C$162,'Database Quality'!$C$6:$I$102,P3,FALSE),"")</f>
        <v>5369</v>
      </c>
      <c r="Q162" s="548">
        <f>IFERROR(VLOOKUP($C$162,'Database Quality'!$C$6:$I$102,Q3,FALSE),"")</f>
        <v>4811</v>
      </c>
    </row>
    <row r="163" spans="2:17">
      <c r="C163" s="545" t="str">
        <f>IF('Distribution To ROM'!S171="","",'Distribution To ROM'!S171)</f>
        <v/>
      </c>
      <c r="D163" s="534" t="str">
        <f>IF('Distribution To ROM'!T171="","",'Distribution To ROM'!T171)</f>
        <v/>
      </c>
      <c r="E163" s="546" t="str">
        <f>IFERROR(VLOOKUP($C$163,'Database Quality'!$C$6:$I$102,E3,FALSE),"")</f>
        <v/>
      </c>
      <c r="F163" s="438" t="str">
        <f>IFERROR(VLOOKUP($C$163,'Database Quality'!$C$6:$I$102,F3,FALSE),"")</f>
        <v/>
      </c>
      <c r="G163" s="438" t="str">
        <f>IFERROR(VLOOKUP($C$163,'Database Quality'!$C$6:$I$102,G3,FALSE),"")</f>
        <v/>
      </c>
      <c r="H163" s="414" t="str">
        <f>IFERROR(VLOOKUP($C$163,'Database Quality'!$C$6:$I$102,H3,FALSE),"")</f>
        <v/>
      </c>
      <c r="I163" s="414" t="str">
        <f>IFERROR(VLOOKUP($C$163,'Database Quality'!$C$6:$I$102,I3,FALSE),"")</f>
        <v/>
      </c>
      <c r="J163" s="547" t="str">
        <f>IFERROR(VLOOKUP($C$163,'Database Quality'!$C$6:$I$102,J3,FALSE),"")</f>
        <v/>
      </c>
      <c r="K163" s="539" t="str">
        <f>IF('Distribution To ROM'!U171="","",'Distribution To ROM'!U171)</f>
        <v/>
      </c>
      <c r="L163" s="546" t="str">
        <f>IFERROR(VLOOKUP($C$163,'Database Quality'!$C$6:$I$102,L3,FALSE),"")</f>
        <v/>
      </c>
      <c r="M163" s="438" t="str">
        <f>IFERROR(VLOOKUP($C$163,'Database Quality'!$C$6:$I$102,M3,FALSE),"")</f>
        <v/>
      </c>
      <c r="N163" s="438" t="str">
        <f>IFERROR(VLOOKUP($C$163,'Database Quality'!$C$6:$I$102,N3,FALSE),"")</f>
        <v/>
      </c>
      <c r="O163" s="414" t="str">
        <f>IFERROR(VLOOKUP($C$163,'Database Quality'!$C$6:$I$102,O3,FALSE),"")</f>
        <v/>
      </c>
      <c r="P163" s="414" t="str">
        <f>IFERROR(VLOOKUP($C$163,'Database Quality'!$C$6:$I$102,P3,FALSE),"")</f>
        <v/>
      </c>
      <c r="Q163" s="548" t="str">
        <f>IFERROR(VLOOKUP($C$163,'Database Quality'!$C$6:$I$102,Q3,FALSE),"")</f>
        <v/>
      </c>
    </row>
    <row r="164" spans="2:17">
      <c r="C164" s="545" t="str">
        <f>IF('Distribution To ROM'!S172="","",'Distribution To ROM'!S172)</f>
        <v/>
      </c>
      <c r="D164" s="534" t="str">
        <f>IF('Distribution To ROM'!T172="","",'Distribution To ROM'!T172)</f>
        <v/>
      </c>
      <c r="E164" s="546" t="str">
        <f>IFERROR(VLOOKUP($C$164,'Database Quality'!$C$6:$I$102,E3,FALSE),"")</f>
        <v/>
      </c>
      <c r="F164" s="438" t="str">
        <f>IFERROR(VLOOKUP($C$164,'Database Quality'!$C$6:$I$102,F3,FALSE),"")</f>
        <v/>
      </c>
      <c r="G164" s="438" t="str">
        <f>IFERROR(VLOOKUP($C$164,'Database Quality'!$C$6:$I$102,G3,FALSE),"")</f>
        <v/>
      </c>
      <c r="H164" s="414" t="str">
        <f>IFERROR(VLOOKUP($C$164,'Database Quality'!$C$6:$I$102,H3,FALSE),"")</f>
        <v/>
      </c>
      <c r="I164" s="414" t="str">
        <f>IFERROR(VLOOKUP($C$164,'Database Quality'!$C$6:$I$102,I3,FALSE),"")</f>
        <v/>
      </c>
      <c r="J164" s="547" t="str">
        <f>IFERROR(VLOOKUP($C$164,'Database Quality'!$C$6:$I$102,J3,FALSE),"")</f>
        <v/>
      </c>
      <c r="K164" s="539" t="str">
        <f>IF('Distribution To ROM'!U172="","",'Distribution To ROM'!U172)</f>
        <v/>
      </c>
      <c r="L164" s="546" t="str">
        <f>IFERROR(VLOOKUP($C$164,'Database Quality'!$C$6:$I$102,L3,FALSE),"")</f>
        <v/>
      </c>
      <c r="M164" s="438" t="str">
        <f>IFERROR(VLOOKUP($C$164,'Database Quality'!$C$6:$I$102,M3,FALSE),"")</f>
        <v/>
      </c>
      <c r="N164" s="438" t="str">
        <f>IFERROR(VLOOKUP($C$164,'Database Quality'!$C$6:$I$102,N3,FALSE),"")</f>
        <v/>
      </c>
      <c r="O164" s="414" t="str">
        <f>IFERROR(VLOOKUP($C$164,'Database Quality'!$C$6:$I$102,O3,FALSE),"")</f>
        <v/>
      </c>
      <c r="P164" s="414" t="str">
        <f>IFERROR(VLOOKUP($C$164,'Database Quality'!$C$6:$I$102,P3,FALSE),"")</f>
        <v/>
      </c>
      <c r="Q164" s="548" t="str">
        <f>IFERROR(VLOOKUP($C$164,'Database Quality'!$C$6:$I$102,Q3,FALSE),"")</f>
        <v/>
      </c>
    </row>
    <row r="165" spans="2:17">
      <c r="B165" s="569" t="s">
        <v>172</v>
      </c>
      <c r="C165" s="541" t="str">
        <f>IF('Distribution To ROM'!Y170="","",'Distribution To ROM'!Y170)</f>
        <v/>
      </c>
      <c r="D165" s="534" t="str">
        <f>IF('Distribution To ROM'!Z170="","",'Distribution To ROM'!Z170)</f>
        <v/>
      </c>
      <c r="E165" s="542" t="str">
        <f>IFERROR(VLOOKUP($C$165,'Database Quality'!$C$6:$I$102,E3,FALSE),"")</f>
        <v/>
      </c>
      <c r="F165" s="421" t="str">
        <f>IFERROR(VLOOKUP($C$165,'Database Quality'!$C$6:$I$102,F3,FALSE),"")</f>
        <v/>
      </c>
      <c r="G165" s="421" t="str">
        <f>IFERROR(VLOOKUP($C$165,'Database Quality'!$C$6:$I$102,G3,FALSE),"")</f>
        <v/>
      </c>
      <c r="H165" s="422" t="str">
        <f>IFERROR(VLOOKUP($C$165,'Database Quality'!$C$6:$I$102,H3,FALSE),"")</f>
        <v/>
      </c>
      <c r="I165" s="422" t="str">
        <f>IFERROR(VLOOKUP($C$165,'Database Quality'!$C$6:$I$102,I3,FALSE),"")</f>
        <v/>
      </c>
      <c r="J165" s="543" t="str">
        <f>IFERROR(VLOOKUP($C$165,'Database Quality'!$C$6:$I$102,J3,FALSE),"")</f>
        <v/>
      </c>
      <c r="K165" s="539" t="str">
        <f>IF('Distribution To ROM'!AA170="","",'Distribution To ROM'!AA170)</f>
        <v/>
      </c>
      <c r="L165" s="542" t="str">
        <f>IFERROR(VLOOKUP($C$165,'Database Quality'!$C$6:$I$102,L3,FALSE),"")</f>
        <v/>
      </c>
      <c r="M165" s="421" t="str">
        <f>IFERROR(VLOOKUP($C$165,'Database Quality'!$C$6:$I$102,M3,FALSE),"")</f>
        <v/>
      </c>
      <c r="N165" s="421" t="str">
        <f>IFERROR(VLOOKUP($C$165,'Database Quality'!$C$6:$I$102,N3,FALSE),"")</f>
        <v/>
      </c>
      <c r="O165" s="422" t="str">
        <f>IFERROR(VLOOKUP($C$165,'Database Quality'!$C$6:$I$102,O3,FALSE),"")</f>
        <v/>
      </c>
      <c r="P165" s="422" t="str">
        <f>IFERROR(VLOOKUP($C$165,'Database Quality'!$C$6:$I$102,P3,FALSE),"")</f>
        <v/>
      </c>
      <c r="Q165" s="544" t="str">
        <f>IFERROR(VLOOKUP($C$165,'Database Quality'!$C$6:$I$102,Q3,FALSE),"")</f>
        <v/>
      </c>
    </row>
    <row r="166" spans="2:17">
      <c r="C166" s="541" t="str">
        <f>IF('Distribution To ROM'!Y171="","",'Distribution To ROM'!Y171)</f>
        <v/>
      </c>
      <c r="D166" s="534" t="str">
        <f>IF('Distribution To ROM'!Z171="","",'Distribution To ROM'!Z171)</f>
        <v/>
      </c>
      <c r="E166" s="542" t="str">
        <f>IFERROR(VLOOKUP($C$166,'Database Quality'!$C$6:$I$102,E3,FALSE),"")</f>
        <v/>
      </c>
      <c r="F166" s="421" t="str">
        <f>IFERROR(VLOOKUP($C$166,'Database Quality'!$C$6:$I$102,F3,FALSE),"")</f>
        <v/>
      </c>
      <c r="G166" s="421" t="str">
        <f>IFERROR(VLOOKUP($C$166,'Database Quality'!$C$6:$I$102,G3,FALSE),"")</f>
        <v/>
      </c>
      <c r="H166" s="422" t="str">
        <f>IFERROR(VLOOKUP($C$166,'Database Quality'!$C$6:$I$102,H3,FALSE),"")</f>
        <v/>
      </c>
      <c r="I166" s="422" t="str">
        <f>IFERROR(VLOOKUP($C$166,'Database Quality'!$C$6:$I$102,I3,FALSE),"")</f>
        <v/>
      </c>
      <c r="J166" s="543" t="str">
        <f>IFERROR(VLOOKUP($C$166,'Database Quality'!$C$6:$I$102,J3,FALSE),"")</f>
        <v/>
      </c>
      <c r="K166" s="539" t="str">
        <f>IF('Distribution To ROM'!AA171="","",'Distribution To ROM'!AA171)</f>
        <v/>
      </c>
      <c r="L166" s="542" t="str">
        <f>IFERROR(VLOOKUP($C$166,'Database Quality'!$C$6:$I$102,L3,FALSE),"")</f>
        <v/>
      </c>
      <c r="M166" s="421" t="str">
        <f>IFERROR(VLOOKUP($C$166,'Database Quality'!$C$6:$I$102,M3,FALSE),"")</f>
        <v/>
      </c>
      <c r="N166" s="421" t="str">
        <f>IFERROR(VLOOKUP($C$166,'Database Quality'!$C$6:$I$102,N3,FALSE),"")</f>
        <v/>
      </c>
      <c r="O166" s="422" t="str">
        <f>IFERROR(VLOOKUP($C$166,'Database Quality'!$C$6:$I$102,O3,FALSE),"")</f>
        <v/>
      </c>
      <c r="P166" s="422" t="str">
        <f>IFERROR(VLOOKUP($C$166,'Database Quality'!$C$6:$I$102,P3,FALSE),"")</f>
        <v/>
      </c>
      <c r="Q166" s="544" t="str">
        <f>IFERROR(VLOOKUP($C$166,'Database Quality'!$C$6:$I$102,Q3,FALSE),"")</f>
        <v/>
      </c>
    </row>
    <row r="167" spans="2:17">
      <c r="C167" s="541" t="str">
        <f>IF('Distribution To ROM'!Y172="","",'Distribution To ROM'!Y172)</f>
        <v/>
      </c>
      <c r="D167" s="534" t="str">
        <f>IF('Distribution To ROM'!Z172="","",'Distribution To ROM'!Z172)</f>
        <v/>
      </c>
      <c r="E167" s="542" t="str">
        <f>IFERROR(VLOOKUP($C$167,'Database Quality'!$C$6:$I$102,E3,FALSE),"")</f>
        <v/>
      </c>
      <c r="F167" s="421" t="str">
        <f>IFERROR(VLOOKUP($C$167,'Database Quality'!$C$6:$I$102,F3,FALSE),"")</f>
        <v/>
      </c>
      <c r="G167" s="421" t="str">
        <f>IFERROR(VLOOKUP($C$167,'Database Quality'!$C$6:$I$102,G3,FALSE),"")</f>
        <v/>
      </c>
      <c r="H167" s="422" t="str">
        <f>IFERROR(VLOOKUP($C$167,'Database Quality'!$C$6:$I$102,H3,FALSE),"")</f>
        <v/>
      </c>
      <c r="I167" s="422" t="str">
        <f>IFERROR(VLOOKUP($C$167,'Database Quality'!$C$6:$I$102,I3,FALSE),"")</f>
        <v/>
      </c>
      <c r="J167" s="543" t="str">
        <f>IFERROR(VLOOKUP($C$167,'Database Quality'!$C$6:$I$102,J3,FALSE),"")</f>
        <v/>
      </c>
      <c r="K167" s="539" t="str">
        <f>IF('Distribution To ROM'!AA172="","",'Distribution To ROM'!AA172)</f>
        <v/>
      </c>
      <c r="L167" s="542" t="str">
        <f>IFERROR(VLOOKUP($C$167,'Database Quality'!$C$6:$I$102,L3,FALSE),"")</f>
        <v/>
      </c>
      <c r="M167" s="421" t="str">
        <f>IFERROR(VLOOKUP($C$167,'Database Quality'!$C$6:$I$102,M3,FALSE),"")</f>
        <v/>
      </c>
      <c r="N167" s="421" t="str">
        <f>IFERROR(VLOOKUP($C$167,'Database Quality'!$C$6:$I$102,N3,FALSE),"")</f>
        <v/>
      </c>
      <c r="O167" s="422" t="str">
        <f>IFERROR(VLOOKUP($C$167,'Database Quality'!$C$6:$I$102,O3,FALSE),"")</f>
        <v/>
      </c>
      <c r="P167" s="422" t="str">
        <f>IFERROR(VLOOKUP($C$167,'Database Quality'!$C$6:$I$102,P3,FALSE),"")</f>
        <v/>
      </c>
      <c r="Q167" s="544" t="str">
        <f>IFERROR(VLOOKUP($C$167,'Database Quality'!$C$6:$I$102,Q3,FALSE),"")</f>
        <v/>
      </c>
    </row>
    <row r="168" spans="2:17">
      <c r="B168" s="570" t="s">
        <v>197</v>
      </c>
      <c r="C168" s="545" t="str">
        <f>IF('Distribution To ROM'!AW170="","",'Distribution To ROM'!AW170)</f>
        <v/>
      </c>
      <c r="D168" s="534" t="str">
        <f>IF('Distribution To ROM'!AX170="","",'Distribution To ROM'!AX170)</f>
        <v/>
      </c>
      <c r="E168" s="546" t="str">
        <f>IFERROR(VLOOKUP($C$168,'Database Quality'!$C$6:$I$102,E3,FALSE),"")</f>
        <v/>
      </c>
      <c r="F168" s="438" t="str">
        <f>IFERROR(VLOOKUP($C$168,'Database Quality'!$C$6:$I$102,F3,FALSE),"")</f>
        <v/>
      </c>
      <c r="G168" s="438" t="str">
        <f>IFERROR(VLOOKUP($C$168,'Database Quality'!$C$6:$I$102,G3,FALSE),"")</f>
        <v/>
      </c>
      <c r="H168" s="414" t="str">
        <f>IFERROR(VLOOKUP($C$168,'Database Quality'!$C$6:$I$102,H3,FALSE),"")</f>
        <v/>
      </c>
      <c r="I168" s="414" t="str">
        <f>IFERROR(VLOOKUP($C$168,'Database Quality'!$C$6:$I$102,I3,FALSE),"")</f>
        <v/>
      </c>
      <c r="J168" s="547" t="str">
        <f>IFERROR(VLOOKUP($C$168,'Database Quality'!$C$6:$I$102,J3,FALSE),"")</f>
        <v/>
      </c>
      <c r="K168" s="539" t="str">
        <f>IF('Distribution To ROM'!AY170="","",'Distribution To ROM'!AY170)</f>
        <v/>
      </c>
      <c r="L168" s="546" t="str">
        <f>IFERROR(VLOOKUP($C$168,'Database Quality'!$C$6:$I$102,L3,FALSE),"")</f>
        <v/>
      </c>
      <c r="M168" s="438" t="str">
        <f>IFERROR(VLOOKUP($C$168,'Database Quality'!$C$6:$I$102,M3,FALSE),"")</f>
        <v/>
      </c>
      <c r="N168" s="438" t="str">
        <f>IFERROR(VLOOKUP($C$168,'Database Quality'!$C$6:$I$102,N3,FALSE),"")</f>
        <v/>
      </c>
      <c r="O168" s="414" t="str">
        <f>IFERROR(VLOOKUP($C$168,'Database Quality'!$C$6:$I$102,O3,FALSE),"")</f>
        <v/>
      </c>
      <c r="P168" s="414" t="str">
        <f>IFERROR(VLOOKUP($C$168,'Database Quality'!$C$6:$I$102,P3,FALSE),"")</f>
        <v/>
      </c>
      <c r="Q168" s="548" t="str">
        <f>IFERROR(VLOOKUP($C$168,'Database Quality'!$C$6:$I$102,Q3,FALSE),"")</f>
        <v/>
      </c>
    </row>
    <row r="169" spans="2:17">
      <c r="B169" s="570"/>
      <c r="C169" s="545" t="str">
        <f>IF('Distribution To ROM'!AW171="","",'Distribution To ROM'!AW171)</f>
        <v/>
      </c>
      <c r="D169" s="534" t="str">
        <f>IF('Distribution To ROM'!AX171="","",'Distribution To ROM'!AX171)</f>
        <v/>
      </c>
      <c r="E169" s="546" t="str">
        <f>IFERROR(VLOOKUP($C$169,'Database Quality'!$C$6:$I$102,E3,FALSE),"")</f>
        <v/>
      </c>
      <c r="F169" s="438" t="str">
        <f>IFERROR(VLOOKUP($C$169,'Database Quality'!$C$6:$I$102,F3,FALSE),"")</f>
        <v/>
      </c>
      <c r="G169" s="438" t="str">
        <f>IFERROR(VLOOKUP($C$169,'Database Quality'!$C$6:$I$102,G3,FALSE),"")</f>
        <v/>
      </c>
      <c r="H169" s="414" t="str">
        <f>IFERROR(VLOOKUP($C$169,'Database Quality'!$C$6:$I$102,H3,FALSE),"")</f>
        <v/>
      </c>
      <c r="I169" s="414" t="str">
        <f>IFERROR(VLOOKUP($C$169,'Database Quality'!$C$6:$I$102,I3,FALSE),"")</f>
        <v/>
      </c>
      <c r="J169" s="547" t="str">
        <f>IFERROR(VLOOKUP($C$169,'Database Quality'!$C$6:$I$102,J3,FALSE),"")</f>
        <v/>
      </c>
      <c r="K169" s="539" t="str">
        <f>IF('Distribution To ROM'!AY171="","",'Distribution To ROM'!AY171)</f>
        <v/>
      </c>
      <c r="L169" s="546" t="str">
        <f>IFERROR(VLOOKUP($C$169,'Database Quality'!$C$6:$I$102,L3,FALSE),"")</f>
        <v/>
      </c>
      <c r="M169" s="438" t="str">
        <f>IFERROR(VLOOKUP($C$169,'Database Quality'!$C$6:$I$102,M3,FALSE),"")</f>
        <v/>
      </c>
      <c r="N169" s="438" t="str">
        <f>IFERROR(VLOOKUP($C$169,'Database Quality'!$C$6:$I$102,N3,FALSE),"")</f>
        <v/>
      </c>
      <c r="O169" s="414" t="str">
        <f>IFERROR(VLOOKUP($C$169,'Database Quality'!$C$6:$I$102,O3,FALSE),"")</f>
        <v/>
      </c>
      <c r="P169" s="414" t="str">
        <f>IFERROR(VLOOKUP($C$169,'Database Quality'!$C$6:$I$102,P3,FALSE),"")</f>
        <v/>
      </c>
      <c r="Q169" s="548" t="str">
        <f>IFERROR(VLOOKUP($C$169,'Database Quality'!$C$6:$I$102,Q3,FALSE),"")</f>
        <v/>
      </c>
    </row>
    <row r="170" spans="2:17">
      <c r="B170" s="570"/>
      <c r="C170" s="545" t="str">
        <f>IF('Distribution To ROM'!AW172="","",'Distribution To ROM'!AW172)</f>
        <v/>
      </c>
      <c r="D170" s="534" t="str">
        <f>IF('Distribution To ROM'!AX172="","",'Distribution To ROM'!AX172)</f>
        <v/>
      </c>
      <c r="E170" s="546" t="str">
        <f>IFERROR(VLOOKUP($C$170,'Database Quality'!$C$6:$I$102,E3,FALSE),"")</f>
        <v/>
      </c>
      <c r="F170" s="438" t="str">
        <f>IFERROR(VLOOKUP($C$170,'Database Quality'!$C$6:$I$102,F3,FALSE),"")</f>
        <v/>
      </c>
      <c r="G170" s="438" t="str">
        <f>IFERROR(VLOOKUP($C$170,'Database Quality'!$C$6:$I$102,G3,FALSE),"")</f>
        <v/>
      </c>
      <c r="H170" s="414" t="str">
        <f>IFERROR(VLOOKUP($C$170,'Database Quality'!$C$6:$I$102,H3,FALSE),"")</f>
        <v/>
      </c>
      <c r="I170" s="414" t="str">
        <f>IFERROR(VLOOKUP($C$170,'Database Quality'!$C$6:$I$102,I3,FALSE),"")</f>
        <v/>
      </c>
      <c r="J170" s="547" t="str">
        <f>IFERROR(VLOOKUP($C$170,'Database Quality'!$C$6:$I$102,J3,FALSE),"")</f>
        <v/>
      </c>
      <c r="K170" s="539" t="str">
        <f>IF('Distribution To ROM'!AY172="","",'Distribution To ROM'!AY172)</f>
        <v/>
      </c>
      <c r="L170" s="546" t="str">
        <f>IFERROR(VLOOKUP($C$170,'Database Quality'!$C$6:$I$102,L3,FALSE),"")</f>
        <v/>
      </c>
      <c r="M170" s="438" t="str">
        <f>IFERROR(VLOOKUP($C$170,'Database Quality'!$C$6:$I$102,M3,FALSE),"")</f>
        <v/>
      </c>
      <c r="N170" s="438" t="str">
        <f>IFERROR(VLOOKUP($C$170,'Database Quality'!$C$6:$I$102,N3,FALSE),"")</f>
        <v/>
      </c>
      <c r="O170" s="414" t="str">
        <f>IFERROR(VLOOKUP($C$170,'Database Quality'!$C$6:$I$102,O3,FALSE),"")</f>
        <v/>
      </c>
      <c r="P170" s="414" t="str">
        <f>IFERROR(VLOOKUP($C$170,'Database Quality'!$C$6:$I$102,P3,FALSE),"")</f>
        <v/>
      </c>
      <c r="Q170" s="548" t="str">
        <f>IFERROR(VLOOKUP($C$170,'Database Quality'!$C$6:$I$102,Q3,FALSE),"")</f>
        <v/>
      </c>
    </row>
    <row r="171" spans="2:17">
      <c r="B171" s="569" t="s">
        <v>188</v>
      </c>
      <c r="C171" s="541" t="str">
        <f>IF('Distribution To ROM'!AE170="","",'Distribution To ROM'!AE170)</f>
        <v/>
      </c>
      <c r="D171" s="534" t="str">
        <f>IF('Distribution To ROM'!AF170="","",'Distribution To ROM'!AF170)</f>
        <v/>
      </c>
      <c r="E171" s="542" t="str">
        <f>IFERROR(VLOOKUP($C$171,'Database Quality'!$C$6:$I$102,E3,FALSE),"")</f>
        <v/>
      </c>
      <c r="F171" s="421" t="str">
        <f>IFERROR(VLOOKUP($C$171,'Database Quality'!$C$6:$I$102,F3,FALSE),"")</f>
        <v/>
      </c>
      <c r="G171" s="421" t="str">
        <f>IFERROR(VLOOKUP($C$171,'Database Quality'!$C$6:$I$102,G3,FALSE),"")</f>
        <v/>
      </c>
      <c r="H171" s="422" t="str">
        <f>IFERROR(VLOOKUP($C$171,'Database Quality'!$C$6:$I$102,H3,FALSE),"")</f>
        <v/>
      </c>
      <c r="I171" s="422" t="str">
        <f>IFERROR(VLOOKUP($C$171,'Database Quality'!$C$6:$I$102,I3,FALSE),"")</f>
        <v/>
      </c>
      <c r="J171" s="543" t="str">
        <f>IFERROR(VLOOKUP($C$171,'Database Quality'!$C$6:$I$102,J3,FALSE),"")</f>
        <v/>
      </c>
      <c r="K171" s="539" t="str">
        <f>IF('Distribution To ROM'!AG170="","",'Distribution To ROM'!AG170)</f>
        <v/>
      </c>
      <c r="L171" s="542" t="str">
        <f>IFERROR(VLOOKUP($C$171,'Database Quality'!$C$6:$I$102,L3,FALSE),"")</f>
        <v/>
      </c>
      <c r="M171" s="421" t="str">
        <f>IFERROR(VLOOKUP($C$171,'Database Quality'!$C$6:$I$102,M3,FALSE),"")</f>
        <v/>
      </c>
      <c r="N171" s="421" t="str">
        <f>IFERROR(VLOOKUP($C$171,'Database Quality'!$C$6:$I$102,N3,FALSE),"")</f>
        <v/>
      </c>
      <c r="O171" s="422" t="str">
        <f>IFERROR(VLOOKUP($C$171,'Database Quality'!$C$6:$I$102,O3,FALSE),"")</f>
        <v/>
      </c>
      <c r="P171" s="422" t="str">
        <f>IFERROR(VLOOKUP($C$171,'Database Quality'!$C$6:$I$102,P3,FALSE),"")</f>
        <v/>
      </c>
      <c r="Q171" s="544" t="str">
        <f>IFERROR(VLOOKUP($C$171,'Database Quality'!$C$6:$I$102,Q3,FALSE),"")</f>
        <v/>
      </c>
    </row>
    <row r="172" spans="2:17">
      <c r="C172" s="541" t="str">
        <f>IF('Distribution To ROM'!AE171="","",'Distribution To ROM'!AE171)</f>
        <v/>
      </c>
      <c r="D172" s="534" t="str">
        <f>IF('Distribution To ROM'!AF171="","",'Distribution To ROM'!AF171)</f>
        <v/>
      </c>
      <c r="E172" s="542" t="str">
        <f>IFERROR(VLOOKUP($C$172,'Database Quality'!$C$6:$I$102,E3,FALSE),"")</f>
        <v/>
      </c>
      <c r="F172" s="421" t="str">
        <f>IFERROR(VLOOKUP($C$172,'Database Quality'!$C$6:$I$102,F3,FALSE),"")</f>
        <v/>
      </c>
      <c r="G172" s="421" t="str">
        <f>IFERROR(VLOOKUP($C$172,'Database Quality'!$C$6:$I$102,G3,FALSE),"")</f>
        <v/>
      </c>
      <c r="H172" s="422" t="str">
        <f>IFERROR(VLOOKUP($C$172,'Database Quality'!$C$6:$I$102,H3,FALSE),"")</f>
        <v/>
      </c>
      <c r="I172" s="422" t="str">
        <f>IFERROR(VLOOKUP($C$172,'Database Quality'!$C$6:$I$102,I3,FALSE),"")</f>
        <v/>
      </c>
      <c r="J172" s="543" t="str">
        <f>IFERROR(VLOOKUP($C$172,'Database Quality'!$C$6:$I$102,J3,FALSE),"")</f>
        <v/>
      </c>
      <c r="K172" s="539" t="str">
        <f>IF('Distribution To ROM'!AG171="","",'Distribution To ROM'!AG171)</f>
        <v/>
      </c>
      <c r="L172" s="542" t="str">
        <f>IFERROR(VLOOKUP($C$172,'Database Quality'!$C$6:$I$102,L3,FALSE),"")</f>
        <v/>
      </c>
      <c r="M172" s="421" t="str">
        <f>IFERROR(VLOOKUP($C$172,'Database Quality'!$C$6:$I$102,M3,FALSE),"")</f>
        <v/>
      </c>
      <c r="N172" s="421" t="str">
        <f>IFERROR(VLOOKUP($C$172,'Database Quality'!$C$6:$I$102,N3,FALSE),"")</f>
        <v/>
      </c>
      <c r="O172" s="422" t="str">
        <f>IFERROR(VLOOKUP($C$172,'Database Quality'!$C$6:$I$102,O3,FALSE),"")</f>
        <v/>
      </c>
      <c r="P172" s="422" t="str">
        <f>IFERROR(VLOOKUP($C$172,'Database Quality'!$C$6:$I$102,P3,FALSE),"")</f>
        <v/>
      </c>
      <c r="Q172" s="544" t="str">
        <f>IFERROR(VLOOKUP($C$172,'Database Quality'!$C$6:$I$102,Q3,FALSE),"")</f>
        <v/>
      </c>
    </row>
    <row r="173" spans="2:17">
      <c r="C173" s="541" t="str">
        <f>IF('Distribution To ROM'!AE172="","",'Distribution To ROM'!AE172)</f>
        <v/>
      </c>
      <c r="D173" s="534" t="str">
        <f>IF('Distribution To ROM'!AF172="","",'Distribution To ROM'!AF172)</f>
        <v/>
      </c>
      <c r="E173" s="542" t="str">
        <f>IFERROR(VLOOKUP($C$173,'Database Quality'!$C$6:$I$102,E3,FALSE),"")</f>
        <v/>
      </c>
      <c r="F173" s="421" t="str">
        <f>IFERROR(VLOOKUP($C$173,'Database Quality'!$C$6:$I$102,F3,FALSE),"")</f>
        <v/>
      </c>
      <c r="G173" s="421" t="str">
        <f>IFERROR(VLOOKUP($C$173,'Database Quality'!$C$6:$I$102,G3,FALSE),"")</f>
        <v/>
      </c>
      <c r="H173" s="422" t="str">
        <f>IFERROR(VLOOKUP($C$173,'Database Quality'!$C$6:$I$102,H3,FALSE),"")</f>
        <v/>
      </c>
      <c r="I173" s="422" t="str">
        <f>IFERROR(VLOOKUP($C$173,'Database Quality'!$C$6:$I$102,I3,FALSE),"")</f>
        <v/>
      </c>
      <c r="J173" s="543" t="str">
        <f>IFERROR(VLOOKUP($C$173,'Database Quality'!$C$6:$I$102,J3,FALSE),"")</f>
        <v/>
      </c>
      <c r="K173" s="539" t="str">
        <f>IF('Distribution To ROM'!AG172="","",'Distribution To ROM'!AG172)</f>
        <v/>
      </c>
      <c r="L173" s="542" t="str">
        <f>IFERROR(VLOOKUP($C$173,'Database Quality'!$C$6:$I$102,L3,FALSE),"")</f>
        <v/>
      </c>
      <c r="M173" s="421" t="str">
        <f>IFERROR(VLOOKUP($C$173,'Database Quality'!$C$6:$I$102,M3,FALSE),"")</f>
        <v/>
      </c>
      <c r="N173" s="421" t="str">
        <f>IFERROR(VLOOKUP($C$173,'Database Quality'!$C$6:$I$102,N3,FALSE),"")</f>
        <v/>
      </c>
      <c r="O173" s="422" t="str">
        <f>IFERROR(VLOOKUP($C$173,'Database Quality'!$C$6:$I$102,O3,FALSE),"")</f>
        <v/>
      </c>
      <c r="P173" s="422" t="str">
        <f>IFERROR(VLOOKUP($C$173,'Database Quality'!$C$6:$I$102,P3,FALSE),"")</f>
        <v/>
      </c>
      <c r="Q173" s="544" t="str">
        <f>IFERROR(VLOOKUP($C$173,'Database Quality'!$C$6:$I$102,Q3,FALSE),"")</f>
        <v/>
      </c>
    </row>
    <row r="174" spans="2:17">
      <c r="B174" s="570" t="s">
        <v>199</v>
      </c>
      <c r="C174" s="545" t="str">
        <f>IF('Distribution To ROM'!AK170="","",'Distribution To ROM'!AK170)</f>
        <v/>
      </c>
      <c r="D174" s="534" t="str">
        <f>IF('Distribution To ROM'!AL170="","",'Distribution To ROM'!AL170)</f>
        <v/>
      </c>
      <c r="E174" s="546" t="str">
        <f>IFERROR(VLOOKUP($C$174,'Database Quality'!$C$6:$I$102,E3,FALSE),"")</f>
        <v/>
      </c>
      <c r="F174" s="438" t="str">
        <f>IFERROR(VLOOKUP($C$174,'Database Quality'!$C$6:$I$102,F3,FALSE),"")</f>
        <v/>
      </c>
      <c r="G174" s="438" t="str">
        <f>IFERROR(VLOOKUP($C$174,'Database Quality'!$C$6:$I$102,G3,FALSE),"")</f>
        <v/>
      </c>
      <c r="H174" s="414" t="str">
        <f>IFERROR(VLOOKUP($C$174,'Database Quality'!$C$6:$I$102,H3,FALSE),"")</f>
        <v/>
      </c>
      <c r="I174" s="414" t="str">
        <f>IFERROR(VLOOKUP($C$174,'Database Quality'!$C$6:$I$102,I3,FALSE),"")</f>
        <v/>
      </c>
      <c r="J174" s="547" t="str">
        <f>IFERROR(VLOOKUP($C$174,'Database Quality'!$C$6:$I$102,J3,FALSE),"")</f>
        <v/>
      </c>
      <c r="K174" s="539" t="str">
        <f>IF('Distribution To ROM'!AM170="","",'Distribution To ROM'!AM170)</f>
        <v/>
      </c>
      <c r="L174" s="546" t="str">
        <f>IFERROR(VLOOKUP($C$174,'Database Quality'!$C$6:$I$102,L3,FALSE),"")</f>
        <v/>
      </c>
      <c r="M174" s="438" t="str">
        <f>IFERROR(VLOOKUP($C$174,'Database Quality'!$C$6:$I$102,M3,FALSE),"")</f>
        <v/>
      </c>
      <c r="N174" s="438" t="str">
        <f>IFERROR(VLOOKUP($C$174,'Database Quality'!$C$6:$I$102,N3,FALSE),"")</f>
        <v/>
      </c>
      <c r="O174" s="414" t="str">
        <f>IFERROR(VLOOKUP($C$174,'Database Quality'!$C$6:$I$102,O3,FALSE),"")</f>
        <v/>
      </c>
      <c r="P174" s="414" t="str">
        <f>IFERROR(VLOOKUP($C$174,'Database Quality'!$C$6:$I$102,P3,FALSE),"")</f>
        <v/>
      </c>
      <c r="Q174" s="548" t="str">
        <f>IFERROR(VLOOKUP($C$174,'Database Quality'!$C$6:$I$102,Q3,FALSE),"")</f>
        <v/>
      </c>
    </row>
    <row r="175" spans="2:17">
      <c r="B175" s="570"/>
      <c r="C175" s="545" t="str">
        <f>IF('Distribution To ROM'!AK171="","",'Distribution To ROM'!AK171)</f>
        <v/>
      </c>
      <c r="D175" s="534" t="str">
        <f>IF('Distribution To ROM'!AL171="","",'Distribution To ROM'!AL171)</f>
        <v/>
      </c>
      <c r="E175" s="546" t="str">
        <f>IFERROR(VLOOKUP($C$175,'Database Quality'!$C$6:$I$102,E3,FALSE),"")</f>
        <v/>
      </c>
      <c r="F175" s="438" t="str">
        <f>IFERROR(VLOOKUP($C$175,'Database Quality'!$C$6:$I$102,F3,FALSE),"")</f>
        <v/>
      </c>
      <c r="G175" s="438" t="str">
        <f>IFERROR(VLOOKUP($C$175,'Database Quality'!$C$6:$I$102,G3,FALSE),"")</f>
        <v/>
      </c>
      <c r="H175" s="414" t="str">
        <f>IFERROR(VLOOKUP($C$175,'Database Quality'!$C$6:$I$102,H3,FALSE),"")</f>
        <v/>
      </c>
      <c r="I175" s="414" t="str">
        <f>IFERROR(VLOOKUP($C$175,'Database Quality'!$C$6:$I$102,I3,FALSE),"")</f>
        <v/>
      </c>
      <c r="J175" s="547" t="str">
        <f>IFERROR(VLOOKUP($C$175,'Database Quality'!$C$6:$I$102,J3,FALSE),"")</f>
        <v/>
      </c>
      <c r="K175" s="539" t="str">
        <f>IF('Distribution To ROM'!AM171="","",'Distribution To ROM'!AM171)</f>
        <v/>
      </c>
      <c r="L175" s="546" t="str">
        <f>IFERROR(VLOOKUP($C$175,'Database Quality'!$C$6:$I$102,L3,FALSE),"")</f>
        <v/>
      </c>
      <c r="M175" s="438" t="str">
        <f>IFERROR(VLOOKUP($C$175,'Database Quality'!$C$6:$I$102,M3,FALSE),"")</f>
        <v/>
      </c>
      <c r="N175" s="438" t="str">
        <f>IFERROR(VLOOKUP($C$175,'Database Quality'!$C$6:$I$102,N3,FALSE),"")</f>
        <v/>
      </c>
      <c r="O175" s="414" t="str">
        <f>IFERROR(VLOOKUP($C$175,'Database Quality'!$C$6:$I$102,O3,FALSE),"")</f>
        <v/>
      </c>
      <c r="P175" s="414" t="str">
        <f>IFERROR(VLOOKUP($C$175,'Database Quality'!$C$6:$I$102,P3,FALSE),"")</f>
        <v/>
      </c>
      <c r="Q175" s="548" t="str">
        <f>IFERROR(VLOOKUP($C$175,'Database Quality'!$C$6:$I$102,Q3,FALSE),"")</f>
        <v/>
      </c>
    </row>
    <row r="176" spans="2:17">
      <c r="B176" s="570"/>
      <c r="C176" s="545" t="str">
        <f>IF('Distribution To ROM'!AK172="","",'Distribution To ROM'!AK172)</f>
        <v/>
      </c>
      <c r="D176" s="534" t="str">
        <f>IF('Distribution To ROM'!AL172="","",'Distribution To ROM'!AL172)</f>
        <v/>
      </c>
      <c r="E176" s="546" t="str">
        <f>IFERROR(VLOOKUP($C$176,'Database Quality'!$C$6:$I$102,E3,FALSE),"")</f>
        <v/>
      </c>
      <c r="F176" s="438" t="str">
        <f>IFERROR(VLOOKUP($C$176,'Database Quality'!$C$6:$I$102,F3,FALSE),"")</f>
        <v/>
      </c>
      <c r="G176" s="438" t="str">
        <f>IFERROR(VLOOKUP($C$176,'Database Quality'!$C$6:$I$102,G3,FALSE),"")</f>
        <v/>
      </c>
      <c r="H176" s="414" t="str">
        <f>IFERROR(VLOOKUP($C$176,'Database Quality'!$C$6:$I$102,H3,FALSE),"")</f>
        <v/>
      </c>
      <c r="I176" s="414" t="str">
        <f>IFERROR(VLOOKUP($C$176,'Database Quality'!$C$6:$I$102,I3,FALSE),"")</f>
        <v/>
      </c>
      <c r="J176" s="547" t="str">
        <f>IFERROR(VLOOKUP($C$176,'Database Quality'!$C$6:$I$102,J3,FALSE),"")</f>
        <v/>
      </c>
      <c r="K176" s="539" t="str">
        <f>IF('Distribution To ROM'!AM172="","",'Distribution To ROM'!AM172)</f>
        <v/>
      </c>
      <c r="L176" s="546" t="str">
        <f>IFERROR(VLOOKUP($C$176,'Database Quality'!$C$6:$I$102,L3,FALSE),"")</f>
        <v/>
      </c>
      <c r="M176" s="438" t="str">
        <f>IFERROR(VLOOKUP($C$176,'Database Quality'!$C$6:$I$102,M3,FALSE),"")</f>
        <v/>
      </c>
      <c r="N176" s="438" t="str">
        <f>IFERROR(VLOOKUP($C$176,'Database Quality'!$C$6:$I$102,N3,FALSE),"")</f>
        <v/>
      </c>
      <c r="O176" s="414" t="str">
        <f>IFERROR(VLOOKUP($C$176,'Database Quality'!$C$6:$I$102,O3,FALSE),"")</f>
        <v/>
      </c>
      <c r="P176" s="414" t="str">
        <f>IFERROR(VLOOKUP($C$176,'Database Quality'!$C$6:$I$102,P3,FALSE),"")</f>
        <v/>
      </c>
      <c r="Q176" s="548" t="str">
        <f>IFERROR(VLOOKUP($C$176,'Database Quality'!$C$6:$I$102,Q3,FALSE),"")</f>
        <v/>
      </c>
    </row>
    <row r="177" spans="2:17">
      <c r="B177" s="569" t="s">
        <v>536</v>
      </c>
      <c r="C177" s="541" t="str">
        <f>IF('Distribution To ROM'!AQ170="","",'Distribution To ROM'!AQ170)</f>
        <v/>
      </c>
      <c r="D177" s="534" t="str">
        <f>IF('Distribution To ROM'!AR170="","",'Distribution To ROM'!AR170)</f>
        <v/>
      </c>
      <c r="E177" s="542" t="str">
        <f>IFERROR(VLOOKUP($C$177,'Database Quality'!$C$6:$I$102,E3,FALSE),"")</f>
        <v/>
      </c>
      <c r="F177" s="421" t="str">
        <f>IFERROR(VLOOKUP($C$177,'Database Quality'!$C$6:$I$102,F3,FALSE),"")</f>
        <v/>
      </c>
      <c r="G177" s="421" t="str">
        <f>IFERROR(VLOOKUP($C$177,'Database Quality'!$C$6:$I$102,G3,FALSE),"")</f>
        <v/>
      </c>
      <c r="H177" s="422" t="str">
        <f>IFERROR(VLOOKUP($C$177,'Database Quality'!$C$6:$I$102,H3,FALSE),"")</f>
        <v/>
      </c>
      <c r="I177" s="422" t="str">
        <f>IFERROR(VLOOKUP($C$177,'Database Quality'!$C$6:$I$102,I3,FALSE),"")</f>
        <v/>
      </c>
      <c r="J177" s="543" t="str">
        <f>IFERROR(VLOOKUP($C$177,'Database Quality'!$C$6:$I$102,J3,FALSE),"")</f>
        <v/>
      </c>
      <c r="K177" s="539" t="str">
        <f>IF('Distribution To ROM'!AS170="","",'Distribution To ROM'!AS170)</f>
        <v/>
      </c>
      <c r="L177" s="542" t="str">
        <f>IFERROR(VLOOKUP($C$177,'Database Quality'!$C$6:$I$102,L3,FALSE),"")</f>
        <v/>
      </c>
      <c r="M177" s="421" t="str">
        <f>IFERROR(VLOOKUP($C$177,'Database Quality'!$C$6:$I$102,M3,FALSE),"")</f>
        <v/>
      </c>
      <c r="N177" s="421" t="str">
        <f>IFERROR(VLOOKUP($C$177,'Database Quality'!$C$6:$I$102,N3,FALSE),"")</f>
        <v/>
      </c>
      <c r="O177" s="422" t="str">
        <f>IFERROR(VLOOKUP($C$177,'Database Quality'!$C$6:$I$102,O3,FALSE),"")</f>
        <v/>
      </c>
      <c r="P177" s="422" t="str">
        <f>IFERROR(VLOOKUP($C$177,'Database Quality'!$C$6:$I$102,P3,FALSE),"")</f>
        <v/>
      </c>
      <c r="Q177" s="544" t="str">
        <f>IFERROR(VLOOKUP($C$177,'Database Quality'!$C$6:$I$102,Q3,FALSE),"")</f>
        <v/>
      </c>
    </row>
    <row r="178" spans="2:17">
      <c r="C178" s="541" t="str">
        <f>IF('Distribution To ROM'!AQ171="","",'Distribution To ROM'!AQ171)</f>
        <v/>
      </c>
      <c r="D178" s="534" t="str">
        <f>IF('Distribution To ROM'!AR171="","",'Distribution To ROM'!AR171)</f>
        <v/>
      </c>
      <c r="E178" s="542" t="str">
        <f>IFERROR(VLOOKUP($C$178,'Database Quality'!$C$6:$I$102,E3,FALSE),"")</f>
        <v/>
      </c>
      <c r="F178" s="421" t="str">
        <f>IFERROR(VLOOKUP($C$178,'Database Quality'!$C$6:$I$102,F3,FALSE),"")</f>
        <v/>
      </c>
      <c r="G178" s="421" t="str">
        <f>IFERROR(VLOOKUP($C$178,'Database Quality'!$C$6:$I$102,G3,FALSE),"")</f>
        <v/>
      </c>
      <c r="H178" s="422" t="str">
        <f>IFERROR(VLOOKUP($C$178,'Database Quality'!$C$6:$I$102,H3,FALSE),"")</f>
        <v/>
      </c>
      <c r="I178" s="422" t="str">
        <f>IFERROR(VLOOKUP($C$178,'Database Quality'!$C$6:$I$102,I3,FALSE),"")</f>
        <v/>
      </c>
      <c r="J178" s="543" t="str">
        <f>IFERROR(VLOOKUP($C$178,'Database Quality'!$C$6:$I$102,J3,FALSE),"")</f>
        <v/>
      </c>
      <c r="K178" s="539" t="str">
        <f>IF('Distribution To ROM'!AS171="","",'Distribution To ROM'!AS171)</f>
        <v/>
      </c>
      <c r="L178" s="542" t="str">
        <f>IFERROR(VLOOKUP($C$178,'Database Quality'!$C$6:$I$102,L3,FALSE),"")</f>
        <v/>
      </c>
      <c r="M178" s="421" t="str">
        <f>IFERROR(VLOOKUP($C$178,'Database Quality'!$C$6:$I$102,M3,FALSE),"")</f>
        <v/>
      </c>
      <c r="N178" s="421" t="str">
        <f>IFERROR(VLOOKUP($C$178,'Database Quality'!$C$6:$I$102,N3,FALSE),"")</f>
        <v/>
      </c>
      <c r="O178" s="422" t="str">
        <f>IFERROR(VLOOKUP($C$178,'Database Quality'!$C$6:$I$102,O3,FALSE),"")</f>
        <v/>
      </c>
      <c r="P178" s="422" t="str">
        <f>IFERROR(VLOOKUP($C$178,'Database Quality'!$C$6:$I$102,P3,FALSE),"")</f>
        <v/>
      </c>
      <c r="Q178" s="544" t="str">
        <f>IFERROR(VLOOKUP($C$178,'Database Quality'!$C$6:$I$102,Q3,FALSE),"")</f>
        <v/>
      </c>
    </row>
    <row r="179" spans="2:17">
      <c r="C179" s="541" t="str">
        <f>IF('Distribution To ROM'!AQ172="","",'Distribution To ROM'!AQ172)</f>
        <v/>
      </c>
      <c r="D179" s="534" t="str">
        <f>IF('Distribution To ROM'!AR172="","",'Distribution To ROM'!AR172)</f>
        <v/>
      </c>
      <c r="E179" s="542" t="str">
        <f>IFERROR(VLOOKUP($C$179,'Database Quality'!$C$6:$I$102,E3,FALSE),"")</f>
        <v/>
      </c>
      <c r="F179" s="421" t="str">
        <f>IFERROR(VLOOKUP($C$179,'Database Quality'!$C$6:$I$102,F3,FALSE),"")</f>
        <v/>
      </c>
      <c r="G179" s="421" t="str">
        <f>IFERROR(VLOOKUP($C$179,'Database Quality'!$C$6:$I$102,G3,FALSE),"")</f>
        <v/>
      </c>
      <c r="H179" s="422" t="str">
        <f>IFERROR(VLOOKUP($C$179,'Database Quality'!$C$6:$I$102,H3,FALSE),"")</f>
        <v/>
      </c>
      <c r="I179" s="422" t="str">
        <f>IFERROR(VLOOKUP($C$179,'Database Quality'!$C$6:$I$102,I3,FALSE),"")</f>
        <v/>
      </c>
      <c r="J179" s="543" t="str">
        <f>IFERROR(VLOOKUP($C$179,'Database Quality'!$C$6:$I$102,J3,FALSE),"")</f>
        <v/>
      </c>
      <c r="K179" s="539" t="str">
        <f>IF('Distribution To ROM'!AS172="","",'Distribution To ROM'!AS172)</f>
        <v/>
      </c>
      <c r="L179" s="542" t="str">
        <f>IFERROR(VLOOKUP($C$179,'Database Quality'!$C$6:$I$102,L3,FALSE),"")</f>
        <v/>
      </c>
      <c r="M179" s="421" t="str">
        <f>IFERROR(VLOOKUP($C$179,'Database Quality'!$C$6:$I$102,M3,FALSE),"")</f>
        <v/>
      </c>
      <c r="N179" s="421" t="str">
        <f>IFERROR(VLOOKUP($C$179,'Database Quality'!$C$6:$I$102,N3,FALSE),"")</f>
        <v/>
      </c>
      <c r="O179" s="422" t="str">
        <f>IFERROR(VLOOKUP($C$179,'Database Quality'!$C$6:$I$102,O3,FALSE),"")</f>
        <v/>
      </c>
      <c r="P179" s="422" t="str">
        <f>IFERROR(VLOOKUP($C$179,'Database Quality'!$C$6:$I$102,P3,FALSE),"")</f>
        <v/>
      </c>
      <c r="Q179" s="544" t="str">
        <f>IFERROR(VLOOKUP($C$179,'Database Quality'!$C$6:$I$102,Q3,FALSE),"")</f>
        <v/>
      </c>
    </row>
    <row r="180" spans="2:17">
      <c r="B180" s="569" t="s">
        <v>168</v>
      </c>
      <c r="C180" s="545" t="str">
        <f>IF('Distribution To ROM'!BC170="","",'Distribution To ROM'!BC170)</f>
        <v>BCSCM</v>
      </c>
      <c r="D180" s="534">
        <f>IF('Distribution To ROM'!BD170="","",'Distribution To ROM'!BD170)</f>
        <v>4</v>
      </c>
      <c r="E180" s="546">
        <f>IFERROR(VLOOKUP($C$180,'Database Quality'!$C$6:$I$102,E3,FALSE),"")</f>
        <v>0</v>
      </c>
      <c r="F180" s="438">
        <f>IFERROR(VLOOKUP($C$180,'Database Quality'!$C$6:$I$102,F3,FALSE),"")</f>
        <v>0</v>
      </c>
      <c r="G180" s="438">
        <f>IFERROR(VLOOKUP($C$180,'Database Quality'!$C$6:$I$102,G3,FALSE),"")</f>
        <v>0</v>
      </c>
      <c r="H180" s="414">
        <f>IFERROR(VLOOKUP($C$180,'Database Quality'!$C$6:$I$102,H3,FALSE),"")</f>
        <v>0</v>
      </c>
      <c r="I180" s="414">
        <f>IFERROR(VLOOKUP($C$180,'Database Quality'!$C$6:$I$102,I3,FALSE),"")</f>
        <v>0</v>
      </c>
      <c r="J180" s="547">
        <f>IFERROR(VLOOKUP($C$180,'Database Quality'!$C$6:$I$102,J3,FALSE),"")</f>
        <v>4270</v>
      </c>
      <c r="K180" s="539">
        <f>IF('Distribution To ROM'!BE170="","",'Distribution To ROM'!BE170)</f>
        <v>4</v>
      </c>
      <c r="L180" s="546">
        <f>IFERROR(VLOOKUP($C$180,'Database Quality'!$C$6:$I$102,L3,FALSE),"")</f>
        <v>0</v>
      </c>
      <c r="M180" s="438">
        <f>IFERROR(VLOOKUP($C$180,'Database Quality'!$C$6:$I$102,M3,FALSE),"")</f>
        <v>0</v>
      </c>
      <c r="N180" s="438">
        <f>IFERROR(VLOOKUP($C$180,'Database Quality'!$C$6:$I$102,N3,FALSE),"")</f>
        <v>0</v>
      </c>
      <c r="O180" s="414">
        <f>IFERROR(VLOOKUP($C$180,'Database Quality'!$C$6:$I$102,O3,FALSE),"")</f>
        <v>0</v>
      </c>
      <c r="P180" s="414">
        <f>IFERROR(VLOOKUP($C$180,'Database Quality'!$C$6:$I$102,P3,FALSE),"")</f>
        <v>0</v>
      </c>
      <c r="Q180" s="548">
        <f>IFERROR(VLOOKUP($C$180,'Database Quality'!$C$6:$I$102,Q3,FALSE),"")</f>
        <v>4270</v>
      </c>
    </row>
    <row r="181" spans="2:17">
      <c r="C181" s="545" t="str">
        <f>IF('Distribution To ROM'!BC171="","",'Distribution To ROM'!BC171)</f>
        <v/>
      </c>
      <c r="D181" s="534" t="str">
        <f>IF('Distribution To ROM'!BD171="","",'Distribution To ROM'!BD171)</f>
        <v/>
      </c>
      <c r="E181" s="546" t="str">
        <f>IFERROR(VLOOKUP($C$181,'Database Quality'!$C$6:$I$102,E3,FALSE),"")</f>
        <v/>
      </c>
      <c r="F181" s="438" t="str">
        <f>IFERROR(VLOOKUP($C$181,'Database Quality'!$C$6:$I$102,F3,FALSE),"")</f>
        <v/>
      </c>
      <c r="G181" s="438" t="str">
        <f>IFERROR(VLOOKUP($C$181,'Database Quality'!$C$6:$I$102,G3,FALSE),"")</f>
        <v/>
      </c>
      <c r="H181" s="414" t="str">
        <f>IFERROR(VLOOKUP($C$181,'Database Quality'!$C$6:$I$102,H3,FALSE),"")</f>
        <v/>
      </c>
      <c r="I181" s="414" t="str">
        <f>IFERROR(VLOOKUP($C$181,'Database Quality'!$C$6:$I$102,I3,FALSE),"")</f>
        <v/>
      </c>
      <c r="J181" s="547" t="str">
        <f>IFERROR(VLOOKUP($C$181,'Database Quality'!$C$6:$I$102,J3,FALSE),"")</f>
        <v/>
      </c>
      <c r="K181" s="539" t="str">
        <f>IF('Distribution To ROM'!BE171="","",'Distribution To ROM'!BE171)</f>
        <v/>
      </c>
      <c r="L181" s="546" t="str">
        <f>IFERROR(VLOOKUP($C$181,'Database Quality'!$C$6:$I$102,L3,FALSE),"")</f>
        <v/>
      </c>
      <c r="M181" s="438" t="str">
        <f>IFERROR(VLOOKUP($C$181,'Database Quality'!$C$6:$I$102,M3,FALSE),"")</f>
        <v/>
      </c>
      <c r="N181" s="438" t="str">
        <f>IFERROR(VLOOKUP($C$181,'Database Quality'!$C$6:$I$102,N3,FALSE),"")</f>
        <v/>
      </c>
      <c r="O181" s="414" t="str">
        <f>IFERROR(VLOOKUP($C$181,'Database Quality'!$C$6:$I$102,O3,FALSE),"")</f>
        <v/>
      </c>
      <c r="P181" s="414" t="str">
        <f>IFERROR(VLOOKUP($C$181,'Database Quality'!$C$6:$I$102,P3,FALSE),"")</f>
        <v/>
      </c>
      <c r="Q181" s="548" t="str">
        <f>IFERROR(VLOOKUP($C$181,'Database Quality'!$C$6:$I$102,Q3,FALSE),"")</f>
        <v/>
      </c>
    </row>
    <row r="182" spans="2:17" ht="15.75" thickBot="1">
      <c r="C182" s="549" t="str">
        <f>IF('Distribution To ROM'!BC172="","",'Distribution To ROM'!BC172)</f>
        <v/>
      </c>
      <c r="D182" s="550" t="str">
        <f>IF('Distribution To ROM'!BD172="","",'Distribution To ROM'!BD172)</f>
        <v/>
      </c>
      <c r="E182" s="551" t="str">
        <f>IFERROR(VLOOKUP($C$182,'Database Quality'!$C$6:$I$102,E3,FALSE),"")</f>
        <v/>
      </c>
      <c r="F182" s="552" t="str">
        <f>IFERROR(VLOOKUP($C$182,'Database Quality'!$C$6:$I$102,F3,FALSE),"")</f>
        <v/>
      </c>
      <c r="G182" s="552" t="str">
        <f>IFERROR(VLOOKUP($C$182,'Database Quality'!$C$6:$I$102,G3,FALSE),"")</f>
        <v/>
      </c>
      <c r="H182" s="553" t="str">
        <f>IFERROR(VLOOKUP($C$182,'Database Quality'!$C$6:$I$102,H3,FALSE),"")</f>
        <v/>
      </c>
      <c r="I182" s="553" t="str">
        <f>IFERROR(VLOOKUP($C$182,'Database Quality'!$C$6:$I$102,I3,FALSE),"")</f>
        <v/>
      </c>
      <c r="J182" s="554" t="str">
        <f>IFERROR(VLOOKUP($C$182,'Database Quality'!$C$6:$I$102,J3,FALSE),"")</f>
        <v/>
      </c>
      <c r="K182" s="555" t="str">
        <f>IF('Distribution To ROM'!BE172="","",'Distribution To ROM'!BE172)</f>
        <v/>
      </c>
      <c r="L182" s="551" t="str">
        <f>IFERROR(VLOOKUP($C$182,'Database Quality'!$C$6:$I$102,L3,FALSE),"")</f>
        <v/>
      </c>
      <c r="M182" s="552" t="str">
        <f>IFERROR(VLOOKUP($C$182,'Database Quality'!$C$6:$I$102,M3,FALSE),"")</f>
        <v/>
      </c>
      <c r="N182" s="552" t="str">
        <f>IFERROR(VLOOKUP($C$182,'Database Quality'!$C$6:$I$102,N3,FALSE),"")</f>
        <v/>
      </c>
      <c r="O182" s="553" t="str">
        <f>IFERROR(VLOOKUP($C$182,'Database Quality'!$C$6:$I$102,O3,FALSE),"")</f>
        <v/>
      </c>
      <c r="P182" s="553" t="str">
        <f>IFERROR(VLOOKUP($C$182,'Database Quality'!$C$6:$I$102,P3,FALSE),"")</f>
        <v/>
      </c>
      <c r="Q182" s="556" t="str">
        <f>IFERROR(VLOOKUP($C$182,'Database Quality'!$C$6:$I$102,Q3,FALSE),"")</f>
        <v/>
      </c>
    </row>
    <row r="183" spans="2:17" ht="4.1500000000000004" customHeight="1" thickBot="1">
      <c r="C183" s="563"/>
      <c r="Q183" s="564"/>
    </row>
    <row r="184" spans="2:17">
      <c r="C184" s="557" t="s">
        <v>677</v>
      </c>
      <c r="D184" s="558">
        <f>SUM(D153:D170)</f>
        <v>27</v>
      </c>
      <c r="E184" s="565">
        <f>IFERROR(SUMPRODUCT(E153:E170,$D$153:$D$170)/$D$184,"")</f>
        <v>27.915555555555553</v>
      </c>
      <c r="F184" s="565">
        <f t="shared" ref="F184:J184" si="16">IFERROR(SUMPRODUCT(F153:F170,$D$153:$D$170)/$D$184,"")</f>
        <v>2.5777777777777775</v>
      </c>
      <c r="G184" s="565">
        <f t="shared" si="16"/>
        <v>9.407407407407406E-2</v>
      </c>
      <c r="H184" s="565">
        <f t="shared" si="16"/>
        <v>6821.4444444444443</v>
      </c>
      <c r="I184" s="565">
        <f t="shared" si="16"/>
        <v>5307.5555555555557</v>
      </c>
      <c r="J184" s="565">
        <f t="shared" si="16"/>
        <v>4763.9629629629626</v>
      </c>
      <c r="K184" s="559">
        <f>SUM(K153:K170)</f>
        <v>35</v>
      </c>
      <c r="L184" s="565">
        <f>IFERROR(SUMPRODUCT(L153:L170,$K$153:$K$170)/$K$184,"")</f>
        <v>27.943428571428569</v>
      </c>
      <c r="M184" s="565">
        <f t="shared" ref="M184:Q184" si="17">IFERROR(SUMPRODUCT(M153:M170,$K$153:$K$170)/$K$184,"")</f>
        <v>2.5760000000000001</v>
      </c>
      <c r="N184" s="565">
        <f t="shared" si="17"/>
        <v>9.3714285714285722E-2</v>
      </c>
      <c r="O184" s="565">
        <f t="shared" si="17"/>
        <v>6823.6</v>
      </c>
      <c r="P184" s="565">
        <f t="shared" si="17"/>
        <v>5307.7428571428572</v>
      </c>
      <c r="Q184" s="566">
        <f t="shared" si="17"/>
        <v>4763</v>
      </c>
    </row>
    <row r="185" spans="2:17" ht="15.75" thickBot="1">
      <c r="C185" s="560" t="s">
        <v>654</v>
      </c>
      <c r="D185" s="561">
        <f>SUM(D171:D182)</f>
        <v>4</v>
      </c>
      <c r="E185" s="567">
        <f>IFERROR(SUMPRODUCT(E171:E182,$D$171:$D$182)/$D$185,"")</f>
        <v>0</v>
      </c>
      <c r="F185" s="567">
        <f t="shared" ref="F185:J185" si="18">IFERROR(SUMPRODUCT(F171:F182,$D$171:$D$182)/$D$185,"")</f>
        <v>0</v>
      </c>
      <c r="G185" s="567">
        <f t="shared" si="18"/>
        <v>0</v>
      </c>
      <c r="H185" s="567">
        <f t="shared" si="18"/>
        <v>0</v>
      </c>
      <c r="I185" s="567">
        <f t="shared" si="18"/>
        <v>0</v>
      </c>
      <c r="J185" s="567">
        <f t="shared" si="18"/>
        <v>4270</v>
      </c>
      <c r="K185" s="562">
        <f>SUM(K171:K182)</f>
        <v>4</v>
      </c>
      <c r="L185" s="567">
        <f>IFERROR(SUMPRODUCT(L171:L182,$K$171:$K$182)/$K$185,"")</f>
        <v>0</v>
      </c>
      <c r="M185" s="567">
        <f t="shared" ref="M185:Q185" si="19">IFERROR(SUMPRODUCT(M171:M182,$K$171:$K$182)/$K$185,"")</f>
        <v>0</v>
      </c>
      <c r="N185" s="567">
        <f t="shared" si="19"/>
        <v>0</v>
      </c>
      <c r="O185" s="567">
        <f t="shared" si="19"/>
        <v>0</v>
      </c>
      <c r="P185" s="567">
        <f t="shared" si="19"/>
        <v>0</v>
      </c>
      <c r="Q185" s="568">
        <f t="shared" si="19"/>
        <v>4270</v>
      </c>
    </row>
    <row r="186" spans="2:17" ht="15.75" thickBot="1"/>
    <row r="187" spans="2:17" ht="19.5" thickBot="1">
      <c r="C187" s="934" t="s">
        <v>4</v>
      </c>
      <c r="D187" s="935"/>
      <c r="E187" s="936"/>
    </row>
    <row r="188" spans="2:17" ht="4.1500000000000004" customHeight="1" thickBot="1">
      <c r="E188" s="415">
        <v>2</v>
      </c>
      <c r="F188" s="415">
        <v>3</v>
      </c>
      <c r="G188" s="415">
        <v>4</v>
      </c>
      <c r="H188" s="415">
        <v>5</v>
      </c>
      <c r="I188" s="415">
        <v>6</v>
      </c>
      <c r="J188" s="415">
        <v>7</v>
      </c>
      <c r="K188" s="415"/>
      <c r="L188" s="415">
        <v>2</v>
      </c>
      <c r="M188" s="415">
        <v>3</v>
      </c>
      <c r="N188" s="415">
        <v>4</v>
      </c>
      <c r="O188" s="415">
        <v>5</v>
      </c>
      <c r="P188" s="415">
        <v>6</v>
      </c>
      <c r="Q188" s="415">
        <v>7</v>
      </c>
    </row>
    <row r="189" spans="2:17" ht="16.5" thickBot="1">
      <c r="C189" s="526" t="s">
        <v>119</v>
      </c>
      <c r="D189" s="527" t="s">
        <v>80</v>
      </c>
      <c r="E189" s="528" t="s">
        <v>593</v>
      </c>
      <c r="F189" s="529" t="s">
        <v>594</v>
      </c>
      <c r="G189" s="529" t="s">
        <v>595</v>
      </c>
      <c r="H189" s="529" t="s">
        <v>596</v>
      </c>
      <c r="I189" s="529" t="s">
        <v>597</v>
      </c>
      <c r="J189" s="530" t="s">
        <v>598</v>
      </c>
      <c r="K189" s="531" t="s">
        <v>25</v>
      </c>
      <c r="L189" s="528" t="s">
        <v>593</v>
      </c>
      <c r="M189" s="529" t="s">
        <v>594</v>
      </c>
      <c r="N189" s="529" t="s">
        <v>595</v>
      </c>
      <c r="O189" s="529" t="s">
        <v>596</v>
      </c>
      <c r="P189" s="529" t="s">
        <v>597</v>
      </c>
      <c r="Q189" s="532" t="s">
        <v>598</v>
      </c>
    </row>
    <row r="190" spans="2:17">
      <c r="B190" s="569" t="s">
        <v>675</v>
      </c>
      <c r="C190" s="533" t="str">
        <f>IF('Distribution To ROM'!A205="","",'Distribution To ROM'!A205)</f>
        <v>T300 CT1</v>
      </c>
      <c r="D190" s="534">
        <f>IF('Distribution To ROM'!B205="","",'Distribution To ROM'!B205)</f>
        <v>10</v>
      </c>
      <c r="E190" s="535">
        <f>IFERROR(VLOOKUP($C$190,'Database Quality'!$C$6:$I$102,E3,FALSE),"")</f>
        <v>28</v>
      </c>
      <c r="F190" s="536">
        <f>IFERROR(VLOOKUP($C$190,'Database Quality'!$C$6:$I$102,F3,FALSE),"")</f>
        <v>2.96</v>
      </c>
      <c r="G190" s="536">
        <f>IFERROR(VLOOKUP($C$190,'Database Quality'!$C$6:$I$102,G3,FALSE),"")</f>
        <v>0.1</v>
      </c>
      <c r="H190" s="537">
        <f>IFERROR(VLOOKUP($C$190,'Database Quality'!$C$6:$I$102,H3,FALSE),"")</f>
        <v>6805</v>
      </c>
      <c r="I190" s="537">
        <f>IFERROR(VLOOKUP($C$190,'Database Quality'!$C$6:$I$102,I3,FALSE),"")</f>
        <v>5272</v>
      </c>
      <c r="J190" s="538">
        <f>IFERROR(VLOOKUP($C$190,'Database Quality'!$C$6:$I$102,J3,FALSE),"")</f>
        <v>4729</v>
      </c>
      <c r="K190" s="539">
        <f>IF('Distribution To ROM'!C205="","",'Distribution To ROM'!C205)</f>
        <v>7</v>
      </c>
      <c r="L190" s="535">
        <f>IFERROR(VLOOKUP($C$190,'Database Quality'!$C$6:$I$102,L3,FALSE),"")</f>
        <v>28</v>
      </c>
      <c r="M190" s="536">
        <f>IFERROR(VLOOKUP($C$190,'Database Quality'!$C$6:$I$102,M3,FALSE),"")</f>
        <v>2.96</v>
      </c>
      <c r="N190" s="536">
        <f>IFERROR(VLOOKUP($C$190,'Database Quality'!$C$6:$I$102,N3,FALSE),"")</f>
        <v>0.1</v>
      </c>
      <c r="O190" s="537">
        <f>IFERROR(VLOOKUP($C$190,'Database Quality'!$C$6:$I$102,O3,FALSE),"")</f>
        <v>6805</v>
      </c>
      <c r="P190" s="537">
        <f>IFERROR(VLOOKUP($C$190,'Database Quality'!$C$6:$I$102,P3,FALSE),"")</f>
        <v>5272</v>
      </c>
      <c r="Q190" s="540">
        <f>IFERROR(VLOOKUP($C$190,'Database Quality'!$C$6:$I$102,Q3,FALSE),"")</f>
        <v>4729</v>
      </c>
    </row>
    <row r="191" spans="2:17">
      <c r="C191" s="541" t="str">
        <f>IF('Distribution To ROM'!A206="","",'Distribution To ROM'!A206)</f>
        <v/>
      </c>
      <c r="D191" s="534" t="str">
        <f>IF('Distribution To ROM'!B206="","",'Distribution To ROM'!B206)</f>
        <v/>
      </c>
      <c r="E191" s="542" t="str">
        <f>IFERROR(VLOOKUP($C$191,'Database Quality'!$C$6:$I$102,E3,FALSE),"")</f>
        <v/>
      </c>
      <c r="F191" s="421" t="str">
        <f>IFERROR(VLOOKUP($C$191,'Database Quality'!$C$6:$I$102,F3,FALSE),"")</f>
        <v/>
      </c>
      <c r="G191" s="421" t="str">
        <f>IFERROR(VLOOKUP($C$191,'Database Quality'!$C$6:$I$102,G3,FALSE),"")</f>
        <v/>
      </c>
      <c r="H191" s="422" t="str">
        <f>IFERROR(VLOOKUP($C$191,'Database Quality'!$C$6:$I$102,H3,FALSE),"")</f>
        <v/>
      </c>
      <c r="I191" s="422" t="str">
        <f>IFERROR(VLOOKUP($C$191,'Database Quality'!$C$6:$I$102,I3,FALSE),"")</f>
        <v/>
      </c>
      <c r="J191" s="543" t="str">
        <f>IFERROR(VLOOKUP($C$191,'Database Quality'!$C$6:$I$102,J3,FALSE),"")</f>
        <v/>
      </c>
      <c r="K191" s="539" t="str">
        <f>IF('Distribution To ROM'!C206="","",'Distribution To ROM'!C206)</f>
        <v/>
      </c>
      <c r="L191" s="542" t="str">
        <f>IFERROR(VLOOKUP($C$191,'Database Quality'!$C$6:$I$102,L3,FALSE),"")</f>
        <v/>
      </c>
      <c r="M191" s="421" t="str">
        <f>IFERROR(VLOOKUP($C$191,'Database Quality'!$C$6:$I$102,M3,FALSE),"")</f>
        <v/>
      </c>
      <c r="N191" s="421" t="str">
        <f>IFERROR(VLOOKUP($C$191,'Database Quality'!$C$6:$I$102,N3,FALSE),"")</f>
        <v/>
      </c>
      <c r="O191" s="422" t="str">
        <f>IFERROR(VLOOKUP($C$191,'Database Quality'!$C$6:$I$102,O3,FALSE),"")</f>
        <v/>
      </c>
      <c r="P191" s="422" t="str">
        <f>IFERROR(VLOOKUP($C$191,'Database Quality'!$C$6:$I$102,P3,FALSE),"")</f>
        <v/>
      </c>
      <c r="Q191" s="544" t="str">
        <f>IFERROR(VLOOKUP($C$191,'Database Quality'!$C$6:$I$102,Q3,FALSE),"")</f>
        <v/>
      </c>
    </row>
    <row r="192" spans="2:17">
      <c r="C192" s="541" t="str">
        <f>IF('Distribution To ROM'!A207="","",'Distribution To ROM'!A207)</f>
        <v/>
      </c>
      <c r="D192" s="534" t="str">
        <f>IF('Distribution To ROM'!B207="","",'Distribution To ROM'!B207)</f>
        <v/>
      </c>
      <c r="E192" s="542" t="str">
        <f>IFERROR(VLOOKUP($C$192,'Database Quality'!$C$6:$I$102,E3,FALSE),"")</f>
        <v/>
      </c>
      <c r="F192" s="421" t="str">
        <f>IFERROR(VLOOKUP($C$192,'Database Quality'!$C$6:$I$102,F3,FALSE),"")</f>
        <v/>
      </c>
      <c r="G192" s="421" t="str">
        <f>IFERROR(VLOOKUP($C$192,'Database Quality'!$C$6:$I$102,G3,FALSE),"")</f>
        <v/>
      </c>
      <c r="H192" s="422" t="str">
        <f>IFERROR(VLOOKUP($C$192,'Database Quality'!$C$6:$I$102,H3,FALSE),"")</f>
        <v/>
      </c>
      <c r="I192" s="422" t="str">
        <f>IFERROR(VLOOKUP($C$192,'Database Quality'!$C$6:$I$102,I3,FALSE),"")</f>
        <v/>
      </c>
      <c r="J192" s="543" t="str">
        <f>IFERROR(VLOOKUP($C$192,'Database Quality'!$C$6:$I$102,J3,FALSE),"")</f>
        <v/>
      </c>
      <c r="K192" s="539" t="str">
        <f>IF('Distribution To ROM'!C207="","",'Distribution To ROM'!C207)</f>
        <v/>
      </c>
      <c r="L192" s="542" t="str">
        <f>IFERROR(VLOOKUP($C$192,'Database Quality'!$C$6:$I$102,L3,FALSE),"")</f>
        <v/>
      </c>
      <c r="M192" s="421" t="str">
        <f>IFERROR(VLOOKUP($C$192,'Database Quality'!$C$6:$I$102,M3,FALSE),"")</f>
        <v/>
      </c>
      <c r="N192" s="421" t="str">
        <f>IFERROR(VLOOKUP($C$192,'Database Quality'!$C$6:$I$102,N3,FALSE),"")</f>
        <v/>
      </c>
      <c r="O192" s="422" t="str">
        <f>IFERROR(VLOOKUP($C$192,'Database Quality'!$C$6:$I$102,O3,FALSE),"")</f>
        <v/>
      </c>
      <c r="P192" s="422" t="str">
        <f>IFERROR(VLOOKUP($C$192,'Database Quality'!$C$6:$I$102,P3,FALSE),"")</f>
        <v/>
      </c>
      <c r="Q192" s="544" t="str">
        <f>IFERROR(VLOOKUP($C$192,'Database Quality'!$C$6:$I$102,Q3,FALSE),"")</f>
        <v/>
      </c>
    </row>
    <row r="193" spans="2:17">
      <c r="B193" s="569" t="s">
        <v>676</v>
      </c>
      <c r="C193" s="545" t="str">
        <f>IF('Distribution To ROM'!G205="","",'Distribution To ROM'!G205)</f>
        <v>T300 CT1.</v>
      </c>
      <c r="D193" s="534">
        <f>IF('Distribution To ROM'!H205="","",'Distribution To ROM'!H205)</f>
        <v>9</v>
      </c>
      <c r="E193" s="546">
        <f>IFERROR(VLOOKUP($C$193,'Database Quality'!$C$6:$I$102,E3,FALSE),"")</f>
        <v>28</v>
      </c>
      <c r="F193" s="438">
        <f>IFERROR(VLOOKUP($C$193,'Database Quality'!$C$6:$I$102,F3,FALSE),"")</f>
        <v>2.96</v>
      </c>
      <c r="G193" s="438">
        <f>IFERROR(VLOOKUP($C$193,'Database Quality'!$C$6:$I$102,G3,FALSE),"")</f>
        <v>0.1</v>
      </c>
      <c r="H193" s="414">
        <f>IFERROR(VLOOKUP($C$193,'Database Quality'!$C$6:$I$102,H3,FALSE),"")</f>
        <v>6805</v>
      </c>
      <c r="I193" s="414">
        <f>IFERROR(VLOOKUP($C$193,'Database Quality'!$C$6:$I$102,I3,FALSE),"")</f>
        <v>5272</v>
      </c>
      <c r="J193" s="547">
        <f>IFERROR(VLOOKUP($C$193,'Database Quality'!$C$6:$I$102,J3,FALSE),"")</f>
        <v>4729</v>
      </c>
      <c r="K193" s="539">
        <f>IF('Distribution To ROM'!I205="","",'Distribution To ROM'!I205)</f>
        <v>4</v>
      </c>
      <c r="L193" s="546">
        <f>IFERROR(VLOOKUP($C$193,'Database Quality'!$C$6:$I$102,L3,FALSE),"")</f>
        <v>28</v>
      </c>
      <c r="M193" s="438">
        <f>IFERROR(VLOOKUP($C$193,'Database Quality'!$C$6:$I$102,M3,FALSE),"")</f>
        <v>2.96</v>
      </c>
      <c r="N193" s="438">
        <f>IFERROR(VLOOKUP($C$193,'Database Quality'!$C$6:$I$102,N3,FALSE),"")</f>
        <v>0.1</v>
      </c>
      <c r="O193" s="414">
        <f>IFERROR(VLOOKUP($C$193,'Database Quality'!$C$6:$I$102,O3,FALSE),"")</f>
        <v>6805</v>
      </c>
      <c r="P193" s="414">
        <f>IFERROR(VLOOKUP($C$193,'Database Quality'!$C$6:$I$102,P3,FALSE),"")</f>
        <v>5272</v>
      </c>
      <c r="Q193" s="548">
        <f>IFERROR(VLOOKUP($C$193,'Database Quality'!$C$6:$I$102,Q3,FALSE),"")</f>
        <v>4729</v>
      </c>
    </row>
    <row r="194" spans="2:17">
      <c r="C194" s="545" t="str">
        <f>IF('Distribution To ROM'!G206="","",'Distribution To ROM'!G206)</f>
        <v/>
      </c>
      <c r="D194" s="534" t="str">
        <f>IF('Distribution To ROM'!H206="","",'Distribution To ROM'!H206)</f>
        <v/>
      </c>
      <c r="E194" s="546" t="str">
        <f>IFERROR(VLOOKUP($C$194,'Database Quality'!$C$6:$I$102,E3,FALSE),"")</f>
        <v/>
      </c>
      <c r="F194" s="438" t="str">
        <f>IFERROR(VLOOKUP($C$194,'Database Quality'!$C$6:$I$102,F3,FALSE),"")</f>
        <v/>
      </c>
      <c r="G194" s="438" t="str">
        <f>IFERROR(VLOOKUP($C$194,'Database Quality'!$C$6:$I$102,G3,FALSE),"")</f>
        <v/>
      </c>
      <c r="H194" s="414" t="str">
        <f>IFERROR(VLOOKUP($C$194,'Database Quality'!$C$6:$I$102,H3,FALSE),"")</f>
        <v/>
      </c>
      <c r="I194" s="414" t="str">
        <f>IFERROR(VLOOKUP($C$194,'Database Quality'!$C$6:$I$102,I3,FALSE),"")</f>
        <v/>
      </c>
      <c r="J194" s="547" t="str">
        <f>IFERROR(VLOOKUP($C$194,'Database Quality'!$C$6:$I$102,J3,FALSE),"")</f>
        <v/>
      </c>
      <c r="K194" s="539" t="str">
        <f>IF('Distribution To ROM'!I206="","",'Distribution To ROM'!I206)</f>
        <v/>
      </c>
      <c r="L194" s="546" t="str">
        <f>IFERROR(VLOOKUP($C$194,'Database Quality'!$C$6:$I$102,L3,FALSE),"")</f>
        <v/>
      </c>
      <c r="M194" s="438" t="str">
        <f>IFERROR(VLOOKUP($C$194,'Database Quality'!$C$6:$I$102,M3,FALSE),"")</f>
        <v/>
      </c>
      <c r="N194" s="438" t="str">
        <f>IFERROR(VLOOKUP($C$194,'Database Quality'!$C$6:$I$102,N3,FALSE),"")</f>
        <v/>
      </c>
      <c r="O194" s="414" t="str">
        <f>IFERROR(VLOOKUP($C$194,'Database Quality'!$C$6:$I$102,O3,FALSE),"")</f>
        <v/>
      </c>
      <c r="P194" s="414" t="str">
        <f>IFERROR(VLOOKUP($C$194,'Database Quality'!$C$6:$I$102,P3,FALSE),"")</f>
        <v/>
      </c>
      <c r="Q194" s="548" t="str">
        <f>IFERROR(VLOOKUP($C$194,'Database Quality'!$C$6:$I$102,Q3,FALSE),"")</f>
        <v/>
      </c>
    </row>
    <row r="195" spans="2:17">
      <c r="C195" s="545" t="str">
        <f>IF('Distribution To ROM'!G207="","",'Distribution To ROM'!G207)</f>
        <v/>
      </c>
      <c r="D195" s="534" t="str">
        <f>IF('Distribution To ROM'!H207="","",'Distribution To ROM'!H207)</f>
        <v/>
      </c>
      <c r="E195" s="546" t="str">
        <f>IFERROR(VLOOKUP($C$195,'Database Quality'!$C$6:$I$102,E3,FALSE),"")</f>
        <v/>
      </c>
      <c r="F195" s="438" t="str">
        <f>IFERROR(VLOOKUP($C$195,'Database Quality'!$C$6:$I$102,F3,FALSE),"")</f>
        <v/>
      </c>
      <c r="G195" s="438" t="str">
        <f>IFERROR(VLOOKUP($C$195,'Database Quality'!$C$6:$I$102,G3,FALSE),"")</f>
        <v/>
      </c>
      <c r="H195" s="414" t="str">
        <f>IFERROR(VLOOKUP($C$195,'Database Quality'!$C$6:$I$102,H3,FALSE),"")</f>
        <v/>
      </c>
      <c r="I195" s="414" t="str">
        <f>IFERROR(VLOOKUP($C$195,'Database Quality'!$C$6:$I$102,I3,FALSE),"")</f>
        <v/>
      </c>
      <c r="J195" s="547" t="str">
        <f>IFERROR(VLOOKUP($C$195,'Database Quality'!$C$6:$I$102,J3,FALSE),"")</f>
        <v/>
      </c>
      <c r="K195" s="539" t="str">
        <f>IF('Distribution To ROM'!I207="","",'Distribution To ROM'!I207)</f>
        <v/>
      </c>
      <c r="L195" s="546" t="str">
        <f>IFERROR(VLOOKUP($C$195,'Database Quality'!$C$6:$I$102,L3,FALSE),"")</f>
        <v/>
      </c>
      <c r="M195" s="438" t="str">
        <f>IFERROR(VLOOKUP($C$195,'Database Quality'!$C$6:$I$102,M3,FALSE),"")</f>
        <v/>
      </c>
      <c r="N195" s="438" t="str">
        <f>IFERROR(VLOOKUP($C$195,'Database Quality'!$C$6:$I$102,N3,FALSE),"")</f>
        <v/>
      </c>
      <c r="O195" s="414" t="str">
        <f>IFERROR(VLOOKUP($C$195,'Database Quality'!$C$6:$I$102,O3,FALSE),"")</f>
        <v/>
      </c>
      <c r="P195" s="414" t="str">
        <f>IFERROR(VLOOKUP($C$195,'Database Quality'!$C$6:$I$102,P3,FALSE),"")</f>
        <v/>
      </c>
      <c r="Q195" s="548" t="str">
        <f>IFERROR(VLOOKUP($C$195,'Database Quality'!$C$6:$I$102,Q3,FALSE),"")</f>
        <v/>
      </c>
    </row>
    <row r="196" spans="2:17">
      <c r="B196" s="569" t="s">
        <v>171</v>
      </c>
      <c r="C196" s="541" t="str">
        <f>IF('Distribution To ROM'!M205="","",'Distribution To ROM'!M205)</f>
        <v>T100 NT.</v>
      </c>
      <c r="D196" s="534">
        <f>IF('Distribution To ROM'!N205="","",'Distribution To ROM'!N205)</f>
        <v>4</v>
      </c>
      <c r="E196" s="542">
        <f>IFERROR(VLOOKUP($C$196,'Database Quality'!$C$6:$I$102,E3,FALSE),"")</f>
        <v>27.33</v>
      </c>
      <c r="F196" s="421">
        <f>IFERROR(VLOOKUP($C$196,'Database Quality'!$C$6:$I$102,F3,FALSE),"")</f>
        <v>1.42</v>
      </c>
      <c r="G196" s="421">
        <f>IFERROR(VLOOKUP($C$196,'Database Quality'!$C$6:$I$102,G3,FALSE),"")</f>
        <v>0.08</v>
      </c>
      <c r="H196" s="422">
        <f>IFERROR(VLOOKUP($C$196,'Database Quality'!$C$6:$I$102,H3,FALSE),"")</f>
        <v>6847</v>
      </c>
      <c r="I196" s="422">
        <f>IFERROR(VLOOKUP($C$196,'Database Quality'!$C$6:$I$102,I3,FALSE),"")</f>
        <v>5415</v>
      </c>
      <c r="J196" s="543">
        <f>IFERROR(VLOOKUP($C$196,'Database Quality'!$C$6:$I$102,J3,FALSE),"")</f>
        <v>4883</v>
      </c>
      <c r="K196" s="539">
        <f>IF('Distribution To ROM'!O205="","",'Distribution To ROM'!O205)</f>
        <v>3</v>
      </c>
      <c r="L196" s="542">
        <f>IFERROR(VLOOKUP($C$196,'Database Quality'!$C$6:$I$102,L3,FALSE),"")</f>
        <v>27.33</v>
      </c>
      <c r="M196" s="421">
        <f>IFERROR(VLOOKUP($C$196,'Database Quality'!$C$6:$I$102,M3,FALSE),"")</f>
        <v>1.42</v>
      </c>
      <c r="N196" s="421">
        <f>IFERROR(VLOOKUP($C$196,'Database Quality'!$C$6:$I$102,N3,FALSE),"")</f>
        <v>0.08</v>
      </c>
      <c r="O196" s="422">
        <f>IFERROR(VLOOKUP($C$196,'Database Quality'!$C$6:$I$102,O3,FALSE),"")</f>
        <v>6847</v>
      </c>
      <c r="P196" s="422">
        <f>IFERROR(VLOOKUP($C$196,'Database Quality'!$C$6:$I$102,P3,FALSE),"")</f>
        <v>5415</v>
      </c>
      <c r="Q196" s="544">
        <f>IFERROR(VLOOKUP($C$196,'Database Quality'!$C$6:$I$102,Q3,FALSE),"")</f>
        <v>4883</v>
      </c>
    </row>
    <row r="197" spans="2:17">
      <c r="C197" s="541" t="str">
        <f>IF('Distribution To ROM'!M206="","",'Distribution To ROM'!M206)</f>
        <v/>
      </c>
      <c r="D197" s="534" t="str">
        <f>IF('Distribution To ROM'!N206="","",'Distribution To ROM'!N206)</f>
        <v/>
      </c>
      <c r="E197" s="542" t="str">
        <f>IFERROR(VLOOKUP($C$197,'Database Quality'!$C$6:$I$102,E3,FALSE),"")</f>
        <v/>
      </c>
      <c r="F197" s="421" t="str">
        <f>IFERROR(VLOOKUP($C$197,'Database Quality'!$C$6:$I$102,F3,FALSE),"")</f>
        <v/>
      </c>
      <c r="G197" s="421" t="str">
        <f>IFERROR(VLOOKUP($C$197,'Database Quality'!$C$6:$I$102,G3,FALSE),"")</f>
        <v/>
      </c>
      <c r="H197" s="422" t="str">
        <f>IFERROR(VLOOKUP($C$197,'Database Quality'!$C$6:$I$102,H3,FALSE),"")</f>
        <v/>
      </c>
      <c r="I197" s="422" t="str">
        <f>IFERROR(VLOOKUP($C$197,'Database Quality'!$C$6:$I$102,I3,FALSE),"")</f>
        <v/>
      </c>
      <c r="J197" s="543" t="str">
        <f>IFERROR(VLOOKUP($C$197,'Database Quality'!$C$6:$I$102,J3,FALSE),"")</f>
        <v/>
      </c>
      <c r="K197" s="539" t="str">
        <f>IF('Distribution To ROM'!O206="","",'Distribution To ROM'!O206)</f>
        <v/>
      </c>
      <c r="L197" s="542" t="str">
        <f>IFERROR(VLOOKUP($C$197,'Database Quality'!$C$6:$I$102,L3,FALSE),"")</f>
        <v/>
      </c>
      <c r="M197" s="421" t="str">
        <f>IFERROR(VLOOKUP($C$197,'Database Quality'!$C$6:$I$102,M3,FALSE),"")</f>
        <v/>
      </c>
      <c r="N197" s="421" t="str">
        <f>IFERROR(VLOOKUP($C$197,'Database Quality'!$C$6:$I$102,N3,FALSE),"")</f>
        <v/>
      </c>
      <c r="O197" s="422" t="str">
        <f>IFERROR(VLOOKUP($C$197,'Database Quality'!$C$6:$I$102,O3,FALSE),"")</f>
        <v/>
      </c>
      <c r="P197" s="422" t="str">
        <f>IFERROR(VLOOKUP($C$197,'Database Quality'!$C$6:$I$102,P3,FALSE),"")</f>
        <v/>
      </c>
      <c r="Q197" s="544" t="str">
        <f>IFERROR(VLOOKUP($C$197,'Database Quality'!$C$6:$I$102,Q3,FALSE),"")</f>
        <v/>
      </c>
    </row>
    <row r="198" spans="2:17">
      <c r="C198" s="541" t="str">
        <f>IF('Distribution To ROM'!M207="","",'Distribution To ROM'!M207)</f>
        <v/>
      </c>
      <c r="D198" s="534" t="str">
        <f>IF('Distribution To ROM'!N207="","",'Distribution To ROM'!N207)</f>
        <v/>
      </c>
      <c r="E198" s="542" t="str">
        <f>IFERROR(VLOOKUP($C$198,'Database Quality'!$C$6:$I$102,E3,FALSE),"")</f>
        <v/>
      </c>
      <c r="F198" s="421" t="str">
        <f>IFERROR(VLOOKUP($C$198,'Database Quality'!$C$6:$I$102,F3,FALSE),"")</f>
        <v/>
      </c>
      <c r="G198" s="421" t="str">
        <f>IFERROR(VLOOKUP($C$198,'Database Quality'!$C$6:$I$102,G3,FALSE),"")</f>
        <v/>
      </c>
      <c r="H198" s="422" t="str">
        <f>IFERROR(VLOOKUP($C$198,'Database Quality'!$C$6:$I$102,H3,FALSE),"")</f>
        <v/>
      </c>
      <c r="I198" s="422" t="str">
        <f>IFERROR(VLOOKUP($C$198,'Database Quality'!$C$6:$I$102,I3,FALSE),"")</f>
        <v/>
      </c>
      <c r="J198" s="543" t="str">
        <f>IFERROR(VLOOKUP($C$198,'Database Quality'!$C$6:$I$102,J3,FALSE),"")</f>
        <v/>
      </c>
      <c r="K198" s="539" t="str">
        <f>IF('Distribution To ROM'!O207="","",'Distribution To ROM'!O207)</f>
        <v/>
      </c>
      <c r="L198" s="542" t="str">
        <f>IFERROR(VLOOKUP($C$198,'Database Quality'!$C$6:$I$102,L3,FALSE),"")</f>
        <v/>
      </c>
      <c r="M198" s="421" t="str">
        <f>IFERROR(VLOOKUP($C$198,'Database Quality'!$C$6:$I$102,M3,FALSE),"")</f>
        <v/>
      </c>
      <c r="N198" s="421" t="str">
        <f>IFERROR(VLOOKUP($C$198,'Database Quality'!$C$6:$I$102,N3,FALSE),"")</f>
        <v/>
      </c>
      <c r="O198" s="422" t="str">
        <f>IFERROR(VLOOKUP($C$198,'Database Quality'!$C$6:$I$102,O3,FALSE),"")</f>
        <v/>
      </c>
      <c r="P198" s="422" t="str">
        <f>IFERROR(VLOOKUP($C$198,'Database Quality'!$C$6:$I$102,P3,FALSE),"")</f>
        <v/>
      </c>
      <c r="Q198" s="544" t="str">
        <f>IFERROR(VLOOKUP($C$198,'Database Quality'!$C$6:$I$102,Q3,FALSE),"")</f>
        <v/>
      </c>
    </row>
    <row r="199" spans="2:17">
      <c r="B199" s="569" t="s">
        <v>90</v>
      </c>
      <c r="C199" s="545" t="str">
        <f>IF('Distribution To ROM'!S205="","",'Distribution To ROM'!S205)</f>
        <v>T200 CT2</v>
      </c>
      <c r="D199" s="534">
        <f>IF('Distribution To ROM'!T205="","",'Distribution To ROM'!T205)</f>
        <v>4</v>
      </c>
      <c r="E199" s="546">
        <f>IFERROR(VLOOKUP($C$199,'Database Quality'!$C$6:$I$102,E3,FALSE),"")</f>
        <v>28.1</v>
      </c>
      <c r="F199" s="438">
        <f>IFERROR(VLOOKUP($C$199,'Database Quality'!$C$6:$I$102,F3,FALSE),"")</f>
        <v>1.92</v>
      </c>
      <c r="G199" s="438">
        <f>IFERROR(VLOOKUP($C$199,'Database Quality'!$C$6:$I$102,G3,FALSE),"")</f>
        <v>0.08</v>
      </c>
      <c r="H199" s="414">
        <f>IFERROR(VLOOKUP($C$199,'Database Quality'!$C$6:$I$102,H3,FALSE),"")</f>
        <v>6874</v>
      </c>
      <c r="I199" s="414">
        <f>IFERROR(VLOOKUP($C$199,'Database Quality'!$C$6:$I$102,I3,FALSE),"")</f>
        <v>5369</v>
      </c>
      <c r="J199" s="547">
        <f>IFERROR(VLOOKUP($C$199,'Database Quality'!$C$6:$I$102,J3,FALSE),"")</f>
        <v>4811</v>
      </c>
      <c r="K199" s="539">
        <f>IF('Distribution To ROM'!U205="","",'Distribution To ROM'!U205)</f>
        <v>5</v>
      </c>
      <c r="L199" s="546">
        <f>IFERROR(VLOOKUP($C$199,'Database Quality'!$C$6:$I$102,L3,FALSE),"")</f>
        <v>28.1</v>
      </c>
      <c r="M199" s="438">
        <f>IFERROR(VLOOKUP($C$199,'Database Quality'!$C$6:$I$102,M3,FALSE),"")</f>
        <v>1.92</v>
      </c>
      <c r="N199" s="438">
        <f>IFERROR(VLOOKUP($C$199,'Database Quality'!$C$6:$I$102,N3,FALSE),"")</f>
        <v>0.08</v>
      </c>
      <c r="O199" s="414">
        <f>IFERROR(VLOOKUP($C$199,'Database Quality'!$C$6:$I$102,O3,FALSE),"")</f>
        <v>6874</v>
      </c>
      <c r="P199" s="414">
        <f>IFERROR(VLOOKUP($C$199,'Database Quality'!$C$6:$I$102,P3,FALSE),"")</f>
        <v>5369</v>
      </c>
      <c r="Q199" s="548">
        <f>IFERROR(VLOOKUP($C$199,'Database Quality'!$C$6:$I$102,Q3,FALSE),"")</f>
        <v>4811</v>
      </c>
    </row>
    <row r="200" spans="2:17">
      <c r="C200" s="545" t="str">
        <f>IF('Distribution To ROM'!S206="","",'Distribution To ROM'!S206)</f>
        <v/>
      </c>
      <c r="D200" s="534" t="str">
        <f>IF('Distribution To ROM'!T206="","",'Distribution To ROM'!T206)</f>
        <v/>
      </c>
      <c r="E200" s="546" t="str">
        <f>IFERROR(VLOOKUP($C$200,'Database Quality'!$C$6:$I$102,E3,FALSE),"")</f>
        <v/>
      </c>
      <c r="F200" s="438" t="str">
        <f>IFERROR(VLOOKUP($C$200,'Database Quality'!$C$6:$I$102,F3,FALSE),"")</f>
        <v/>
      </c>
      <c r="G200" s="438" t="str">
        <f>IFERROR(VLOOKUP($C$200,'Database Quality'!$C$6:$I$102,G3,FALSE),"")</f>
        <v/>
      </c>
      <c r="H200" s="414" t="str">
        <f>IFERROR(VLOOKUP($C$200,'Database Quality'!$C$6:$I$102,H3,FALSE),"")</f>
        <v/>
      </c>
      <c r="I200" s="414" t="str">
        <f>IFERROR(VLOOKUP($C$200,'Database Quality'!$C$6:$I$102,I3,FALSE),"")</f>
        <v/>
      </c>
      <c r="J200" s="547" t="str">
        <f>IFERROR(VLOOKUP($C$200,'Database Quality'!$C$6:$I$102,J3,FALSE),"")</f>
        <v/>
      </c>
      <c r="K200" s="539" t="str">
        <f>IF('Distribution To ROM'!U206="","",'Distribution To ROM'!U206)</f>
        <v/>
      </c>
      <c r="L200" s="546" t="str">
        <f>IFERROR(VLOOKUP($C$200,'Database Quality'!$C$6:$I$102,L3,FALSE),"")</f>
        <v/>
      </c>
      <c r="M200" s="438" t="str">
        <f>IFERROR(VLOOKUP($C$200,'Database Quality'!$C$6:$I$102,M3,FALSE),"")</f>
        <v/>
      </c>
      <c r="N200" s="438" t="str">
        <f>IFERROR(VLOOKUP($C$200,'Database Quality'!$C$6:$I$102,N3,FALSE),"")</f>
        <v/>
      </c>
      <c r="O200" s="414" t="str">
        <f>IFERROR(VLOOKUP($C$200,'Database Quality'!$C$6:$I$102,O3,FALSE),"")</f>
        <v/>
      </c>
      <c r="P200" s="414" t="str">
        <f>IFERROR(VLOOKUP($C$200,'Database Quality'!$C$6:$I$102,P3,FALSE),"")</f>
        <v/>
      </c>
      <c r="Q200" s="548" t="str">
        <f>IFERROR(VLOOKUP($C$200,'Database Quality'!$C$6:$I$102,Q3,FALSE),"")</f>
        <v/>
      </c>
    </row>
    <row r="201" spans="2:17">
      <c r="C201" s="545" t="str">
        <f>IF('Distribution To ROM'!S207="","",'Distribution To ROM'!S207)</f>
        <v/>
      </c>
      <c r="D201" s="534" t="str">
        <f>IF('Distribution To ROM'!T207="","",'Distribution To ROM'!T207)</f>
        <v/>
      </c>
      <c r="E201" s="546" t="str">
        <f>IFERROR(VLOOKUP($C$201,'Database Quality'!$C$6:$I$102,E3,FALSE),"")</f>
        <v/>
      </c>
      <c r="F201" s="438" t="str">
        <f>IFERROR(VLOOKUP($C$201,'Database Quality'!$C$6:$I$102,F3,FALSE),"")</f>
        <v/>
      </c>
      <c r="G201" s="438" t="str">
        <f>IFERROR(VLOOKUP($C$201,'Database Quality'!$C$6:$I$102,G3,FALSE),"")</f>
        <v/>
      </c>
      <c r="H201" s="414" t="str">
        <f>IFERROR(VLOOKUP($C$201,'Database Quality'!$C$6:$I$102,H3,FALSE),"")</f>
        <v/>
      </c>
      <c r="I201" s="414" t="str">
        <f>IFERROR(VLOOKUP($C$201,'Database Quality'!$C$6:$I$102,I3,FALSE),"")</f>
        <v/>
      </c>
      <c r="J201" s="547" t="str">
        <f>IFERROR(VLOOKUP($C$201,'Database Quality'!$C$6:$I$102,J3,FALSE),"")</f>
        <v/>
      </c>
      <c r="K201" s="539" t="str">
        <f>IF('Distribution To ROM'!U207="","",'Distribution To ROM'!U207)</f>
        <v/>
      </c>
      <c r="L201" s="546" t="str">
        <f>IFERROR(VLOOKUP($C$201,'Database Quality'!$C$6:$I$102,L3,FALSE),"")</f>
        <v/>
      </c>
      <c r="M201" s="438" t="str">
        <f>IFERROR(VLOOKUP($C$201,'Database Quality'!$C$6:$I$102,M3,FALSE),"")</f>
        <v/>
      </c>
      <c r="N201" s="438" t="str">
        <f>IFERROR(VLOOKUP($C$201,'Database Quality'!$C$6:$I$102,N3,FALSE),"")</f>
        <v/>
      </c>
      <c r="O201" s="414" t="str">
        <f>IFERROR(VLOOKUP($C$201,'Database Quality'!$C$6:$I$102,O3,FALSE),"")</f>
        <v/>
      </c>
      <c r="P201" s="414" t="str">
        <f>IFERROR(VLOOKUP($C$201,'Database Quality'!$C$6:$I$102,P3,FALSE),"")</f>
        <v/>
      </c>
      <c r="Q201" s="548" t="str">
        <f>IFERROR(VLOOKUP($C$201,'Database Quality'!$C$6:$I$102,Q3,FALSE),"")</f>
        <v/>
      </c>
    </row>
    <row r="202" spans="2:17">
      <c r="B202" s="569" t="s">
        <v>172</v>
      </c>
      <c r="C202" s="541" t="str">
        <f>IF('Distribution To ROM'!Y205="","",'Distribution To ROM'!Y205)</f>
        <v/>
      </c>
      <c r="D202" s="534" t="str">
        <f>IF('Distribution To ROM'!Z205="","",'Distribution To ROM'!Z205)</f>
        <v/>
      </c>
      <c r="E202" s="542" t="str">
        <f>IFERROR(VLOOKUP($C$202,'Database Quality'!$C$6:$I$102,E3,FALSE),"")</f>
        <v/>
      </c>
      <c r="F202" s="421" t="str">
        <f>IFERROR(VLOOKUP($C$202,'Database Quality'!$C$6:$I$102,F3,FALSE),"")</f>
        <v/>
      </c>
      <c r="G202" s="421" t="str">
        <f>IFERROR(VLOOKUP($C$202,'Database Quality'!$C$6:$I$102,G3,FALSE),"")</f>
        <v/>
      </c>
      <c r="H202" s="422" t="str">
        <f>IFERROR(VLOOKUP($C$202,'Database Quality'!$C$6:$I$102,H3,FALSE),"")</f>
        <v/>
      </c>
      <c r="I202" s="422" t="str">
        <f>IFERROR(VLOOKUP($C$202,'Database Quality'!$C$6:$I$102,I3,FALSE),"")</f>
        <v/>
      </c>
      <c r="J202" s="543" t="str">
        <f>IFERROR(VLOOKUP($C$202,'Database Quality'!$C$6:$I$102,J3,FALSE),"")</f>
        <v/>
      </c>
      <c r="K202" s="539" t="str">
        <f>IF('Distribution To ROM'!AA205="","",'Distribution To ROM'!AA205)</f>
        <v/>
      </c>
      <c r="L202" s="542" t="str">
        <f>IFERROR(VLOOKUP($C$202,'Database Quality'!$C$6:$I$102,L3,FALSE),"")</f>
        <v/>
      </c>
      <c r="M202" s="421" t="str">
        <f>IFERROR(VLOOKUP($C$202,'Database Quality'!$C$6:$I$102,M3,FALSE),"")</f>
        <v/>
      </c>
      <c r="N202" s="421" t="str">
        <f>IFERROR(VLOOKUP($C$202,'Database Quality'!$C$6:$I$102,N3,FALSE),"")</f>
        <v/>
      </c>
      <c r="O202" s="422" t="str">
        <f>IFERROR(VLOOKUP($C$202,'Database Quality'!$C$6:$I$102,O3,FALSE),"")</f>
        <v/>
      </c>
      <c r="P202" s="422" t="str">
        <f>IFERROR(VLOOKUP($C$202,'Database Quality'!$C$6:$I$102,P3,FALSE),"")</f>
        <v/>
      </c>
      <c r="Q202" s="544" t="str">
        <f>IFERROR(VLOOKUP($C$202,'Database Quality'!$C$6:$I$102,Q3,FALSE),"")</f>
        <v/>
      </c>
    </row>
    <row r="203" spans="2:17">
      <c r="C203" s="541" t="str">
        <f>IF('Distribution To ROM'!Y206="","",'Distribution To ROM'!Y206)</f>
        <v/>
      </c>
      <c r="D203" s="534" t="str">
        <f>IF('Distribution To ROM'!Z206="","",'Distribution To ROM'!Z206)</f>
        <v/>
      </c>
      <c r="E203" s="542" t="str">
        <f>IFERROR(VLOOKUP($C$203,'Database Quality'!$C$6:$I$102,E3,FALSE),"")</f>
        <v/>
      </c>
      <c r="F203" s="421" t="str">
        <f>IFERROR(VLOOKUP($C$203,'Database Quality'!$C$6:$I$102,F3,FALSE),"")</f>
        <v/>
      </c>
      <c r="G203" s="421" t="str">
        <f>IFERROR(VLOOKUP($C$203,'Database Quality'!$C$6:$I$102,G3,FALSE),"")</f>
        <v/>
      </c>
      <c r="H203" s="422" t="str">
        <f>IFERROR(VLOOKUP($C$203,'Database Quality'!$C$6:$I$102,H3,FALSE),"")</f>
        <v/>
      </c>
      <c r="I203" s="422" t="str">
        <f>IFERROR(VLOOKUP($C$203,'Database Quality'!$C$6:$I$102,I3,FALSE),"")</f>
        <v/>
      </c>
      <c r="J203" s="543" t="str">
        <f>IFERROR(VLOOKUP($C$203,'Database Quality'!$C$6:$I$102,J3,FALSE),"")</f>
        <v/>
      </c>
      <c r="K203" s="539" t="str">
        <f>IF('Distribution To ROM'!AA206="","",'Distribution To ROM'!AA206)</f>
        <v/>
      </c>
      <c r="L203" s="542" t="str">
        <f>IFERROR(VLOOKUP($C$203,'Database Quality'!$C$6:$I$102,L3,FALSE),"")</f>
        <v/>
      </c>
      <c r="M203" s="421" t="str">
        <f>IFERROR(VLOOKUP($C$203,'Database Quality'!$C$6:$I$102,M3,FALSE),"")</f>
        <v/>
      </c>
      <c r="N203" s="421" t="str">
        <f>IFERROR(VLOOKUP($C$203,'Database Quality'!$C$6:$I$102,N3,FALSE),"")</f>
        <v/>
      </c>
      <c r="O203" s="422" t="str">
        <f>IFERROR(VLOOKUP($C$203,'Database Quality'!$C$6:$I$102,O3,FALSE),"")</f>
        <v/>
      </c>
      <c r="P203" s="422" t="str">
        <f>IFERROR(VLOOKUP($C$203,'Database Quality'!$C$6:$I$102,P3,FALSE),"")</f>
        <v/>
      </c>
      <c r="Q203" s="544" t="str">
        <f>IFERROR(VLOOKUP($C$203,'Database Quality'!$C$6:$I$102,Q3,FALSE),"")</f>
        <v/>
      </c>
    </row>
    <row r="204" spans="2:17">
      <c r="C204" s="541" t="str">
        <f>IF('Distribution To ROM'!Y207="","",'Distribution To ROM'!Y207)</f>
        <v/>
      </c>
      <c r="D204" s="534" t="str">
        <f>IF('Distribution To ROM'!Z207="","",'Distribution To ROM'!Z207)</f>
        <v/>
      </c>
      <c r="E204" s="542" t="str">
        <f>IFERROR(VLOOKUP($C$204,'Database Quality'!$C$6:$I$102,E3,FALSE),"")</f>
        <v/>
      </c>
      <c r="F204" s="421" t="str">
        <f>IFERROR(VLOOKUP($C$204,'Database Quality'!$C$6:$I$102,F3,FALSE),"")</f>
        <v/>
      </c>
      <c r="G204" s="421" t="str">
        <f>IFERROR(VLOOKUP($C$204,'Database Quality'!$C$6:$I$102,G3,FALSE),"")</f>
        <v/>
      </c>
      <c r="H204" s="422" t="str">
        <f>IFERROR(VLOOKUP($C$204,'Database Quality'!$C$6:$I$102,H3,FALSE),"")</f>
        <v/>
      </c>
      <c r="I204" s="422" t="str">
        <f>IFERROR(VLOOKUP($C$204,'Database Quality'!$C$6:$I$102,I3,FALSE),"")</f>
        <v/>
      </c>
      <c r="J204" s="543" t="str">
        <f>IFERROR(VLOOKUP($C$204,'Database Quality'!$C$6:$I$102,J3,FALSE),"")</f>
        <v/>
      </c>
      <c r="K204" s="539" t="str">
        <f>IF('Distribution To ROM'!AA207="","",'Distribution To ROM'!AA207)</f>
        <v/>
      </c>
      <c r="L204" s="542" t="str">
        <f>IFERROR(VLOOKUP($C$204,'Database Quality'!$C$6:$I$102,L3,FALSE),"")</f>
        <v/>
      </c>
      <c r="M204" s="421" t="str">
        <f>IFERROR(VLOOKUP($C$204,'Database Quality'!$C$6:$I$102,M3,FALSE),"")</f>
        <v/>
      </c>
      <c r="N204" s="421" t="str">
        <f>IFERROR(VLOOKUP($C$204,'Database Quality'!$C$6:$I$102,N3,FALSE),"")</f>
        <v/>
      </c>
      <c r="O204" s="422" t="str">
        <f>IFERROR(VLOOKUP($C$204,'Database Quality'!$C$6:$I$102,O3,FALSE),"")</f>
        <v/>
      </c>
      <c r="P204" s="422" t="str">
        <f>IFERROR(VLOOKUP($C$204,'Database Quality'!$C$6:$I$102,P3,FALSE),"")</f>
        <v/>
      </c>
      <c r="Q204" s="544" t="str">
        <f>IFERROR(VLOOKUP($C$204,'Database Quality'!$C$6:$I$102,Q3,FALSE),"")</f>
        <v/>
      </c>
    </row>
    <row r="205" spans="2:17">
      <c r="B205" s="570" t="s">
        <v>197</v>
      </c>
      <c r="C205" s="545" t="str">
        <f>IF('Distribution To ROM'!AW205="","",'Distribution To ROM'!AW205)</f>
        <v/>
      </c>
      <c r="D205" s="534" t="str">
        <f>IF('Distribution To ROM'!AX205="","",'Distribution To ROM'!AX205)</f>
        <v/>
      </c>
      <c r="E205" s="546" t="str">
        <f>IFERROR(VLOOKUP($C$205,'Database Quality'!$C$6:$I$102,E3,FALSE),"")</f>
        <v/>
      </c>
      <c r="F205" s="438" t="str">
        <f>IFERROR(VLOOKUP($C$205,'Database Quality'!$C$6:$I$102,F3,FALSE),"")</f>
        <v/>
      </c>
      <c r="G205" s="438" t="str">
        <f>IFERROR(VLOOKUP($C$205,'Database Quality'!$C$6:$I$102,G3,FALSE),"")</f>
        <v/>
      </c>
      <c r="H205" s="414" t="str">
        <f>IFERROR(VLOOKUP($C$205,'Database Quality'!$C$6:$I$102,H3,FALSE),"")</f>
        <v/>
      </c>
      <c r="I205" s="414" t="str">
        <f>IFERROR(VLOOKUP($C$205,'Database Quality'!$C$6:$I$102,I3,FALSE),"")</f>
        <v/>
      </c>
      <c r="J205" s="547" t="str">
        <f>IFERROR(VLOOKUP($C$205,'Database Quality'!$C$6:$I$102,J3,FALSE),"")</f>
        <v/>
      </c>
      <c r="K205" s="539" t="str">
        <f>IF('Distribution To ROM'!AY205="","",'Distribution To ROM'!AY205)</f>
        <v/>
      </c>
      <c r="L205" s="546" t="str">
        <f>IFERROR(VLOOKUP($C$205,'Database Quality'!$C$6:$I$102,L3,FALSE),"")</f>
        <v/>
      </c>
      <c r="M205" s="438" t="str">
        <f>IFERROR(VLOOKUP($C$205,'Database Quality'!$C$6:$I$102,M3,FALSE),"")</f>
        <v/>
      </c>
      <c r="N205" s="438" t="str">
        <f>IFERROR(VLOOKUP($C$205,'Database Quality'!$C$6:$I$102,N3,FALSE),"")</f>
        <v/>
      </c>
      <c r="O205" s="414" t="str">
        <f>IFERROR(VLOOKUP($C$205,'Database Quality'!$C$6:$I$102,O3,FALSE),"")</f>
        <v/>
      </c>
      <c r="P205" s="414" t="str">
        <f>IFERROR(VLOOKUP($C$205,'Database Quality'!$C$6:$I$102,P3,FALSE),"")</f>
        <v/>
      </c>
      <c r="Q205" s="548" t="str">
        <f>IFERROR(VLOOKUP($C$205,'Database Quality'!$C$6:$I$102,Q3,FALSE),"")</f>
        <v/>
      </c>
    </row>
    <row r="206" spans="2:17">
      <c r="B206" s="570"/>
      <c r="C206" s="545" t="str">
        <f>IF('Distribution To ROM'!AW206="","",'Distribution To ROM'!AW206)</f>
        <v/>
      </c>
      <c r="D206" s="534" t="str">
        <f>IF('Distribution To ROM'!AX206="","",'Distribution To ROM'!AX206)</f>
        <v/>
      </c>
      <c r="E206" s="546" t="str">
        <f>IFERROR(VLOOKUP($C$206,'Database Quality'!$C$6:$I$102,E3,FALSE),"")</f>
        <v/>
      </c>
      <c r="F206" s="438" t="str">
        <f>IFERROR(VLOOKUP($C$206,'Database Quality'!$C$6:$I$102,F3,FALSE),"")</f>
        <v/>
      </c>
      <c r="G206" s="438" t="str">
        <f>IFERROR(VLOOKUP($C$206,'Database Quality'!$C$6:$I$102,G3,FALSE),"")</f>
        <v/>
      </c>
      <c r="H206" s="414" t="str">
        <f>IFERROR(VLOOKUP($C$206,'Database Quality'!$C$6:$I$102,H3,FALSE),"")</f>
        <v/>
      </c>
      <c r="I206" s="414" t="str">
        <f>IFERROR(VLOOKUP($C$206,'Database Quality'!$C$6:$I$102,I3,FALSE),"")</f>
        <v/>
      </c>
      <c r="J206" s="547" t="str">
        <f>IFERROR(VLOOKUP($C$206,'Database Quality'!$C$6:$I$102,J3,FALSE),"")</f>
        <v/>
      </c>
      <c r="K206" s="539" t="str">
        <f>IF('Distribution To ROM'!AY206="","",'Distribution To ROM'!AY206)</f>
        <v/>
      </c>
      <c r="L206" s="546" t="str">
        <f>IFERROR(VLOOKUP($C$206,'Database Quality'!$C$6:$I$102,L3,FALSE),"")</f>
        <v/>
      </c>
      <c r="M206" s="438" t="str">
        <f>IFERROR(VLOOKUP($C$206,'Database Quality'!$C$6:$I$102,M3,FALSE),"")</f>
        <v/>
      </c>
      <c r="N206" s="438" t="str">
        <f>IFERROR(VLOOKUP($C$206,'Database Quality'!$C$6:$I$102,N3,FALSE),"")</f>
        <v/>
      </c>
      <c r="O206" s="414" t="str">
        <f>IFERROR(VLOOKUP($C$206,'Database Quality'!$C$6:$I$102,O3,FALSE),"")</f>
        <v/>
      </c>
      <c r="P206" s="414" t="str">
        <f>IFERROR(VLOOKUP($C$206,'Database Quality'!$C$6:$I$102,P3,FALSE),"")</f>
        <v/>
      </c>
      <c r="Q206" s="548" t="str">
        <f>IFERROR(VLOOKUP($C$206,'Database Quality'!$C$6:$I$102,Q3,FALSE),"")</f>
        <v/>
      </c>
    </row>
    <row r="207" spans="2:17">
      <c r="B207" s="570"/>
      <c r="C207" s="545" t="str">
        <f>IF('Distribution To ROM'!AW207="","",'Distribution To ROM'!AW207)</f>
        <v/>
      </c>
      <c r="D207" s="534" t="str">
        <f>IF('Distribution To ROM'!AX207="","",'Distribution To ROM'!AX207)</f>
        <v/>
      </c>
      <c r="E207" s="546" t="str">
        <f>IFERROR(VLOOKUP($C$207,'Database Quality'!$C$6:$I$102,E3,FALSE),"")</f>
        <v/>
      </c>
      <c r="F207" s="438" t="str">
        <f>IFERROR(VLOOKUP($C$207,'Database Quality'!$C$6:$I$102,F3,FALSE),"")</f>
        <v/>
      </c>
      <c r="G207" s="438" t="str">
        <f>IFERROR(VLOOKUP($C$207,'Database Quality'!$C$6:$I$102,G3,FALSE),"")</f>
        <v/>
      </c>
      <c r="H207" s="414" t="str">
        <f>IFERROR(VLOOKUP($C$207,'Database Quality'!$C$6:$I$102,H3,FALSE),"")</f>
        <v/>
      </c>
      <c r="I207" s="414" t="str">
        <f>IFERROR(VLOOKUP($C$207,'Database Quality'!$C$6:$I$102,I3,FALSE),"")</f>
        <v/>
      </c>
      <c r="J207" s="547" t="str">
        <f>IFERROR(VLOOKUP($C$207,'Database Quality'!$C$6:$I$102,J3,FALSE),"")</f>
        <v/>
      </c>
      <c r="K207" s="539" t="str">
        <f>IF('Distribution To ROM'!AY207="","",'Distribution To ROM'!AY207)</f>
        <v/>
      </c>
      <c r="L207" s="546" t="str">
        <f>IFERROR(VLOOKUP($C$207,'Database Quality'!$C$6:$I$102,L3,FALSE),"")</f>
        <v/>
      </c>
      <c r="M207" s="438" t="str">
        <f>IFERROR(VLOOKUP($C$207,'Database Quality'!$C$6:$I$102,M3,FALSE),"")</f>
        <v/>
      </c>
      <c r="N207" s="438" t="str">
        <f>IFERROR(VLOOKUP($C$207,'Database Quality'!$C$6:$I$102,N3,FALSE),"")</f>
        <v/>
      </c>
      <c r="O207" s="414" t="str">
        <f>IFERROR(VLOOKUP($C$207,'Database Quality'!$C$6:$I$102,O3,FALSE),"")</f>
        <v/>
      </c>
      <c r="P207" s="414" t="str">
        <f>IFERROR(VLOOKUP($C$207,'Database Quality'!$C$6:$I$102,P3,FALSE),"")</f>
        <v/>
      </c>
      <c r="Q207" s="548" t="str">
        <f>IFERROR(VLOOKUP($C$207,'Database Quality'!$C$6:$I$102,Q3,FALSE),"")</f>
        <v/>
      </c>
    </row>
    <row r="208" spans="2:17">
      <c r="B208" s="569" t="s">
        <v>188</v>
      </c>
      <c r="C208" s="541" t="str">
        <f>IF('Distribution To ROM'!AE205="","",'Distribution To ROM'!AE205)</f>
        <v/>
      </c>
      <c r="D208" s="534" t="str">
        <f>IF('Distribution To ROM'!AF205="","",'Distribution To ROM'!AF205)</f>
        <v/>
      </c>
      <c r="E208" s="542" t="str">
        <f>IFERROR(VLOOKUP($C$208,'Database Quality'!$C$6:$I$102,E3,FALSE),"")</f>
        <v/>
      </c>
      <c r="F208" s="421" t="str">
        <f>IFERROR(VLOOKUP($C$208,'Database Quality'!$C$6:$I$102,F3,FALSE),"")</f>
        <v/>
      </c>
      <c r="G208" s="421" t="str">
        <f>IFERROR(VLOOKUP($C$208,'Database Quality'!$C$6:$I$102,G3,FALSE),"")</f>
        <v/>
      </c>
      <c r="H208" s="422" t="str">
        <f>IFERROR(VLOOKUP($C$208,'Database Quality'!$C$6:$I$102,H3,FALSE),"")</f>
        <v/>
      </c>
      <c r="I208" s="422" t="str">
        <f>IFERROR(VLOOKUP($C$208,'Database Quality'!$C$6:$I$102,I3,FALSE),"")</f>
        <v/>
      </c>
      <c r="J208" s="543" t="str">
        <f>IFERROR(VLOOKUP($C$208,'Database Quality'!$C$6:$I$102,J3,FALSE),"")</f>
        <v/>
      </c>
      <c r="K208" s="539" t="str">
        <f>IF('Distribution To ROM'!AG205="","",'Distribution To ROM'!AG205)</f>
        <v/>
      </c>
      <c r="L208" s="542" t="str">
        <f>IFERROR(VLOOKUP($C$208,'Database Quality'!$C$6:$I$102,L3,FALSE),"")</f>
        <v/>
      </c>
      <c r="M208" s="421" t="str">
        <f>IFERROR(VLOOKUP($C$208,'Database Quality'!$C$6:$I$102,M3,FALSE),"")</f>
        <v/>
      </c>
      <c r="N208" s="421" t="str">
        <f>IFERROR(VLOOKUP($C$208,'Database Quality'!$C$6:$I$102,N3,FALSE),"")</f>
        <v/>
      </c>
      <c r="O208" s="422" t="str">
        <f>IFERROR(VLOOKUP($C$208,'Database Quality'!$C$6:$I$102,O3,FALSE),"")</f>
        <v/>
      </c>
      <c r="P208" s="422" t="str">
        <f>IFERROR(VLOOKUP($C$208,'Database Quality'!$C$6:$I$102,P3,FALSE),"")</f>
        <v/>
      </c>
      <c r="Q208" s="544" t="str">
        <f>IFERROR(VLOOKUP($C$208,'Database Quality'!$C$6:$I$102,Q3,FALSE),"")</f>
        <v/>
      </c>
    </row>
    <row r="209" spans="2:17">
      <c r="C209" s="541" t="str">
        <f>IF('Distribution To ROM'!AE206="","",'Distribution To ROM'!AE206)</f>
        <v/>
      </c>
      <c r="D209" s="534" t="str">
        <f>IF('Distribution To ROM'!AF206="","",'Distribution To ROM'!AF206)</f>
        <v/>
      </c>
      <c r="E209" s="542" t="str">
        <f>IFERROR(VLOOKUP($C$209,'Database Quality'!$C$6:$I$102,E3,FALSE),"")</f>
        <v/>
      </c>
      <c r="F209" s="421" t="str">
        <f>IFERROR(VLOOKUP($C$209,'Database Quality'!$C$6:$I$102,F3,FALSE),"")</f>
        <v/>
      </c>
      <c r="G209" s="421" t="str">
        <f>IFERROR(VLOOKUP($C$209,'Database Quality'!$C$6:$I$102,G3,FALSE),"")</f>
        <v/>
      </c>
      <c r="H209" s="422" t="str">
        <f>IFERROR(VLOOKUP($C$209,'Database Quality'!$C$6:$I$102,H3,FALSE),"")</f>
        <v/>
      </c>
      <c r="I209" s="422" t="str">
        <f>IFERROR(VLOOKUP($C$209,'Database Quality'!$C$6:$I$102,I3,FALSE),"")</f>
        <v/>
      </c>
      <c r="J209" s="543" t="str">
        <f>IFERROR(VLOOKUP($C$209,'Database Quality'!$C$6:$I$102,J3,FALSE),"")</f>
        <v/>
      </c>
      <c r="K209" s="539" t="str">
        <f>IF('Distribution To ROM'!AG206="","",'Distribution To ROM'!AG206)</f>
        <v/>
      </c>
      <c r="L209" s="542" t="str">
        <f>IFERROR(VLOOKUP($C$209,'Database Quality'!$C$6:$I$102,L3,FALSE),"")</f>
        <v/>
      </c>
      <c r="M209" s="421" t="str">
        <f>IFERROR(VLOOKUP($C$209,'Database Quality'!$C$6:$I$102,M3,FALSE),"")</f>
        <v/>
      </c>
      <c r="N209" s="421" t="str">
        <f>IFERROR(VLOOKUP($C$209,'Database Quality'!$C$6:$I$102,N3,FALSE),"")</f>
        <v/>
      </c>
      <c r="O209" s="422" t="str">
        <f>IFERROR(VLOOKUP($C$209,'Database Quality'!$C$6:$I$102,O3,FALSE),"")</f>
        <v/>
      </c>
      <c r="P209" s="422" t="str">
        <f>IFERROR(VLOOKUP($C$209,'Database Quality'!$C$6:$I$102,P3,FALSE),"")</f>
        <v/>
      </c>
      <c r="Q209" s="544" t="str">
        <f>IFERROR(VLOOKUP($C$209,'Database Quality'!$C$6:$I$102,Q3,FALSE),"")</f>
        <v/>
      </c>
    </row>
    <row r="210" spans="2:17">
      <c r="C210" s="541" t="str">
        <f>IF('Distribution To ROM'!AE207="","",'Distribution To ROM'!AE207)</f>
        <v/>
      </c>
      <c r="D210" s="534" t="str">
        <f>IF('Distribution To ROM'!AF207="","",'Distribution To ROM'!AF207)</f>
        <v/>
      </c>
      <c r="E210" s="542" t="str">
        <f>IFERROR(VLOOKUP($C$210,'Database Quality'!$C$6:$I$102,E3,FALSE),"")</f>
        <v/>
      </c>
      <c r="F210" s="421" t="str">
        <f>IFERROR(VLOOKUP($C$210,'Database Quality'!$C$6:$I$102,F3,FALSE),"")</f>
        <v/>
      </c>
      <c r="G210" s="421" t="str">
        <f>IFERROR(VLOOKUP($C$210,'Database Quality'!$C$6:$I$102,G3,FALSE),"")</f>
        <v/>
      </c>
      <c r="H210" s="422" t="str">
        <f>IFERROR(VLOOKUP($C$210,'Database Quality'!$C$6:$I$102,H3,FALSE),"")</f>
        <v/>
      </c>
      <c r="I210" s="422" t="str">
        <f>IFERROR(VLOOKUP($C$210,'Database Quality'!$C$6:$I$102,I3,FALSE),"")</f>
        <v/>
      </c>
      <c r="J210" s="543" t="str">
        <f>IFERROR(VLOOKUP($C$210,'Database Quality'!$C$6:$I$102,J3,FALSE),"")</f>
        <v/>
      </c>
      <c r="K210" s="539" t="str">
        <f>IF('Distribution To ROM'!AG207="","",'Distribution To ROM'!AG207)</f>
        <v/>
      </c>
      <c r="L210" s="542" t="str">
        <f>IFERROR(VLOOKUP($C$210,'Database Quality'!$C$6:$I$102,L3,FALSE),"")</f>
        <v/>
      </c>
      <c r="M210" s="421" t="str">
        <f>IFERROR(VLOOKUP($C$210,'Database Quality'!$C$6:$I$102,M3,FALSE),"")</f>
        <v/>
      </c>
      <c r="N210" s="421" t="str">
        <f>IFERROR(VLOOKUP($C$210,'Database Quality'!$C$6:$I$102,N3,FALSE),"")</f>
        <v/>
      </c>
      <c r="O210" s="422" t="str">
        <f>IFERROR(VLOOKUP($C$210,'Database Quality'!$C$6:$I$102,O3,FALSE),"")</f>
        <v/>
      </c>
      <c r="P210" s="422" t="str">
        <f>IFERROR(VLOOKUP($C$210,'Database Quality'!$C$6:$I$102,P3,FALSE),"")</f>
        <v/>
      </c>
      <c r="Q210" s="544" t="str">
        <f>IFERROR(VLOOKUP($C$210,'Database Quality'!$C$6:$I$102,Q3,FALSE),"")</f>
        <v/>
      </c>
    </row>
    <row r="211" spans="2:17">
      <c r="B211" s="570" t="s">
        <v>199</v>
      </c>
      <c r="C211" s="545" t="str">
        <f>IF('Distribution To ROM'!AK205="","",'Distribution To ROM'!AK205)</f>
        <v/>
      </c>
      <c r="D211" s="534" t="str">
        <f>IF('Distribution To ROM'!AL205="","",'Distribution To ROM'!AL205)</f>
        <v/>
      </c>
      <c r="E211" s="546" t="str">
        <f>IFERROR(VLOOKUP($C$211,'Database Quality'!$C$6:$I$102,E3,FALSE),"")</f>
        <v/>
      </c>
      <c r="F211" s="438" t="str">
        <f>IFERROR(VLOOKUP($C$211,'Database Quality'!$C$6:$I$102,F3,FALSE),"")</f>
        <v/>
      </c>
      <c r="G211" s="438" t="str">
        <f>IFERROR(VLOOKUP($C$211,'Database Quality'!$C$6:$I$102,G3,FALSE),"")</f>
        <v/>
      </c>
      <c r="H211" s="414" t="str">
        <f>IFERROR(VLOOKUP($C$211,'Database Quality'!$C$6:$I$102,H3,FALSE),"")</f>
        <v/>
      </c>
      <c r="I211" s="414" t="str">
        <f>IFERROR(VLOOKUP($C$211,'Database Quality'!$C$6:$I$102,I3,FALSE),"")</f>
        <v/>
      </c>
      <c r="J211" s="547" t="str">
        <f>IFERROR(VLOOKUP($C$211,'Database Quality'!$C$6:$I$102,J3,FALSE),"")</f>
        <v/>
      </c>
      <c r="K211" s="539" t="str">
        <f>IF('Distribution To ROM'!AM205="","",'Distribution To ROM'!AM205)</f>
        <v/>
      </c>
      <c r="L211" s="546" t="str">
        <f>IFERROR(VLOOKUP($C$211,'Database Quality'!$C$6:$I$102,L3,FALSE),"")</f>
        <v/>
      </c>
      <c r="M211" s="438" t="str">
        <f>IFERROR(VLOOKUP($C$211,'Database Quality'!$C$6:$I$102,M3,FALSE),"")</f>
        <v/>
      </c>
      <c r="N211" s="438" t="str">
        <f>IFERROR(VLOOKUP($C$211,'Database Quality'!$C$6:$I$102,N3,FALSE),"")</f>
        <v/>
      </c>
      <c r="O211" s="414" t="str">
        <f>IFERROR(VLOOKUP($C$211,'Database Quality'!$C$6:$I$102,O3,FALSE),"")</f>
        <v/>
      </c>
      <c r="P211" s="414" t="str">
        <f>IFERROR(VLOOKUP($C$211,'Database Quality'!$C$6:$I$102,P3,FALSE),"")</f>
        <v/>
      </c>
      <c r="Q211" s="548" t="str">
        <f>IFERROR(VLOOKUP($C$211,'Database Quality'!$C$6:$I$102,Q3,FALSE),"")</f>
        <v/>
      </c>
    </row>
    <row r="212" spans="2:17">
      <c r="B212" s="570"/>
      <c r="C212" s="545" t="str">
        <f>IF('Distribution To ROM'!AK206="","",'Distribution To ROM'!AK206)</f>
        <v/>
      </c>
      <c r="D212" s="534" t="str">
        <f>IF('Distribution To ROM'!AL206="","",'Distribution To ROM'!AL206)</f>
        <v/>
      </c>
      <c r="E212" s="546" t="str">
        <f>IFERROR(VLOOKUP($C$212,'Database Quality'!$C$6:$I$102,E3,FALSE),"")</f>
        <v/>
      </c>
      <c r="F212" s="438" t="str">
        <f>IFERROR(VLOOKUP($C$212,'Database Quality'!$C$6:$I$102,F3,FALSE),"")</f>
        <v/>
      </c>
      <c r="G212" s="438" t="str">
        <f>IFERROR(VLOOKUP($C$212,'Database Quality'!$C$6:$I$102,G3,FALSE),"")</f>
        <v/>
      </c>
      <c r="H212" s="414" t="str">
        <f>IFERROR(VLOOKUP($C$212,'Database Quality'!$C$6:$I$102,H3,FALSE),"")</f>
        <v/>
      </c>
      <c r="I212" s="414" t="str">
        <f>IFERROR(VLOOKUP($C$212,'Database Quality'!$C$6:$I$102,I3,FALSE),"")</f>
        <v/>
      </c>
      <c r="J212" s="547" t="str">
        <f>IFERROR(VLOOKUP($C$212,'Database Quality'!$C$6:$I$102,J3,FALSE),"")</f>
        <v/>
      </c>
      <c r="K212" s="539" t="str">
        <f>IF('Distribution To ROM'!AM206="","",'Distribution To ROM'!AM206)</f>
        <v/>
      </c>
      <c r="L212" s="546" t="str">
        <f>IFERROR(VLOOKUP($C$212,'Database Quality'!$C$6:$I$102,L3,FALSE),"")</f>
        <v/>
      </c>
      <c r="M212" s="438" t="str">
        <f>IFERROR(VLOOKUP($C$212,'Database Quality'!$C$6:$I$102,M3,FALSE),"")</f>
        <v/>
      </c>
      <c r="N212" s="438" t="str">
        <f>IFERROR(VLOOKUP($C$212,'Database Quality'!$C$6:$I$102,N3,FALSE),"")</f>
        <v/>
      </c>
      <c r="O212" s="414" t="str">
        <f>IFERROR(VLOOKUP($C$212,'Database Quality'!$C$6:$I$102,O3,FALSE),"")</f>
        <v/>
      </c>
      <c r="P212" s="414" t="str">
        <f>IFERROR(VLOOKUP($C$212,'Database Quality'!$C$6:$I$102,P3,FALSE),"")</f>
        <v/>
      </c>
      <c r="Q212" s="548" t="str">
        <f>IFERROR(VLOOKUP($C$212,'Database Quality'!$C$6:$I$102,Q3,FALSE),"")</f>
        <v/>
      </c>
    </row>
    <row r="213" spans="2:17">
      <c r="B213" s="570"/>
      <c r="C213" s="545" t="str">
        <f>IF('Distribution To ROM'!AK207="","",'Distribution To ROM'!AK207)</f>
        <v/>
      </c>
      <c r="D213" s="534" t="str">
        <f>IF('Distribution To ROM'!AL207="","",'Distribution To ROM'!AL207)</f>
        <v/>
      </c>
      <c r="E213" s="546" t="str">
        <f>IFERROR(VLOOKUP($C$213,'Database Quality'!$C$6:$I$102,E3,FALSE),"")</f>
        <v/>
      </c>
      <c r="F213" s="438" t="str">
        <f>IFERROR(VLOOKUP($C$213,'Database Quality'!$C$6:$I$102,F3,FALSE),"")</f>
        <v/>
      </c>
      <c r="G213" s="438" t="str">
        <f>IFERROR(VLOOKUP($C$213,'Database Quality'!$C$6:$I$102,G3,FALSE),"")</f>
        <v/>
      </c>
      <c r="H213" s="414" t="str">
        <f>IFERROR(VLOOKUP($C$213,'Database Quality'!$C$6:$I$102,H3,FALSE),"")</f>
        <v/>
      </c>
      <c r="I213" s="414" t="str">
        <f>IFERROR(VLOOKUP($C$213,'Database Quality'!$C$6:$I$102,I3,FALSE),"")</f>
        <v/>
      </c>
      <c r="J213" s="547" t="str">
        <f>IFERROR(VLOOKUP($C$213,'Database Quality'!$C$6:$I$102,J3,FALSE),"")</f>
        <v/>
      </c>
      <c r="K213" s="539" t="str">
        <f>IF('Distribution To ROM'!AM207="","",'Distribution To ROM'!AM207)</f>
        <v/>
      </c>
      <c r="L213" s="546" t="str">
        <f>IFERROR(VLOOKUP($C$213,'Database Quality'!$C$6:$I$102,L3,FALSE),"")</f>
        <v/>
      </c>
      <c r="M213" s="438" t="str">
        <f>IFERROR(VLOOKUP($C$213,'Database Quality'!$C$6:$I$102,M3,FALSE),"")</f>
        <v/>
      </c>
      <c r="N213" s="438" t="str">
        <f>IFERROR(VLOOKUP($C$213,'Database Quality'!$C$6:$I$102,N3,FALSE),"")</f>
        <v/>
      </c>
      <c r="O213" s="414" t="str">
        <f>IFERROR(VLOOKUP($C$213,'Database Quality'!$C$6:$I$102,O3,FALSE),"")</f>
        <v/>
      </c>
      <c r="P213" s="414" t="str">
        <f>IFERROR(VLOOKUP($C$213,'Database Quality'!$C$6:$I$102,P3,FALSE),"")</f>
        <v/>
      </c>
      <c r="Q213" s="548" t="str">
        <f>IFERROR(VLOOKUP($C$213,'Database Quality'!$C$6:$I$102,Q3,FALSE),"")</f>
        <v/>
      </c>
    </row>
    <row r="214" spans="2:17">
      <c r="B214" s="569" t="s">
        <v>536</v>
      </c>
      <c r="C214" s="541" t="str">
        <f>IF('Distribution To ROM'!AQ205="","",'Distribution To ROM'!AQ205)</f>
        <v/>
      </c>
      <c r="D214" s="534" t="str">
        <f>IF('Distribution To ROM'!AR205="","",'Distribution To ROM'!AR205)</f>
        <v/>
      </c>
      <c r="E214" s="542" t="str">
        <f>IFERROR(VLOOKUP($C$214,'Database Quality'!$C$6:$I$102,E3,FALSE),"")</f>
        <v/>
      </c>
      <c r="F214" s="421" t="str">
        <f>IFERROR(VLOOKUP($C$214,'Database Quality'!$C$6:$I$102,F3,FALSE),"")</f>
        <v/>
      </c>
      <c r="G214" s="421" t="str">
        <f>IFERROR(VLOOKUP($C$214,'Database Quality'!$C$6:$I$102,G3,FALSE),"")</f>
        <v/>
      </c>
      <c r="H214" s="422" t="str">
        <f>IFERROR(VLOOKUP($C$214,'Database Quality'!$C$6:$I$102,H3,FALSE),"")</f>
        <v/>
      </c>
      <c r="I214" s="422" t="str">
        <f>IFERROR(VLOOKUP($C$214,'Database Quality'!$C$6:$I$102,I3,FALSE),"")</f>
        <v/>
      </c>
      <c r="J214" s="543" t="str">
        <f>IFERROR(VLOOKUP($C$214,'Database Quality'!$C$6:$I$102,J3,FALSE),"")</f>
        <v/>
      </c>
      <c r="K214" s="539" t="str">
        <f>IF('Distribution To ROM'!AS205="","",'Distribution To ROM'!AS205)</f>
        <v/>
      </c>
      <c r="L214" s="542" t="str">
        <f>IFERROR(VLOOKUP($C$214,'Database Quality'!$C$6:$I$102,L3,FALSE),"")</f>
        <v/>
      </c>
      <c r="M214" s="421" t="str">
        <f>IFERROR(VLOOKUP($C$214,'Database Quality'!$C$6:$I$102,M3,FALSE),"")</f>
        <v/>
      </c>
      <c r="N214" s="421" t="str">
        <f>IFERROR(VLOOKUP($C$214,'Database Quality'!$C$6:$I$102,N3,FALSE),"")</f>
        <v/>
      </c>
      <c r="O214" s="422" t="str">
        <f>IFERROR(VLOOKUP($C$214,'Database Quality'!$C$6:$I$102,O3,FALSE),"")</f>
        <v/>
      </c>
      <c r="P214" s="422" t="str">
        <f>IFERROR(VLOOKUP($C$214,'Database Quality'!$C$6:$I$102,P3,FALSE),"")</f>
        <v/>
      </c>
      <c r="Q214" s="544" t="str">
        <f>IFERROR(VLOOKUP($C$214,'Database Quality'!$C$6:$I$102,Q3,FALSE),"")</f>
        <v/>
      </c>
    </row>
    <row r="215" spans="2:17">
      <c r="C215" s="541" t="str">
        <f>IF('Distribution To ROM'!AQ206="","",'Distribution To ROM'!AQ206)</f>
        <v/>
      </c>
      <c r="D215" s="534" t="str">
        <f>IF('Distribution To ROM'!AR206="","",'Distribution To ROM'!AR206)</f>
        <v/>
      </c>
      <c r="E215" s="542" t="str">
        <f>IFERROR(VLOOKUP($C$215,'Database Quality'!$C$6:$I$102,E3,FALSE),"")</f>
        <v/>
      </c>
      <c r="F215" s="421" t="str">
        <f>IFERROR(VLOOKUP($C$215,'Database Quality'!$C$6:$I$102,F3,FALSE),"")</f>
        <v/>
      </c>
      <c r="G215" s="421" t="str">
        <f>IFERROR(VLOOKUP($C$215,'Database Quality'!$C$6:$I$102,G3,FALSE),"")</f>
        <v/>
      </c>
      <c r="H215" s="422" t="str">
        <f>IFERROR(VLOOKUP($C$215,'Database Quality'!$C$6:$I$102,H3,FALSE),"")</f>
        <v/>
      </c>
      <c r="I215" s="422" t="str">
        <f>IFERROR(VLOOKUP($C$215,'Database Quality'!$C$6:$I$102,I3,FALSE),"")</f>
        <v/>
      </c>
      <c r="J215" s="543" t="str">
        <f>IFERROR(VLOOKUP($C$215,'Database Quality'!$C$6:$I$102,J3,FALSE),"")</f>
        <v/>
      </c>
      <c r="K215" s="539" t="str">
        <f>IF('Distribution To ROM'!AS206="","",'Distribution To ROM'!AS206)</f>
        <v/>
      </c>
      <c r="L215" s="542" t="str">
        <f>IFERROR(VLOOKUP($C$215,'Database Quality'!$C$6:$I$102,L3,FALSE),"")</f>
        <v/>
      </c>
      <c r="M215" s="421" t="str">
        <f>IFERROR(VLOOKUP($C$215,'Database Quality'!$C$6:$I$102,M3,FALSE),"")</f>
        <v/>
      </c>
      <c r="N215" s="421" t="str">
        <f>IFERROR(VLOOKUP($C$215,'Database Quality'!$C$6:$I$102,N3,FALSE),"")</f>
        <v/>
      </c>
      <c r="O215" s="422" t="str">
        <f>IFERROR(VLOOKUP($C$215,'Database Quality'!$C$6:$I$102,O3,FALSE),"")</f>
        <v/>
      </c>
      <c r="P215" s="422" t="str">
        <f>IFERROR(VLOOKUP($C$215,'Database Quality'!$C$6:$I$102,P3,FALSE),"")</f>
        <v/>
      </c>
      <c r="Q215" s="544" t="str">
        <f>IFERROR(VLOOKUP($C$215,'Database Quality'!$C$6:$I$102,Q3,FALSE),"")</f>
        <v/>
      </c>
    </row>
    <row r="216" spans="2:17">
      <c r="C216" s="541" t="str">
        <f>IF('Distribution To ROM'!AQ207="","",'Distribution To ROM'!AQ207)</f>
        <v/>
      </c>
      <c r="D216" s="534" t="str">
        <f>IF('Distribution To ROM'!AR207="","",'Distribution To ROM'!AR207)</f>
        <v/>
      </c>
      <c r="E216" s="542" t="str">
        <f>IFERROR(VLOOKUP($C$216,'Database Quality'!$C$6:$I$102,E3,FALSE),"")</f>
        <v/>
      </c>
      <c r="F216" s="421" t="str">
        <f>IFERROR(VLOOKUP($C$216,'Database Quality'!$C$6:$I$102,F3,FALSE),"")</f>
        <v/>
      </c>
      <c r="G216" s="421" t="str">
        <f>IFERROR(VLOOKUP($C$216,'Database Quality'!$C$6:$I$102,G3,FALSE),"")</f>
        <v/>
      </c>
      <c r="H216" s="422" t="str">
        <f>IFERROR(VLOOKUP($C$216,'Database Quality'!$C$6:$I$102,H3,FALSE),"")</f>
        <v/>
      </c>
      <c r="I216" s="422" t="str">
        <f>IFERROR(VLOOKUP($C$216,'Database Quality'!$C$6:$I$102,I3,FALSE),"")</f>
        <v/>
      </c>
      <c r="J216" s="543" t="str">
        <f>IFERROR(VLOOKUP($C$216,'Database Quality'!$C$6:$I$102,J3,FALSE),"")</f>
        <v/>
      </c>
      <c r="K216" s="539" t="str">
        <f>IF('Distribution To ROM'!AS207="","",'Distribution To ROM'!AS207)</f>
        <v/>
      </c>
      <c r="L216" s="542" t="str">
        <f>IFERROR(VLOOKUP($C$216,'Database Quality'!$C$6:$I$102,L3,FALSE),"")</f>
        <v/>
      </c>
      <c r="M216" s="421" t="str">
        <f>IFERROR(VLOOKUP($C$216,'Database Quality'!$C$6:$I$102,M3,FALSE),"")</f>
        <v/>
      </c>
      <c r="N216" s="421" t="str">
        <f>IFERROR(VLOOKUP($C$216,'Database Quality'!$C$6:$I$102,N3,FALSE),"")</f>
        <v/>
      </c>
      <c r="O216" s="422" t="str">
        <f>IFERROR(VLOOKUP($C$216,'Database Quality'!$C$6:$I$102,O3,FALSE),"")</f>
        <v/>
      </c>
      <c r="P216" s="422" t="str">
        <f>IFERROR(VLOOKUP($C$216,'Database Quality'!$C$6:$I$102,P3,FALSE),"")</f>
        <v/>
      </c>
      <c r="Q216" s="544" t="str">
        <f>IFERROR(VLOOKUP($C$216,'Database Quality'!$C$6:$I$102,Q3,FALSE),"")</f>
        <v/>
      </c>
    </row>
    <row r="217" spans="2:17">
      <c r="B217" s="569" t="s">
        <v>168</v>
      </c>
      <c r="C217" s="545" t="str">
        <f>IF('Distribution To ROM'!BC205="","",'Distribution To ROM'!BC205)</f>
        <v>BCSCM</v>
      </c>
      <c r="D217" s="534">
        <f>IF('Distribution To ROM'!BD205="","",'Distribution To ROM'!BD205)</f>
        <v>4</v>
      </c>
      <c r="E217" s="546">
        <f>IFERROR(VLOOKUP($C$217,'Database Quality'!$C$6:$I$102,E3,FALSE),"")</f>
        <v>0</v>
      </c>
      <c r="F217" s="438">
        <f>IFERROR(VLOOKUP($C$217,'Database Quality'!$C$6:$I$102,F3,FALSE),"")</f>
        <v>0</v>
      </c>
      <c r="G217" s="438">
        <f>IFERROR(VLOOKUP($C$217,'Database Quality'!$C$6:$I$102,G3,FALSE),"")</f>
        <v>0</v>
      </c>
      <c r="H217" s="414">
        <f>IFERROR(VLOOKUP($C$217,'Database Quality'!$C$6:$I$102,H3,FALSE),"")</f>
        <v>0</v>
      </c>
      <c r="I217" s="414">
        <f>IFERROR(VLOOKUP($C$217,'Database Quality'!$C$6:$I$102,I3,FALSE),"")</f>
        <v>0</v>
      </c>
      <c r="J217" s="547">
        <f>IFERROR(VLOOKUP($C$217,'Database Quality'!$C$6:$I$102,J3,FALSE),"")</f>
        <v>4270</v>
      </c>
      <c r="K217" s="539">
        <f>IF('Distribution To ROM'!BE205="","",'Distribution To ROM'!BE205)</f>
        <v>3</v>
      </c>
      <c r="L217" s="546">
        <f>IFERROR(VLOOKUP($C$217,'Database Quality'!$C$6:$I$102,L3,FALSE),"")</f>
        <v>0</v>
      </c>
      <c r="M217" s="438">
        <f>IFERROR(VLOOKUP($C$217,'Database Quality'!$C$6:$I$102,M3,FALSE),"")</f>
        <v>0</v>
      </c>
      <c r="N217" s="438">
        <f>IFERROR(VLOOKUP($C$217,'Database Quality'!$C$6:$I$102,N3,FALSE),"")</f>
        <v>0</v>
      </c>
      <c r="O217" s="414">
        <f>IFERROR(VLOOKUP($C$217,'Database Quality'!$C$6:$I$102,O3,FALSE),"")</f>
        <v>0</v>
      </c>
      <c r="P217" s="414">
        <f>IFERROR(VLOOKUP($C$217,'Database Quality'!$C$6:$I$102,P3,FALSE),"")</f>
        <v>0</v>
      </c>
      <c r="Q217" s="548">
        <f>IFERROR(VLOOKUP($C$217,'Database Quality'!$C$6:$I$102,Q3,FALSE),"")</f>
        <v>4270</v>
      </c>
    </row>
    <row r="218" spans="2:17">
      <c r="C218" s="545" t="str">
        <f>IF('Distribution To ROM'!BC206="","",'Distribution To ROM'!BC206)</f>
        <v/>
      </c>
      <c r="D218" s="534" t="str">
        <f>IF('Distribution To ROM'!BD206="","",'Distribution To ROM'!BD206)</f>
        <v/>
      </c>
      <c r="E218" s="546" t="str">
        <f>IFERROR(VLOOKUP($C$218,'Database Quality'!$C$6:$I$102,E3,FALSE),"")</f>
        <v/>
      </c>
      <c r="F218" s="438" t="str">
        <f>IFERROR(VLOOKUP($C$218,'Database Quality'!$C$6:$I$102,F3,FALSE),"")</f>
        <v/>
      </c>
      <c r="G218" s="438" t="str">
        <f>IFERROR(VLOOKUP($C$218,'Database Quality'!$C$6:$I$102,G3,FALSE),"")</f>
        <v/>
      </c>
      <c r="H218" s="414" t="str">
        <f>IFERROR(VLOOKUP($C$218,'Database Quality'!$C$6:$I$102,H3,FALSE),"")</f>
        <v/>
      </c>
      <c r="I218" s="414" t="str">
        <f>IFERROR(VLOOKUP($C$218,'Database Quality'!$C$6:$I$102,I3,FALSE),"")</f>
        <v/>
      </c>
      <c r="J218" s="547" t="str">
        <f>IFERROR(VLOOKUP($C$218,'Database Quality'!$C$6:$I$102,J3,FALSE),"")</f>
        <v/>
      </c>
      <c r="K218" s="539" t="str">
        <f>IF('Distribution To ROM'!BE206="","",'Distribution To ROM'!BE206)</f>
        <v/>
      </c>
      <c r="L218" s="546" t="str">
        <f>IFERROR(VLOOKUP($C$218,'Database Quality'!$C$6:$I$102,L3,FALSE),"")</f>
        <v/>
      </c>
      <c r="M218" s="438" t="str">
        <f>IFERROR(VLOOKUP($C$218,'Database Quality'!$C$6:$I$102,M3,FALSE),"")</f>
        <v/>
      </c>
      <c r="N218" s="438" t="str">
        <f>IFERROR(VLOOKUP($C$218,'Database Quality'!$C$6:$I$102,N3,FALSE),"")</f>
        <v/>
      </c>
      <c r="O218" s="414" t="str">
        <f>IFERROR(VLOOKUP($C$218,'Database Quality'!$C$6:$I$102,O3,FALSE),"")</f>
        <v/>
      </c>
      <c r="P218" s="414" t="str">
        <f>IFERROR(VLOOKUP($C$218,'Database Quality'!$C$6:$I$102,P3,FALSE),"")</f>
        <v/>
      </c>
      <c r="Q218" s="548" t="str">
        <f>IFERROR(VLOOKUP($C$218,'Database Quality'!$C$6:$I$102,Q3,FALSE),"")</f>
        <v/>
      </c>
    </row>
    <row r="219" spans="2:17" ht="15.75" thickBot="1">
      <c r="C219" s="549" t="str">
        <f>IF('Distribution To ROM'!BC207="","",'Distribution To ROM'!BC207)</f>
        <v/>
      </c>
      <c r="D219" s="550" t="str">
        <f>IF('Distribution To ROM'!BD207="","",'Distribution To ROM'!BD207)</f>
        <v/>
      </c>
      <c r="E219" s="551" t="str">
        <f>IFERROR(VLOOKUP($C$219,'Database Quality'!$C$6:$I$102,E3,FALSE),"")</f>
        <v/>
      </c>
      <c r="F219" s="552" t="str">
        <f>IFERROR(VLOOKUP($C$219,'Database Quality'!$C$6:$I$102,F3,FALSE),"")</f>
        <v/>
      </c>
      <c r="G219" s="552" t="str">
        <f>IFERROR(VLOOKUP($C$219,'Database Quality'!$C$6:$I$102,G3,FALSE),"")</f>
        <v/>
      </c>
      <c r="H219" s="553" t="str">
        <f>IFERROR(VLOOKUP($C$219,'Database Quality'!$C$6:$I$102,H3,FALSE),"")</f>
        <v/>
      </c>
      <c r="I219" s="553" t="str">
        <f>IFERROR(VLOOKUP($C$219,'Database Quality'!$C$6:$I$102,I3,FALSE),"")</f>
        <v/>
      </c>
      <c r="J219" s="554" t="str">
        <f>IFERROR(VLOOKUP($C$219,'Database Quality'!$C$6:$I$102,J3,FALSE),"")</f>
        <v/>
      </c>
      <c r="K219" s="555" t="str">
        <f>IF('Distribution To ROM'!BE207="","",'Distribution To ROM'!BE207)</f>
        <v/>
      </c>
      <c r="L219" s="551" t="str">
        <f>IFERROR(VLOOKUP($C$219,'Database Quality'!$C$6:$I$102,L3,FALSE),"")</f>
        <v/>
      </c>
      <c r="M219" s="552" t="str">
        <f>IFERROR(VLOOKUP($C$219,'Database Quality'!$C$6:$I$102,M3,FALSE),"")</f>
        <v/>
      </c>
      <c r="N219" s="552" t="str">
        <f>IFERROR(VLOOKUP($C$219,'Database Quality'!$C$6:$I$102,N3,FALSE),"")</f>
        <v/>
      </c>
      <c r="O219" s="553" t="str">
        <f>IFERROR(VLOOKUP($C$219,'Database Quality'!$C$6:$I$102,O3,FALSE),"")</f>
        <v/>
      </c>
      <c r="P219" s="553" t="str">
        <f>IFERROR(VLOOKUP($C$219,'Database Quality'!$C$6:$I$102,P3,FALSE),"")</f>
        <v/>
      </c>
      <c r="Q219" s="556" t="str">
        <f>IFERROR(VLOOKUP($C$219,'Database Quality'!$C$6:$I$102,Q3,FALSE),"")</f>
        <v/>
      </c>
    </row>
    <row r="220" spans="2:17" ht="4.1500000000000004" customHeight="1" thickBot="1">
      <c r="C220" s="563"/>
      <c r="Q220" s="564"/>
    </row>
    <row r="221" spans="2:17">
      <c r="C221" s="557" t="s">
        <v>677</v>
      </c>
      <c r="D221" s="558">
        <f>SUM(D190:D207)</f>
        <v>27</v>
      </c>
      <c r="E221" s="565">
        <f>IFERROR(SUMPRODUCT(E190:E207,$D$190:$D$207)/$D$221,"")</f>
        <v>27.915555555555553</v>
      </c>
      <c r="F221" s="565">
        <f t="shared" ref="F221:J221" si="20">IFERROR(SUMPRODUCT(F190:F207,$D$190:$D$207)/$D$221,"")</f>
        <v>2.5777777777777775</v>
      </c>
      <c r="G221" s="565">
        <f t="shared" si="20"/>
        <v>9.407407407407406E-2</v>
      </c>
      <c r="H221" s="565">
        <f t="shared" si="20"/>
        <v>6821.4444444444443</v>
      </c>
      <c r="I221" s="565">
        <f t="shared" si="20"/>
        <v>5307.5555555555557</v>
      </c>
      <c r="J221" s="565">
        <f t="shared" si="20"/>
        <v>4763.9629629629626</v>
      </c>
      <c r="K221" s="559">
        <f>SUM(K190:K207)</f>
        <v>19</v>
      </c>
      <c r="L221" s="565">
        <f>IFERROR(SUMPRODUCT(L190:L207,$K$190:$K$207)/$K$221,"")</f>
        <v>27.920526315789473</v>
      </c>
      <c r="M221" s="565">
        <f t="shared" ref="M221:Q221" si="21">IFERROR(SUMPRODUCT(M190:M207,$K$190:$K$207)/$K$221,"")</f>
        <v>2.4431578947368422</v>
      </c>
      <c r="N221" s="565">
        <f t="shared" si="21"/>
        <v>9.1578947368421065E-2</v>
      </c>
      <c r="O221" s="565">
        <f t="shared" si="21"/>
        <v>6829.7894736842109</v>
      </c>
      <c r="P221" s="565">
        <f t="shared" si="21"/>
        <v>5320.105263157895</v>
      </c>
      <c r="Q221" s="566">
        <f t="shared" si="21"/>
        <v>4774.894736842105</v>
      </c>
    </row>
    <row r="222" spans="2:17" ht="15.75" thickBot="1">
      <c r="C222" s="560" t="s">
        <v>654</v>
      </c>
      <c r="D222" s="561">
        <f>SUM(D208:D219)</f>
        <v>4</v>
      </c>
      <c r="E222" s="567">
        <f>IFERROR(SUMPRODUCT(E208:E219,$D$208:$D$219)/$D$222,"")</f>
        <v>0</v>
      </c>
      <c r="F222" s="567">
        <f t="shared" ref="F222:J222" si="22">IFERROR(SUMPRODUCT(F208:F219,$D$208:$D$219)/$D$222,"")</f>
        <v>0</v>
      </c>
      <c r="G222" s="567">
        <f t="shared" si="22"/>
        <v>0</v>
      </c>
      <c r="H222" s="567">
        <f t="shared" si="22"/>
        <v>0</v>
      </c>
      <c r="I222" s="567">
        <f t="shared" si="22"/>
        <v>0</v>
      </c>
      <c r="J222" s="567">
        <f t="shared" si="22"/>
        <v>4270</v>
      </c>
      <c r="K222" s="562">
        <f>SUM(K208:K219)</f>
        <v>3</v>
      </c>
      <c r="L222" s="567">
        <f>IFERROR(SUMPRODUCT(L208:L219,$K$208:$K$219)/$K$222,"")</f>
        <v>0</v>
      </c>
      <c r="M222" s="567">
        <f t="shared" ref="M222:Q222" si="23">IFERROR(SUMPRODUCT(M208:M219,$K$208:$K$219)/$K$222,"")</f>
        <v>0</v>
      </c>
      <c r="N222" s="567">
        <f t="shared" si="23"/>
        <v>0</v>
      </c>
      <c r="O222" s="567">
        <f t="shared" si="23"/>
        <v>0</v>
      </c>
      <c r="P222" s="567">
        <f t="shared" si="23"/>
        <v>0</v>
      </c>
      <c r="Q222" s="568">
        <f t="shared" si="23"/>
        <v>4270</v>
      </c>
    </row>
    <row r="223" spans="2:17" ht="15.75" thickBot="1"/>
    <row r="224" spans="2:17" ht="19.5" thickBot="1">
      <c r="C224" s="934" t="s">
        <v>5</v>
      </c>
      <c r="D224" s="935"/>
      <c r="E224" s="936"/>
    </row>
    <row r="225" spans="2:17" ht="4.1500000000000004" customHeight="1" thickBot="1">
      <c r="E225" s="415">
        <v>2</v>
      </c>
      <c r="F225" s="415">
        <v>3</v>
      </c>
      <c r="G225" s="415">
        <v>4</v>
      </c>
      <c r="H225" s="415">
        <v>5</v>
      </c>
      <c r="I225" s="415">
        <v>6</v>
      </c>
      <c r="J225" s="415">
        <v>7</v>
      </c>
      <c r="K225" s="415"/>
      <c r="L225" s="415">
        <v>2</v>
      </c>
      <c r="M225" s="415">
        <v>3</v>
      </c>
      <c r="N225" s="415">
        <v>4</v>
      </c>
      <c r="O225" s="415">
        <v>5</v>
      </c>
      <c r="P225" s="415">
        <v>6</v>
      </c>
      <c r="Q225" s="415">
        <v>7</v>
      </c>
    </row>
    <row r="226" spans="2:17" ht="16.5" thickBot="1">
      <c r="C226" s="526" t="s">
        <v>119</v>
      </c>
      <c r="D226" s="527" t="s">
        <v>80</v>
      </c>
      <c r="E226" s="528" t="s">
        <v>593</v>
      </c>
      <c r="F226" s="529" t="s">
        <v>594</v>
      </c>
      <c r="G226" s="529" t="s">
        <v>595</v>
      </c>
      <c r="H226" s="529" t="s">
        <v>596</v>
      </c>
      <c r="I226" s="529" t="s">
        <v>597</v>
      </c>
      <c r="J226" s="530" t="s">
        <v>598</v>
      </c>
      <c r="K226" s="531" t="s">
        <v>25</v>
      </c>
      <c r="L226" s="528" t="s">
        <v>593</v>
      </c>
      <c r="M226" s="529" t="s">
        <v>594</v>
      </c>
      <c r="N226" s="529" t="s">
        <v>595</v>
      </c>
      <c r="O226" s="529" t="s">
        <v>596</v>
      </c>
      <c r="P226" s="529" t="s">
        <v>597</v>
      </c>
      <c r="Q226" s="532" t="s">
        <v>598</v>
      </c>
    </row>
    <row r="227" spans="2:17">
      <c r="B227" s="569" t="s">
        <v>675</v>
      </c>
      <c r="C227" s="533" t="str">
        <f>IF('Distribution To ROM'!A240="","",'Distribution To ROM'!A240)</f>
        <v>T300 CT1</v>
      </c>
      <c r="D227" s="534">
        <f>IF('Distribution To ROM'!B240="","",'Distribution To ROM'!B240)</f>
        <v>10</v>
      </c>
      <c r="E227" s="535">
        <f>IFERROR(VLOOKUP($C$227,'Database Quality'!$C$6:$I$102,E3,FALSE),"")</f>
        <v>28</v>
      </c>
      <c r="F227" s="536">
        <f>IFERROR(VLOOKUP($C$227,'Database Quality'!$C$6:$I$102,F3,FALSE),"")</f>
        <v>2.96</v>
      </c>
      <c r="G227" s="536">
        <f>IFERROR(VLOOKUP($C$227,'Database Quality'!$C$6:$I$102,G3,FALSE),"")</f>
        <v>0.1</v>
      </c>
      <c r="H227" s="537">
        <f>IFERROR(VLOOKUP($C$227,'Database Quality'!$C$6:$I$102,H3,FALSE),"")</f>
        <v>6805</v>
      </c>
      <c r="I227" s="537">
        <f>IFERROR(VLOOKUP($C$227,'Database Quality'!$C$6:$I$102,I3,FALSE),"")</f>
        <v>5272</v>
      </c>
      <c r="J227" s="538">
        <f>IFERROR(VLOOKUP($C$227,'Database Quality'!$C$6:$I$102,J3,FALSE),"")</f>
        <v>4729</v>
      </c>
      <c r="K227" s="539">
        <f>IF('Distribution To ROM'!C240="","",'Distribution To ROM'!C240)</f>
        <v>8</v>
      </c>
      <c r="L227" s="535">
        <f>IFERROR(VLOOKUP($C$227,'Database Quality'!$C$6:$I$102,L3,FALSE),"")</f>
        <v>28</v>
      </c>
      <c r="M227" s="536">
        <f>IFERROR(VLOOKUP($C$227,'Database Quality'!$C$6:$I$102,M3,FALSE),"")</f>
        <v>2.96</v>
      </c>
      <c r="N227" s="536">
        <f>IFERROR(VLOOKUP($C$227,'Database Quality'!$C$6:$I$102,N3,FALSE),"")</f>
        <v>0.1</v>
      </c>
      <c r="O227" s="537">
        <f>IFERROR(VLOOKUP($C$227,'Database Quality'!$C$6:$I$102,O3,FALSE),"")</f>
        <v>6805</v>
      </c>
      <c r="P227" s="537">
        <f>IFERROR(VLOOKUP($C$227,'Database Quality'!$C$6:$I$102,P3,FALSE),"")</f>
        <v>5272</v>
      </c>
      <c r="Q227" s="540">
        <f>IFERROR(VLOOKUP($C$227,'Database Quality'!$C$6:$I$102,Q3,FALSE),"")</f>
        <v>4729</v>
      </c>
    </row>
    <row r="228" spans="2:17">
      <c r="C228" s="541" t="str">
        <f>IF('Distribution To ROM'!A241="","",'Distribution To ROM'!A241)</f>
        <v/>
      </c>
      <c r="D228" s="534" t="str">
        <f>IF('Distribution To ROM'!B241="","",'Distribution To ROM'!B241)</f>
        <v/>
      </c>
      <c r="E228" s="542" t="str">
        <f>IFERROR(VLOOKUP($C$228,'Database Quality'!$C$6:$I$102,E3,FALSE),"")</f>
        <v/>
      </c>
      <c r="F228" s="421" t="str">
        <f>IFERROR(VLOOKUP($C$228,'Database Quality'!$C$6:$I$102,F3,FALSE),"")</f>
        <v/>
      </c>
      <c r="G228" s="421" t="str">
        <f>IFERROR(VLOOKUP($C$228,'Database Quality'!$C$6:$I$102,G3,FALSE),"")</f>
        <v/>
      </c>
      <c r="H228" s="422" t="str">
        <f>IFERROR(VLOOKUP($C$228,'Database Quality'!$C$6:$I$102,H3,FALSE),"")</f>
        <v/>
      </c>
      <c r="I228" s="422" t="str">
        <f>IFERROR(VLOOKUP($C$228,'Database Quality'!$C$6:$I$102,I3,FALSE),"")</f>
        <v/>
      </c>
      <c r="J228" s="543" t="str">
        <f>IFERROR(VLOOKUP($C$228,'Database Quality'!$C$6:$I$102,J3,FALSE),"")</f>
        <v/>
      </c>
      <c r="K228" s="539" t="str">
        <f>IF('Distribution To ROM'!C241="","",'Distribution To ROM'!C241)</f>
        <v/>
      </c>
      <c r="L228" s="542" t="str">
        <f>IFERROR(VLOOKUP($C$228,'Database Quality'!$C$6:$I$102,L3,FALSE),"")</f>
        <v/>
      </c>
      <c r="M228" s="421" t="str">
        <f>IFERROR(VLOOKUP($C$228,'Database Quality'!$C$6:$I$102,M3,FALSE),"")</f>
        <v/>
      </c>
      <c r="N228" s="421" t="str">
        <f>IFERROR(VLOOKUP($C$228,'Database Quality'!$C$6:$I$102,N3,FALSE),"")</f>
        <v/>
      </c>
      <c r="O228" s="422" t="str">
        <f>IFERROR(VLOOKUP($C$228,'Database Quality'!$C$6:$I$102,O3,FALSE),"")</f>
        <v/>
      </c>
      <c r="P228" s="422" t="str">
        <f>IFERROR(VLOOKUP($C$228,'Database Quality'!$C$6:$I$102,P3,FALSE),"")</f>
        <v/>
      </c>
      <c r="Q228" s="544" t="str">
        <f>IFERROR(VLOOKUP($C$228,'Database Quality'!$C$6:$I$102,Q3,FALSE),"")</f>
        <v/>
      </c>
    </row>
    <row r="229" spans="2:17">
      <c r="C229" s="541" t="str">
        <f>IF('Distribution To ROM'!A242="","",'Distribution To ROM'!A242)</f>
        <v/>
      </c>
      <c r="D229" s="534" t="str">
        <f>IF('Distribution To ROM'!B242="","",'Distribution To ROM'!B242)</f>
        <v/>
      </c>
      <c r="E229" s="542" t="str">
        <f>IFERROR(VLOOKUP($C$229,'Database Quality'!$C$6:$I$102,E3,FALSE),"")</f>
        <v/>
      </c>
      <c r="F229" s="421" t="str">
        <f>IFERROR(VLOOKUP($C$229,'Database Quality'!$C$6:$I$102,F3,FALSE),"")</f>
        <v/>
      </c>
      <c r="G229" s="421" t="str">
        <f>IFERROR(VLOOKUP($C$229,'Database Quality'!$C$6:$I$102,G3,FALSE),"")</f>
        <v/>
      </c>
      <c r="H229" s="422" t="str">
        <f>IFERROR(VLOOKUP($C$229,'Database Quality'!$C$6:$I$102,H3,FALSE),"")</f>
        <v/>
      </c>
      <c r="I229" s="422" t="str">
        <f>IFERROR(VLOOKUP($C$229,'Database Quality'!$C$6:$I$102,I3,FALSE),"")</f>
        <v/>
      </c>
      <c r="J229" s="543" t="str">
        <f>IFERROR(VLOOKUP($C$229,'Database Quality'!$C$6:$I$102,J3,FALSE),"")</f>
        <v/>
      </c>
      <c r="K229" s="539" t="str">
        <f>IF('Distribution To ROM'!C242="","",'Distribution To ROM'!C242)</f>
        <v/>
      </c>
      <c r="L229" s="542" t="str">
        <f>IFERROR(VLOOKUP($C$229,'Database Quality'!$C$6:$I$102,L3,FALSE),"")</f>
        <v/>
      </c>
      <c r="M229" s="421" t="str">
        <f>IFERROR(VLOOKUP($C$229,'Database Quality'!$C$6:$I$102,M3,FALSE),"")</f>
        <v/>
      </c>
      <c r="N229" s="421" t="str">
        <f>IFERROR(VLOOKUP($C$229,'Database Quality'!$C$6:$I$102,N3,FALSE),"")</f>
        <v/>
      </c>
      <c r="O229" s="422" t="str">
        <f>IFERROR(VLOOKUP($C$229,'Database Quality'!$C$6:$I$102,O3,FALSE),"")</f>
        <v/>
      </c>
      <c r="P229" s="422" t="str">
        <f>IFERROR(VLOOKUP($C$229,'Database Quality'!$C$6:$I$102,P3,FALSE),"")</f>
        <v/>
      </c>
      <c r="Q229" s="544" t="str">
        <f>IFERROR(VLOOKUP($C$229,'Database Quality'!$C$6:$I$102,Q3,FALSE),"")</f>
        <v/>
      </c>
    </row>
    <row r="230" spans="2:17">
      <c r="B230" s="569" t="s">
        <v>676</v>
      </c>
      <c r="C230" s="545" t="str">
        <f>IF('Distribution To ROM'!G240="","",'Distribution To ROM'!G240)</f>
        <v>T300 CT1.</v>
      </c>
      <c r="D230" s="534">
        <f>IF('Distribution To ROM'!H240="","",'Distribution To ROM'!H240)</f>
        <v>9</v>
      </c>
      <c r="E230" s="546">
        <f>IFERROR(VLOOKUP($C$230,'Database Quality'!$C$6:$I$102,E3,FALSE),"")</f>
        <v>28</v>
      </c>
      <c r="F230" s="438">
        <f>IFERROR(VLOOKUP($C$230,'Database Quality'!$C$6:$I$102,F3,FALSE),"")</f>
        <v>2.96</v>
      </c>
      <c r="G230" s="438">
        <f>IFERROR(VLOOKUP($C$230,'Database Quality'!$C$6:$I$102,G3,FALSE),"")</f>
        <v>0.1</v>
      </c>
      <c r="H230" s="414">
        <f>IFERROR(VLOOKUP($C$230,'Database Quality'!$C$6:$I$102,H3,FALSE),"")</f>
        <v>6805</v>
      </c>
      <c r="I230" s="414">
        <f>IFERROR(VLOOKUP($C$230,'Database Quality'!$C$6:$I$102,I3,FALSE),"")</f>
        <v>5272</v>
      </c>
      <c r="J230" s="547">
        <f>IFERROR(VLOOKUP($C$230,'Database Quality'!$C$6:$I$102,J3,FALSE),"")</f>
        <v>4729</v>
      </c>
      <c r="K230" s="539">
        <f>IF('Distribution To ROM'!I240="","",'Distribution To ROM'!I240)</f>
        <v>10</v>
      </c>
      <c r="L230" s="546">
        <f>IFERROR(VLOOKUP($C$230,'Database Quality'!$C$6:$I$102,L3,FALSE),"")</f>
        <v>28</v>
      </c>
      <c r="M230" s="438">
        <f>IFERROR(VLOOKUP($C$230,'Database Quality'!$C$6:$I$102,M3,FALSE),"")</f>
        <v>2.96</v>
      </c>
      <c r="N230" s="438">
        <f>IFERROR(VLOOKUP($C$230,'Database Quality'!$C$6:$I$102,N3,FALSE),"")</f>
        <v>0.1</v>
      </c>
      <c r="O230" s="414">
        <f>IFERROR(VLOOKUP($C$230,'Database Quality'!$C$6:$I$102,O3,FALSE),"")</f>
        <v>6805</v>
      </c>
      <c r="P230" s="414">
        <f>IFERROR(VLOOKUP($C$230,'Database Quality'!$C$6:$I$102,P3,FALSE),"")</f>
        <v>5272</v>
      </c>
      <c r="Q230" s="548">
        <f>IFERROR(VLOOKUP($C$230,'Database Quality'!$C$6:$I$102,Q3,FALSE),"")</f>
        <v>4729</v>
      </c>
    </row>
    <row r="231" spans="2:17">
      <c r="C231" s="545" t="str">
        <f>IF('Distribution To ROM'!G241="","",'Distribution To ROM'!G241)</f>
        <v/>
      </c>
      <c r="D231" s="534" t="str">
        <f>IF('Distribution To ROM'!H241="","",'Distribution To ROM'!H241)</f>
        <v/>
      </c>
      <c r="E231" s="546" t="str">
        <f>IFERROR(VLOOKUP($C$231,'Database Quality'!$C$6:$I$102,E3,FALSE),"")</f>
        <v/>
      </c>
      <c r="F231" s="438" t="str">
        <f>IFERROR(VLOOKUP($C$231,'Database Quality'!$C$6:$I$102,F3,FALSE),"")</f>
        <v/>
      </c>
      <c r="G231" s="438" t="str">
        <f>IFERROR(VLOOKUP($C$231,'Database Quality'!$C$6:$I$102,G3,FALSE),"")</f>
        <v/>
      </c>
      <c r="H231" s="414" t="str">
        <f>IFERROR(VLOOKUP($C$231,'Database Quality'!$C$6:$I$102,H3,FALSE),"")</f>
        <v/>
      </c>
      <c r="I231" s="414" t="str">
        <f>IFERROR(VLOOKUP($C$231,'Database Quality'!$C$6:$I$102,I3,FALSE),"")</f>
        <v/>
      </c>
      <c r="J231" s="547" t="str">
        <f>IFERROR(VLOOKUP($C$231,'Database Quality'!$C$6:$I$102,J3,FALSE),"")</f>
        <v/>
      </c>
      <c r="K231" s="539" t="str">
        <f>IF('Distribution To ROM'!I241="","",'Distribution To ROM'!I241)</f>
        <v/>
      </c>
      <c r="L231" s="546" t="str">
        <f>IFERROR(VLOOKUP($C$231,'Database Quality'!$C$6:$I$102,L3,FALSE),"")</f>
        <v/>
      </c>
      <c r="M231" s="438" t="str">
        <f>IFERROR(VLOOKUP($C$231,'Database Quality'!$C$6:$I$102,M3,FALSE),"")</f>
        <v/>
      </c>
      <c r="N231" s="438" t="str">
        <f>IFERROR(VLOOKUP($C$231,'Database Quality'!$C$6:$I$102,N3,FALSE),"")</f>
        <v/>
      </c>
      <c r="O231" s="414" t="str">
        <f>IFERROR(VLOOKUP($C$231,'Database Quality'!$C$6:$I$102,O3,FALSE),"")</f>
        <v/>
      </c>
      <c r="P231" s="414" t="str">
        <f>IFERROR(VLOOKUP($C$231,'Database Quality'!$C$6:$I$102,P3,FALSE),"")</f>
        <v/>
      </c>
      <c r="Q231" s="548" t="str">
        <f>IFERROR(VLOOKUP($C$231,'Database Quality'!$C$6:$I$102,Q3,FALSE),"")</f>
        <v/>
      </c>
    </row>
    <row r="232" spans="2:17">
      <c r="C232" s="545" t="str">
        <f>IF('Distribution To ROM'!G242="","",'Distribution To ROM'!G242)</f>
        <v/>
      </c>
      <c r="D232" s="534" t="str">
        <f>IF('Distribution To ROM'!H242="","",'Distribution To ROM'!H242)</f>
        <v/>
      </c>
      <c r="E232" s="546" t="str">
        <f>IFERROR(VLOOKUP($C$232,'Database Quality'!$C$6:$I$102,E3,FALSE),"")</f>
        <v/>
      </c>
      <c r="F232" s="438" t="str">
        <f>IFERROR(VLOOKUP($C$232,'Database Quality'!$C$6:$I$102,F3,FALSE),"")</f>
        <v/>
      </c>
      <c r="G232" s="438" t="str">
        <f>IFERROR(VLOOKUP($C$232,'Database Quality'!$C$6:$I$102,G3,FALSE),"")</f>
        <v/>
      </c>
      <c r="H232" s="414" t="str">
        <f>IFERROR(VLOOKUP($C$232,'Database Quality'!$C$6:$I$102,H3,FALSE),"")</f>
        <v/>
      </c>
      <c r="I232" s="414" t="str">
        <f>IFERROR(VLOOKUP($C$232,'Database Quality'!$C$6:$I$102,I3,FALSE),"")</f>
        <v/>
      </c>
      <c r="J232" s="547" t="str">
        <f>IFERROR(VLOOKUP($C$232,'Database Quality'!$C$6:$I$102,J3,FALSE),"")</f>
        <v/>
      </c>
      <c r="K232" s="539" t="str">
        <f>IF('Distribution To ROM'!I242="","",'Distribution To ROM'!I242)</f>
        <v/>
      </c>
      <c r="L232" s="546" t="str">
        <f>IFERROR(VLOOKUP($C$232,'Database Quality'!$C$6:$I$102,L3,FALSE),"")</f>
        <v/>
      </c>
      <c r="M232" s="438" t="str">
        <f>IFERROR(VLOOKUP($C$232,'Database Quality'!$C$6:$I$102,M3,FALSE),"")</f>
        <v/>
      </c>
      <c r="N232" s="438" t="str">
        <f>IFERROR(VLOOKUP($C$232,'Database Quality'!$C$6:$I$102,N3,FALSE),"")</f>
        <v/>
      </c>
      <c r="O232" s="414" t="str">
        <f>IFERROR(VLOOKUP($C$232,'Database Quality'!$C$6:$I$102,O3,FALSE),"")</f>
        <v/>
      </c>
      <c r="P232" s="414" t="str">
        <f>IFERROR(VLOOKUP($C$232,'Database Quality'!$C$6:$I$102,P3,FALSE),"")</f>
        <v/>
      </c>
      <c r="Q232" s="548" t="str">
        <f>IFERROR(VLOOKUP($C$232,'Database Quality'!$C$6:$I$102,Q3,FALSE),"")</f>
        <v/>
      </c>
    </row>
    <row r="233" spans="2:17">
      <c r="B233" s="569" t="s">
        <v>171</v>
      </c>
      <c r="C233" s="541" t="str">
        <f>IF('Distribution To ROM'!M240="","",'Distribution To ROM'!M240)</f>
        <v>T100 NT.</v>
      </c>
      <c r="D233" s="534">
        <f>IF('Distribution To ROM'!N240="","",'Distribution To ROM'!N240)</f>
        <v>4</v>
      </c>
      <c r="E233" s="542">
        <f>IFERROR(VLOOKUP($C$233,'Database Quality'!$C$6:$I$102,E3,FALSE),"")</f>
        <v>27.33</v>
      </c>
      <c r="F233" s="421">
        <f>IFERROR(VLOOKUP($C$233,'Database Quality'!$C$6:$I$102,F3,FALSE),"")</f>
        <v>1.42</v>
      </c>
      <c r="G233" s="421">
        <f>IFERROR(VLOOKUP($C$233,'Database Quality'!$C$6:$I$102,G3,FALSE),"")</f>
        <v>0.08</v>
      </c>
      <c r="H233" s="422">
        <f>IFERROR(VLOOKUP($C$233,'Database Quality'!$C$6:$I$102,H3,FALSE),"")</f>
        <v>6847</v>
      </c>
      <c r="I233" s="422">
        <f>IFERROR(VLOOKUP($C$233,'Database Quality'!$C$6:$I$102,I3,FALSE),"")</f>
        <v>5415</v>
      </c>
      <c r="J233" s="543">
        <f>IFERROR(VLOOKUP($C$233,'Database Quality'!$C$6:$I$102,J3,FALSE),"")</f>
        <v>4883</v>
      </c>
      <c r="K233" s="539">
        <f>IF('Distribution To ROM'!O240="","",'Distribution To ROM'!O240)</f>
        <v>4</v>
      </c>
      <c r="L233" s="542">
        <f>IFERROR(VLOOKUP($C$233,'Database Quality'!$C$6:$I$102,L3,FALSE),"")</f>
        <v>27.33</v>
      </c>
      <c r="M233" s="421">
        <f>IFERROR(VLOOKUP($C$233,'Database Quality'!$C$6:$I$102,M3,FALSE),"")</f>
        <v>1.42</v>
      </c>
      <c r="N233" s="421">
        <f>IFERROR(VLOOKUP($C$233,'Database Quality'!$C$6:$I$102,N3,FALSE),"")</f>
        <v>0.08</v>
      </c>
      <c r="O233" s="422">
        <f>IFERROR(VLOOKUP($C$233,'Database Quality'!$C$6:$I$102,O3,FALSE),"")</f>
        <v>6847</v>
      </c>
      <c r="P233" s="422">
        <f>IFERROR(VLOOKUP($C$233,'Database Quality'!$C$6:$I$102,P3,FALSE),"")</f>
        <v>5415</v>
      </c>
      <c r="Q233" s="544">
        <f>IFERROR(VLOOKUP($C$233,'Database Quality'!$C$6:$I$102,Q3,FALSE),"")</f>
        <v>4883</v>
      </c>
    </row>
    <row r="234" spans="2:17">
      <c r="C234" s="541" t="str">
        <f>IF('Distribution To ROM'!M241="","",'Distribution To ROM'!M241)</f>
        <v/>
      </c>
      <c r="D234" s="534" t="str">
        <f>IF('Distribution To ROM'!N241="","",'Distribution To ROM'!N241)</f>
        <v/>
      </c>
      <c r="E234" s="542" t="str">
        <f>IFERROR(VLOOKUP($C$234,'Database Quality'!$C$6:$I$102,E3,FALSE),"")</f>
        <v/>
      </c>
      <c r="F234" s="421" t="str">
        <f>IFERROR(VLOOKUP($C$234,'Database Quality'!$C$6:$I$102,F3,FALSE),"")</f>
        <v/>
      </c>
      <c r="G234" s="421" t="str">
        <f>IFERROR(VLOOKUP($C$234,'Database Quality'!$C$6:$I$102,G3,FALSE),"")</f>
        <v/>
      </c>
      <c r="H234" s="422" t="str">
        <f>IFERROR(VLOOKUP($C$234,'Database Quality'!$C$6:$I$102,H3,FALSE),"")</f>
        <v/>
      </c>
      <c r="I234" s="422" t="str">
        <f>IFERROR(VLOOKUP($C$234,'Database Quality'!$C$6:$I$102,I3,FALSE),"")</f>
        <v/>
      </c>
      <c r="J234" s="543" t="str">
        <f>IFERROR(VLOOKUP($C$234,'Database Quality'!$C$6:$I$102,J3,FALSE),"")</f>
        <v/>
      </c>
      <c r="K234" s="539" t="str">
        <f>IF('Distribution To ROM'!O241="","",'Distribution To ROM'!O241)</f>
        <v/>
      </c>
      <c r="L234" s="542" t="str">
        <f>IFERROR(VLOOKUP($C$234,'Database Quality'!$C$6:$I$102,L3,FALSE),"")</f>
        <v/>
      </c>
      <c r="M234" s="421" t="str">
        <f>IFERROR(VLOOKUP($C$234,'Database Quality'!$C$6:$I$102,M3,FALSE),"")</f>
        <v/>
      </c>
      <c r="N234" s="421" t="str">
        <f>IFERROR(VLOOKUP($C$234,'Database Quality'!$C$6:$I$102,N3,FALSE),"")</f>
        <v/>
      </c>
      <c r="O234" s="422" t="str">
        <f>IFERROR(VLOOKUP($C$234,'Database Quality'!$C$6:$I$102,O3,FALSE),"")</f>
        <v/>
      </c>
      <c r="P234" s="422" t="str">
        <f>IFERROR(VLOOKUP($C$234,'Database Quality'!$C$6:$I$102,P3,FALSE),"")</f>
        <v/>
      </c>
      <c r="Q234" s="544" t="str">
        <f>IFERROR(VLOOKUP($C$234,'Database Quality'!$C$6:$I$102,Q3,FALSE),"")</f>
        <v/>
      </c>
    </row>
    <row r="235" spans="2:17">
      <c r="C235" s="541" t="str">
        <f>IF('Distribution To ROM'!M242="","",'Distribution To ROM'!M242)</f>
        <v/>
      </c>
      <c r="D235" s="534" t="str">
        <f>IF('Distribution To ROM'!N242="","",'Distribution To ROM'!N242)</f>
        <v/>
      </c>
      <c r="E235" s="542" t="str">
        <f>IFERROR(VLOOKUP($C$235,'Database Quality'!$C$6:$I$102,E3,FALSE),"")</f>
        <v/>
      </c>
      <c r="F235" s="421" t="str">
        <f>IFERROR(VLOOKUP($C$235,'Database Quality'!$C$6:$I$102,F3,FALSE),"")</f>
        <v/>
      </c>
      <c r="G235" s="421" t="str">
        <f>IFERROR(VLOOKUP($C$235,'Database Quality'!$C$6:$I$102,G3,FALSE),"")</f>
        <v/>
      </c>
      <c r="H235" s="422" t="str">
        <f>IFERROR(VLOOKUP($C$235,'Database Quality'!$C$6:$I$102,H3,FALSE),"")</f>
        <v/>
      </c>
      <c r="I235" s="422" t="str">
        <f>IFERROR(VLOOKUP($C$235,'Database Quality'!$C$6:$I$102,I3,FALSE),"")</f>
        <v/>
      </c>
      <c r="J235" s="543" t="str">
        <f>IFERROR(VLOOKUP($C$235,'Database Quality'!$C$6:$I$102,J3,FALSE),"")</f>
        <v/>
      </c>
      <c r="K235" s="539" t="str">
        <f>IF('Distribution To ROM'!O242="","",'Distribution To ROM'!O242)</f>
        <v/>
      </c>
      <c r="L235" s="542" t="str">
        <f>IFERROR(VLOOKUP($C$235,'Database Quality'!$C$6:$I$102,L3,FALSE),"")</f>
        <v/>
      </c>
      <c r="M235" s="421" t="str">
        <f>IFERROR(VLOOKUP($C$235,'Database Quality'!$C$6:$I$102,M3,FALSE),"")</f>
        <v/>
      </c>
      <c r="N235" s="421" t="str">
        <f>IFERROR(VLOOKUP($C$235,'Database Quality'!$C$6:$I$102,N3,FALSE),"")</f>
        <v/>
      </c>
      <c r="O235" s="422" t="str">
        <f>IFERROR(VLOOKUP($C$235,'Database Quality'!$C$6:$I$102,O3,FALSE),"")</f>
        <v/>
      </c>
      <c r="P235" s="422" t="str">
        <f>IFERROR(VLOOKUP($C$235,'Database Quality'!$C$6:$I$102,P3,FALSE),"")</f>
        <v/>
      </c>
      <c r="Q235" s="544" t="str">
        <f>IFERROR(VLOOKUP($C$235,'Database Quality'!$C$6:$I$102,Q3,FALSE),"")</f>
        <v/>
      </c>
    </row>
    <row r="236" spans="2:17">
      <c r="B236" s="569" t="s">
        <v>90</v>
      </c>
      <c r="C236" s="545" t="str">
        <f>IF('Distribution To ROM'!S240="","",'Distribution To ROM'!S240)</f>
        <v>T200 CT2</v>
      </c>
      <c r="D236" s="534">
        <f>IF('Distribution To ROM'!T240="","",'Distribution To ROM'!T240)</f>
        <v>4</v>
      </c>
      <c r="E236" s="546">
        <f>IFERROR(VLOOKUP($C$236,'Database Quality'!$C$6:$I$102,E3,FALSE),"")</f>
        <v>28.1</v>
      </c>
      <c r="F236" s="438">
        <f>IFERROR(VLOOKUP($C$236,'Database Quality'!$C$6:$I$102,F3,FALSE),"")</f>
        <v>1.92</v>
      </c>
      <c r="G236" s="438">
        <f>IFERROR(VLOOKUP($C$236,'Database Quality'!$C$6:$I$102,G3,FALSE),"")</f>
        <v>0.08</v>
      </c>
      <c r="H236" s="414">
        <f>IFERROR(VLOOKUP($C$236,'Database Quality'!$C$6:$I$102,H3,FALSE),"")</f>
        <v>6874</v>
      </c>
      <c r="I236" s="414">
        <f>IFERROR(VLOOKUP($C$236,'Database Quality'!$C$6:$I$102,I3,FALSE),"")</f>
        <v>5369</v>
      </c>
      <c r="J236" s="547">
        <f>IFERROR(VLOOKUP($C$236,'Database Quality'!$C$6:$I$102,J3,FALSE),"")</f>
        <v>4811</v>
      </c>
      <c r="K236" s="539">
        <f>IF('Distribution To ROM'!U240="","",'Distribution To ROM'!U240)</f>
        <v>7</v>
      </c>
      <c r="L236" s="546">
        <f>IFERROR(VLOOKUP($C$236,'Database Quality'!$C$6:$I$102,L3,FALSE),"")</f>
        <v>28.1</v>
      </c>
      <c r="M236" s="438">
        <f>IFERROR(VLOOKUP($C$236,'Database Quality'!$C$6:$I$102,M3,FALSE),"")</f>
        <v>1.92</v>
      </c>
      <c r="N236" s="438">
        <f>IFERROR(VLOOKUP($C$236,'Database Quality'!$C$6:$I$102,N3,FALSE),"")</f>
        <v>0.08</v>
      </c>
      <c r="O236" s="414">
        <f>IFERROR(VLOOKUP($C$236,'Database Quality'!$C$6:$I$102,O3,FALSE),"")</f>
        <v>6874</v>
      </c>
      <c r="P236" s="414">
        <f>IFERROR(VLOOKUP($C$236,'Database Quality'!$C$6:$I$102,P3,FALSE),"")</f>
        <v>5369</v>
      </c>
      <c r="Q236" s="548">
        <f>IFERROR(VLOOKUP($C$236,'Database Quality'!$C$6:$I$102,Q3,FALSE),"")</f>
        <v>4811</v>
      </c>
    </row>
    <row r="237" spans="2:17">
      <c r="C237" s="545" t="str">
        <f>IF('Distribution To ROM'!S241="","",'Distribution To ROM'!S241)</f>
        <v/>
      </c>
      <c r="D237" s="534" t="str">
        <f>IF('Distribution To ROM'!T241="","",'Distribution To ROM'!T241)</f>
        <v/>
      </c>
      <c r="E237" s="546" t="str">
        <f>IFERROR(VLOOKUP($C$237,'Database Quality'!$C$6:$I$102,E3,FALSE),"")</f>
        <v/>
      </c>
      <c r="F237" s="438" t="str">
        <f>IFERROR(VLOOKUP($C$237,'Database Quality'!$C$6:$I$102,F3,FALSE),"")</f>
        <v/>
      </c>
      <c r="G237" s="438" t="str">
        <f>IFERROR(VLOOKUP($C$237,'Database Quality'!$C$6:$I$102,G3,FALSE),"")</f>
        <v/>
      </c>
      <c r="H237" s="414" t="str">
        <f>IFERROR(VLOOKUP($C$237,'Database Quality'!$C$6:$I$102,H3,FALSE),"")</f>
        <v/>
      </c>
      <c r="I237" s="414" t="str">
        <f>IFERROR(VLOOKUP($C$237,'Database Quality'!$C$6:$I$102,I3,FALSE),"")</f>
        <v/>
      </c>
      <c r="J237" s="547" t="str">
        <f>IFERROR(VLOOKUP($C$237,'Database Quality'!$C$6:$I$102,J3,FALSE),"")</f>
        <v/>
      </c>
      <c r="K237" s="539" t="str">
        <f>IF('Distribution To ROM'!U241="","",'Distribution To ROM'!U241)</f>
        <v/>
      </c>
      <c r="L237" s="546" t="str">
        <f>IFERROR(VLOOKUP($C$237,'Database Quality'!$C$6:$I$102,L3,FALSE),"")</f>
        <v/>
      </c>
      <c r="M237" s="438" t="str">
        <f>IFERROR(VLOOKUP($C$237,'Database Quality'!$C$6:$I$102,M3,FALSE),"")</f>
        <v/>
      </c>
      <c r="N237" s="438" t="str">
        <f>IFERROR(VLOOKUP($C$237,'Database Quality'!$C$6:$I$102,N3,FALSE),"")</f>
        <v/>
      </c>
      <c r="O237" s="414" t="str">
        <f>IFERROR(VLOOKUP($C$237,'Database Quality'!$C$6:$I$102,O3,FALSE),"")</f>
        <v/>
      </c>
      <c r="P237" s="414" t="str">
        <f>IFERROR(VLOOKUP($C$237,'Database Quality'!$C$6:$I$102,P3,FALSE),"")</f>
        <v/>
      </c>
      <c r="Q237" s="548" t="str">
        <f>IFERROR(VLOOKUP($C$237,'Database Quality'!$C$6:$I$102,Q3,FALSE),"")</f>
        <v/>
      </c>
    </row>
    <row r="238" spans="2:17">
      <c r="C238" s="545" t="str">
        <f>IF('Distribution To ROM'!S242="","",'Distribution To ROM'!S242)</f>
        <v/>
      </c>
      <c r="D238" s="534" t="str">
        <f>IF('Distribution To ROM'!T242="","",'Distribution To ROM'!T242)</f>
        <v/>
      </c>
      <c r="E238" s="546" t="str">
        <f>IFERROR(VLOOKUP($C$238,'Database Quality'!$C$6:$I$102,E3,FALSE),"")</f>
        <v/>
      </c>
      <c r="F238" s="438" t="str">
        <f>IFERROR(VLOOKUP($C$238,'Database Quality'!$C$6:$I$102,F3,FALSE),"")</f>
        <v/>
      </c>
      <c r="G238" s="438" t="str">
        <f>IFERROR(VLOOKUP($C$238,'Database Quality'!$C$6:$I$102,G3,FALSE),"")</f>
        <v/>
      </c>
      <c r="H238" s="414" t="str">
        <f>IFERROR(VLOOKUP($C$238,'Database Quality'!$C$6:$I$102,H3,FALSE),"")</f>
        <v/>
      </c>
      <c r="I238" s="414" t="str">
        <f>IFERROR(VLOOKUP($C$238,'Database Quality'!$C$6:$I$102,I3,FALSE),"")</f>
        <v/>
      </c>
      <c r="J238" s="547" t="str">
        <f>IFERROR(VLOOKUP($C$238,'Database Quality'!$C$6:$I$102,J3,FALSE),"")</f>
        <v/>
      </c>
      <c r="K238" s="539" t="str">
        <f>IF('Distribution To ROM'!U242="","",'Distribution To ROM'!U242)</f>
        <v/>
      </c>
      <c r="L238" s="546" t="str">
        <f>IFERROR(VLOOKUP($C$238,'Database Quality'!$C$6:$I$102,L3,FALSE),"")</f>
        <v/>
      </c>
      <c r="M238" s="438" t="str">
        <f>IFERROR(VLOOKUP($C$238,'Database Quality'!$C$6:$I$102,M3,FALSE),"")</f>
        <v/>
      </c>
      <c r="N238" s="438" t="str">
        <f>IFERROR(VLOOKUP($C$238,'Database Quality'!$C$6:$I$102,N3,FALSE),"")</f>
        <v/>
      </c>
      <c r="O238" s="414" t="str">
        <f>IFERROR(VLOOKUP($C$238,'Database Quality'!$C$6:$I$102,O3,FALSE),"")</f>
        <v/>
      </c>
      <c r="P238" s="414" t="str">
        <f>IFERROR(VLOOKUP($C$238,'Database Quality'!$C$6:$I$102,P3,FALSE),"")</f>
        <v/>
      </c>
      <c r="Q238" s="548" t="str">
        <f>IFERROR(VLOOKUP($C$238,'Database Quality'!$C$6:$I$102,Q3,FALSE),"")</f>
        <v/>
      </c>
    </row>
    <row r="239" spans="2:17">
      <c r="B239" s="569" t="s">
        <v>172</v>
      </c>
      <c r="C239" s="541" t="str">
        <f>IF('Distribution To ROM'!Y240="","",'Distribution To ROM'!Y240)</f>
        <v/>
      </c>
      <c r="D239" s="534" t="str">
        <f>IF('Distribution To ROM'!Z240="","",'Distribution To ROM'!Z240)</f>
        <v/>
      </c>
      <c r="E239" s="542" t="str">
        <f>IFERROR(VLOOKUP($C$239,'Database Quality'!$C$6:$I$102,E3,FALSE),"")</f>
        <v/>
      </c>
      <c r="F239" s="421" t="str">
        <f>IFERROR(VLOOKUP($C$239,'Database Quality'!$C$6:$I$102,F3,FALSE),"")</f>
        <v/>
      </c>
      <c r="G239" s="421" t="str">
        <f>IFERROR(VLOOKUP($C$239,'Database Quality'!$C$6:$I$102,G3,FALSE),"")</f>
        <v/>
      </c>
      <c r="H239" s="422" t="str">
        <f>IFERROR(VLOOKUP($C$239,'Database Quality'!$C$6:$I$102,H3,FALSE),"")</f>
        <v/>
      </c>
      <c r="I239" s="422" t="str">
        <f>IFERROR(VLOOKUP($C$239,'Database Quality'!$C$6:$I$102,I3,FALSE),"")</f>
        <v/>
      </c>
      <c r="J239" s="543" t="str">
        <f>IFERROR(VLOOKUP($C$239,'Database Quality'!$C$6:$I$102,J3,FALSE),"")</f>
        <v/>
      </c>
      <c r="K239" s="539" t="str">
        <f>IF('Distribution To ROM'!AA240="","",'Distribution To ROM'!AA240)</f>
        <v/>
      </c>
      <c r="L239" s="542" t="str">
        <f>IFERROR(VLOOKUP($C$239,'Database Quality'!$C$6:$I$102,L3,FALSE),"")</f>
        <v/>
      </c>
      <c r="M239" s="421" t="str">
        <f>IFERROR(VLOOKUP($C$239,'Database Quality'!$C$6:$I$102,M3,FALSE),"")</f>
        <v/>
      </c>
      <c r="N239" s="421" t="str">
        <f>IFERROR(VLOOKUP($C$239,'Database Quality'!$C$6:$I$102,N3,FALSE),"")</f>
        <v/>
      </c>
      <c r="O239" s="422" t="str">
        <f>IFERROR(VLOOKUP($C$239,'Database Quality'!$C$6:$I$102,O3,FALSE),"")</f>
        <v/>
      </c>
      <c r="P239" s="422" t="str">
        <f>IFERROR(VLOOKUP($C$239,'Database Quality'!$C$6:$I$102,P3,FALSE),"")</f>
        <v/>
      </c>
      <c r="Q239" s="544" t="str">
        <f>IFERROR(VLOOKUP($C$239,'Database Quality'!$C$6:$I$102,Q3,FALSE),"")</f>
        <v/>
      </c>
    </row>
    <row r="240" spans="2:17">
      <c r="C240" s="541" t="str">
        <f>IF('Distribution To ROM'!Y241="","",'Distribution To ROM'!Y241)</f>
        <v/>
      </c>
      <c r="D240" s="534" t="str">
        <f>IF('Distribution To ROM'!Z241="","",'Distribution To ROM'!Z241)</f>
        <v/>
      </c>
      <c r="E240" s="542" t="str">
        <f>IFERROR(VLOOKUP($C$240,'Database Quality'!$C$6:$I$102,E3,FALSE),"")</f>
        <v/>
      </c>
      <c r="F240" s="421" t="str">
        <f>IFERROR(VLOOKUP($C$240,'Database Quality'!$C$6:$I$102,F3,FALSE),"")</f>
        <v/>
      </c>
      <c r="G240" s="421" t="str">
        <f>IFERROR(VLOOKUP($C$240,'Database Quality'!$C$6:$I$102,G3,FALSE),"")</f>
        <v/>
      </c>
      <c r="H240" s="422" t="str">
        <f>IFERROR(VLOOKUP($C$240,'Database Quality'!$C$6:$I$102,H3,FALSE),"")</f>
        <v/>
      </c>
      <c r="I240" s="422" t="str">
        <f>IFERROR(VLOOKUP($C$240,'Database Quality'!$C$6:$I$102,I3,FALSE),"")</f>
        <v/>
      </c>
      <c r="J240" s="543" t="str">
        <f>IFERROR(VLOOKUP($C$240,'Database Quality'!$C$6:$I$102,J3,FALSE),"")</f>
        <v/>
      </c>
      <c r="K240" s="539" t="str">
        <f>IF('Distribution To ROM'!AA241="","",'Distribution To ROM'!AA241)</f>
        <v/>
      </c>
      <c r="L240" s="542" t="str">
        <f>IFERROR(VLOOKUP($C$240,'Database Quality'!$C$6:$I$102,L3,FALSE),"")</f>
        <v/>
      </c>
      <c r="M240" s="421" t="str">
        <f>IFERROR(VLOOKUP($C$240,'Database Quality'!$C$6:$I$102,M3,FALSE),"")</f>
        <v/>
      </c>
      <c r="N240" s="421" t="str">
        <f>IFERROR(VLOOKUP($C$240,'Database Quality'!$C$6:$I$102,N3,FALSE),"")</f>
        <v/>
      </c>
      <c r="O240" s="422" t="str">
        <f>IFERROR(VLOOKUP($C$240,'Database Quality'!$C$6:$I$102,O3,FALSE),"")</f>
        <v/>
      </c>
      <c r="P240" s="422" t="str">
        <f>IFERROR(VLOOKUP($C$240,'Database Quality'!$C$6:$I$102,P3,FALSE),"")</f>
        <v/>
      </c>
      <c r="Q240" s="544" t="str">
        <f>IFERROR(VLOOKUP($C$240,'Database Quality'!$C$6:$I$102,Q3,FALSE),"")</f>
        <v/>
      </c>
    </row>
    <row r="241" spans="2:17">
      <c r="C241" s="541" t="str">
        <f>IF('Distribution To ROM'!Y242="","",'Distribution To ROM'!Y242)</f>
        <v/>
      </c>
      <c r="D241" s="534" t="str">
        <f>IF('Distribution To ROM'!Z242="","",'Distribution To ROM'!Z242)</f>
        <v/>
      </c>
      <c r="E241" s="542" t="str">
        <f>IFERROR(VLOOKUP($C$241,'Database Quality'!$C$6:$I$102,E3,FALSE),"")</f>
        <v/>
      </c>
      <c r="F241" s="421" t="str">
        <f>IFERROR(VLOOKUP($C$241,'Database Quality'!$C$6:$I$102,F3,FALSE),"")</f>
        <v/>
      </c>
      <c r="G241" s="421" t="str">
        <f>IFERROR(VLOOKUP($C$241,'Database Quality'!$C$6:$I$102,G3,FALSE),"")</f>
        <v/>
      </c>
      <c r="H241" s="422" t="str">
        <f>IFERROR(VLOOKUP($C$241,'Database Quality'!$C$6:$I$102,H3,FALSE),"")</f>
        <v/>
      </c>
      <c r="I241" s="422" t="str">
        <f>IFERROR(VLOOKUP($C$241,'Database Quality'!$C$6:$I$102,I3,FALSE),"")</f>
        <v/>
      </c>
      <c r="J241" s="543" t="str">
        <f>IFERROR(VLOOKUP($C$241,'Database Quality'!$C$6:$I$102,J3,FALSE),"")</f>
        <v/>
      </c>
      <c r="K241" s="539" t="str">
        <f>IF('Distribution To ROM'!AA242="","",'Distribution To ROM'!AA242)</f>
        <v/>
      </c>
      <c r="L241" s="542" t="str">
        <f>IFERROR(VLOOKUP($C$241,'Database Quality'!$C$6:$I$102,L3,FALSE),"")</f>
        <v/>
      </c>
      <c r="M241" s="421" t="str">
        <f>IFERROR(VLOOKUP($C$241,'Database Quality'!$C$6:$I$102,M3,FALSE),"")</f>
        <v/>
      </c>
      <c r="N241" s="421" t="str">
        <f>IFERROR(VLOOKUP($C$241,'Database Quality'!$C$6:$I$102,N3,FALSE),"")</f>
        <v/>
      </c>
      <c r="O241" s="422" t="str">
        <f>IFERROR(VLOOKUP($C$241,'Database Quality'!$C$6:$I$102,O3,FALSE),"")</f>
        <v/>
      </c>
      <c r="P241" s="422" t="str">
        <f>IFERROR(VLOOKUP($C$241,'Database Quality'!$C$6:$I$102,P3,FALSE),"")</f>
        <v/>
      </c>
      <c r="Q241" s="544" t="str">
        <f>IFERROR(VLOOKUP($C$241,'Database Quality'!$C$6:$I$102,Q3,FALSE),"")</f>
        <v/>
      </c>
    </row>
    <row r="242" spans="2:17">
      <c r="B242" s="570" t="s">
        <v>197</v>
      </c>
      <c r="C242" s="545" t="str">
        <f>IF('Distribution To ROM'!AW240="","",'Distribution To ROM'!AW240)</f>
        <v/>
      </c>
      <c r="D242" s="534" t="str">
        <f>IF('Distribution To ROM'!AX240="","",'Distribution To ROM'!AX240)</f>
        <v/>
      </c>
      <c r="E242" s="546" t="str">
        <f>IFERROR(VLOOKUP($C$242,'Database Quality'!$C$6:$I$102,E3,FALSE),"")</f>
        <v/>
      </c>
      <c r="F242" s="438" t="str">
        <f>IFERROR(VLOOKUP($C$242,'Database Quality'!$C$6:$I$102,F3,FALSE),"")</f>
        <v/>
      </c>
      <c r="G242" s="438" t="str">
        <f>IFERROR(VLOOKUP($C$242,'Database Quality'!$C$6:$I$102,G3,FALSE),"")</f>
        <v/>
      </c>
      <c r="H242" s="414" t="str">
        <f>IFERROR(VLOOKUP($C$242,'Database Quality'!$C$6:$I$102,H3,FALSE),"")</f>
        <v/>
      </c>
      <c r="I242" s="414" t="str">
        <f>IFERROR(VLOOKUP($C$242,'Database Quality'!$C$6:$I$102,I3,FALSE),"")</f>
        <v/>
      </c>
      <c r="J242" s="547" t="str">
        <f>IFERROR(VLOOKUP($C$242,'Database Quality'!$C$6:$I$102,J3,FALSE),"")</f>
        <v/>
      </c>
      <c r="K242" s="539" t="str">
        <f>IF('Distribution To ROM'!AY240="","",'Distribution To ROM'!AY240)</f>
        <v/>
      </c>
      <c r="L242" s="546" t="str">
        <f>IFERROR(VLOOKUP($C$242,'Database Quality'!$C$6:$I$102,L3,FALSE),"")</f>
        <v/>
      </c>
      <c r="M242" s="438" t="str">
        <f>IFERROR(VLOOKUP($C$242,'Database Quality'!$C$6:$I$102,M3,FALSE),"")</f>
        <v/>
      </c>
      <c r="N242" s="438" t="str">
        <f>IFERROR(VLOOKUP($C$242,'Database Quality'!$C$6:$I$102,N3,FALSE),"")</f>
        <v/>
      </c>
      <c r="O242" s="414" t="str">
        <f>IFERROR(VLOOKUP($C$242,'Database Quality'!$C$6:$I$102,O3,FALSE),"")</f>
        <v/>
      </c>
      <c r="P242" s="414" t="str">
        <f>IFERROR(VLOOKUP($C$242,'Database Quality'!$C$6:$I$102,P3,FALSE),"")</f>
        <v/>
      </c>
      <c r="Q242" s="548" t="str">
        <f>IFERROR(VLOOKUP($C$242,'Database Quality'!$C$6:$I$102,Q3,FALSE),"")</f>
        <v/>
      </c>
    </row>
    <row r="243" spans="2:17">
      <c r="B243" s="570"/>
      <c r="C243" s="545" t="str">
        <f>IF('Distribution To ROM'!AW241="","",'Distribution To ROM'!AW241)</f>
        <v/>
      </c>
      <c r="D243" s="534" t="str">
        <f>IF('Distribution To ROM'!AX241="","",'Distribution To ROM'!AX241)</f>
        <v/>
      </c>
      <c r="E243" s="546" t="str">
        <f>IFERROR(VLOOKUP($C$243,'Database Quality'!$C$6:$I$102,E3,FALSE),"")</f>
        <v/>
      </c>
      <c r="F243" s="438" t="str">
        <f>IFERROR(VLOOKUP($C$243,'Database Quality'!$C$6:$I$102,F3,FALSE),"")</f>
        <v/>
      </c>
      <c r="G243" s="438" t="str">
        <f>IFERROR(VLOOKUP($C$243,'Database Quality'!$C$6:$I$102,G3,FALSE),"")</f>
        <v/>
      </c>
      <c r="H243" s="414" t="str">
        <f>IFERROR(VLOOKUP($C$243,'Database Quality'!$C$6:$I$102,H3,FALSE),"")</f>
        <v/>
      </c>
      <c r="I243" s="414" t="str">
        <f>IFERROR(VLOOKUP($C$243,'Database Quality'!$C$6:$I$102,I3,FALSE),"")</f>
        <v/>
      </c>
      <c r="J243" s="547" t="str">
        <f>IFERROR(VLOOKUP($C$243,'Database Quality'!$C$6:$I$102,J3,FALSE),"")</f>
        <v/>
      </c>
      <c r="K243" s="539" t="str">
        <f>IF('Distribution To ROM'!AY241="","",'Distribution To ROM'!AY241)</f>
        <v/>
      </c>
      <c r="L243" s="546" t="str">
        <f>IFERROR(VLOOKUP($C$243,'Database Quality'!$C$6:$I$102,L3,FALSE),"")</f>
        <v/>
      </c>
      <c r="M243" s="438" t="str">
        <f>IFERROR(VLOOKUP($C$243,'Database Quality'!$C$6:$I$102,M3,FALSE),"")</f>
        <v/>
      </c>
      <c r="N243" s="438" t="str">
        <f>IFERROR(VLOOKUP($C$243,'Database Quality'!$C$6:$I$102,N3,FALSE),"")</f>
        <v/>
      </c>
      <c r="O243" s="414" t="str">
        <f>IFERROR(VLOOKUP($C$243,'Database Quality'!$C$6:$I$102,O3,FALSE),"")</f>
        <v/>
      </c>
      <c r="P243" s="414" t="str">
        <f>IFERROR(VLOOKUP($C$243,'Database Quality'!$C$6:$I$102,P3,FALSE),"")</f>
        <v/>
      </c>
      <c r="Q243" s="548" t="str">
        <f>IFERROR(VLOOKUP($C$243,'Database Quality'!$C$6:$I$102,Q3,FALSE),"")</f>
        <v/>
      </c>
    </row>
    <row r="244" spans="2:17">
      <c r="B244" s="570"/>
      <c r="C244" s="545" t="str">
        <f>IF('Distribution To ROM'!AW242="","",'Distribution To ROM'!AW242)</f>
        <v/>
      </c>
      <c r="D244" s="534" t="str">
        <f>IF('Distribution To ROM'!AX242="","",'Distribution To ROM'!AX242)</f>
        <v/>
      </c>
      <c r="E244" s="546" t="str">
        <f>IFERROR(VLOOKUP($C$244,'Database Quality'!$C$6:$I$102,E3,FALSE),"")</f>
        <v/>
      </c>
      <c r="F244" s="438" t="str">
        <f>IFERROR(VLOOKUP($C$244,'Database Quality'!$C$6:$I$102,F3,FALSE),"")</f>
        <v/>
      </c>
      <c r="G244" s="438" t="str">
        <f>IFERROR(VLOOKUP($C$244,'Database Quality'!$C$6:$I$102,G3,FALSE),"")</f>
        <v/>
      </c>
      <c r="H244" s="414" t="str">
        <f>IFERROR(VLOOKUP($C$244,'Database Quality'!$C$6:$I$102,H3,FALSE),"")</f>
        <v/>
      </c>
      <c r="I244" s="414" t="str">
        <f>IFERROR(VLOOKUP($C$244,'Database Quality'!$C$6:$I$102,I3,FALSE),"")</f>
        <v/>
      </c>
      <c r="J244" s="547" t="str">
        <f>IFERROR(VLOOKUP($C$244,'Database Quality'!$C$6:$I$102,J3,FALSE),"")</f>
        <v/>
      </c>
      <c r="K244" s="539" t="str">
        <f>IF('Distribution To ROM'!AY242="","",'Distribution To ROM'!AY242)</f>
        <v/>
      </c>
      <c r="L244" s="546" t="str">
        <f>IFERROR(VLOOKUP($C$244,'Database Quality'!$C$6:$I$102,L3,FALSE),"")</f>
        <v/>
      </c>
      <c r="M244" s="438" t="str">
        <f>IFERROR(VLOOKUP($C$244,'Database Quality'!$C$6:$I$102,M3,FALSE),"")</f>
        <v/>
      </c>
      <c r="N244" s="438" t="str">
        <f>IFERROR(VLOOKUP($C$244,'Database Quality'!$C$6:$I$102,N3,FALSE),"")</f>
        <v/>
      </c>
      <c r="O244" s="414" t="str">
        <f>IFERROR(VLOOKUP($C$244,'Database Quality'!$C$6:$I$102,O3,FALSE),"")</f>
        <v/>
      </c>
      <c r="P244" s="414" t="str">
        <f>IFERROR(VLOOKUP($C$244,'Database Quality'!$C$6:$I$102,P3,FALSE),"")</f>
        <v/>
      </c>
      <c r="Q244" s="548" t="str">
        <f>IFERROR(VLOOKUP($C$244,'Database Quality'!$C$6:$I$102,Q3,FALSE),"")</f>
        <v/>
      </c>
    </row>
    <row r="245" spans="2:17">
      <c r="B245" s="569" t="s">
        <v>188</v>
      </c>
      <c r="C245" s="541" t="str">
        <f>IF('Distribution To ROM'!AE240="","",'Distribution To ROM'!AE240)</f>
        <v/>
      </c>
      <c r="D245" s="534" t="str">
        <f>IF('Distribution To ROM'!AF240="","",'Distribution To ROM'!AF240)</f>
        <v/>
      </c>
      <c r="E245" s="542" t="str">
        <f>IFERROR(VLOOKUP($C$245,'Database Quality'!$C$6:$I$102,E3,FALSE),"")</f>
        <v/>
      </c>
      <c r="F245" s="421" t="str">
        <f>IFERROR(VLOOKUP($C$245,'Database Quality'!$C$6:$I$102,F3,FALSE),"")</f>
        <v/>
      </c>
      <c r="G245" s="421" t="str">
        <f>IFERROR(VLOOKUP($C$245,'Database Quality'!$C$6:$I$102,G3,FALSE),"")</f>
        <v/>
      </c>
      <c r="H245" s="422" t="str">
        <f>IFERROR(VLOOKUP($C$245,'Database Quality'!$C$6:$I$102,H3,FALSE),"")</f>
        <v/>
      </c>
      <c r="I245" s="422" t="str">
        <f>IFERROR(VLOOKUP($C$245,'Database Quality'!$C$6:$I$102,I3,FALSE),"")</f>
        <v/>
      </c>
      <c r="J245" s="543" t="str">
        <f>IFERROR(VLOOKUP($C$245,'Database Quality'!$C$6:$I$102,J3,FALSE),"")</f>
        <v/>
      </c>
      <c r="K245" s="539" t="str">
        <f>IF('Distribution To ROM'!AG240="","",'Distribution To ROM'!AG240)</f>
        <v/>
      </c>
      <c r="L245" s="542" t="str">
        <f>IFERROR(VLOOKUP($C$245,'Database Quality'!$C$6:$I$102,L3,FALSE),"")</f>
        <v/>
      </c>
      <c r="M245" s="421" t="str">
        <f>IFERROR(VLOOKUP($C$245,'Database Quality'!$C$6:$I$102,M3,FALSE),"")</f>
        <v/>
      </c>
      <c r="N245" s="421" t="str">
        <f>IFERROR(VLOOKUP($C$245,'Database Quality'!$C$6:$I$102,N3,FALSE),"")</f>
        <v/>
      </c>
      <c r="O245" s="422" t="str">
        <f>IFERROR(VLOOKUP($C$245,'Database Quality'!$C$6:$I$102,O3,FALSE),"")</f>
        <v/>
      </c>
      <c r="P245" s="422" t="str">
        <f>IFERROR(VLOOKUP($C$245,'Database Quality'!$C$6:$I$102,P3,FALSE),"")</f>
        <v/>
      </c>
      <c r="Q245" s="544" t="str">
        <f>IFERROR(VLOOKUP($C$245,'Database Quality'!$C$6:$I$102,Q3,FALSE),"")</f>
        <v/>
      </c>
    </row>
    <row r="246" spans="2:17">
      <c r="C246" s="541" t="str">
        <f>IF('Distribution To ROM'!AE241="","",'Distribution To ROM'!AE241)</f>
        <v/>
      </c>
      <c r="D246" s="534" t="str">
        <f>IF('Distribution To ROM'!AF241="","",'Distribution To ROM'!AF241)</f>
        <v/>
      </c>
      <c r="E246" s="542" t="str">
        <f>IFERROR(VLOOKUP($C$246,'Database Quality'!$C$6:$I$102,E3,FALSE),"")</f>
        <v/>
      </c>
      <c r="F246" s="421" t="str">
        <f>IFERROR(VLOOKUP($C$246,'Database Quality'!$C$6:$I$102,F3,FALSE),"")</f>
        <v/>
      </c>
      <c r="G246" s="421" t="str">
        <f>IFERROR(VLOOKUP($C$246,'Database Quality'!$C$6:$I$102,G3,FALSE),"")</f>
        <v/>
      </c>
      <c r="H246" s="422" t="str">
        <f>IFERROR(VLOOKUP($C$246,'Database Quality'!$C$6:$I$102,H3,FALSE),"")</f>
        <v/>
      </c>
      <c r="I246" s="422" t="str">
        <f>IFERROR(VLOOKUP($C$246,'Database Quality'!$C$6:$I$102,I3,FALSE),"")</f>
        <v/>
      </c>
      <c r="J246" s="543" t="str">
        <f>IFERROR(VLOOKUP($C$246,'Database Quality'!$C$6:$I$102,J3,FALSE),"")</f>
        <v/>
      </c>
      <c r="K246" s="539" t="str">
        <f>IF('Distribution To ROM'!AG241="","",'Distribution To ROM'!AG241)</f>
        <v/>
      </c>
      <c r="L246" s="542" t="str">
        <f>IFERROR(VLOOKUP($C$246,'Database Quality'!$C$6:$I$102,L3,FALSE),"")</f>
        <v/>
      </c>
      <c r="M246" s="421" t="str">
        <f>IFERROR(VLOOKUP($C$246,'Database Quality'!$C$6:$I$102,M3,FALSE),"")</f>
        <v/>
      </c>
      <c r="N246" s="421" t="str">
        <f>IFERROR(VLOOKUP($C$246,'Database Quality'!$C$6:$I$102,N3,FALSE),"")</f>
        <v/>
      </c>
      <c r="O246" s="422" t="str">
        <f>IFERROR(VLOOKUP($C$246,'Database Quality'!$C$6:$I$102,O3,FALSE),"")</f>
        <v/>
      </c>
      <c r="P246" s="422" t="str">
        <f>IFERROR(VLOOKUP($C$246,'Database Quality'!$C$6:$I$102,P3,FALSE),"")</f>
        <v/>
      </c>
      <c r="Q246" s="544" t="str">
        <f>IFERROR(VLOOKUP($C$246,'Database Quality'!$C$6:$I$102,Q3,FALSE),"")</f>
        <v/>
      </c>
    </row>
    <row r="247" spans="2:17">
      <c r="C247" s="541" t="str">
        <f>IF('Distribution To ROM'!AE242="","",'Distribution To ROM'!AE242)</f>
        <v/>
      </c>
      <c r="D247" s="534" t="str">
        <f>IF('Distribution To ROM'!AF242="","",'Distribution To ROM'!AF242)</f>
        <v/>
      </c>
      <c r="E247" s="542" t="str">
        <f>IFERROR(VLOOKUP($C$247,'Database Quality'!$C$6:$I$102,E3,FALSE),"")</f>
        <v/>
      </c>
      <c r="F247" s="421" t="str">
        <f>IFERROR(VLOOKUP($C$247,'Database Quality'!$C$6:$I$102,F3,FALSE),"")</f>
        <v/>
      </c>
      <c r="G247" s="421" t="str">
        <f>IFERROR(VLOOKUP($C$247,'Database Quality'!$C$6:$I$102,G3,FALSE),"")</f>
        <v/>
      </c>
      <c r="H247" s="422" t="str">
        <f>IFERROR(VLOOKUP($C$247,'Database Quality'!$C$6:$I$102,H3,FALSE),"")</f>
        <v/>
      </c>
      <c r="I247" s="422" t="str">
        <f>IFERROR(VLOOKUP($C$247,'Database Quality'!$C$6:$I$102,I3,FALSE),"")</f>
        <v/>
      </c>
      <c r="J247" s="543" t="str">
        <f>IFERROR(VLOOKUP($C$247,'Database Quality'!$C$6:$I$102,J3,FALSE),"")</f>
        <v/>
      </c>
      <c r="K247" s="539" t="str">
        <f>IF('Distribution To ROM'!AG242="","",'Distribution To ROM'!AG242)</f>
        <v/>
      </c>
      <c r="L247" s="542" t="str">
        <f>IFERROR(VLOOKUP($C$247,'Database Quality'!$C$6:$I$102,L3,FALSE),"")</f>
        <v/>
      </c>
      <c r="M247" s="421" t="str">
        <f>IFERROR(VLOOKUP($C$247,'Database Quality'!$C$6:$I$102,M3,FALSE),"")</f>
        <v/>
      </c>
      <c r="N247" s="421" t="str">
        <f>IFERROR(VLOOKUP($C$247,'Database Quality'!$C$6:$I$102,N3,FALSE),"")</f>
        <v/>
      </c>
      <c r="O247" s="422" t="str">
        <f>IFERROR(VLOOKUP($C$247,'Database Quality'!$C$6:$I$102,O3,FALSE),"")</f>
        <v/>
      </c>
      <c r="P247" s="422" t="str">
        <f>IFERROR(VLOOKUP($C$247,'Database Quality'!$C$6:$I$102,P3,FALSE),"")</f>
        <v/>
      </c>
      <c r="Q247" s="544" t="str">
        <f>IFERROR(VLOOKUP($C$247,'Database Quality'!$C$6:$I$102,Q3,FALSE),"")</f>
        <v/>
      </c>
    </row>
    <row r="248" spans="2:17">
      <c r="B248" s="570" t="s">
        <v>199</v>
      </c>
      <c r="C248" s="545" t="str">
        <f>IF('Distribution To ROM'!AK240="","",'Distribution To ROM'!AK240)</f>
        <v/>
      </c>
      <c r="D248" s="534" t="str">
        <f>IF('Distribution To ROM'!AL240="","",'Distribution To ROM'!AL240)</f>
        <v/>
      </c>
      <c r="E248" s="546" t="str">
        <f>IFERROR(VLOOKUP($C$248,'Database Quality'!$C$6:$I$102,E3,FALSE),"")</f>
        <v/>
      </c>
      <c r="F248" s="438" t="str">
        <f>IFERROR(VLOOKUP($C$248,'Database Quality'!$C$6:$I$102,F3,FALSE),"")</f>
        <v/>
      </c>
      <c r="G248" s="438" t="str">
        <f>IFERROR(VLOOKUP($C$248,'Database Quality'!$C$6:$I$102,G3,FALSE),"")</f>
        <v/>
      </c>
      <c r="H248" s="414" t="str">
        <f>IFERROR(VLOOKUP($C$248,'Database Quality'!$C$6:$I$102,H3,FALSE),"")</f>
        <v/>
      </c>
      <c r="I248" s="414" t="str">
        <f>IFERROR(VLOOKUP($C$248,'Database Quality'!$C$6:$I$102,I3,FALSE),"")</f>
        <v/>
      </c>
      <c r="J248" s="547" t="str">
        <f>IFERROR(VLOOKUP($C$248,'Database Quality'!$C$6:$I$102,J3,FALSE),"")</f>
        <v/>
      </c>
      <c r="K248" s="539" t="str">
        <f>IF('Distribution To ROM'!AM240="","",'Distribution To ROM'!AM240)</f>
        <v/>
      </c>
      <c r="L248" s="546" t="str">
        <f>IFERROR(VLOOKUP($C$248,'Database Quality'!$C$6:$I$102,L3,FALSE),"")</f>
        <v/>
      </c>
      <c r="M248" s="438" t="str">
        <f>IFERROR(VLOOKUP($C$248,'Database Quality'!$C$6:$I$102,M3,FALSE),"")</f>
        <v/>
      </c>
      <c r="N248" s="438" t="str">
        <f>IFERROR(VLOOKUP($C$248,'Database Quality'!$C$6:$I$102,N3,FALSE),"")</f>
        <v/>
      </c>
      <c r="O248" s="414" t="str">
        <f>IFERROR(VLOOKUP($C$248,'Database Quality'!$C$6:$I$102,O3,FALSE),"")</f>
        <v/>
      </c>
      <c r="P248" s="414" t="str">
        <f>IFERROR(VLOOKUP($C$248,'Database Quality'!$C$6:$I$102,P3,FALSE),"")</f>
        <v/>
      </c>
      <c r="Q248" s="548" t="str">
        <f>IFERROR(VLOOKUP($C$248,'Database Quality'!$C$6:$I$102,Q3,FALSE),"")</f>
        <v/>
      </c>
    </row>
    <row r="249" spans="2:17">
      <c r="B249" s="570"/>
      <c r="C249" s="545" t="str">
        <f>IF('Distribution To ROM'!AK241="","",'Distribution To ROM'!AK241)</f>
        <v/>
      </c>
      <c r="D249" s="534" t="str">
        <f>IF('Distribution To ROM'!AL241="","",'Distribution To ROM'!AL241)</f>
        <v/>
      </c>
      <c r="E249" s="546" t="str">
        <f>IFERROR(VLOOKUP($C$249,'Database Quality'!$C$6:$I$102,E3,FALSE),"")</f>
        <v/>
      </c>
      <c r="F249" s="438" t="str">
        <f>IFERROR(VLOOKUP($C$249,'Database Quality'!$C$6:$I$102,F3,FALSE),"")</f>
        <v/>
      </c>
      <c r="G249" s="438" t="str">
        <f>IFERROR(VLOOKUP($C$249,'Database Quality'!$C$6:$I$102,G3,FALSE),"")</f>
        <v/>
      </c>
      <c r="H249" s="414" t="str">
        <f>IFERROR(VLOOKUP($C$249,'Database Quality'!$C$6:$I$102,H3,FALSE),"")</f>
        <v/>
      </c>
      <c r="I249" s="414" t="str">
        <f>IFERROR(VLOOKUP($C$249,'Database Quality'!$C$6:$I$102,I3,FALSE),"")</f>
        <v/>
      </c>
      <c r="J249" s="547" t="str">
        <f>IFERROR(VLOOKUP($C$249,'Database Quality'!$C$6:$I$102,J3,FALSE),"")</f>
        <v/>
      </c>
      <c r="K249" s="539" t="str">
        <f>IF('Distribution To ROM'!AM241="","",'Distribution To ROM'!AM241)</f>
        <v/>
      </c>
      <c r="L249" s="546" t="str">
        <f>IFERROR(VLOOKUP($C$249,'Database Quality'!$C$6:$I$102,L3,FALSE),"")</f>
        <v/>
      </c>
      <c r="M249" s="438" t="str">
        <f>IFERROR(VLOOKUP($C$249,'Database Quality'!$C$6:$I$102,M3,FALSE),"")</f>
        <v/>
      </c>
      <c r="N249" s="438" t="str">
        <f>IFERROR(VLOOKUP($C$249,'Database Quality'!$C$6:$I$102,N3,FALSE),"")</f>
        <v/>
      </c>
      <c r="O249" s="414" t="str">
        <f>IFERROR(VLOOKUP($C$249,'Database Quality'!$C$6:$I$102,O3,FALSE),"")</f>
        <v/>
      </c>
      <c r="P249" s="414" t="str">
        <f>IFERROR(VLOOKUP($C$249,'Database Quality'!$C$6:$I$102,P3,FALSE),"")</f>
        <v/>
      </c>
      <c r="Q249" s="548" t="str">
        <f>IFERROR(VLOOKUP($C$249,'Database Quality'!$C$6:$I$102,Q3,FALSE),"")</f>
        <v/>
      </c>
    </row>
    <row r="250" spans="2:17">
      <c r="B250" s="570"/>
      <c r="C250" s="545" t="str">
        <f>IF('Distribution To ROM'!AK242="","",'Distribution To ROM'!AK242)</f>
        <v/>
      </c>
      <c r="D250" s="534" t="str">
        <f>IF('Distribution To ROM'!AL242="","",'Distribution To ROM'!AL242)</f>
        <v/>
      </c>
      <c r="E250" s="546" t="str">
        <f>IFERROR(VLOOKUP($C$250,'Database Quality'!$C$6:$I$102,E3,FALSE),"")</f>
        <v/>
      </c>
      <c r="F250" s="438" t="str">
        <f>IFERROR(VLOOKUP($C$250,'Database Quality'!$C$6:$I$102,F3,FALSE),"")</f>
        <v/>
      </c>
      <c r="G250" s="438" t="str">
        <f>IFERROR(VLOOKUP($C$250,'Database Quality'!$C$6:$I$102,G3,FALSE),"")</f>
        <v/>
      </c>
      <c r="H250" s="414" t="str">
        <f>IFERROR(VLOOKUP($C$250,'Database Quality'!$C$6:$I$102,H3,FALSE),"")</f>
        <v/>
      </c>
      <c r="I250" s="414" t="str">
        <f>IFERROR(VLOOKUP($C$250,'Database Quality'!$C$6:$I$102,I3,FALSE),"")</f>
        <v/>
      </c>
      <c r="J250" s="547" t="str">
        <f>IFERROR(VLOOKUP($C$250,'Database Quality'!$C$6:$I$102,J3,FALSE),"")</f>
        <v/>
      </c>
      <c r="K250" s="539" t="str">
        <f>IF('Distribution To ROM'!AM242="","",'Distribution To ROM'!AM242)</f>
        <v/>
      </c>
      <c r="L250" s="546" t="str">
        <f>IFERROR(VLOOKUP($C$250,'Database Quality'!$C$6:$I$102,L3,FALSE),"")</f>
        <v/>
      </c>
      <c r="M250" s="438" t="str">
        <f>IFERROR(VLOOKUP($C$250,'Database Quality'!$C$6:$I$102,M3,FALSE),"")</f>
        <v/>
      </c>
      <c r="N250" s="438" t="str">
        <f>IFERROR(VLOOKUP($C$250,'Database Quality'!$C$6:$I$102,N3,FALSE),"")</f>
        <v/>
      </c>
      <c r="O250" s="414" t="str">
        <f>IFERROR(VLOOKUP($C$250,'Database Quality'!$C$6:$I$102,O3,FALSE),"")</f>
        <v/>
      </c>
      <c r="P250" s="414" t="str">
        <f>IFERROR(VLOOKUP($C$250,'Database Quality'!$C$6:$I$102,P3,FALSE),"")</f>
        <v/>
      </c>
      <c r="Q250" s="548" t="str">
        <f>IFERROR(VLOOKUP($C$250,'Database Quality'!$C$6:$I$102,Q3,FALSE),"")</f>
        <v/>
      </c>
    </row>
    <row r="251" spans="2:17">
      <c r="B251" s="569" t="s">
        <v>536</v>
      </c>
      <c r="C251" s="541" t="str">
        <f>IF('Distribution To ROM'!AQ240="","",'Distribution To ROM'!AQ240)</f>
        <v/>
      </c>
      <c r="D251" s="534" t="str">
        <f>IF('Distribution To ROM'!AR240="","",'Distribution To ROM'!AR240)</f>
        <v/>
      </c>
      <c r="E251" s="542" t="str">
        <f>IFERROR(VLOOKUP($C$251,'Database Quality'!$C$6:$I$102,E3,FALSE),"")</f>
        <v/>
      </c>
      <c r="F251" s="421" t="str">
        <f>IFERROR(VLOOKUP($C$251,'Database Quality'!$C$6:$I$102,F3,FALSE),"")</f>
        <v/>
      </c>
      <c r="G251" s="421" t="str">
        <f>IFERROR(VLOOKUP($C$251,'Database Quality'!$C$6:$I$102,G3,FALSE),"")</f>
        <v/>
      </c>
      <c r="H251" s="422" t="str">
        <f>IFERROR(VLOOKUP($C$251,'Database Quality'!$C$6:$I$102,H3,FALSE),"")</f>
        <v/>
      </c>
      <c r="I251" s="422" t="str">
        <f>IFERROR(VLOOKUP($C$251,'Database Quality'!$C$6:$I$102,I3,FALSE),"")</f>
        <v/>
      </c>
      <c r="J251" s="543" t="str">
        <f>IFERROR(VLOOKUP($C$251,'Database Quality'!$C$6:$I$102,J3,FALSE),"")</f>
        <v/>
      </c>
      <c r="K251" s="539" t="str">
        <f>IF('Distribution To ROM'!AS240="","",'Distribution To ROM'!AS240)</f>
        <v/>
      </c>
      <c r="L251" s="542" t="str">
        <f>IFERROR(VLOOKUP($C$251,'Database Quality'!$C$6:$I$102,L3,FALSE),"")</f>
        <v/>
      </c>
      <c r="M251" s="421" t="str">
        <f>IFERROR(VLOOKUP($C$251,'Database Quality'!$C$6:$I$102,M3,FALSE),"")</f>
        <v/>
      </c>
      <c r="N251" s="421" t="str">
        <f>IFERROR(VLOOKUP($C$251,'Database Quality'!$C$6:$I$102,N3,FALSE),"")</f>
        <v/>
      </c>
      <c r="O251" s="422" t="str">
        <f>IFERROR(VLOOKUP($C$251,'Database Quality'!$C$6:$I$102,O3,FALSE),"")</f>
        <v/>
      </c>
      <c r="P251" s="422" t="str">
        <f>IFERROR(VLOOKUP($C$251,'Database Quality'!$C$6:$I$102,P3,FALSE),"")</f>
        <v/>
      </c>
      <c r="Q251" s="544" t="str">
        <f>IFERROR(VLOOKUP($C$251,'Database Quality'!$C$6:$I$102,Q3,FALSE),"")</f>
        <v/>
      </c>
    </row>
    <row r="252" spans="2:17">
      <c r="C252" s="541" t="str">
        <f>IF('Distribution To ROM'!AQ241="","",'Distribution To ROM'!AQ241)</f>
        <v/>
      </c>
      <c r="D252" s="534" t="str">
        <f>IF('Distribution To ROM'!AR241="","",'Distribution To ROM'!AR241)</f>
        <v/>
      </c>
      <c r="E252" s="542" t="str">
        <f>IFERROR(VLOOKUP($C$252,'Database Quality'!$C$6:$I$102,E3,FALSE),"")</f>
        <v/>
      </c>
      <c r="F252" s="421" t="str">
        <f>IFERROR(VLOOKUP($C$252,'Database Quality'!$C$6:$I$102,F3,FALSE),"")</f>
        <v/>
      </c>
      <c r="G252" s="421" t="str">
        <f>IFERROR(VLOOKUP($C$252,'Database Quality'!$C$6:$I$102,G3,FALSE),"")</f>
        <v/>
      </c>
      <c r="H252" s="422" t="str">
        <f>IFERROR(VLOOKUP($C$252,'Database Quality'!$C$6:$I$102,H3,FALSE),"")</f>
        <v/>
      </c>
      <c r="I252" s="422" t="str">
        <f>IFERROR(VLOOKUP($C$252,'Database Quality'!$C$6:$I$102,I3,FALSE),"")</f>
        <v/>
      </c>
      <c r="J252" s="543" t="str">
        <f>IFERROR(VLOOKUP($C$252,'Database Quality'!$C$6:$I$102,J3,FALSE),"")</f>
        <v/>
      </c>
      <c r="K252" s="539" t="str">
        <f>IF('Distribution To ROM'!AS241="","",'Distribution To ROM'!AS241)</f>
        <v/>
      </c>
      <c r="L252" s="542" t="str">
        <f>IFERROR(VLOOKUP($C$252,'Database Quality'!$C$6:$I$102,L3,FALSE),"")</f>
        <v/>
      </c>
      <c r="M252" s="421" t="str">
        <f>IFERROR(VLOOKUP($C$252,'Database Quality'!$C$6:$I$102,M3,FALSE),"")</f>
        <v/>
      </c>
      <c r="N252" s="421" t="str">
        <f>IFERROR(VLOOKUP($C$252,'Database Quality'!$C$6:$I$102,N3,FALSE),"")</f>
        <v/>
      </c>
      <c r="O252" s="422" t="str">
        <f>IFERROR(VLOOKUP($C$252,'Database Quality'!$C$6:$I$102,O3,FALSE),"")</f>
        <v/>
      </c>
      <c r="P252" s="422" t="str">
        <f>IFERROR(VLOOKUP($C$252,'Database Quality'!$C$6:$I$102,P3,FALSE),"")</f>
        <v/>
      </c>
      <c r="Q252" s="544" t="str">
        <f>IFERROR(VLOOKUP($C$252,'Database Quality'!$C$6:$I$102,Q3,FALSE),"")</f>
        <v/>
      </c>
    </row>
    <row r="253" spans="2:17">
      <c r="C253" s="541" t="str">
        <f>IF('Distribution To ROM'!AQ242="","",'Distribution To ROM'!AQ242)</f>
        <v/>
      </c>
      <c r="D253" s="534" t="str">
        <f>IF('Distribution To ROM'!AR242="","",'Distribution To ROM'!AR242)</f>
        <v/>
      </c>
      <c r="E253" s="542" t="str">
        <f>IFERROR(VLOOKUP($C$253,'Database Quality'!$C$6:$I$102,E3,FALSE),"")</f>
        <v/>
      </c>
      <c r="F253" s="421" t="str">
        <f>IFERROR(VLOOKUP($C$253,'Database Quality'!$C$6:$I$102,F3,FALSE),"")</f>
        <v/>
      </c>
      <c r="G253" s="421" t="str">
        <f>IFERROR(VLOOKUP($C$253,'Database Quality'!$C$6:$I$102,G3,FALSE),"")</f>
        <v/>
      </c>
      <c r="H253" s="422" t="str">
        <f>IFERROR(VLOOKUP($C$253,'Database Quality'!$C$6:$I$102,H3,FALSE),"")</f>
        <v/>
      </c>
      <c r="I253" s="422" t="str">
        <f>IFERROR(VLOOKUP($C$253,'Database Quality'!$C$6:$I$102,I3,FALSE),"")</f>
        <v/>
      </c>
      <c r="J253" s="543" t="str">
        <f>IFERROR(VLOOKUP($C$253,'Database Quality'!$C$6:$I$102,J3,FALSE),"")</f>
        <v/>
      </c>
      <c r="K253" s="539" t="str">
        <f>IF('Distribution To ROM'!AS242="","",'Distribution To ROM'!AS242)</f>
        <v/>
      </c>
      <c r="L253" s="542" t="str">
        <f>IFERROR(VLOOKUP($C$253,'Database Quality'!$C$6:$I$102,L3,FALSE),"")</f>
        <v/>
      </c>
      <c r="M253" s="421" t="str">
        <f>IFERROR(VLOOKUP($C$253,'Database Quality'!$C$6:$I$102,M3,FALSE),"")</f>
        <v/>
      </c>
      <c r="N253" s="421" t="str">
        <f>IFERROR(VLOOKUP($C$253,'Database Quality'!$C$6:$I$102,N3,FALSE),"")</f>
        <v/>
      </c>
      <c r="O253" s="422" t="str">
        <f>IFERROR(VLOOKUP($C$253,'Database Quality'!$C$6:$I$102,O3,FALSE),"")</f>
        <v/>
      </c>
      <c r="P253" s="422" t="str">
        <f>IFERROR(VLOOKUP($C$253,'Database Quality'!$C$6:$I$102,P3,FALSE),"")</f>
        <v/>
      </c>
      <c r="Q253" s="544" t="str">
        <f>IFERROR(VLOOKUP($C$253,'Database Quality'!$C$6:$I$102,Q3,FALSE),"")</f>
        <v/>
      </c>
    </row>
    <row r="254" spans="2:17">
      <c r="B254" s="569" t="s">
        <v>168</v>
      </c>
      <c r="C254" s="545" t="str">
        <f>IF('Distribution To ROM'!BC240="","",'Distribution To ROM'!BC240)</f>
        <v>BCSCM</v>
      </c>
      <c r="D254" s="534">
        <f>IF('Distribution To ROM'!BD240="","",'Distribution To ROM'!BD240)</f>
        <v>4</v>
      </c>
      <c r="E254" s="546">
        <f>IFERROR(VLOOKUP($C$254,'Database Quality'!$C$6:$I$102,E3,FALSE),"")</f>
        <v>0</v>
      </c>
      <c r="F254" s="438">
        <f>IFERROR(VLOOKUP($C$254,'Database Quality'!$C$6:$I$102,F3,FALSE),"")</f>
        <v>0</v>
      </c>
      <c r="G254" s="438">
        <f>IFERROR(VLOOKUP($C$254,'Database Quality'!$C$6:$I$102,G3,FALSE),"")</f>
        <v>0</v>
      </c>
      <c r="H254" s="414">
        <f>IFERROR(VLOOKUP($C$254,'Database Quality'!$C$6:$I$102,H3,FALSE),"")</f>
        <v>0</v>
      </c>
      <c r="I254" s="414">
        <f>IFERROR(VLOOKUP($C$254,'Database Quality'!$C$6:$I$102,I3,FALSE),"")</f>
        <v>0</v>
      </c>
      <c r="J254" s="547">
        <f>IFERROR(VLOOKUP($C$254,'Database Quality'!$C$6:$I$102,J3,FALSE),"")</f>
        <v>4270</v>
      </c>
      <c r="K254" s="539">
        <f>IF('Distribution To ROM'!BE240="","",'Distribution To ROM'!BE240)</f>
        <v>3</v>
      </c>
      <c r="L254" s="546">
        <f>IFERROR(VLOOKUP($C$254,'Database Quality'!$C$6:$I$102,L3,FALSE),"")</f>
        <v>0</v>
      </c>
      <c r="M254" s="438">
        <f>IFERROR(VLOOKUP($C$254,'Database Quality'!$C$6:$I$102,M3,FALSE),"")</f>
        <v>0</v>
      </c>
      <c r="N254" s="438">
        <f>IFERROR(VLOOKUP($C$254,'Database Quality'!$C$6:$I$102,N3,FALSE),"")</f>
        <v>0</v>
      </c>
      <c r="O254" s="414">
        <f>IFERROR(VLOOKUP($C$254,'Database Quality'!$C$6:$I$102,O3,FALSE),"")</f>
        <v>0</v>
      </c>
      <c r="P254" s="414">
        <f>IFERROR(VLOOKUP($C$254,'Database Quality'!$C$6:$I$102,P3,FALSE),"")</f>
        <v>0</v>
      </c>
      <c r="Q254" s="548">
        <f>IFERROR(VLOOKUP($C$254,'Database Quality'!$C$6:$I$102,Q3,FALSE),"")</f>
        <v>4270</v>
      </c>
    </row>
    <row r="255" spans="2:17">
      <c r="C255" s="545" t="str">
        <f>IF('Distribution To ROM'!BC241="","",'Distribution To ROM'!BC241)</f>
        <v/>
      </c>
      <c r="D255" s="534" t="str">
        <f>IF('Distribution To ROM'!BD241="","",'Distribution To ROM'!BD241)</f>
        <v/>
      </c>
      <c r="E255" s="546" t="str">
        <f>IFERROR(VLOOKUP($C$255,'Database Quality'!$C$6:$I$102,E3,FALSE),"")</f>
        <v/>
      </c>
      <c r="F255" s="438" t="str">
        <f>IFERROR(VLOOKUP($C$255,'Database Quality'!$C$6:$I$102,F3,FALSE),"")</f>
        <v/>
      </c>
      <c r="G255" s="438" t="str">
        <f>IFERROR(VLOOKUP($C$255,'Database Quality'!$C$6:$I$102,G3,FALSE),"")</f>
        <v/>
      </c>
      <c r="H255" s="414" t="str">
        <f>IFERROR(VLOOKUP($C$255,'Database Quality'!$C$6:$I$102,H3,FALSE),"")</f>
        <v/>
      </c>
      <c r="I255" s="414" t="str">
        <f>IFERROR(VLOOKUP($C$255,'Database Quality'!$C$6:$I$102,I3,FALSE),"")</f>
        <v/>
      </c>
      <c r="J255" s="547" t="str">
        <f>IFERROR(VLOOKUP($C$255,'Database Quality'!$C$6:$I$102,J3,FALSE),"")</f>
        <v/>
      </c>
      <c r="K255" s="539" t="str">
        <f>IF('Distribution To ROM'!BE241="","",'Distribution To ROM'!BE241)</f>
        <v/>
      </c>
      <c r="L255" s="546" t="str">
        <f>IFERROR(VLOOKUP($C$255,'Database Quality'!$C$6:$I$102,L3,FALSE),"")</f>
        <v/>
      </c>
      <c r="M255" s="438" t="str">
        <f>IFERROR(VLOOKUP($C$255,'Database Quality'!$C$6:$I$102,M3,FALSE),"")</f>
        <v/>
      </c>
      <c r="N255" s="438" t="str">
        <f>IFERROR(VLOOKUP($C$255,'Database Quality'!$C$6:$I$102,N3,FALSE),"")</f>
        <v/>
      </c>
      <c r="O255" s="414" t="str">
        <f>IFERROR(VLOOKUP($C$255,'Database Quality'!$C$6:$I$102,O3,FALSE),"")</f>
        <v/>
      </c>
      <c r="P255" s="414" t="str">
        <f>IFERROR(VLOOKUP($C$255,'Database Quality'!$C$6:$I$102,P3,FALSE),"")</f>
        <v/>
      </c>
      <c r="Q255" s="548" t="str">
        <f>IFERROR(VLOOKUP($C$255,'Database Quality'!$C$6:$I$102,Q3,FALSE),"")</f>
        <v/>
      </c>
    </row>
    <row r="256" spans="2:17" ht="15.75" thickBot="1">
      <c r="C256" s="549" t="str">
        <f>IF('Distribution To ROM'!BC242="","",'Distribution To ROM'!BC242)</f>
        <v/>
      </c>
      <c r="D256" s="550" t="str">
        <f>IF('Distribution To ROM'!BD242="","",'Distribution To ROM'!BD242)</f>
        <v/>
      </c>
      <c r="E256" s="551" t="str">
        <f>IFERROR(VLOOKUP($C$256,'Database Quality'!$C$6:$I$102,E3,FALSE),"")</f>
        <v/>
      </c>
      <c r="F256" s="552" t="str">
        <f>IFERROR(VLOOKUP($C$256,'Database Quality'!$C$6:$I$102,F3,FALSE),"")</f>
        <v/>
      </c>
      <c r="G256" s="552" t="str">
        <f>IFERROR(VLOOKUP($C$256,'Database Quality'!$C$6:$I$102,G3,FALSE),"")</f>
        <v/>
      </c>
      <c r="H256" s="553" t="str">
        <f>IFERROR(VLOOKUP($C$256,'Database Quality'!$C$6:$I$102,H3,FALSE),"")</f>
        <v/>
      </c>
      <c r="I256" s="553" t="str">
        <f>IFERROR(VLOOKUP($C$256,'Database Quality'!$C$6:$I$102,I3,FALSE),"")</f>
        <v/>
      </c>
      <c r="J256" s="554" t="str">
        <f>IFERROR(VLOOKUP($C$256,'Database Quality'!$C$6:$I$102,J3,FALSE),"")</f>
        <v/>
      </c>
      <c r="K256" s="555" t="str">
        <f>IF('Distribution To ROM'!BE242="","",'Distribution To ROM'!BE242)</f>
        <v/>
      </c>
      <c r="L256" s="551" t="str">
        <f>IFERROR(VLOOKUP($C$256,'Database Quality'!$C$6:$I$102,L3,FALSE),"")</f>
        <v/>
      </c>
      <c r="M256" s="552" t="str">
        <f>IFERROR(VLOOKUP($C$256,'Database Quality'!$C$6:$I$102,M3,FALSE),"")</f>
        <v/>
      </c>
      <c r="N256" s="552" t="str">
        <f>IFERROR(VLOOKUP($C$256,'Database Quality'!$C$6:$I$102,N3,FALSE),"")</f>
        <v/>
      </c>
      <c r="O256" s="553" t="str">
        <f>IFERROR(VLOOKUP($C$256,'Database Quality'!$C$6:$I$102,O3,FALSE),"")</f>
        <v/>
      </c>
      <c r="P256" s="553" t="str">
        <f>IFERROR(VLOOKUP($C$256,'Database Quality'!$C$6:$I$102,P3,FALSE),"")</f>
        <v/>
      </c>
      <c r="Q256" s="556" t="str">
        <f>IFERROR(VLOOKUP($C$256,'Database Quality'!$C$6:$I$102,Q3,FALSE),"")</f>
        <v/>
      </c>
    </row>
    <row r="257" spans="2:17" ht="4.1500000000000004" customHeight="1" thickBot="1">
      <c r="C257" s="563"/>
      <c r="Q257" s="564"/>
    </row>
    <row r="258" spans="2:17">
      <c r="C258" s="557" t="s">
        <v>677</v>
      </c>
      <c r="D258" s="558">
        <f>SUM(D227:D244)</f>
        <v>27</v>
      </c>
      <c r="E258" s="565">
        <f>IFERROR(SUMPRODUCT(E227:E244,$D$227:$D$244)/$D$258,"")</f>
        <v>27.915555555555553</v>
      </c>
      <c r="F258" s="565">
        <f t="shared" ref="F258:J258" si="24">IFERROR(SUMPRODUCT(F227:F244,$D$227:$D$244)/$D$258,"")</f>
        <v>2.5777777777777775</v>
      </c>
      <c r="G258" s="565">
        <f t="shared" si="24"/>
        <v>9.407407407407406E-2</v>
      </c>
      <c r="H258" s="565">
        <f t="shared" si="24"/>
        <v>6821.4444444444443</v>
      </c>
      <c r="I258" s="565">
        <f t="shared" si="24"/>
        <v>5307.5555555555557</v>
      </c>
      <c r="J258" s="565">
        <f t="shared" si="24"/>
        <v>4763.9629629629626</v>
      </c>
      <c r="K258" s="559">
        <f>SUM(K227:K244)</f>
        <v>29</v>
      </c>
      <c r="L258" s="565">
        <f>IFERROR(SUMPRODUCT(L227:L244,$K$227:$K$244)/$K$258,"")</f>
        <v>27.931724137931035</v>
      </c>
      <c r="M258" s="565">
        <f t="shared" ref="M258:Q258" si="25">IFERROR(SUMPRODUCT(M227:M244,$K$227:$K$244)/$K$258,"")</f>
        <v>2.4965517241379311</v>
      </c>
      <c r="N258" s="565">
        <f t="shared" si="25"/>
        <v>9.2413793103448286E-2</v>
      </c>
      <c r="O258" s="565">
        <f t="shared" si="25"/>
        <v>6827.4482758620688</v>
      </c>
      <c r="P258" s="565">
        <f t="shared" si="25"/>
        <v>5315.1379310344828</v>
      </c>
      <c r="Q258" s="566">
        <f t="shared" si="25"/>
        <v>4770.0344827586205</v>
      </c>
    </row>
    <row r="259" spans="2:17" ht="15.75" thickBot="1">
      <c r="C259" s="560" t="s">
        <v>654</v>
      </c>
      <c r="D259" s="561">
        <f>SUM(D245:D256)</f>
        <v>4</v>
      </c>
      <c r="E259" s="567">
        <f>IFERROR(SUMPRODUCT(E245:E256,$D$245:$D$256)/$D$259,"")</f>
        <v>0</v>
      </c>
      <c r="F259" s="567">
        <f t="shared" ref="F259:J259" si="26">IFERROR(SUMPRODUCT(F245:F256,$D$245:$D$256)/$D$259,"")</f>
        <v>0</v>
      </c>
      <c r="G259" s="567">
        <f t="shared" si="26"/>
        <v>0</v>
      </c>
      <c r="H259" s="567">
        <f t="shared" si="26"/>
        <v>0</v>
      </c>
      <c r="I259" s="567">
        <f t="shared" si="26"/>
        <v>0</v>
      </c>
      <c r="J259" s="567">
        <f t="shared" si="26"/>
        <v>4270</v>
      </c>
      <c r="K259" s="562">
        <f>SUM(K245:K256)</f>
        <v>3</v>
      </c>
      <c r="L259" s="567">
        <f>IFERROR(SUMPRODUCT(L245:L256,$K$245:$K$256)/$K$259,"")</f>
        <v>0</v>
      </c>
      <c r="M259" s="567">
        <f t="shared" ref="M259:Q259" si="27">IFERROR(SUMPRODUCT(M245:M256,$K$245:$K$256)/$K$259,"")</f>
        <v>0</v>
      </c>
      <c r="N259" s="567">
        <f t="shared" si="27"/>
        <v>0</v>
      </c>
      <c r="O259" s="567">
        <f t="shared" si="27"/>
        <v>0</v>
      </c>
      <c r="P259" s="567">
        <f t="shared" si="27"/>
        <v>0</v>
      </c>
      <c r="Q259" s="568">
        <f t="shared" si="27"/>
        <v>4270</v>
      </c>
    </row>
    <row r="260" spans="2:17" ht="15.75" thickBot="1"/>
    <row r="261" spans="2:17" ht="19.5" thickBot="1">
      <c r="C261" s="934" t="s">
        <v>6</v>
      </c>
      <c r="D261" s="935"/>
      <c r="E261" s="936"/>
    </row>
    <row r="262" spans="2:17" ht="4.1500000000000004" customHeight="1" thickBot="1">
      <c r="E262" s="415">
        <v>2</v>
      </c>
      <c r="F262" s="415">
        <v>3</v>
      </c>
      <c r="G262" s="415">
        <v>4</v>
      </c>
      <c r="H262" s="415">
        <v>5</v>
      </c>
      <c r="I262" s="415">
        <v>6</v>
      </c>
      <c r="J262" s="415">
        <v>7</v>
      </c>
      <c r="K262" s="415"/>
      <c r="L262" s="415">
        <v>2</v>
      </c>
      <c r="M262" s="415">
        <v>3</v>
      </c>
      <c r="N262" s="415">
        <v>4</v>
      </c>
      <c r="O262" s="415">
        <v>5</v>
      </c>
      <c r="P262" s="415">
        <v>6</v>
      </c>
      <c r="Q262" s="415">
        <v>7</v>
      </c>
    </row>
    <row r="263" spans="2:17" ht="16.5" thickBot="1">
      <c r="C263" s="526" t="s">
        <v>119</v>
      </c>
      <c r="D263" s="527" t="s">
        <v>80</v>
      </c>
      <c r="E263" s="528" t="s">
        <v>593</v>
      </c>
      <c r="F263" s="529" t="s">
        <v>594</v>
      </c>
      <c r="G263" s="529" t="s">
        <v>595</v>
      </c>
      <c r="H263" s="529" t="s">
        <v>596</v>
      </c>
      <c r="I263" s="529" t="s">
        <v>597</v>
      </c>
      <c r="J263" s="530" t="s">
        <v>598</v>
      </c>
      <c r="K263" s="531" t="s">
        <v>25</v>
      </c>
      <c r="L263" s="528" t="s">
        <v>593</v>
      </c>
      <c r="M263" s="529" t="s">
        <v>594</v>
      </c>
      <c r="N263" s="529" t="s">
        <v>595</v>
      </c>
      <c r="O263" s="529" t="s">
        <v>596</v>
      </c>
      <c r="P263" s="529" t="s">
        <v>597</v>
      </c>
      <c r="Q263" s="532" t="s">
        <v>598</v>
      </c>
    </row>
    <row r="264" spans="2:17">
      <c r="B264" s="569" t="s">
        <v>675</v>
      </c>
      <c r="C264" s="533" t="str">
        <f>IF('Distribution To ROM'!A275="","",'Distribution To ROM'!A275)</f>
        <v>T300 CT1</v>
      </c>
      <c r="D264" s="534">
        <f>IF('Distribution To ROM'!B275="","",'Distribution To ROM'!B275)</f>
        <v>10</v>
      </c>
      <c r="E264" s="535">
        <f>IFERROR(VLOOKUP($C$264,'Database Quality'!$C$6:$I$102,E3,FALSE),"")</f>
        <v>28</v>
      </c>
      <c r="F264" s="536">
        <f>IFERROR(VLOOKUP($C$264,'Database Quality'!$C$6:$I$102,F3,FALSE),"")</f>
        <v>2.96</v>
      </c>
      <c r="G264" s="536">
        <f>IFERROR(VLOOKUP($C$264,'Database Quality'!$C$6:$I$102,G3,FALSE),"")</f>
        <v>0.1</v>
      </c>
      <c r="H264" s="537">
        <f>IFERROR(VLOOKUP($C$264,'Database Quality'!$C$6:$I$102,H3,FALSE),"")</f>
        <v>6805</v>
      </c>
      <c r="I264" s="537">
        <f>IFERROR(VLOOKUP($C$264,'Database Quality'!$C$6:$I$102,I3,FALSE),"")</f>
        <v>5272</v>
      </c>
      <c r="J264" s="538">
        <f>IFERROR(VLOOKUP($C$264,'Database Quality'!$C$6:$I$102,J3,FALSE),"")</f>
        <v>4729</v>
      </c>
      <c r="K264" s="539">
        <f>IF('Distribution To ROM'!C275="","",'Distribution To ROM'!C275)</f>
        <v>8</v>
      </c>
      <c r="L264" s="535">
        <f>IFERROR(VLOOKUP($C$264,'Database Quality'!$C$6:$I$102,L3,FALSE),"")</f>
        <v>28</v>
      </c>
      <c r="M264" s="536">
        <f>IFERROR(VLOOKUP($C$264,'Database Quality'!$C$6:$I$102,M3,FALSE),"")</f>
        <v>2.96</v>
      </c>
      <c r="N264" s="536">
        <f>IFERROR(VLOOKUP($C$264,'Database Quality'!$C$6:$I$102,N3,FALSE),"")</f>
        <v>0.1</v>
      </c>
      <c r="O264" s="537">
        <f>IFERROR(VLOOKUP($C$264,'Database Quality'!$C$6:$I$102,O3,FALSE),"")</f>
        <v>6805</v>
      </c>
      <c r="P264" s="537">
        <f>IFERROR(VLOOKUP($C$264,'Database Quality'!$C$6:$I$102,P3,FALSE),"")</f>
        <v>5272</v>
      </c>
      <c r="Q264" s="540">
        <f>IFERROR(VLOOKUP($C$264,'Database Quality'!$C$6:$I$102,Q3,FALSE),"")</f>
        <v>4729</v>
      </c>
    </row>
    <row r="265" spans="2:17">
      <c r="C265" s="541" t="str">
        <f>IF('Distribution To ROM'!A276="","",'Distribution To ROM'!A276)</f>
        <v/>
      </c>
      <c r="D265" s="534" t="str">
        <f>IF('Distribution To ROM'!B276="","",'Distribution To ROM'!B276)</f>
        <v/>
      </c>
      <c r="E265" s="542" t="str">
        <f>IFERROR(VLOOKUP($C$265,'Database Quality'!$C$6:$I$102,E3,FALSE),"")</f>
        <v/>
      </c>
      <c r="F265" s="421" t="str">
        <f>IFERROR(VLOOKUP($C$265,'Database Quality'!$C$6:$I$102,F3,FALSE),"")</f>
        <v/>
      </c>
      <c r="G265" s="421" t="str">
        <f>IFERROR(VLOOKUP($C$265,'Database Quality'!$C$6:$I$102,G3,FALSE),"")</f>
        <v/>
      </c>
      <c r="H265" s="422" t="str">
        <f>IFERROR(VLOOKUP($C$265,'Database Quality'!$C$6:$I$102,H3,FALSE),"")</f>
        <v/>
      </c>
      <c r="I265" s="422" t="str">
        <f>IFERROR(VLOOKUP($C$265,'Database Quality'!$C$6:$I$102,I3,FALSE),"")</f>
        <v/>
      </c>
      <c r="J265" s="543" t="str">
        <f>IFERROR(VLOOKUP($C$265,'Database Quality'!$C$6:$I$102,J3,FALSE),"")</f>
        <v/>
      </c>
      <c r="K265" s="539" t="str">
        <f>IF('Distribution To ROM'!C276="","",'Distribution To ROM'!C276)</f>
        <v/>
      </c>
      <c r="L265" s="542" t="str">
        <f>IFERROR(VLOOKUP($C$265,'Database Quality'!$C$6:$I$102,L3,FALSE),"")</f>
        <v/>
      </c>
      <c r="M265" s="421" t="str">
        <f>IFERROR(VLOOKUP($C$265,'Database Quality'!$C$6:$I$102,M3,FALSE),"")</f>
        <v/>
      </c>
      <c r="N265" s="421" t="str">
        <f>IFERROR(VLOOKUP($C$265,'Database Quality'!$C$6:$I$102,N3,FALSE),"")</f>
        <v/>
      </c>
      <c r="O265" s="422" t="str">
        <f>IFERROR(VLOOKUP($C$265,'Database Quality'!$C$6:$I$102,O3,FALSE),"")</f>
        <v/>
      </c>
      <c r="P265" s="422" t="str">
        <f>IFERROR(VLOOKUP($C$265,'Database Quality'!$C$6:$I$102,P3,FALSE),"")</f>
        <v/>
      </c>
      <c r="Q265" s="544" t="str">
        <f>IFERROR(VLOOKUP($C$265,'Database Quality'!$C$6:$I$102,Q3,FALSE),"")</f>
        <v/>
      </c>
    </row>
    <row r="266" spans="2:17">
      <c r="C266" s="541" t="str">
        <f>IF('Distribution To ROM'!A277="","",'Distribution To ROM'!A277)</f>
        <v/>
      </c>
      <c r="D266" s="534" t="str">
        <f>IF('Distribution To ROM'!B277="","",'Distribution To ROM'!B277)</f>
        <v/>
      </c>
      <c r="E266" s="542" t="str">
        <f>IFERROR(VLOOKUP($C$266,'Database Quality'!$C$6:$I$102,E3,FALSE),"")</f>
        <v/>
      </c>
      <c r="F266" s="421" t="str">
        <f>IFERROR(VLOOKUP($C$266,'Database Quality'!$C$6:$I$102,F3,FALSE),"")</f>
        <v/>
      </c>
      <c r="G266" s="421" t="str">
        <f>IFERROR(VLOOKUP($C$266,'Database Quality'!$C$6:$I$102,G3,FALSE),"")</f>
        <v/>
      </c>
      <c r="H266" s="422" t="str">
        <f>IFERROR(VLOOKUP($C$266,'Database Quality'!$C$6:$I$102,H3,FALSE),"")</f>
        <v/>
      </c>
      <c r="I266" s="422" t="str">
        <f>IFERROR(VLOOKUP($C$266,'Database Quality'!$C$6:$I$102,I3,FALSE),"")</f>
        <v/>
      </c>
      <c r="J266" s="543" t="str">
        <f>IFERROR(VLOOKUP($C$266,'Database Quality'!$C$6:$I$102,J3,FALSE),"")</f>
        <v/>
      </c>
      <c r="K266" s="539" t="str">
        <f>IF('Distribution To ROM'!C277="","",'Distribution To ROM'!C277)</f>
        <v/>
      </c>
      <c r="L266" s="542" t="str">
        <f>IFERROR(VLOOKUP($C$266,'Database Quality'!$C$6:$I$102,L3,FALSE),"")</f>
        <v/>
      </c>
      <c r="M266" s="421" t="str">
        <f>IFERROR(VLOOKUP($C$266,'Database Quality'!$C$6:$I$102,M3,FALSE),"")</f>
        <v/>
      </c>
      <c r="N266" s="421" t="str">
        <f>IFERROR(VLOOKUP($C$266,'Database Quality'!$C$6:$I$102,N3,FALSE),"")</f>
        <v/>
      </c>
      <c r="O266" s="422" t="str">
        <f>IFERROR(VLOOKUP($C$266,'Database Quality'!$C$6:$I$102,O3,FALSE),"")</f>
        <v/>
      </c>
      <c r="P266" s="422" t="str">
        <f>IFERROR(VLOOKUP($C$266,'Database Quality'!$C$6:$I$102,P3,FALSE),"")</f>
        <v/>
      </c>
      <c r="Q266" s="544" t="str">
        <f>IFERROR(VLOOKUP($C$266,'Database Quality'!$C$6:$I$102,Q3,FALSE),"")</f>
        <v/>
      </c>
    </row>
    <row r="267" spans="2:17">
      <c r="B267" s="569" t="s">
        <v>676</v>
      </c>
      <c r="C267" s="545" t="str">
        <f>IF('Distribution To ROM'!G275="","",'Distribution To ROM'!G275)</f>
        <v>T300 CT1.</v>
      </c>
      <c r="D267" s="534">
        <f>IF('Distribution To ROM'!H275="","",'Distribution To ROM'!H275)</f>
        <v>9</v>
      </c>
      <c r="E267" s="546">
        <f>IFERROR(VLOOKUP($C$267,'Database Quality'!$C$6:$I$102,E3,FALSE),"")</f>
        <v>28</v>
      </c>
      <c r="F267" s="438">
        <f>IFERROR(VLOOKUP($C$267,'Database Quality'!$C$6:$I$102,F3,FALSE),"")</f>
        <v>2.96</v>
      </c>
      <c r="G267" s="438">
        <f>IFERROR(VLOOKUP($C$267,'Database Quality'!$C$6:$I$102,G3,FALSE),"")</f>
        <v>0.1</v>
      </c>
      <c r="H267" s="414">
        <f>IFERROR(VLOOKUP($C$267,'Database Quality'!$C$6:$I$102,H3,FALSE),"")</f>
        <v>6805</v>
      </c>
      <c r="I267" s="414">
        <f>IFERROR(VLOOKUP($C$267,'Database Quality'!$C$6:$I$102,I3,FALSE),"")</f>
        <v>5272</v>
      </c>
      <c r="J267" s="547">
        <f>IFERROR(VLOOKUP($C$267,'Database Quality'!$C$6:$I$102,J3,FALSE),"")</f>
        <v>4729</v>
      </c>
      <c r="K267" s="539">
        <f>IF('Distribution To ROM'!I275="","",'Distribution To ROM'!I275)</f>
        <v>9</v>
      </c>
      <c r="L267" s="546">
        <f>IFERROR(VLOOKUP($C$267,'Database Quality'!$C$6:$I$102,L3,FALSE),"")</f>
        <v>28</v>
      </c>
      <c r="M267" s="438">
        <f>IFERROR(VLOOKUP($C$267,'Database Quality'!$C$6:$I$102,M3,FALSE),"")</f>
        <v>2.96</v>
      </c>
      <c r="N267" s="438">
        <f>IFERROR(VLOOKUP($C$267,'Database Quality'!$C$6:$I$102,N3,FALSE),"")</f>
        <v>0.1</v>
      </c>
      <c r="O267" s="414">
        <f>IFERROR(VLOOKUP($C$267,'Database Quality'!$C$6:$I$102,O3,FALSE),"")</f>
        <v>6805</v>
      </c>
      <c r="P267" s="414">
        <f>IFERROR(VLOOKUP($C$267,'Database Quality'!$C$6:$I$102,P3,FALSE),"")</f>
        <v>5272</v>
      </c>
      <c r="Q267" s="548">
        <f>IFERROR(VLOOKUP($C$267,'Database Quality'!$C$6:$I$102,Q3,FALSE),"")</f>
        <v>4729</v>
      </c>
    </row>
    <row r="268" spans="2:17">
      <c r="C268" s="545" t="str">
        <f>IF('Distribution To ROM'!G276="","",'Distribution To ROM'!G276)</f>
        <v/>
      </c>
      <c r="D268" s="534" t="str">
        <f>IF('Distribution To ROM'!H276="","",'Distribution To ROM'!H276)</f>
        <v/>
      </c>
      <c r="E268" s="546" t="str">
        <f>IFERROR(VLOOKUP($C$268,'Database Quality'!$C$6:$I$102,E3,FALSE),"")</f>
        <v/>
      </c>
      <c r="F268" s="438" t="str">
        <f>IFERROR(VLOOKUP($C$268,'Database Quality'!$C$6:$I$102,F3,FALSE),"")</f>
        <v/>
      </c>
      <c r="G268" s="438" t="str">
        <f>IFERROR(VLOOKUP($C$268,'Database Quality'!$C$6:$I$102,G3,FALSE),"")</f>
        <v/>
      </c>
      <c r="H268" s="414" t="str">
        <f>IFERROR(VLOOKUP($C$268,'Database Quality'!$C$6:$I$102,H3,FALSE),"")</f>
        <v/>
      </c>
      <c r="I268" s="414" t="str">
        <f>IFERROR(VLOOKUP($C$268,'Database Quality'!$C$6:$I$102,I3,FALSE),"")</f>
        <v/>
      </c>
      <c r="J268" s="547" t="str">
        <f>IFERROR(VLOOKUP($C$268,'Database Quality'!$C$6:$I$102,J3,FALSE),"")</f>
        <v/>
      </c>
      <c r="K268" s="539" t="str">
        <f>IF('Distribution To ROM'!I276="","",'Distribution To ROM'!I276)</f>
        <v/>
      </c>
      <c r="L268" s="546" t="str">
        <f>IFERROR(VLOOKUP($C$268,'Database Quality'!$C$6:$I$102,L3,FALSE),"")</f>
        <v/>
      </c>
      <c r="M268" s="438" t="str">
        <f>IFERROR(VLOOKUP($C$268,'Database Quality'!$C$6:$I$102,M3,FALSE),"")</f>
        <v/>
      </c>
      <c r="N268" s="438" t="str">
        <f>IFERROR(VLOOKUP($C$268,'Database Quality'!$C$6:$I$102,N3,FALSE),"")</f>
        <v/>
      </c>
      <c r="O268" s="414" t="str">
        <f>IFERROR(VLOOKUP($C$268,'Database Quality'!$C$6:$I$102,O3,FALSE),"")</f>
        <v/>
      </c>
      <c r="P268" s="414" t="str">
        <f>IFERROR(VLOOKUP($C$268,'Database Quality'!$C$6:$I$102,P3,FALSE),"")</f>
        <v/>
      </c>
      <c r="Q268" s="548" t="str">
        <f>IFERROR(VLOOKUP($C$268,'Database Quality'!$C$6:$I$102,Q3,FALSE),"")</f>
        <v/>
      </c>
    </row>
    <row r="269" spans="2:17">
      <c r="C269" s="545" t="str">
        <f>IF('Distribution To ROM'!G277="","",'Distribution To ROM'!G277)</f>
        <v/>
      </c>
      <c r="D269" s="534" t="str">
        <f>IF('Distribution To ROM'!H277="","",'Distribution To ROM'!H277)</f>
        <v/>
      </c>
      <c r="E269" s="546" t="str">
        <f>IFERROR(VLOOKUP($C$269,'Database Quality'!$C$6:$I$102,E3,FALSE),"")</f>
        <v/>
      </c>
      <c r="F269" s="438" t="str">
        <f>IFERROR(VLOOKUP($C$269,'Database Quality'!$C$6:$I$102,F3,FALSE),"")</f>
        <v/>
      </c>
      <c r="G269" s="438" t="str">
        <f>IFERROR(VLOOKUP($C$269,'Database Quality'!$C$6:$I$102,G3,FALSE),"")</f>
        <v/>
      </c>
      <c r="H269" s="414" t="str">
        <f>IFERROR(VLOOKUP($C$269,'Database Quality'!$C$6:$I$102,H3,FALSE),"")</f>
        <v/>
      </c>
      <c r="I269" s="414" t="str">
        <f>IFERROR(VLOOKUP($C$269,'Database Quality'!$C$6:$I$102,I3,FALSE),"")</f>
        <v/>
      </c>
      <c r="J269" s="547" t="str">
        <f>IFERROR(VLOOKUP($C$269,'Database Quality'!$C$6:$I$102,J3,FALSE),"")</f>
        <v/>
      </c>
      <c r="K269" s="539" t="str">
        <f>IF('Distribution To ROM'!I277="","",'Distribution To ROM'!I277)</f>
        <v/>
      </c>
      <c r="L269" s="546" t="str">
        <f>IFERROR(VLOOKUP($C$269,'Database Quality'!$C$6:$I$102,L3,FALSE),"")</f>
        <v/>
      </c>
      <c r="M269" s="438" t="str">
        <f>IFERROR(VLOOKUP($C$269,'Database Quality'!$C$6:$I$102,M3,FALSE),"")</f>
        <v/>
      </c>
      <c r="N269" s="438" t="str">
        <f>IFERROR(VLOOKUP($C$269,'Database Quality'!$C$6:$I$102,N3,FALSE),"")</f>
        <v/>
      </c>
      <c r="O269" s="414" t="str">
        <f>IFERROR(VLOOKUP($C$269,'Database Quality'!$C$6:$I$102,O3,FALSE),"")</f>
        <v/>
      </c>
      <c r="P269" s="414" t="str">
        <f>IFERROR(VLOOKUP($C$269,'Database Quality'!$C$6:$I$102,P3,FALSE),"")</f>
        <v/>
      </c>
      <c r="Q269" s="548" t="str">
        <f>IFERROR(VLOOKUP($C$269,'Database Quality'!$C$6:$I$102,Q3,FALSE),"")</f>
        <v/>
      </c>
    </row>
    <row r="270" spans="2:17">
      <c r="B270" s="569" t="s">
        <v>171</v>
      </c>
      <c r="C270" s="541" t="str">
        <f>IF('Distribution To ROM'!M275="","",'Distribution To ROM'!M275)</f>
        <v>T100 NT.</v>
      </c>
      <c r="D270" s="534">
        <f>IF('Distribution To ROM'!N275="","",'Distribution To ROM'!N275)</f>
        <v>4</v>
      </c>
      <c r="E270" s="542">
        <f>IFERROR(VLOOKUP($C$270,'Database Quality'!$C$6:$I$102,E3,FALSE),"")</f>
        <v>27.33</v>
      </c>
      <c r="F270" s="421">
        <f>IFERROR(VLOOKUP($C$270,'Database Quality'!$C$6:$I$102,F3,FALSE),"")</f>
        <v>1.42</v>
      </c>
      <c r="G270" s="421">
        <f>IFERROR(VLOOKUP($C$270,'Database Quality'!$C$6:$I$102,G3,FALSE),"")</f>
        <v>0.08</v>
      </c>
      <c r="H270" s="422">
        <f>IFERROR(VLOOKUP($C$270,'Database Quality'!$C$6:$I$102,H3,FALSE),"")</f>
        <v>6847</v>
      </c>
      <c r="I270" s="422">
        <f>IFERROR(VLOOKUP($C$270,'Database Quality'!$C$6:$I$102,I3,FALSE),"")</f>
        <v>5415</v>
      </c>
      <c r="J270" s="543">
        <f>IFERROR(VLOOKUP($C$270,'Database Quality'!$C$6:$I$102,J3,FALSE),"")</f>
        <v>4883</v>
      </c>
      <c r="K270" s="539">
        <f>IF('Distribution To ROM'!O275="","",'Distribution To ROM'!O275)</f>
        <v>5</v>
      </c>
      <c r="L270" s="542">
        <f>IFERROR(VLOOKUP($C$270,'Database Quality'!$C$6:$I$102,L3,FALSE),"")</f>
        <v>27.33</v>
      </c>
      <c r="M270" s="421">
        <f>IFERROR(VLOOKUP($C$270,'Database Quality'!$C$6:$I$102,M3,FALSE),"")</f>
        <v>1.42</v>
      </c>
      <c r="N270" s="421">
        <f>IFERROR(VLOOKUP($C$270,'Database Quality'!$C$6:$I$102,N3,FALSE),"")</f>
        <v>0.08</v>
      </c>
      <c r="O270" s="422">
        <f>IFERROR(VLOOKUP($C$270,'Database Quality'!$C$6:$I$102,O3,FALSE),"")</f>
        <v>6847</v>
      </c>
      <c r="P270" s="422">
        <f>IFERROR(VLOOKUP($C$270,'Database Quality'!$C$6:$I$102,P3,FALSE),"")</f>
        <v>5415</v>
      </c>
      <c r="Q270" s="544">
        <f>IFERROR(VLOOKUP($C$270,'Database Quality'!$C$6:$I$102,Q3,FALSE),"")</f>
        <v>4883</v>
      </c>
    </row>
    <row r="271" spans="2:17">
      <c r="C271" s="541" t="str">
        <f>IF('Distribution To ROM'!M276="","",'Distribution To ROM'!M276)</f>
        <v/>
      </c>
      <c r="D271" s="534" t="str">
        <f>IF('Distribution To ROM'!N276="","",'Distribution To ROM'!N276)</f>
        <v/>
      </c>
      <c r="E271" s="542" t="str">
        <f>IFERROR(VLOOKUP($C$271,'Database Quality'!$C$6:$I$102,E3,FALSE),"")</f>
        <v/>
      </c>
      <c r="F271" s="421" t="str">
        <f>IFERROR(VLOOKUP($C$271,'Database Quality'!$C$6:$I$102,F3,FALSE),"")</f>
        <v/>
      </c>
      <c r="G271" s="421" t="str">
        <f>IFERROR(VLOOKUP($C$271,'Database Quality'!$C$6:$I$102,G3,FALSE),"")</f>
        <v/>
      </c>
      <c r="H271" s="422" t="str">
        <f>IFERROR(VLOOKUP($C$271,'Database Quality'!$C$6:$I$102,H3,FALSE),"")</f>
        <v/>
      </c>
      <c r="I271" s="422" t="str">
        <f>IFERROR(VLOOKUP($C$271,'Database Quality'!$C$6:$I$102,I3,FALSE),"")</f>
        <v/>
      </c>
      <c r="J271" s="543" t="str">
        <f>IFERROR(VLOOKUP($C$271,'Database Quality'!$C$6:$I$102,J3,FALSE),"")</f>
        <v/>
      </c>
      <c r="K271" s="539" t="str">
        <f>IF('Distribution To ROM'!O276="","",'Distribution To ROM'!O276)</f>
        <v/>
      </c>
      <c r="L271" s="542" t="str">
        <f>IFERROR(VLOOKUP($C$271,'Database Quality'!$C$6:$I$102,L3,FALSE),"")</f>
        <v/>
      </c>
      <c r="M271" s="421" t="str">
        <f>IFERROR(VLOOKUP($C$271,'Database Quality'!$C$6:$I$102,M3,FALSE),"")</f>
        <v/>
      </c>
      <c r="N271" s="421" t="str">
        <f>IFERROR(VLOOKUP($C$271,'Database Quality'!$C$6:$I$102,N3,FALSE),"")</f>
        <v/>
      </c>
      <c r="O271" s="422" t="str">
        <f>IFERROR(VLOOKUP($C$271,'Database Quality'!$C$6:$I$102,O3,FALSE),"")</f>
        <v/>
      </c>
      <c r="P271" s="422" t="str">
        <f>IFERROR(VLOOKUP($C$271,'Database Quality'!$C$6:$I$102,P3,FALSE),"")</f>
        <v/>
      </c>
      <c r="Q271" s="544" t="str">
        <f>IFERROR(VLOOKUP($C$271,'Database Quality'!$C$6:$I$102,Q3,FALSE),"")</f>
        <v/>
      </c>
    </row>
    <row r="272" spans="2:17">
      <c r="C272" s="541" t="str">
        <f>IF('Distribution To ROM'!M277="","",'Distribution To ROM'!M277)</f>
        <v/>
      </c>
      <c r="D272" s="534" t="str">
        <f>IF('Distribution To ROM'!N277="","",'Distribution To ROM'!N277)</f>
        <v/>
      </c>
      <c r="E272" s="542" t="str">
        <f>IFERROR(VLOOKUP($C$272,'Database Quality'!$C$6:$I$102,E3,FALSE),"")</f>
        <v/>
      </c>
      <c r="F272" s="421" t="str">
        <f>IFERROR(VLOOKUP($C$272,'Database Quality'!$C$6:$I$102,F3,FALSE),"")</f>
        <v/>
      </c>
      <c r="G272" s="421" t="str">
        <f>IFERROR(VLOOKUP($C$272,'Database Quality'!$C$6:$I$102,G3,FALSE),"")</f>
        <v/>
      </c>
      <c r="H272" s="422" t="str">
        <f>IFERROR(VLOOKUP($C$272,'Database Quality'!$C$6:$I$102,H3,FALSE),"")</f>
        <v/>
      </c>
      <c r="I272" s="422" t="str">
        <f>IFERROR(VLOOKUP($C$272,'Database Quality'!$C$6:$I$102,I3,FALSE),"")</f>
        <v/>
      </c>
      <c r="J272" s="543" t="str">
        <f>IFERROR(VLOOKUP($C$272,'Database Quality'!$C$6:$I$102,J3,FALSE),"")</f>
        <v/>
      </c>
      <c r="K272" s="539" t="str">
        <f>IF('Distribution To ROM'!O277="","",'Distribution To ROM'!O277)</f>
        <v/>
      </c>
      <c r="L272" s="542" t="str">
        <f>IFERROR(VLOOKUP($C$272,'Database Quality'!$C$6:$I$102,L3,FALSE),"")</f>
        <v/>
      </c>
      <c r="M272" s="421" t="str">
        <f>IFERROR(VLOOKUP($C$272,'Database Quality'!$C$6:$I$102,M3,FALSE),"")</f>
        <v/>
      </c>
      <c r="N272" s="421" t="str">
        <f>IFERROR(VLOOKUP($C$272,'Database Quality'!$C$6:$I$102,N3,FALSE),"")</f>
        <v/>
      </c>
      <c r="O272" s="422" t="str">
        <f>IFERROR(VLOOKUP($C$272,'Database Quality'!$C$6:$I$102,O3,FALSE),"")</f>
        <v/>
      </c>
      <c r="P272" s="422" t="str">
        <f>IFERROR(VLOOKUP($C$272,'Database Quality'!$C$6:$I$102,P3,FALSE),"")</f>
        <v/>
      </c>
      <c r="Q272" s="544" t="str">
        <f>IFERROR(VLOOKUP($C$272,'Database Quality'!$C$6:$I$102,Q3,FALSE),"")</f>
        <v/>
      </c>
    </row>
    <row r="273" spans="2:17">
      <c r="B273" s="569" t="s">
        <v>90</v>
      </c>
      <c r="C273" s="545" t="str">
        <f>IF('Distribution To ROM'!S275="","",'Distribution To ROM'!S275)</f>
        <v>T200 CT2</v>
      </c>
      <c r="D273" s="534">
        <f>IF('Distribution To ROM'!T275="","",'Distribution To ROM'!T275)</f>
        <v>4</v>
      </c>
      <c r="E273" s="546">
        <f>IFERROR(VLOOKUP($C$273,'Database Quality'!$C$6:$I$102,E3,FALSE),"")</f>
        <v>28.1</v>
      </c>
      <c r="F273" s="438">
        <f>IFERROR(VLOOKUP($C$273,'Database Quality'!$C$6:$I$102,F3,FALSE),"")</f>
        <v>1.92</v>
      </c>
      <c r="G273" s="438">
        <f>IFERROR(VLOOKUP($C$273,'Database Quality'!$C$6:$I$102,G3,FALSE),"")</f>
        <v>0.08</v>
      </c>
      <c r="H273" s="414">
        <f>IFERROR(VLOOKUP($C$273,'Database Quality'!$C$6:$I$102,H3,FALSE),"")</f>
        <v>6874</v>
      </c>
      <c r="I273" s="414">
        <f>IFERROR(VLOOKUP($C$273,'Database Quality'!$C$6:$I$102,I3,FALSE),"")</f>
        <v>5369</v>
      </c>
      <c r="J273" s="547">
        <f>IFERROR(VLOOKUP($C$273,'Database Quality'!$C$6:$I$102,J3,FALSE),"")</f>
        <v>4811</v>
      </c>
      <c r="K273" s="539">
        <f>IF('Distribution To ROM'!U275="","",'Distribution To ROM'!U275)</f>
        <v>8</v>
      </c>
      <c r="L273" s="546">
        <f>IFERROR(VLOOKUP($C$273,'Database Quality'!$C$6:$I$102,L3,FALSE),"")</f>
        <v>28.1</v>
      </c>
      <c r="M273" s="438">
        <f>IFERROR(VLOOKUP($C$273,'Database Quality'!$C$6:$I$102,M3,FALSE),"")</f>
        <v>1.92</v>
      </c>
      <c r="N273" s="438">
        <f>IFERROR(VLOOKUP($C$273,'Database Quality'!$C$6:$I$102,N3,FALSE),"")</f>
        <v>0.08</v>
      </c>
      <c r="O273" s="414">
        <f>IFERROR(VLOOKUP($C$273,'Database Quality'!$C$6:$I$102,O3,FALSE),"")</f>
        <v>6874</v>
      </c>
      <c r="P273" s="414">
        <f>IFERROR(VLOOKUP($C$273,'Database Quality'!$C$6:$I$102,P3,FALSE),"")</f>
        <v>5369</v>
      </c>
      <c r="Q273" s="548">
        <f>IFERROR(VLOOKUP($C$273,'Database Quality'!$C$6:$I$102,Q3,FALSE),"")</f>
        <v>4811</v>
      </c>
    </row>
    <row r="274" spans="2:17">
      <c r="C274" s="545" t="str">
        <f>IF('Distribution To ROM'!S276="","",'Distribution To ROM'!S276)</f>
        <v/>
      </c>
      <c r="D274" s="534" t="str">
        <f>IF('Distribution To ROM'!T276="","",'Distribution To ROM'!T276)</f>
        <v/>
      </c>
      <c r="E274" s="546" t="str">
        <f>IFERROR(VLOOKUP($C$274,'Database Quality'!$C$6:$I$102,E3,FALSE),"")</f>
        <v/>
      </c>
      <c r="F274" s="438" t="str">
        <f>IFERROR(VLOOKUP($C$274,'Database Quality'!$C$6:$I$102,F3,FALSE),"")</f>
        <v/>
      </c>
      <c r="G274" s="438" t="str">
        <f>IFERROR(VLOOKUP($C$274,'Database Quality'!$C$6:$I$102,G3,FALSE),"")</f>
        <v/>
      </c>
      <c r="H274" s="414" t="str">
        <f>IFERROR(VLOOKUP($C$274,'Database Quality'!$C$6:$I$102,H3,FALSE),"")</f>
        <v/>
      </c>
      <c r="I274" s="414" t="str">
        <f>IFERROR(VLOOKUP($C$274,'Database Quality'!$C$6:$I$102,I3,FALSE),"")</f>
        <v/>
      </c>
      <c r="J274" s="547" t="str">
        <f>IFERROR(VLOOKUP($C$274,'Database Quality'!$C$6:$I$102,J3,FALSE),"")</f>
        <v/>
      </c>
      <c r="K274" s="539" t="str">
        <f>IF('Distribution To ROM'!U276="","",'Distribution To ROM'!U276)</f>
        <v/>
      </c>
      <c r="L274" s="546" t="str">
        <f>IFERROR(VLOOKUP($C$274,'Database Quality'!$C$6:$I$102,L3,FALSE),"")</f>
        <v/>
      </c>
      <c r="M274" s="438" t="str">
        <f>IFERROR(VLOOKUP($C$274,'Database Quality'!$C$6:$I$102,M3,FALSE),"")</f>
        <v/>
      </c>
      <c r="N274" s="438" t="str">
        <f>IFERROR(VLOOKUP($C$274,'Database Quality'!$C$6:$I$102,N3,FALSE),"")</f>
        <v/>
      </c>
      <c r="O274" s="414" t="str">
        <f>IFERROR(VLOOKUP($C$274,'Database Quality'!$C$6:$I$102,O3,FALSE),"")</f>
        <v/>
      </c>
      <c r="P274" s="414" t="str">
        <f>IFERROR(VLOOKUP($C$274,'Database Quality'!$C$6:$I$102,P3,FALSE),"")</f>
        <v/>
      </c>
      <c r="Q274" s="548" t="str">
        <f>IFERROR(VLOOKUP($C$274,'Database Quality'!$C$6:$I$102,Q3,FALSE),"")</f>
        <v/>
      </c>
    </row>
    <row r="275" spans="2:17">
      <c r="C275" s="545" t="str">
        <f>IF('Distribution To ROM'!S277="","",'Distribution To ROM'!S277)</f>
        <v/>
      </c>
      <c r="D275" s="534" t="str">
        <f>IF('Distribution To ROM'!T277="","",'Distribution To ROM'!T277)</f>
        <v/>
      </c>
      <c r="E275" s="546" t="str">
        <f>IFERROR(VLOOKUP($C$275,'Database Quality'!$C$6:$I$102,E3,FALSE),"")</f>
        <v/>
      </c>
      <c r="F275" s="438" t="str">
        <f>IFERROR(VLOOKUP($C$275,'Database Quality'!$C$6:$I$102,F3,FALSE),"")</f>
        <v/>
      </c>
      <c r="G275" s="438" t="str">
        <f>IFERROR(VLOOKUP($C$275,'Database Quality'!$C$6:$I$102,G3,FALSE),"")</f>
        <v/>
      </c>
      <c r="H275" s="414" t="str">
        <f>IFERROR(VLOOKUP($C$275,'Database Quality'!$C$6:$I$102,H3,FALSE),"")</f>
        <v/>
      </c>
      <c r="I275" s="414" t="str">
        <f>IFERROR(VLOOKUP($C$275,'Database Quality'!$C$6:$I$102,I3,FALSE),"")</f>
        <v/>
      </c>
      <c r="J275" s="547" t="str">
        <f>IFERROR(VLOOKUP($C$275,'Database Quality'!$C$6:$I$102,J3,FALSE),"")</f>
        <v/>
      </c>
      <c r="K275" s="539" t="str">
        <f>IF('Distribution To ROM'!U277="","",'Distribution To ROM'!U277)</f>
        <v/>
      </c>
      <c r="L275" s="546" t="str">
        <f>IFERROR(VLOOKUP($C$275,'Database Quality'!$C$6:$I$102,L3,FALSE),"")</f>
        <v/>
      </c>
      <c r="M275" s="438" t="str">
        <f>IFERROR(VLOOKUP($C$275,'Database Quality'!$C$6:$I$102,M3,FALSE),"")</f>
        <v/>
      </c>
      <c r="N275" s="438" t="str">
        <f>IFERROR(VLOOKUP($C$275,'Database Quality'!$C$6:$I$102,N3,FALSE),"")</f>
        <v/>
      </c>
      <c r="O275" s="414" t="str">
        <f>IFERROR(VLOOKUP($C$275,'Database Quality'!$C$6:$I$102,O3,FALSE),"")</f>
        <v/>
      </c>
      <c r="P275" s="414" t="str">
        <f>IFERROR(VLOOKUP($C$275,'Database Quality'!$C$6:$I$102,P3,FALSE),"")</f>
        <v/>
      </c>
      <c r="Q275" s="548" t="str">
        <f>IFERROR(VLOOKUP($C$275,'Database Quality'!$C$6:$I$102,Q3,FALSE),"")</f>
        <v/>
      </c>
    </row>
    <row r="276" spans="2:17">
      <c r="B276" s="569" t="s">
        <v>172</v>
      </c>
      <c r="C276" s="541" t="str">
        <f>IF('Distribution To ROM'!Y275="","",'Distribution To ROM'!Y275)</f>
        <v/>
      </c>
      <c r="D276" s="534" t="str">
        <f>IF('Distribution To ROM'!Z275="","",'Distribution To ROM'!Z275)</f>
        <v/>
      </c>
      <c r="E276" s="542" t="str">
        <f>IFERROR(VLOOKUP($C$276,'Database Quality'!$C$6:$I$102,E3,FALSE),"")</f>
        <v/>
      </c>
      <c r="F276" s="421" t="str">
        <f>IFERROR(VLOOKUP($C$276,'Database Quality'!$C$6:$I$102,F3,FALSE),"")</f>
        <v/>
      </c>
      <c r="G276" s="421" t="str">
        <f>IFERROR(VLOOKUP($C$276,'Database Quality'!$C$6:$I$102,G3,FALSE),"")</f>
        <v/>
      </c>
      <c r="H276" s="422" t="str">
        <f>IFERROR(VLOOKUP($C$276,'Database Quality'!$C$6:$I$102,H3,FALSE),"")</f>
        <v/>
      </c>
      <c r="I276" s="422" t="str">
        <f>IFERROR(VLOOKUP($C$276,'Database Quality'!$C$6:$I$102,I3,FALSE),"")</f>
        <v/>
      </c>
      <c r="J276" s="543" t="str">
        <f>IFERROR(VLOOKUP($C$276,'Database Quality'!$C$6:$I$102,J3,FALSE),"")</f>
        <v/>
      </c>
      <c r="K276" s="539" t="str">
        <f>IF('Distribution To ROM'!AA275="","",'Distribution To ROM'!AA275)</f>
        <v/>
      </c>
      <c r="L276" s="542" t="str">
        <f>IFERROR(VLOOKUP($C$276,'Database Quality'!$C$6:$I$102,L3,FALSE),"")</f>
        <v/>
      </c>
      <c r="M276" s="421" t="str">
        <f>IFERROR(VLOOKUP($C$276,'Database Quality'!$C$6:$I$102,M3,FALSE),"")</f>
        <v/>
      </c>
      <c r="N276" s="421" t="str">
        <f>IFERROR(VLOOKUP($C$276,'Database Quality'!$C$6:$I$102,N3,FALSE),"")</f>
        <v/>
      </c>
      <c r="O276" s="422" t="str">
        <f>IFERROR(VLOOKUP($C$276,'Database Quality'!$C$6:$I$102,O3,FALSE),"")</f>
        <v/>
      </c>
      <c r="P276" s="422" t="str">
        <f>IFERROR(VLOOKUP($C$276,'Database Quality'!$C$6:$I$102,P3,FALSE),"")</f>
        <v/>
      </c>
      <c r="Q276" s="544" t="str">
        <f>IFERROR(VLOOKUP($C$276,'Database Quality'!$C$6:$I$102,Q3,FALSE),"")</f>
        <v/>
      </c>
    </row>
    <row r="277" spans="2:17">
      <c r="C277" s="541" t="str">
        <f>IF('Distribution To ROM'!Y276="","",'Distribution To ROM'!Y276)</f>
        <v/>
      </c>
      <c r="D277" s="534" t="str">
        <f>IF('Distribution To ROM'!Z276="","",'Distribution To ROM'!Z276)</f>
        <v/>
      </c>
      <c r="E277" s="542" t="str">
        <f>IFERROR(VLOOKUP($C$277,'Database Quality'!$C$6:$I$102,E3,FALSE),"")</f>
        <v/>
      </c>
      <c r="F277" s="421" t="str">
        <f>IFERROR(VLOOKUP($C$277,'Database Quality'!$C$6:$I$102,F3,FALSE),"")</f>
        <v/>
      </c>
      <c r="G277" s="421" t="str">
        <f>IFERROR(VLOOKUP($C$277,'Database Quality'!$C$6:$I$102,G3,FALSE),"")</f>
        <v/>
      </c>
      <c r="H277" s="422" t="str">
        <f>IFERROR(VLOOKUP($C$277,'Database Quality'!$C$6:$I$102,H3,FALSE),"")</f>
        <v/>
      </c>
      <c r="I277" s="422" t="str">
        <f>IFERROR(VLOOKUP($C$277,'Database Quality'!$C$6:$I$102,I3,FALSE),"")</f>
        <v/>
      </c>
      <c r="J277" s="543" t="str">
        <f>IFERROR(VLOOKUP($C$277,'Database Quality'!$C$6:$I$102,J3,FALSE),"")</f>
        <v/>
      </c>
      <c r="K277" s="539" t="str">
        <f>IF('Distribution To ROM'!AA276="","",'Distribution To ROM'!AA276)</f>
        <v/>
      </c>
      <c r="L277" s="542" t="str">
        <f>IFERROR(VLOOKUP($C$277,'Database Quality'!$C$6:$I$102,L3,FALSE),"")</f>
        <v/>
      </c>
      <c r="M277" s="421" t="str">
        <f>IFERROR(VLOOKUP($C$277,'Database Quality'!$C$6:$I$102,M3,FALSE),"")</f>
        <v/>
      </c>
      <c r="N277" s="421" t="str">
        <f>IFERROR(VLOOKUP($C$277,'Database Quality'!$C$6:$I$102,N3,FALSE),"")</f>
        <v/>
      </c>
      <c r="O277" s="422" t="str">
        <f>IFERROR(VLOOKUP($C$277,'Database Quality'!$C$6:$I$102,O3,FALSE),"")</f>
        <v/>
      </c>
      <c r="P277" s="422" t="str">
        <f>IFERROR(VLOOKUP($C$277,'Database Quality'!$C$6:$I$102,P3,FALSE),"")</f>
        <v/>
      </c>
      <c r="Q277" s="544" t="str">
        <f>IFERROR(VLOOKUP($C$277,'Database Quality'!$C$6:$I$102,Q3,FALSE),"")</f>
        <v/>
      </c>
    </row>
    <row r="278" spans="2:17">
      <c r="C278" s="541" t="str">
        <f>IF('Distribution To ROM'!Y277="","",'Distribution To ROM'!Y277)</f>
        <v/>
      </c>
      <c r="D278" s="534" t="str">
        <f>IF('Distribution To ROM'!Z277="","",'Distribution To ROM'!Z277)</f>
        <v/>
      </c>
      <c r="E278" s="542" t="str">
        <f>IFERROR(VLOOKUP($C$278,'Database Quality'!$C$6:$I$102,E3,FALSE),"")</f>
        <v/>
      </c>
      <c r="F278" s="421" t="str">
        <f>IFERROR(VLOOKUP($C$278,'Database Quality'!$C$6:$I$102,F3,FALSE),"")</f>
        <v/>
      </c>
      <c r="G278" s="421" t="str">
        <f>IFERROR(VLOOKUP($C$278,'Database Quality'!$C$6:$I$102,G3,FALSE),"")</f>
        <v/>
      </c>
      <c r="H278" s="422" t="str">
        <f>IFERROR(VLOOKUP($C$278,'Database Quality'!$C$6:$I$102,H3,FALSE),"")</f>
        <v/>
      </c>
      <c r="I278" s="422" t="str">
        <f>IFERROR(VLOOKUP($C$278,'Database Quality'!$C$6:$I$102,I3,FALSE),"")</f>
        <v/>
      </c>
      <c r="J278" s="543" t="str">
        <f>IFERROR(VLOOKUP($C$278,'Database Quality'!$C$6:$I$102,J3,FALSE),"")</f>
        <v/>
      </c>
      <c r="K278" s="539" t="str">
        <f>IF('Distribution To ROM'!AA277="","",'Distribution To ROM'!AA277)</f>
        <v/>
      </c>
      <c r="L278" s="542" t="str">
        <f>IFERROR(VLOOKUP($C$278,'Database Quality'!$C$6:$I$102,L3,FALSE),"")</f>
        <v/>
      </c>
      <c r="M278" s="421" t="str">
        <f>IFERROR(VLOOKUP($C$278,'Database Quality'!$C$6:$I$102,M3,FALSE),"")</f>
        <v/>
      </c>
      <c r="N278" s="421" t="str">
        <f>IFERROR(VLOOKUP($C$278,'Database Quality'!$C$6:$I$102,N3,FALSE),"")</f>
        <v/>
      </c>
      <c r="O278" s="422" t="str">
        <f>IFERROR(VLOOKUP($C$278,'Database Quality'!$C$6:$I$102,O3,FALSE),"")</f>
        <v/>
      </c>
      <c r="P278" s="422" t="str">
        <f>IFERROR(VLOOKUP($C$278,'Database Quality'!$C$6:$I$102,P3,FALSE),"")</f>
        <v/>
      </c>
      <c r="Q278" s="544" t="str">
        <f>IFERROR(VLOOKUP($C$278,'Database Quality'!$C$6:$I$102,Q3,FALSE),"")</f>
        <v/>
      </c>
    </row>
    <row r="279" spans="2:17">
      <c r="B279" s="570" t="s">
        <v>197</v>
      </c>
      <c r="C279" s="545" t="str">
        <f>IF('Distribution To ROM'!AW275="","",'Distribution To ROM'!AW275)</f>
        <v/>
      </c>
      <c r="D279" s="534" t="str">
        <f>IF('Distribution To ROM'!AX275="","",'Distribution To ROM'!AX275)</f>
        <v/>
      </c>
      <c r="E279" s="546" t="str">
        <f>IFERROR(VLOOKUP($C$279,'Database Quality'!$C$6:$I$102,E3,FALSE),"")</f>
        <v/>
      </c>
      <c r="F279" s="438" t="str">
        <f>IFERROR(VLOOKUP($C$279,'Database Quality'!$C$6:$I$102,F3,FALSE),"")</f>
        <v/>
      </c>
      <c r="G279" s="438" t="str">
        <f>IFERROR(VLOOKUP($C$279,'Database Quality'!$C$6:$I$102,G3,FALSE),"")</f>
        <v/>
      </c>
      <c r="H279" s="414" t="str">
        <f>IFERROR(VLOOKUP($C$279,'Database Quality'!$C$6:$I$102,H3,FALSE),"")</f>
        <v/>
      </c>
      <c r="I279" s="414" t="str">
        <f>IFERROR(VLOOKUP($C$279,'Database Quality'!$C$6:$I$102,I3,FALSE),"")</f>
        <v/>
      </c>
      <c r="J279" s="547" t="str">
        <f>IFERROR(VLOOKUP($C$279,'Database Quality'!$C$6:$I$102,J3,FALSE),"")</f>
        <v/>
      </c>
      <c r="K279" s="539" t="str">
        <f>IF('Distribution To ROM'!AY275="","",'Distribution To ROM'!AY275)</f>
        <v/>
      </c>
      <c r="L279" s="546" t="str">
        <f>IFERROR(VLOOKUP($C$279,'Database Quality'!$C$6:$I$102,L3,FALSE),"")</f>
        <v/>
      </c>
      <c r="M279" s="438" t="str">
        <f>IFERROR(VLOOKUP($C$279,'Database Quality'!$C$6:$I$102,M3,FALSE),"")</f>
        <v/>
      </c>
      <c r="N279" s="438" t="str">
        <f>IFERROR(VLOOKUP($C$279,'Database Quality'!$C$6:$I$102,N3,FALSE),"")</f>
        <v/>
      </c>
      <c r="O279" s="414" t="str">
        <f>IFERROR(VLOOKUP($C$279,'Database Quality'!$C$6:$I$102,O3,FALSE),"")</f>
        <v/>
      </c>
      <c r="P279" s="414" t="str">
        <f>IFERROR(VLOOKUP($C$279,'Database Quality'!$C$6:$I$102,P3,FALSE),"")</f>
        <v/>
      </c>
      <c r="Q279" s="548" t="str">
        <f>IFERROR(VLOOKUP($C$279,'Database Quality'!$C$6:$I$102,Q3,FALSE),"")</f>
        <v/>
      </c>
    </row>
    <row r="280" spans="2:17">
      <c r="B280" s="570"/>
      <c r="C280" s="545" t="str">
        <f>IF('Distribution To ROM'!AW276="","",'Distribution To ROM'!AW276)</f>
        <v/>
      </c>
      <c r="D280" s="534" t="str">
        <f>IF('Distribution To ROM'!AX276="","",'Distribution To ROM'!AX276)</f>
        <v/>
      </c>
      <c r="E280" s="546" t="str">
        <f>IFERROR(VLOOKUP($C$280,'Database Quality'!$C$6:$I$102,E3,FALSE),"")</f>
        <v/>
      </c>
      <c r="F280" s="438" t="str">
        <f>IFERROR(VLOOKUP($C$280,'Database Quality'!$C$6:$I$102,F3,FALSE),"")</f>
        <v/>
      </c>
      <c r="G280" s="438" t="str">
        <f>IFERROR(VLOOKUP($C$280,'Database Quality'!$C$6:$I$102,G3,FALSE),"")</f>
        <v/>
      </c>
      <c r="H280" s="414" t="str">
        <f>IFERROR(VLOOKUP($C$280,'Database Quality'!$C$6:$I$102,H3,FALSE),"")</f>
        <v/>
      </c>
      <c r="I280" s="414" t="str">
        <f>IFERROR(VLOOKUP($C$280,'Database Quality'!$C$6:$I$102,I3,FALSE),"")</f>
        <v/>
      </c>
      <c r="J280" s="547" t="str">
        <f>IFERROR(VLOOKUP($C$280,'Database Quality'!$C$6:$I$102,J3,FALSE),"")</f>
        <v/>
      </c>
      <c r="K280" s="539" t="str">
        <f>IF('Distribution To ROM'!AY276="","",'Distribution To ROM'!AY276)</f>
        <v/>
      </c>
      <c r="L280" s="546" t="str">
        <f>IFERROR(VLOOKUP($C$280,'Database Quality'!$C$6:$I$102,L3,FALSE),"")</f>
        <v/>
      </c>
      <c r="M280" s="438" t="str">
        <f>IFERROR(VLOOKUP($C$280,'Database Quality'!$C$6:$I$102,M3,FALSE),"")</f>
        <v/>
      </c>
      <c r="N280" s="438" t="str">
        <f>IFERROR(VLOOKUP($C$280,'Database Quality'!$C$6:$I$102,N3,FALSE),"")</f>
        <v/>
      </c>
      <c r="O280" s="414" t="str">
        <f>IFERROR(VLOOKUP($C$280,'Database Quality'!$C$6:$I$102,O3,FALSE),"")</f>
        <v/>
      </c>
      <c r="P280" s="414" t="str">
        <f>IFERROR(VLOOKUP($C$280,'Database Quality'!$C$6:$I$102,P3,FALSE),"")</f>
        <v/>
      </c>
      <c r="Q280" s="548" t="str">
        <f>IFERROR(VLOOKUP($C$280,'Database Quality'!$C$6:$I$102,Q3,FALSE),"")</f>
        <v/>
      </c>
    </row>
    <row r="281" spans="2:17">
      <c r="B281" s="570"/>
      <c r="C281" s="545" t="str">
        <f>IF('Distribution To ROM'!AW277="","",'Distribution To ROM'!AW277)</f>
        <v/>
      </c>
      <c r="D281" s="534" t="str">
        <f>IF('Distribution To ROM'!AX277="","",'Distribution To ROM'!AX277)</f>
        <v/>
      </c>
      <c r="E281" s="546" t="str">
        <f>IFERROR(VLOOKUP($C$281,'Database Quality'!$C$6:$I$102,E3,FALSE),"")</f>
        <v/>
      </c>
      <c r="F281" s="438" t="str">
        <f>IFERROR(VLOOKUP($C$281,'Database Quality'!$C$6:$I$102,F3,FALSE),"")</f>
        <v/>
      </c>
      <c r="G281" s="438" t="str">
        <f>IFERROR(VLOOKUP($C$281,'Database Quality'!$C$6:$I$102,G3,FALSE),"")</f>
        <v/>
      </c>
      <c r="H281" s="414" t="str">
        <f>IFERROR(VLOOKUP($C$281,'Database Quality'!$C$6:$I$102,H3,FALSE),"")</f>
        <v/>
      </c>
      <c r="I281" s="414" t="str">
        <f>IFERROR(VLOOKUP($C$281,'Database Quality'!$C$6:$I$102,I3,FALSE),"")</f>
        <v/>
      </c>
      <c r="J281" s="547" t="str">
        <f>IFERROR(VLOOKUP($C$281,'Database Quality'!$C$6:$I$102,J3,FALSE),"")</f>
        <v/>
      </c>
      <c r="K281" s="539" t="str">
        <f>IF('Distribution To ROM'!AY277="","",'Distribution To ROM'!AY277)</f>
        <v/>
      </c>
      <c r="L281" s="546" t="str">
        <f>IFERROR(VLOOKUP($C$281,'Database Quality'!$C$6:$I$102,L3,FALSE),"")</f>
        <v/>
      </c>
      <c r="M281" s="438" t="str">
        <f>IFERROR(VLOOKUP($C$281,'Database Quality'!$C$6:$I$102,M3,FALSE),"")</f>
        <v/>
      </c>
      <c r="N281" s="438" t="str">
        <f>IFERROR(VLOOKUP($C$281,'Database Quality'!$C$6:$I$102,N3,FALSE),"")</f>
        <v/>
      </c>
      <c r="O281" s="414" t="str">
        <f>IFERROR(VLOOKUP($C$281,'Database Quality'!$C$6:$I$102,O3,FALSE),"")</f>
        <v/>
      </c>
      <c r="P281" s="414" t="str">
        <f>IFERROR(VLOOKUP($C$281,'Database Quality'!$C$6:$I$102,P3,FALSE),"")</f>
        <v/>
      </c>
      <c r="Q281" s="548" t="str">
        <f>IFERROR(VLOOKUP($C$281,'Database Quality'!$C$6:$I$102,Q3,FALSE),"")</f>
        <v/>
      </c>
    </row>
    <row r="282" spans="2:17">
      <c r="B282" s="569" t="s">
        <v>188</v>
      </c>
      <c r="C282" s="541" t="str">
        <f>IF('Distribution To ROM'!AE275="","",'Distribution To ROM'!AE275)</f>
        <v/>
      </c>
      <c r="D282" s="534" t="str">
        <f>IF('Distribution To ROM'!AF275="","",'Distribution To ROM'!AF275)</f>
        <v/>
      </c>
      <c r="E282" s="542" t="str">
        <f>IFERROR(VLOOKUP($C$282,'Database Quality'!$C$6:$I$102,E3,FALSE),"")</f>
        <v/>
      </c>
      <c r="F282" s="421" t="str">
        <f>IFERROR(VLOOKUP($C$282,'Database Quality'!$C$6:$I$102,F3,FALSE),"")</f>
        <v/>
      </c>
      <c r="G282" s="421" t="str">
        <f>IFERROR(VLOOKUP($C$282,'Database Quality'!$C$6:$I$102,G3,FALSE),"")</f>
        <v/>
      </c>
      <c r="H282" s="422" t="str">
        <f>IFERROR(VLOOKUP($C$282,'Database Quality'!$C$6:$I$102,H3,FALSE),"")</f>
        <v/>
      </c>
      <c r="I282" s="422" t="str">
        <f>IFERROR(VLOOKUP($C$282,'Database Quality'!$C$6:$I$102,I3,FALSE),"")</f>
        <v/>
      </c>
      <c r="J282" s="543" t="str">
        <f>IFERROR(VLOOKUP($C$282,'Database Quality'!$C$6:$I$102,J3,FALSE),"")</f>
        <v/>
      </c>
      <c r="K282" s="539" t="str">
        <f>IF('Distribution To ROM'!AG275="","",'Distribution To ROM'!AG275)</f>
        <v/>
      </c>
      <c r="L282" s="542" t="str">
        <f>IFERROR(VLOOKUP($C$282,'Database Quality'!$C$6:$I$102,L3,FALSE),"")</f>
        <v/>
      </c>
      <c r="M282" s="421" t="str">
        <f>IFERROR(VLOOKUP($C$282,'Database Quality'!$C$6:$I$102,M3,FALSE),"")</f>
        <v/>
      </c>
      <c r="N282" s="421" t="str">
        <f>IFERROR(VLOOKUP($C$282,'Database Quality'!$C$6:$I$102,N3,FALSE),"")</f>
        <v/>
      </c>
      <c r="O282" s="422" t="str">
        <f>IFERROR(VLOOKUP($C$282,'Database Quality'!$C$6:$I$102,O3,FALSE),"")</f>
        <v/>
      </c>
      <c r="P282" s="422" t="str">
        <f>IFERROR(VLOOKUP($C$282,'Database Quality'!$C$6:$I$102,P3,FALSE),"")</f>
        <v/>
      </c>
      <c r="Q282" s="544" t="str">
        <f>IFERROR(VLOOKUP($C$282,'Database Quality'!$C$6:$I$102,Q3,FALSE),"")</f>
        <v/>
      </c>
    </row>
    <row r="283" spans="2:17">
      <c r="C283" s="541" t="str">
        <f>IF('Distribution To ROM'!AE276="","",'Distribution To ROM'!AE276)</f>
        <v/>
      </c>
      <c r="D283" s="534" t="str">
        <f>IF('Distribution To ROM'!AF276="","",'Distribution To ROM'!AF276)</f>
        <v/>
      </c>
      <c r="E283" s="542" t="str">
        <f>IFERROR(VLOOKUP($C$283,'Database Quality'!$C$6:$I$102,E3,FALSE),"")</f>
        <v/>
      </c>
      <c r="F283" s="421" t="str">
        <f>IFERROR(VLOOKUP($C$283,'Database Quality'!$C$6:$I$102,F3,FALSE),"")</f>
        <v/>
      </c>
      <c r="G283" s="421" t="str">
        <f>IFERROR(VLOOKUP($C$283,'Database Quality'!$C$6:$I$102,G3,FALSE),"")</f>
        <v/>
      </c>
      <c r="H283" s="422" t="str">
        <f>IFERROR(VLOOKUP($C$283,'Database Quality'!$C$6:$I$102,H3,FALSE),"")</f>
        <v/>
      </c>
      <c r="I283" s="422" t="str">
        <f>IFERROR(VLOOKUP($C$283,'Database Quality'!$C$6:$I$102,I3,FALSE),"")</f>
        <v/>
      </c>
      <c r="J283" s="543" t="str">
        <f>IFERROR(VLOOKUP($C$283,'Database Quality'!$C$6:$I$102,J3,FALSE),"")</f>
        <v/>
      </c>
      <c r="K283" s="539" t="str">
        <f>IF('Distribution To ROM'!AG276="","",'Distribution To ROM'!AG276)</f>
        <v/>
      </c>
      <c r="L283" s="542" t="str">
        <f>IFERROR(VLOOKUP($C$283,'Database Quality'!$C$6:$I$102,L3,FALSE),"")</f>
        <v/>
      </c>
      <c r="M283" s="421" t="str">
        <f>IFERROR(VLOOKUP($C$283,'Database Quality'!$C$6:$I$102,M3,FALSE),"")</f>
        <v/>
      </c>
      <c r="N283" s="421" t="str">
        <f>IFERROR(VLOOKUP($C$283,'Database Quality'!$C$6:$I$102,N3,FALSE),"")</f>
        <v/>
      </c>
      <c r="O283" s="422" t="str">
        <f>IFERROR(VLOOKUP($C$283,'Database Quality'!$C$6:$I$102,O3,FALSE),"")</f>
        <v/>
      </c>
      <c r="P283" s="422" t="str">
        <f>IFERROR(VLOOKUP($C$283,'Database Quality'!$C$6:$I$102,P3,FALSE),"")</f>
        <v/>
      </c>
      <c r="Q283" s="544" t="str">
        <f>IFERROR(VLOOKUP($C$283,'Database Quality'!$C$6:$I$102,Q3,FALSE),"")</f>
        <v/>
      </c>
    </row>
    <row r="284" spans="2:17">
      <c r="C284" s="541" t="str">
        <f>IF('Distribution To ROM'!AE277="","",'Distribution To ROM'!AE277)</f>
        <v/>
      </c>
      <c r="D284" s="534" t="str">
        <f>IF('Distribution To ROM'!AF277="","",'Distribution To ROM'!AF277)</f>
        <v/>
      </c>
      <c r="E284" s="542" t="str">
        <f>IFERROR(VLOOKUP($C$284,'Database Quality'!$C$6:$I$102,E3,FALSE),"")</f>
        <v/>
      </c>
      <c r="F284" s="421" t="str">
        <f>IFERROR(VLOOKUP($C$284,'Database Quality'!$C$6:$I$102,F3,FALSE),"")</f>
        <v/>
      </c>
      <c r="G284" s="421" t="str">
        <f>IFERROR(VLOOKUP($C$284,'Database Quality'!$C$6:$I$102,G3,FALSE),"")</f>
        <v/>
      </c>
      <c r="H284" s="422" t="str">
        <f>IFERROR(VLOOKUP($C$284,'Database Quality'!$C$6:$I$102,H3,FALSE),"")</f>
        <v/>
      </c>
      <c r="I284" s="422" t="str">
        <f>IFERROR(VLOOKUP($C$284,'Database Quality'!$C$6:$I$102,I3,FALSE),"")</f>
        <v/>
      </c>
      <c r="J284" s="543" t="str">
        <f>IFERROR(VLOOKUP($C$284,'Database Quality'!$C$6:$I$102,J3,FALSE),"")</f>
        <v/>
      </c>
      <c r="K284" s="539" t="str">
        <f>IF('Distribution To ROM'!AG277="","",'Distribution To ROM'!AG277)</f>
        <v/>
      </c>
      <c r="L284" s="542" t="str">
        <f>IFERROR(VLOOKUP($C$284,'Database Quality'!$C$6:$I$102,L3,FALSE),"")</f>
        <v/>
      </c>
      <c r="M284" s="421" t="str">
        <f>IFERROR(VLOOKUP($C$284,'Database Quality'!$C$6:$I$102,M3,FALSE),"")</f>
        <v/>
      </c>
      <c r="N284" s="421" t="str">
        <f>IFERROR(VLOOKUP($C$284,'Database Quality'!$C$6:$I$102,N3,FALSE),"")</f>
        <v/>
      </c>
      <c r="O284" s="422" t="str">
        <f>IFERROR(VLOOKUP($C$284,'Database Quality'!$C$6:$I$102,O3,FALSE),"")</f>
        <v/>
      </c>
      <c r="P284" s="422" t="str">
        <f>IFERROR(VLOOKUP($C$284,'Database Quality'!$C$6:$I$102,P3,FALSE),"")</f>
        <v/>
      </c>
      <c r="Q284" s="544" t="str">
        <f>IFERROR(VLOOKUP($C$284,'Database Quality'!$C$6:$I$102,Q3,FALSE),"")</f>
        <v/>
      </c>
    </row>
    <row r="285" spans="2:17">
      <c r="B285" s="570" t="s">
        <v>199</v>
      </c>
      <c r="C285" s="545" t="str">
        <f>IF('Distribution To ROM'!AK275="","",'Distribution To ROM'!AK275)</f>
        <v/>
      </c>
      <c r="D285" s="534" t="str">
        <f>IF('Distribution To ROM'!AL275="","",'Distribution To ROM'!AL275)</f>
        <v/>
      </c>
      <c r="E285" s="546" t="str">
        <f>IFERROR(VLOOKUP($C$285,'Database Quality'!$C$6:$I$102,E3,FALSE),"")</f>
        <v/>
      </c>
      <c r="F285" s="438" t="str">
        <f>IFERROR(VLOOKUP($C$285,'Database Quality'!$C$6:$I$102,F3,FALSE),"")</f>
        <v/>
      </c>
      <c r="G285" s="438" t="str">
        <f>IFERROR(VLOOKUP($C$285,'Database Quality'!$C$6:$I$102,G3,FALSE),"")</f>
        <v/>
      </c>
      <c r="H285" s="414" t="str">
        <f>IFERROR(VLOOKUP($C$285,'Database Quality'!$C$6:$I$102,H3,FALSE),"")</f>
        <v/>
      </c>
      <c r="I285" s="414" t="str">
        <f>IFERROR(VLOOKUP($C$285,'Database Quality'!$C$6:$I$102,I3,FALSE),"")</f>
        <v/>
      </c>
      <c r="J285" s="547" t="str">
        <f>IFERROR(VLOOKUP($C$285,'Database Quality'!$C$6:$I$102,J3,FALSE),"")</f>
        <v/>
      </c>
      <c r="K285" s="539" t="str">
        <f>IF('Distribution To ROM'!AM275="","",'Distribution To ROM'!AM275)</f>
        <v/>
      </c>
      <c r="L285" s="546" t="str">
        <f>IFERROR(VLOOKUP($C$285,'Database Quality'!$C$6:$I$102,L3,FALSE),"")</f>
        <v/>
      </c>
      <c r="M285" s="438" t="str">
        <f>IFERROR(VLOOKUP($C$285,'Database Quality'!$C$6:$I$102,M3,FALSE),"")</f>
        <v/>
      </c>
      <c r="N285" s="438" t="str">
        <f>IFERROR(VLOOKUP($C$285,'Database Quality'!$C$6:$I$102,N3,FALSE),"")</f>
        <v/>
      </c>
      <c r="O285" s="414" t="str">
        <f>IFERROR(VLOOKUP($C$285,'Database Quality'!$C$6:$I$102,O3,FALSE),"")</f>
        <v/>
      </c>
      <c r="P285" s="414" t="str">
        <f>IFERROR(VLOOKUP($C$285,'Database Quality'!$C$6:$I$102,P3,FALSE),"")</f>
        <v/>
      </c>
      <c r="Q285" s="548" t="str">
        <f>IFERROR(VLOOKUP($C$285,'Database Quality'!$C$6:$I$102,Q3,FALSE),"")</f>
        <v/>
      </c>
    </row>
    <row r="286" spans="2:17">
      <c r="B286" s="570"/>
      <c r="C286" s="545" t="str">
        <f>IF('Distribution To ROM'!AK276="","",'Distribution To ROM'!AK276)</f>
        <v/>
      </c>
      <c r="D286" s="534" t="str">
        <f>IF('Distribution To ROM'!AL276="","",'Distribution To ROM'!AL276)</f>
        <v/>
      </c>
      <c r="E286" s="546" t="str">
        <f>IFERROR(VLOOKUP($C$286,'Database Quality'!$C$6:$I$102,E3,FALSE),"")</f>
        <v/>
      </c>
      <c r="F286" s="438" t="str">
        <f>IFERROR(VLOOKUP($C$286,'Database Quality'!$C$6:$I$102,F3,FALSE),"")</f>
        <v/>
      </c>
      <c r="G286" s="438" t="str">
        <f>IFERROR(VLOOKUP($C$286,'Database Quality'!$C$6:$I$102,G3,FALSE),"")</f>
        <v/>
      </c>
      <c r="H286" s="414" t="str">
        <f>IFERROR(VLOOKUP($C$286,'Database Quality'!$C$6:$I$102,H3,FALSE),"")</f>
        <v/>
      </c>
      <c r="I286" s="414" t="str">
        <f>IFERROR(VLOOKUP($C$286,'Database Quality'!$C$6:$I$102,I3,FALSE),"")</f>
        <v/>
      </c>
      <c r="J286" s="547" t="str">
        <f>IFERROR(VLOOKUP($C$286,'Database Quality'!$C$6:$I$102,J3,FALSE),"")</f>
        <v/>
      </c>
      <c r="K286" s="539" t="str">
        <f>IF('Distribution To ROM'!AM276="","",'Distribution To ROM'!AM276)</f>
        <v/>
      </c>
      <c r="L286" s="546" t="str">
        <f>IFERROR(VLOOKUP($C$286,'Database Quality'!$C$6:$I$102,L3,FALSE),"")</f>
        <v/>
      </c>
      <c r="M286" s="438" t="str">
        <f>IFERROR(VLOOKUP($C$286,'Database Quality'!$C$6:$I$102,M3,FALSE),"")</f>
        <v/>
      </c>
      <c r="N286" s="438" t="str">
        <f>IFERROR(VLOOKUP($C$286,'Database Quality'!$C$6:$I$102,N3,FALSE),"")</f>
        <v/>
      </c>
      <c r="O286" s="414" t="str">
        <f>IFERROR(VLOOKUP($C$286,'Database Quality'!$C$6:$I$102,O3,FALSE),"")</f>
        <v/>
      </c>
      <c r="P286" s="414" t="str">
        <f>IFERROR(VLOOKUP($C$286,'Database Quality'!$C$6:$I$102,P3,FALSE),"")</f>
        <v/>
      </c>
      <c r="Q286" s="548" t="str">
        <f>IFERROR(VLOOKUP($C$286,'Database Quality'!$C$6:$I$102,Q3,FALSE),"")</f>
        <v/>
      </c>
    </row>
    <row r="287" spans="2:17">
      <c r="B287" s="570"/>
      <c r="C287" s="545" t="str">
        <f>IF('Distribution To ROM'!AK277="","",'Distribution To ROM'!AK277)</f>
        <v/>
      </c>
      <c r="D287" s="534" t="str">
        <f>IF('Distribution To ROM'!AL277="","",'Distribution To ROM'!AL277)</f>
        <v/>
      </c>
      <c r="E287" s="546" t="str">
        <f>IFERROR(VLOOKUP($C$287,'Database Quality'!$C$6:$I$102,E3,FALSE),"")</f>
        <v/>
      </c>
      <c r="F287" s="438" t="str">
        <f>IFERROR(VLOOKUP($C$287,'Database Quality'!$C$6:$I$102,F3,FALSE),"")</f>
        <v/>
      </c>
      <c r="G287" s="438" t="str">
        <f>IFERROR(VLOOKUP($C$287,'Database Quality'!$C$6:$I$102,G3,FALSE),"")</f>
        <v/>
      </c>
      <c r="H287" s="414" t="str">
        <f>IFERROR(VLOOKUP($C$287,'Database Quality'!$C$6:$I$102,H3,FALSE),"")</f>
        <v/>
      </c>
      <c r="I287" s="414" t="str">
        <f>IFERROR(VLOOKUP($C$287,'Database Quality'!$C$6:$I$102,I3,FALSE),"")</f>
        <v/>
      </c>
      <c r="J287" s="547" t="str">
        <f>IFERROR(VLOOKUP($C$287,'Database Quality'!$C$6:$I$102,J3,FALSE),"")</f>
        <v/>
      </c>
      <c r="K287" s="539" t="str">
        <f>IF('Distribution To ROM'!AM277="","",'Distribution To ROM'!AM277)</f>
        <v/>
      </c>
      <c r="L287" s="546" t="str">
        <f>IFERROR(VLOOKUP($C$287,'Database Quality'!$C$6:$I$102,L3,FALSE),"")</f>
        <v/>
      </c>
      <c r="M287" s="438" t="str">
        <f>IFERROR(VLOOKUP($C$287,'Database Quality'!$C$6:$I$102,M3,FALSE),"")</f>
        <v/>
      </c>
      <c r="N287" s="438" t="str">
        <f>IFERROR(VLOOKUP($C$287,'Database Quality'!$C$6:$I$102,N3,FALSE),"")</f>
        <v/>
      </c>
      <c r="O287" s="414" t="str">
        <f>IFERROR(VLOOKUP($C$287,'Database Quality'!$C$6:$I$102,O3,FALSE),"")</f>
        <v/>
      </c>
      <c r="P287" s="414" t="str">
        <f>IFERROR(VLOOKUP($C$287,'Database Quality'!$C$6:$I$102,P3,FALSE),"")</f>
        <v/>
      </c>
      <c r="Q287" s="548" t="str">
        <f>IFERROR(VLOOKUP($C$287,'Database Quality'!$C$6:$I$102,Q3,FALSE),"")</f>
        <v/>
      </c>
    </row>
    <row r="288" spans="2:17">
      <c r="B288" s="569" t="s">
        <v>536</v>
      </c>
      <c r="C288" s="541" t="str">
        <f>IF('Distribution To ROM'!AQ275="","",'Distribution To ROM'!AQ275)</f>
        <v/>
      </c>
      <c r="D288" s="534" t="str">
        <f>IF('Distribution To ROM'!AR275="","",'Distribution To ROM'!AR275)</f>
        <v/>
      </c>
      <c r="E288" s="542" t="str">
        <f>IFERROR(VLOOKUP($C$288,'Database Quality'!$C$6:$I$102,E3,FALSE),"")</f>
        <v/>
      </c>
      <c r="F288" s="421" t="str">
        <f>IFERROR(VLOOKUP($C$288,'Database Quality'!$C$6:$I$102,F3,FALSE),"")</f>
        <v/>
      </c>
      <c r="G288" s="421" t="str">
        <f>IFERROR(VLOOKUP($C$288,'Database Quality'!$C$6:$I$102,G3,FALSE),"")</f>
        <v/>
      </c>
      <c r="H288" s="422" t="str">
        <f>IFERROR(VLOOKUP($C$288,'Database Quality'!$C$6:$I$102,H3,FALSE),"")</f>
        <v/>
      </c>
      <c r="I288" s="422" t="str">
        <f>IFERROR(VLOOKUP($C$288,'Database Quality'!$C$6:$I$102,I3,FALSE),"")</f>
        <v/>
      </c>
      <c r="J288" s="543" t="str">
        <f>IFERROR(VLOOKUP($C$288,'Database Quality'!$C$6:$I$102,J3,FALSE),"")</f>
        <v/>
      </c>
      <c r="K288" s="539" t="str">
        <f>IF('Distribution To ROM'!AS275="","",'Distribution To ROM'!AS275)</f>
        <v/>
      </c>
      <c r="L288" s="542" t="str">
        <f>IFERROR(VLOOKUP($C$288,'Database Quality'!$C$6:$I$102,L3,FALSE),"")</f>
        <v/>
      </c>
      <c r="M288" s="421" t="str">
        <f>IFERROR(VLOOKUP($C$288,'Database Quality'!$C$6:$I$102,M3,FALSE),"")</f>
        <v/>
      </c>
      <c r="N288" s="421" t="str">
        <f>IFERROR(VLOOKUP($C$288,'Database Quality'!$C$6:$I$102,N3,FALSE),"")</f>
        <v/>
      </c>
      <c r="O288" s="422" t="str">
        <f>IFERROR(VLOOKUP($C$288,'Database Quality'!$C$6:$I$102,O3,FALSE),"")</f>
        <v/>
      </c>
      <c r="P288" s="422" t="str">
        <f>IFERROR(VLOOKUP($C$288,'Database Quality'!$C$6:$I$102,P3,FALSE),"")</f>
        <v/>
      </c>
      <c r="Q288" s="544" t="str">
        <f>IFERROR(VLOOKUP($C$288,'Database Quality'!$C$6:$I$102,Q3,FALSE),"")</f>
        <v/>
      </c>
    </row>
    <row r="289" spans="2:17">
      <c r="C289" s="541" t="str">
        <f>IF('Distribution To ROM'!AQ276="","",'Distribution To ROM'!AQ276)</f>
        <v/>
      </c>
      <c r="D289" s="534" t="str">
        <f>IF('Distribution To ROM'!AR276="","",'Distribution To ROM'!AR276)</f>
        <v/>
      </c>
      <c r="E289" s="542" t="str">
        <f>IFERROR(VLOOKUP($C$289,'Database Quality'!$C$6:$I$102,E3,FALSE),"")</f>
        <v/>
      </c>
      <c r="F289" s="421" t="str">
        <f>IFERROR(VLOOKUP($C$289,'Database Quality'!$C$6:$I$102,F3,FALSE),"")</f>
        <v/>
      </c>
      <c r="G289" s="421" t="str">
        <f>IFERROR(VLOOKUP($C$289,'Database Quality'!$C$6:$I$102,G3,FALSE),"")</f>
        <v/>
      </c>
      <c r="H289" s="422" t="str">
        <f>IFERROR(VLOOKUP($C$289,'Database Quality'!$C$6:$I$102,H3,FALSE),"")</f>
        <v/>
      </c>
      <c r="I289" s="422" t="str">
        <f>IFERROR(VLOOKUP($C$289,'Database Quality'!$C$6:$I$102,I3,FALSE),"")</f>
        <v/>
      </c>
      <c r="J289" s="543" t="str">
        <f>IFERROR(VLOOKUP($C$289,'Database Quality'!$C$6:$I$102,J3,FALSE),"")</f>
        <v/>
      </c>
      <c r="K289" s="539" t="str">
        <f>IF('Distribution To ROM'!AS276="","",'Distribution To ROM'!AS276)</f>
        <v/>
      </c>
      <c r="L289" s="542" t="str">
        <f>IFERROR(VLOOKUP($C$289,'Database Quality'!$C$6:$I$102,L3,FALSE),"")</f>
        <v/>
      </c>
      <c r="M289" s="421" t="str">
        <f>IFERROR(VLOOKUP($C$289,'Database Quality'!$C$6:$I$102,M3,FALSE),"")</f>
        <v/>
      </c>
      <c r="N289" s="421" t="str">
        <f>IFERROR(VLOOKUP($C$289,'Database Quality'!$C$6:$I$102,N3,FALSE),"")</f>
        <v/>
      </c>
      <c r="O289" s="422" t="str">
        <f>IFERROR(VLOOKUP($C$289,'Database Quality'!$C$6:$I$102,O3,FALSE),"")</f>
        <v/>
      </c>
      <c r="P289" s="422" t="str">
        <f>IFERROR(VLOOKUP($C$289,'Database Quality'!$C$6:$I$102,P3,FALSE),"")</f>
        <v/>
      </c>
      <c r="Q289" s="544" t="str">
        <f>IFERROR(VLOOKUP($C$289,'Database Quality'!$C$6:$I$102,Q3,FALSE),"")</f>
        <v/>
      </c>
    </row>
    <row r="290" spans="2:17">
      <c r="C290" s="541" t="str">
        <f>IF('Distribution To ROM'!AQ277="","",'Distribution To ROM'!AQ277)</f>
        <v/>
      </c>
      <c r="D290" s="534" t="str">
        <f>IF('Distribution To ROM'!AR277="","",'Distribution To ROM'!AR277)</f>
        <v/>
      </c>
      <c r="E290" s="542" t="str">
        <f>IFERROR(VLOOKUP($C$290,'Database Quality'!$C$6:$I$102,E3,FALSE),"")</f>
        <v/>
      </c>
      <c r="F290" s="421" t="str">
        <f>IFERROR(VLOOKUP($C$290,'Database Quality'!$C$6:$I$102,F3,FALSE),"")</f>
        <v/>
      </c>
      <c r="G290" s="421" t="str">
        <f>IFERROR(VLOOKUP($C$290,'Database Quality'!$C$6:$I$102,G3,FALSE),"")</f>
        <v/>
      </c>
      <c r="H290" s="422" t="str">
        <f>IFERROR(VLOOKUP($C$290,'Database Quality'!$C$6:$I$102,H3,FALSE),"")</f>
        <v/>
      </c>
      <c r="I290" s="422" t="str">
        <f>IFERROR(VLOOKUP($C$290,'Database Quality'!$C$6:$I$102,I3,FALSE),"")</f>
        <v/>
      </c>
      <c r="J290" s="543" t="str">
        <f>IFERROR(VLOOKUP($C$290,'Database Quality'!$C$6:$I$102,J3,FALSE),"")</f>
        <v/>
      </c>
      <c r="K290" s="539" t="str">
        <f>IF('Distribution To ROM'!AS277="","",'Distribution To ROM'!AS277)</f>
        <v/>
      </c>
      <c r="L290" s="542" t="str">
        <f>IFERROR(VLOOKUP($C$290,'Database Quality'!$C$6:$I$102,L3,FALSE),"")</f>
        <v/>
      </c>
      <c r="M290" s="421" t="str">
        <f>IFERROR(VLOOKUP($C$290,'Database Quality'!$C$6:$I$102,M3,FALSE),"")</f>
        <v/>
      </c>
      <c r="N290" s="421" t="str">
        <f>IFERROR(VLOOKUP($C$290,'Database Quality'!$C$6:$I$102,N3,FALSE),"")</f>
        <v/>
      </c>
      <c r="O290" s="422" t="str">
        <f>IFERROR(VLOOKUP($C$290,'Database Quality'!$C$6:$I$102,O3,FALSE),"")</f>
        <v/>
      </c>
      <c r="P290" s="422" t="str">
        <f>IFERROR(VLOOKUP($C$290,'Database Quality'!$C$6:$I$102,P3,FALSE),"")</f>
        <v/>
      </c>
      <c r="Q290" s="544" t="str">
        <f>IFERROR(VLOOKUP($C$290,'Database Quality'!$C$6:$I$102,Q3,FALSE),"")</f>
        <v/>
      </c>
    </row>
    <row r="291" spans="2:17">
      <c r="B291" s="569" t="s">
        <v>168</v>
      </c>
      <c r="C291" s="545" t="str">
        <f>IF('Distribution To ROM'!BC275="","",'Distribution To ROM'!BC275)</f>
        <v>BCSCM</v>
      </c>
      <c r="D291" s="534">
        <f>IF('Distribution To ROM'!BD275="","",'Distribution To ROM'!BD275)</f>
        <v>4</v>
      </c>
      <c r="E291" s="546">
        <f>IFERROR(VLOOKUP($C$291,'Database Quality'!$C$6:$I$102,E3,FALSE),"")</f>
        <v>0</v>
      </c>
      <c r="F291" s="438">
        <f>IFERROR(VLOOKUP($C$291,'Database Quality'!$C$6:$I$102,F3,FALSE),"")</f>
        <v>0</v>
      </c>
      <c r="G291" s="438">
        <f>IFERROR(VLOOKUP($C$291,'Database Quality'!$C$6:$I$102,G3,FALSE),"")</f>
        <v>0</v>
      </c>
      <c r="H291" s="414">
        <f>IFERROR(VLOOKUP($C$291,'Database Quality'!$C$6:$I$102,H3,FALSE),"")</f>
        <v>0</v>
      </c>
      <c r="I291" s="414">
        <f>IFERROR(VLOOKUP($C$291,'Database Quality'!$C$6:$I$102,I3,FALSE),"")</f>
        <v>0</v>
      </c>
      <c r="J291" s="547">
        <f>IFERROR(VLOOKUP($C$291,'Database Quality'!$C$6:$I$102,J3,FALSE),"")</f>
        <v>4270</v>
      </c>
      <c r="K291" s="539">
        <f>IF('Distribution To ROM'!BE275="","",'Distribution To ROM'!BE275)</f>
        <v>4</v>
      </c>
      <c r="L291" s="546">
        <f>IFERROR(VLOOKUP($C$291,'Database Quality'!$C$6:$I$102,L3,FALSE),"")</f>
        <v>0</v>
      </c>
      <c r="M291" s="438">
        <f>IFERROR(VLOOKUP($C$291,'Database Quality'!$C$6:$I$102,M3,FALSE),"")</f>
        <v>0</v>
      </c>
      <c r="N291" s="438">
        <f>IFERROR(VLOOKUP($C$291,'Database Quality'!$C$6:$I$102,N3,FALSE),"")</f>
        <v>0</v>
      </c>
      <c r="O291" s="414">
        <f>IFERROR(VLOOKUP($C$291,'Database Quality'!$C$6:$I$102,O3,FALSE),"")</f>
        <v>0</v>
      </c>
      <c r="P291" s="414">
        <f>IFERROR(VLOOKUP($C$291,'Database Quality'!$C$6:$I$102,P3,FALSE),"")</f>
        <v>0</v>
      </c>
      <c r="Q291" s="548">
        <f>IFERROR(VLOOKUP($C$291,'Database Quality'!$C$6:$I$102,Q3,FALSE),"")</f>
        <v>4270</v>
      </c>
    </row>
    <row r="292" spans="2:17">
      <c r="C292" s="545" t="str">
        <f>IF('Distribution To ROM'!BC276="","",'Distribution To ROM'!BC276)</f>
        <v/>
      </c>
      <c r="D292" s="534" t="str">
        <f>IF('Distribution To ROM'!BD276="","",'Distribution To ROM'!BD276)</f>
        <v/>
      </c>
      <c r="E292" s="546" t="str">
        <f>IFERROR(VLOOKUP($C$292,'Database Quality'!$C$6:$I$102,E3,FALSE),"")</f>
        <v/>
      </c>
      <c r="F292" s="438" t="str">
        <f>IFERROR(VLOOKUP($C$292,'Database Quality'!$C$6:$I$102,F3,FALSE),"")</f>
        <v/>
      </c>
      <c r="G292" s="438" t="str">
        <f>IFERROR(VLOOKUP($C$292,'Database Quality'!$C$6:$I$102,G3,FALSE),"")</f>
        <v/>
      </c>
      <c r="H292" s="414" t="str">
        <f>IFERROR(VLOOKUP($C$292,'Database Quality'!$C$6:$I$102,H3,FALSE),"")</f>
        <v/>
      </c>
      <c r="I292" s="414" t="str">
        <f>IFERROR(VLOOKUP($C$292,'Database Quality'!$C$6:$I$102,I3,FALSE),"")</f>
        <v/>
      </c>
      <c r="J292" s="547" t="str">
        <f>IFERROR(VLOOKUP($C$292,'Database Quality'!$C$6:$I$102,J3,FALSE),"")</f>
        <v/>
      </c>
      <c r="K292" s="539" t="str">
        <f>IF('Distribution To ROM'!BE276="","",'Distribution To ROM'!BE276)</f>
        <v/>
      </c>
      <c r="L292" s="546" t="str">
        <f>IFERROR(VLOOKUP($C$292,'Database Quality'!$C$6:$I$102,L3,FALSE),"")</f>
        <v/>
      </c>
      <c r="M292" s="438" t="str">
        <f>IFERROR(VLOOKUP($C$292,'Database Quality'!$C$6:$I$102,M3,FALSE),"")</f>
        <v/>
      </c>
      <c r="N292" s="438" t="str">
        <f>IFERROR(VLOOKUP($C$292,'Database Quality'!$C$6:$I$102,N3,FALSE),"")</f>
        <v/>
      </c>
      <c r="O292" s="414" t="str">
        <f>IFERROR(VLOOKUP($C$292,'Database Quality'!$C$6:$I$102,O3,FALSE),"")</f>
        <v/>
      </c>
      <c r="P292" s="414" t="str">
        <f>IFERROR(VLOOKUP($C$292,'Database Quality'!$C$6:$I$102,P3,FALSE),"")</f>
        <v/>
      </c>
      <c r="Q292" s="548" t="str">
        <f>IFERROR(VLOOKUP($C$292,'Database Quality'!$C$6:$I$102,Q3,FALSE),"")</f>
        <v/>
      </c>
    </row>
    <row r="293" spans="2:17" ht="15.75" thickBot="1">
      <c r="C293" s="549" t="str">
        <f>IF('Distribution To ROM'!BC277="","",'Distribution To ROM'!BC277)</f>
        <v/>
      </c>
      <c r="D293" s="550" t="str">
        <f>IF('Distribution To ROM'!BD277="","",'Distribution To ROM'!BD277)</f>
        <v/>
      </c>
      <c r="E293" s="551" t="str">
        <f>IFERROR(VLOOKUP($C$293,'Database Quality'!$C$6:$I$102,E3,FALSE),"")</f>
        <v/>
      </c>
      <c r="F293" s="552" t="str">
        <f>IFERROR(VLOOKUP($C$293,'Database Quality'!$C$6:$I$102,F3,FALSE),"")</f>
        <v/>
      </c>
      <c r="G293" s="552" t="str">
        <f>IFERROR(VLOOKUP($C$293,'Database Quality'!$C$6:$I$102,G3,FALSE),"")</f>
        <v/>
      </c>
      <c r="H293" s="553" t="str">
        <f>IFERROR(VLOOKUP($C$293,'Database Quality'!$C$6:$I$102,H3,FALSE),"")</f>
        <v/>
      </c>
      <c r="I293" s="553" t="str">
        <f>IFERROR(VLOOKUP($C$293,'Database Quality'!$C$6:$I$102,I3,FALSE),"")</f>
        <v/>
      </c>
      <c r="J293" s="554" t="str">
        <f>IFERROR(VLOOKUP($C$293,'Database Quality'!$C$6:$I$102,J3,FALSE),"")</f>
        <v/>
      </c>
      <c r="K293" s="555" t="str">
        <f>IF('Distribution To ROM'!BE277="","",'Distribution To ROM'!BE277)</f>
        <v/>
      </c>
      <c r="L293" s="551" t="str">
        <f>IFERROR(VLOOKUP($C$293,'Database Quality'!$C$6:$I$102,L3,FALSE),"")</f>
        <v/>
      </c>
      <c r="M293" s="552" t="str">
        <f>IFERROR(VLOOKUP($C$293,'Database Quality'!$C$6:$I$102,M3,FALSE),"")</f>
        <v/>
      </c>
      <c r="N293" s="552" t="str">
        <f>IFERROR(VLOOKUP($C$293,'Database Quality'!$C$6:$I$102,N3,FALSE),"")</f>
        <v/>
      </c>
      <c r="O293" s="553" t="str">
        <f>IFERROR(VLOOKUP($C$293,'Database Quality'!$C$6:$I$102,O3,FALSE),"")</f>
        <v/>
      </c>
      <c r="P293" s="553" t="str">
        <f>IFERROR(VLOOKUP($C$293,'Database Quality'!$C$6:$I$102,P3,FALSE),"")</f>
        <v/>
      </c>
      <c r="Q293" s="556" t="str">
        <f>IFERROR(VLOOKUP($C$293,'Database Quality'!$C$6:$I$102,Q3,FALSE),"")</f>
        <v/>
      </c>
    </row>
    <row r="294" spans="2:17" ht="4.1500000000000004" customHeight="1" thickBot="1">
      <c r="C294" s="563"/>
      <c r="Q294" s="564"/>
    </row>
    <row r="295" spans="2:17">
      <c r="C295" s="557" t="s">
        <v>677</v>
      </c>
      <c r="D295" s="558">
        <f>SUM(D264:D281)</f>
        <v>27</v>
      </c>
      <c r="E295" s="565">
        <f>IFERROR(SUMPRODUCT(E264:E281,$D$264:$D$281)/$D$295,"")</f>
        <v>27.915555555555553</v>
      </c>
      <c r="F295" s="565">
        <f t="shared" ref="F295:J295" si="28">IFERROR(SUMPRODUCT(F264:F281,$D$264:$D$281)/$D$295,"")</f>
        <v>2.5777777777777775</v>
      </c>
      <c r="G295" s="565">
        <f t="shared" si="28"/>
        <v>9.407407407407406E-2</v>
      </c>
      <c r="H295" s="565">
        <f t="shared" si="28"/>
        <v>6821.4444444444443</v>
      </c>
      <c r="I295" s="565">
        <f t="shared" si="28"/>
        <v>5307.5555555555557</v>
      </c>
      <c r="J295" s="565">
        <f t="shared" si="28"/>
        <v>4763.9629629629626</v>
      </c>
      <c r="K295" s="559">
        <f>SUM(K264:K281)</f>
        <v>30</v>
      </c>
      <c r="L295" s="565">
        <f>IFERROR(SUMPRODUCT(L264:L281,$K$264:$K$281)/$K$295,"")</f>
        <v>27.915000000000003</v>
      </c>
      <c r="M295" s="565">
        <f t="shared" ref="M295:Q295" si="29">IFERROR(SUMPRODUCT(M264:M281,$K$264:$K$281)/$K$295,"")</f>
        <v>2.4260000000000002</v>
      </c>
      <c r="N295" s="565">
        <f t="shared" si="29"/>
        <v>9.1333333333333336E-2</v>
      </c>
      <c r="O295" s="565">
        <f t="shared" si="29"/>
        <v>6830.4</v>
      </c>
      <c r="P295" s="565">
        <f t="shared" si="29"/>
        <v>5321.7</v>
      </c>
      <c r="Q295" s="566">
        <f t="shared" si="29"/>
        <v>4776.5333333333338</v>
      </c>
    </row>
    <row r="296" spans="2:17" ht="15.75" thickBot="1">
      <c r="C296" s="560" t="s">
        <v>654</v>
      </c>
      <c r="D296" s="561">
        <f>SUM(D282:D293)</f>
        <v>4</v>
      </c>
      <c r="E296" s="567">
        <f>IFERROR(SUMPRODUCT(E282:E293,$D$282:$D$293)/$D$296,"")</f>
        <v>0</v>
      </c>
      <c r="F296" s="567">
        <f t="shared" ref="F296:J296" si="30">IFERROR(SUMPRODUCT(F282:F293,$D$282:$D$293)/$D$296,"")</f>
        <v>0</v>
      </c>
      <c r="G296" s="567">
        <f t="shared" si="30"/>
        <v>0</v>
      </c>
      <c r="H296" s="567">
        <f t="shared" si="30"/>
        <v>0</v>
      </c>
      <c r="I296" s="567">
        <f t="shared" si="30"/>
        <v>0</v>
      </c>
      <c r="J296" s="567">
        <f t="shared" si="30"/>
        <v>4270</v>
      </c>
      <c r="K296" s="562">
        <f>SUM(K282:K293)</f>
        <v>4</v>
      </c>
      <c r="L296" s="567">
        <f>IFERROR(SUMPRODUCT(L282:L293,$K$282:$K$293)/$K$296,"")</f>
        <v>0</v>
      </c>
      <c r="M296" s="567">
        <f t="shared" ref="M296:Q296" si="31">IFERROR(SUMPRODUCT(M282:M293,$K$282:$K$293)/$K$296,"")</f>
        <v>0</v>
      </c>
      <c r="N296" s="567">
        <f t="shared" si="31"/>
        <v>0</v>
      </c>
      <c r="O296" s="567">
        <f t="shared" si="31"/>
        <v>0</v>
      </c>
      <c r="P296" s="567">
        <f t="shared" si="31"/>
        <v>0</v>
      </c>
      <c r="Q296" s="568">
        <f t="shared" si="31"/>
        <v>4270</v>
      </c>
    </row>
    <row r="297" spans="2:17" ht="15.75" thickBot="1"/>
    <row r="298" spans="2:17" ht="19.5" thickBot="1">
      <c r="C298" s="934" t="s">
        <v>7</v>
      </c>
      <c r="D298" s="935"/>
      <c r="E298" s="936"/>
    </row>
    <row r="299" spans="2:17" ht="4.1500000000000004" customHeight="1" thickBot="1">
      <c r="E299" s="415">
        <v>2</v>
      </c>
      <c r="F299" s="415">
        <v>3</v>
      </c>
      <c r="G299" s="415">
        <v>4</v>
      </c>
      <c r="H299" s="415">
        <v>5</v>
      </c>
      <c r="I299" s="415">
        <v>6</v>
      </c>
      <c r="J299" s="415">
        <v>7</v>
      </c>
      <c r="K299" s="415"/>
      <c r="L299" s="415">
        <v>2</v>
      </c>
      <c r="M299" s="415">
        <v>3</v>
      </c>
      <c r="N299" s="415">
        <v>4</v>
      </c>
      <c r="O299" s="415">
        <v>5</v>
      </c>
      <c r="P299" s="415">
        <v>6</v>
      </c>
      <c r="Q299" s="415">
        <v>7</v>
      </c>
    </row>
    <row r="300" spans="2:17" ht="16.5" thickBot="1">
      <c r="C300" s="526" t="s">
        <v>119</v>
      </c>
      <c r="D300" s="527" t="s">
        <v>80</v>
      </c>
      <c r="E300" s="528" t="s">
        <v>593</v>
      </c>
      <c r="F300" s="529" t="s">
        <v>594</v>
      </c>
      <c r="G300" s="529" t="s">
        <v>595</v>
      </c>
      <c r="H300" s="529" t="s">
        <v>596</v>
      </c>
      <c r="I300" s="529" t="s">
        <v>597</v>
      </c>
      <c r="J300" s="530" t="s">
        <v>598</v>
      </c>
      <c r="K300" s="531" t="s">
        <v>25</v>
      </c>
      <c r="L300" s="528" t="s">
        <v>593</v>
      </c>
      <c r="M300" s="529" t="s">
        <v>594</v>
      </c>
      <c r="N300" s="529" t="s">
        <v>595</v>
      </c>
      <c r="O300" s="529" t="s">
        <v>596</v>
      </c>
      <c r="P300" s="529" t="s">
        <v>597</v>
      </c>
      <c r="Q300" s="532" t="s">
        <v>598</v>
      </c>
    </row>
    <row r="301" spans="2:17">
      <c r="B301" s="569" t="s">
        <v>675</v>
      </c>
      <c r="C301" s="533" t="str">
        <f>IF('Distribution To ROM'!A310="","",'Distribution To ROM'!A310)</f>
        <v>T300 CT1</v>
      </c>
      <c r="D301" s="534">
        <f>IF('Distribution To ROM'!B310="","",'Distribution To ROM'!B310)</f>
        <v>10</v>
      </c>
      <c r="E301" s="535">
        <f>IFERROR(VLOOKUP($C$301,'Database Quality'!$C$6:$I$102,E3,FALSE),"")</f>
        <v>28</v>
      </c>
      <c r="F301" s="536">
        <f>IFERROR(VLOOKUP($C$301,'Database Quality'!$C$6:$I$102,F3,FALSE),"")</f>
        <v>2.96</v>
      </c>
      <c r="G301" s="536">
        <f>IFERROR(VLOOKUP($C$301,'Database Quality'!$C$6:$I$102,G3,FALSE),"")</f>
        <v>0.1</v>
      </c>
      <c r="H301" s="537">
        <f>IFERROR(VLOOKUP($C$301,'Database Quality'!$C$6:$I$102,H3,FALSE),"")</f>
        <v>6805</v>
      </c>
      <c r="I301" s="537">
        <f>IFERROR(VLOOKUP($C$301,'Database Quality'!$C$6:$I$102,I3,FALSE),"")</f>
        <v>5272</v>
      </c>
      <c r="J301" s="538">
        <f>IFERROR(VLOOKUP($C$301,'Database Quality'!$C$6:$I$102,J3,FALSE),"")</f>
        <v>4729</v>
      </c>
      <c r="K301" s="539">
        <f>IF('Distribution To ROM'!C310="","",'Distribution To ROM'!C310)</f>
        <v>5</v>
      </c>
      <c r="L301" s="535">
        <f>IFERROR(VLOOKUP($C$301,'Database Quality'!$C$6:$I$102,L3,FALSE),"")</f>
        <v>28</v>
      </c>
      <c r="M301" s="536">
        <f>IFERROR(VLOOKUP($C$301,'Database Quality'!$C$6:$I$102,M3,FALSE),"")</f>
        <v>2.96</v>
      </c>
      <c r="N301" s="536">
        <f>IFERROR(VLOOKUP($C$301,'Database Quality'!$C$6:$I$102,N3,FALSE),"")</f>
        <v>0.1</v>
      </c>
      <c r="O301" s="537">
        <f>IFERROR(VLOOKUP($C$301,'Database Quality'!$C$6:$I$102,O3,FALSE),"")</f>
        <v>6805</v>
      </c>
      <c r="P301" s="537">
        <f>IFERROR(VLOOKUP($C$301,'Database Quality'!$C$6:$I$102,P3,FALSE),"")</f>
        <v>5272</v>
      </c>
      <c r="Q301" s="540">
        <f>IFERROR(VLOOKUP($C$301,'Database Quality'!$C$6:$I$102,Q3,FALSE),"")</f>
        <v>4729</v>
      </c>
    </row>
    <row r="302" spans="2:17">
      <c r="C302" s="541" t="str">
        <f>IF('Distribution To ROM'!A311="","",'Distribution To ROM'!A311)</f>
        <v/>
      </c>
      <c r="D302" s="534" t="str">
        <f>IF('Distribution To ROM'!B311="","",'Distribution To ROM'!B311)</f>
        <v/>
      </c>
      <c r="E302" s="542" t="str">
        <f>IFERROR(VLOOKUP($C$302,'Database Quality'!$C$6:$I$102,E3,FALSE),"")</f>
        <v/>
      </c>
      <c r="F302" s="421" t="str">
        <f>IFERROR(VLOOKUP($C$302,'Database Quality'!$C$6:$I$102,F3,FALSE),"")</f>
        <v/>
      </c>
      <c r="G302" s="421" t="str">
        <f>IFERROR(VLOOKUP($C$302,'Database Quality'!$C$6:$I$102,G3,FALSE),"")</f>
        <v/>
      </c>
      <c r="H302" s="422" t="str">
        <f>IFERROR(VLOOKUP($C$302,'Database Quality'!$C$6:$I$102,H3,FALSE),"")</f>
        <v/>
      </c>
      <c r="I302" s="422" t="str">
        <f>IFERROR(VLOOKUP($C$302,'Database Quality'!$C$6:$I$102,I3,FALSE),"")</f>
        <v/>
      </c>
      <c r="J302" s="543" t="str">
        <f>IFERROR(VLOOKUP($C$302,'Database Quality'!$C$6:$I$102,J3,FALSE),"")</f>
        <v/>
      </c>
      <c r="K302" s="539" t="str">
        <f>IF('Distribution To ROM'!C311="","",'Distribution To ROM'!C311)</f>
        <v/>
      </c>
      <c r="L302" s="542" t="str">
        <f>IFERROR(VLOOKUP($C$302,'Database Quality'!$C$6:$I$102,L3,FALSE),"")</f>
        <v/>
      </c>
      <c r="M302" s="421" t="str">
        <f>IFERROR(VLOOKUP($C$302,'Database Quality'!$C$6:$I$102,M3,FALSE),"")</f>
        <v/>
      </c>
      <c r="N302" s="421" t="str">
        <f>IFERROR(VLOOKUP($C$302,'Database Quality'!$C$6:$I$102,N3,FALSE),"")</f>
        <v/>
      </c>
      <c r="O302" s="422" t="str">
        <f>IFERROR(VLOOKUP($C$302,'Database Quality'!$C$6:$I$102,O3,FALSE),"")</f>
        <v/>
      </c>
      <c r="P302" s="422" t="str">
        <f>IFERROR(VLOOKUP($C$302,'Database Quality'!$C$6:$I$102,P3,FALSE),"")</f>
        <v/>
      </c>
      <c r="Q302" s="544" t="str">
        <f>IFERROR(VLOOKUP($C$302,'Database Quality'!$C$6:$I$102,Q3,FALSE),"")</f>
        <v/>
      </c>
    </row>
    <row r="303" spans="2:17">
      <c r="C303" s="541" t="str">
        <f>IF('Distribution To ROM'!A312="","",'Distribution To ROM'!A312)</f>
        <v/>
      </c>
      <c r="D303" s="534" t="str">
        <f>IF('Distribution To ROM'!B312="","",'Distribution To ROM'!B312)</f>
        <v/>
      </c>
      <c r="E303" s="542" t="str">
        <f>IFERROR(VLOOKUP($C$303,'Database Quality'!$C$6:$I$102,E3,FALSE),"")</f>
        <v/>
      </c>
      <c r="F303" s="421" t="str">
        <f>IFERROR(VLOOKUP($C$303,'Database Quality'!$C$6:$I$102,F3,FALSE),"")</f>
        <v/>
      </c>
      <c r="G303" s="421" t="str">
        <f>IFERROR(VLOOKUP($C$303,'Database Quality'!$C$6:$I$102,G3,FALSE),"")</f>
        <v/>
      </c>
      <c r="H303" s="422" t="str">
        <f>IFERROR(VLOOKUP($C$303,'Database Quality'!$C$6:$I$102,H3,FALSE),"")</f>
        <v/>
      </c>
      <c r="I303" s="422" t="str">
        <f>IFERROR(VLOOKUP($C$303,'Database Quality'!$C$6:$I$102,I3,FALSE),"")</f>
        <v/>
      </c>
      <c r="J303" s="543" t="str">
        <f>IFERROR(VLOOKUP($C$303,'Database Quality'!$C$6:$I$102,J3,FALSE),"")</f>
        <v/>
      </c>
      <c r="K303" s="539" t="str">
        <f>IF('Distribution To ROM'!C312="","",'Distribution To ROM'!C312)</f>
        <v/>
      </c>
      <c r="L303" s="542" t="str">
        <f>IFERROR(VLOOKUP($C$303,'Database Quality'!$C$6:$I$102,L3,FALSE),"")</f>
        <v/>
      </c>
      <c r="M303" s="421" t="str">
        <f>IFERROR(VLOOKUP($C$303,'Database Quality'!$C$6:$I$102,M3,FALSE),"")</f>
        <v/>
      </c>
      <c r="N303" s="421" t="str">
        <f>IFERROR(VLOOKUP($C$303,'Database Quality'!$C$6:$I$102,N3,FALSE),"")</f>
        <v/>
      </c>
      <c r="O303" s="422" t="str">
        <f>IFERROR(VLOOKUP($C$303,'Database Quality'!$C$6:$I$102,O3,FALSE),"")</f>
        <v/>
      </c>
      <c r="P303" s="422" t="str">
        <f>IFERROR(VLOOKUP($C$303,'Database Quality'!$C$6:$I$102,P3,FALSE),"")</f>
        <v/>
      </c>
      <c r="Q303" s="544" t="str">
        <f>IFERROR(VLOOKUP($C$303,'Database Quality'!$C$6:$I$102,Q3,FALSE),"")</f>
        <v/>
      </c>
    </row>
    <row r="304" spans="2:17">
      <c r="B304" s="569" t="s">
        <v>676</v>
      </c>
      <c r="C304" s="545" t="str">
        <f>IF('Distribution To ROM'!G310="","",'Distribution To ROM'!G310)</f>
        <v>T300 CT1.</v>
      </c>
      <c r="D304" s="534">
        <f>IF('Distribution To ROM'!H310="","",'Distribution To ROM'!H310)</f>
        <v>9</v>
      </c>
      <c r="E304" s="546">
        <f>IFERROR(VLOOKUP($C$304,'Database Quality'!$C$6:$I$102,E3,FALSE),"")</f>
        <v>28</v>
      </c>
      <c r="F304" s="438">
        <f>IFERROR(VLOOKUP($C$304,'Database Quality'!$C$6:$I$102,F3,FALSE),"")</f>
        <v>2.96</v>
      </c>
      <c r="G304" s="438">
        <f>IFERROR(VLOOKUP($C$304,'Database Quality'!$C$6:$I$102,G3,FALSE),"")</f>
        <v>0.1</v>
      </c>
      <c r="H304" s="414">
        <f>IFERROR(VLOOKUP($C$304,'Database Quality'!$C$6:$I$102,H3,FALSE),"")</f>
        <v>6805</v>
      </c>
      <c r="I304" s="414">
        <f>IFERROR(VLOOKUP($C$304,'Database Quality'!$C$6:$I$102,I3,FALSE),"")</f>
        <v>5272</v>
      </c>
      <c r="J304" s="547">
        <f>IFERROR(VLOOKUP($C$304,'Database Quality'!$C$6:$I$102,J3,FALSE),"")</f>
        <v>4729</v>
      </c>
      <c r="K304" s="539">
        <f>IF('Distribution To ROM'!I310="","",'Distribution To ROM'!I310)</f>
        <v>5</v>
      </c>
      <c r="L304" s="546">
        <f>IFERROR(VLOOKUP($C$304,'Database Quality'!$C$6:$I$102,L3,FALSE),"")</f>
        <v>28</v>
      </c>
      <c r="M304" s="438">
        <f>IFERROR(VLOOKUP($C$304,'Database Quality'!$C$6:$I$102,M3,FALSE),"")</f>
        <v>2.96</v>
      </c>
      <c r="N304" s="438">
        <f>IFERROR(VLOOKUP($C$304,'Database Quality'!$C$6:$I$102,N3,FALSE),"")</f>
        <v>0.1</v>
      </c>
      <c r="O304" s="414">
        <f>IFERROR(VLOOKUP($C$304,'Database Quality'!$C$6:$I$102,O3,FALSE),"")</f>
        <v>6805</v>
      </c>
      <c r="P304" s="414">
        <f>IFERROR(VLOOKUP($C$304,'Database Quality'!$C$6:$I$102,P3,FALSE),"")</f>
        <v>5272</v>
      </c>
      <c r="Q304" s="548">
        <f>IFERROR(VLOOKUP($C$304,'Database Quality'!$C$6:$I$102,Q3,FALSE),"")</f>
        <v>4729</v>
      </c>
    </row>
    <row r="305" spans="2:17">
      <c r="C305" s="545" t="str">
        <f>IF('Distribution To ROM'!G311="","",'Distribution To ROM'!G311)</f>
        <v/>
      </c>
      <c r="D305" s="534" t="str">
        <f>IF('Distribution To ROM'!H311="","",'Distribution To ROM'!H311)</f>
        <v/>
      </c>
      <c r="E305" s="546" t="str">
        <f>IFERROR(VLOOKUP($C$305,'Database Quality'!$C$6:$I$102,E3,FALSE),"")</f>
        <v/>
      </c>
      <c r="F305" s="438" t="str">
        <f>IFERROR(VLOOKUP($C$305,'Database Quality'!$C$6:$I$102,F3,FALSE),"")</f>
        <v/>
      </c>
      <c r="G305" s="438" t="str">
        <f>IFERROR(VLOOKUP($C$305,'Database Quality'!$C$6:$I$102,G3,FALSE),"")</f>
        <v/>
      </c>
      <c r="H305" s="414" t="str">
        <f>IFERROR(VLOOKUP($C$305,'Database Quality'!$C$6:$I$102,H3,FALSE),"")</f>
        <v/>
      </c>
      <c r="I305" s="414" t="str">
        <f>IFERROR(VLOOKUP($C$305,'Database Quality'!$C$6:$I$102,I3,FALSE),"")</f>
        <v/>
      </c>
      <c r="J305" s="547" t="str">
        <f>IFERROR(VLOOKUP($C$305,'Database Quality'!$C$6:$I$102,J3,FALSE),"")</f>
        <v/>
      </c>
      <c r="K305" s="539" t="str">
        <f>IF('Distribution To ROM'!I311="","",'Distribution To ROM'!I311)</f>
        <v/>
      </c>
      <c r="L305" s="546" t="str">
        <f>IFERROR(VLOOKUP($C$305,'Database Quality'!$C$6:$I$102,L3,FALSE),"")</f>
        <v/>
      </c>
      <c r="M305" s="438" t="str">
        <f>IFERROR(VLOOKUP($C$305,'Database Quality'!$C$6:$I$102,M3,FALSE),"")</f>
        <v/>
      </c>
      <c r="N305" s="438" t="str">
        <f>IFERROR(VLOOKUP($C$305,'Database Quality'!$C$6:$I$102,N3,FALSE),"")</f>
        <v/>
      </c>
      <c r="O305" s="414" t="str">
        <f>IFERROR(VLOOKUP($C$305,'Database Quality'!$C$6:$I$102,O3,FALSE),"")</f>
        <v/>
      </c>
      <c r="P305" s="414" t="str">
        <f>IFERROR(VLOOKUP($C$305,'Database Quality'!$C$6:$I$102,P3,FALSE),"")</f>
        <v/>
      </c>
      <c r="Q305" s="548" t="str">
        <f>IFERROR(VLOOKUP($C$305,'Database Quality'!$C$6:$I$102,Q3,FALSE),"")</f>
        <v/>
      </c>
    </row>
    <row r="306" spans="2:17">
      <c r="C306" s="545" t="str">
        <f>IF('Distribution To ROM'!G312="","",'Distribution To ROM'!G312)</f>
        <v/>
      </c>
      <c r="D306" s="534" t="str">
        <f>IF('Distribution To ROM'!H312="","",'Distribution To ROM'!H312)</f>
        <v/>
      </c>
      <c r="E306" s="546" t="str">
        <f>IFERROR(VLOOKUP($C$306,'Database Quality'!$C$6:$I$102,E3,FALSE),"")</f>
        <v/>
      </c>
      <c r="F306" s="438" t="str">
        <f>IFERROR(VLOOKUP($C$306,'Database Quality'!$C$6:$I$102,F3,FALSE),"")</f>
        <v/>
      </c>
      <c r="G306" s="438" t="str">
        <f>IFERROR(VLOOKUP($C$306,'Database Quality'!$C$6:$I$102,G3,FALSE),"")</f>
        <v/>
      </c>
      <c r="H306" s="414" t="str">
        <f>IFERROR(VLOOKUP($C$306,'Database Quality'!$C$6:$I$102,H3,FALSE),"")</f>
        <v/>
      </c>
      <c r="I306" s="414" t="str">
        <f>IFERROR(VLOOKUP($C$306,'Database Quality'!$C$6:$I$102,I3,FALSE),"")</f>
        <v/>
      </c>
      <c r="J306" s="547" t="str">
        <f>IFERROR(VLOOKUP($C$306,'Database Quality'!$C$6:$I$102,J3,FALSE),"")</f>
        <v/>
      </c>
      <c r="K306" s="539" t="str">
        <f>IF('Distribution To ROM'!I312="","",'Distribution To ROM'!I312)</f>
        <v/>
      </c>
      <c r="L306" s="546" t="str">
        <f>IFERROR(VLOOKUP($C$306,'Database Quality'!$C$6:$I$102,L3,FALSE),"")</f>
        <v/>
      </c>
      <c r="M306" s="438" t="str">
        <f>IFERROR(VLOOKUP($C$306,'Database Quality'!$C$6:$I$102,M3,FALSE),"")</f>
        <v/>
      </c>
      <c r="N306" s="438" t="str">
        <f>IFERROR(VLOOKUP($C$306,'Database Quality'!$C$6:$I$102,N3,FALSE),"")</f>
        <v/>
      </c>
      <c r="O306" s="414" t="str">
        <f>IFERROR(VLOOKUP($C$306,'Database Quality'!$C$6:$I$102,O3,FALSE),"")</f>
        <v/>
      </c>
      <c r="P306" s="414" t="str">
        <f>IFERROR(VLOOKUP($C$306,'Database Quality'!$C$6:$I$102,P3,FALSE),"")</f>
        <v/>
      </c>
      <c r="Q306" s="548" t="str">
        <f>IFERROR(VLOOKUP($C$306,'Database Quality'!$C$6:$I$102,Q3,FALSE),"")</f>
        <v/>
      </c>
    </row>
    <row r="307" spans="2:17">
      <c r="B307" s="569" t="s">
        <v>171</v>
      </c>
      <c r="C307" s="541" t="str">
        <f>IF('Distribution To ROM'!M310="","",'Distribution To ROM'!M310)</f>
        <v>T100 NT.</v>
      </c>
      <c r="D307" s="534">
        <f>IF('Distribution To ROM'!N310="","",'Distribution To ROM'!N310)</f>
        <v>4</v>
      </c>
      <c r="E307" s="542">
        <f>IFERROR(VLOOKUP($C$307,'Database Quality'!$C$6:$I$102,E3,FALSE),"")</f>
        <v>27.33</v>
      </c>
      <c r="F307" s="421">
        <f>IFERROR(VLOOKUP($C$307,'Database Quality'!$C$6:$I$102,F3,FALSE),"")</f>
        <v>1.42</v>
      </c>
      <c r="G307" s="421">
        <f>IFERROR(VLOOKUP($C$307,'Database Quality'!$C$6:$I$102,G3,FALSE),"")</f>
        <v>0.08</v>
      </c>
      <c r="H307" s="422">
        <f>IFERROR(VLOOKUP($C$307,'Database Quality'!$C$6:$I$102,H3,FALSE),"")</f>
        <v>6847</v>
      </c>
      <c r="I307" s="422">
        <f>IFERROR(VLOOKUP($C$307,'Database Quality'!$C$6:$I$102,I3,FALSE),"")</f>
        <v>5415</v>
      </c>
      <c r="J307" s="543">
        <f>IFERROR(VLOOKUP($C$307,'Database Quality'!$C$6:$I$102,J3,FALSE),"")</f>
        <v>4883</v>
      </c>
      <c r="K307" s="539">
        <f>IF('Distribution To ROM'!O310="","",'Distribution To ROM'!O310)</f>
        <v>5</v>
      </c>
      <c r="L307" s="542">
        <f>IFERROR(VLOOKUP($C$307,'Database Quality'!$C$6:$I$102,L3,FALSE),"")</f>
        <v>27.33</v>
      </c>
      <c r="M307" s="421">
        <f>IFERROR(VLOOKUP($C$307,'Database Quality'!$C$6:$I$102,M3,FALSE),"")</f>
        <v>1.42</v>
      </c>
      <c r="N307" s="421">
        <f>IFERROR(VLOOKUP($C$307,'Database Quality'!$C$6:$I$102,N3,FALSE),"")</f>
        <v>0.08</v>
      </c>
      <c r="O307" s="422">
        <f>IFERROR(VLOOKUP($C$307,'Database Quality'!$C$6:$I$102,O3,FALSE),"")</f>
        <v>6847</v>
      </c>
      <c r="P307" s="422">
        <f>IFERROR(VLOOKUP($C$307,'Database Quality'!$C$6:$I$102,P3,FALSE),"")</f>
        <v>5415</v>
      </c>
      <c r="Q307" s="544">
        <f>IFERROR(VLOOKUP($C$307,'Database Quality'!$C$6:$I$102,Q3,FALSE),"")</f>
        <v>4883</v>
      </c>
    </row>
    <row r="308" spans="2:17">
      <c r="C308" s="541" t="str">
        <f>IF('Distribution To ROM'!M311="","",'Distribution To ROM'!M311)</f>
        <v/>
      </c>
      <c r="D308" s="534" t="str">
        <f>IF('Distribution To ROM'!N311="","",'Distribution To ROM'!N311)</f>
        <v/>
      </c>
      <c r="E308" s="542" t="str">
        <f>IFERROR(VLOOKUP($C$308,'Database Quality'!$C$6:$I$102,E3,FALSE),"")</f>
        <v/>
      </c>
      <c r="F308" s="421" t="str">
        <f>IFERROR(VLOOKUP($C$308,'Database Quality'!$C$6:$I$102,F3,FALSE),"")</f>
        <v/>
      </c>
      <c r="G308" s="421" t="str">
        <f>IFERROR(VLOOKUP($C$308,'Database Quality'!$C$6:$I$102,G3,FALSE),"")</f>
        <v/>
      </c>
      <c r="H308" s="422" t="str">
        <f>IFERROR(VLOOKUP($C$308,'Database Quality'!$C$6:$I$102,H3,FALSE),"")</f>
        <v/>
      </c>
      <c r="I308" s="422" t="str">
        <f>IFERROR(VLOOKUP($C$308,'Database Quality'!$C$6:$I$102,I3,FALSE),"")</f>
        <v/>
      </c>
      <c r="J308" s="543" t="str">
        <f>IFERROR(VLOOKUP($C$308,'Database Quality'!$C$6:$I$102,J3,FALSE),"")</f>
        <v/>
      </c>
      <c r="K308" s="539" t="str">
        <f>IF('Distribution To ROM'!O311="","",'Distribution To ROM'!O311)</f>
        <v/>
      </c>
      <c r="L308" s="542" t="str">
        <f>IFERROR(VLOOKUP($C$308,'Database Quality'!$C$6:$I$102,L3,FALSE),"")</f>
        <v/>
      </c>
      <c r="M308" s="421" t="str">
        <f>IFERROR(VLOOKUP($C$308,'Database Quality'!$C$6:$I$102,M3,FALSE),"")</f>
        <v/>
      </c>
      <c r="N308" s="421" t="str">
        <f>IFERROR(VLOOKUP($C$308,'Database Quality'!$C$6:$I$102,N3,FALSE),"")</f>
        <v/>
      </c>
      <c r="O308" s="422" t="str">
        <f>IFERROR(VLOOKUP($C$308,'Database Quality'!$C$6:$I$102,O3,FALSE),"")</f>
        <v/>
      </c>
      <c r="P308" s="422" t="str">
        <f>IFERROR(VLOOKUP($C$308,'Database Quality'!$C$6:$I$102,P3,FALSE),"")</f>
        <v/>
      </c>
      <c r="Q308" s="544" t="str">
        <f>IFERROR(VLOOKUP($C$308,'Database Quality'!$C$6:$I$102,Q3,FALSE),"")</f>
        <v/>
      </c>
    </row>
    <row r="309" spans="2:17">
      <c r="C309" s="541" t="str">
        <f>IF('Distribution To ROM'!M312="","",'Distribution To ROM'!M312)</f>
        <v/>
      </c>
      <c r="D309" s="534" t="str">
        <f>IF('Distribution To ROM'!N312="","",'Distribution To ROM'!N312)</f>
        <v/>
      </c>
      <c r="E309" s="542" t="str">
        <f>IFERROR(VLOOKUP($C$309,'Database Quality'!$C$6:$I$102,E3,FALSE),"")</f>
        <v/>
      </c>
      <c r="F309" s="421" t="str">
        <f>IFERROR(VLOOKUP($C$309,'Database Quality'!$C$6:$I$102,F3,FALSE),"")</f>
        <v/>
      </c>
      <c r="G309" s="421" t="str">
        <f>IFERROR(VLOOKUP($C$309,'Database Quality'!$C$6:$I$102,G3,FALSE),"")</f>
        <v/>
      </c>
      <c r="H309" s="422" t="str">
        <f>IFERROR(VLOOKUP($C$309,'Database Quality'!$C$6:$I$102,H3,FALSE),"")</f>
        <v/>
      </c>
      <c r="I309" s="422" t="str">
        <f>IFERROR(VLOOKUP($C$309,'Database Quality'!$C$6:$I$102,I3,FALSE),"")</f>
        <v/>
      </c>
      <c r="J309" s="543" t="str">
        <f>IFERROR(VLOOKUP($C$309,'Database Quality'!$C$6:$I$102,J3,FALSE),"")</f>
        <v/>
      </c>
      <c r="K309" s="539" t="str">
        <f>IF('Distribution To ROM'!O312="","",'Distribution To ROM'!O312)</f>
        <v/>
      </c>
      <c r="L309" s="542" t="str">
        <f>IFERROR(VLOOKUP($C$309,'Database Quality'!$C$6:$I$102,L3,FALSE),"")</f>
        <v/>
      </c>
      <c r="M309" s="421" t="str">
        <f>IFERROR(VLOOKUP($C$309,'Database Quality'!$C$6:$I$102,M3,FALSE),"")</f>
        <v/>
      </c>
      <c r="N309" s="421" t="str">
        <f>IFERROR(VLOOKUP($C$309,'Database Quality'!$C$6:$I$102,N3,FALSE),"")</f>
        <v/>
      </c>
      <c r="O309" s="422" t="str">
        <f>IFERROR(VLOOKUP($C$309,'Database Quality'!$C$6:$I$102,O3,FALSE),"")</f>
        <v/>
      </c>
      <c r="P309" s="422" t="str">
        <f>IFERROR(VLOOKUP($C$309,'Database Quality'!$C$6:$I$102,P3,FALSE),"")</f>
        <v/>
      </c>
      <c r="Q309" s="544" t="str">
        <f>IFERROR(VLOOKUP($C$309,'Database Quality'!$C$6:$I$102,Q3,FALSE),"")</f>
        <v/>
      </c>
    </row>
    <row r="310" spans="2:17">
      <c r="B310" s="569" t="s">
        <v>90</v>
      </c>
      <c r="C310" s="545" t="str">
        <f>IF('Distribution To ROM'!S310="","",'Distribution To ROM'!S310)</f>
        <v>T200 CT2</v>
      </c>
      <c r="D310" s="534">
        <f>IF('Distribution To ROM'!T310="","",'Distribution To ROM'!T310)</f>
        <v>4</v>
      </c>
      <c r="E310" s="546">
        <f>IFERROR(VLOOKUP($C$310,'Database Quality'!$C$6:$I$102,E3,FALSE),"")</f>
        <v>28.1</v>
      </c>
      <c r="F310" s="438">
        <f>IFERROR(VLOOKUP($C$310,'Database Quality'!$C$6:$I$102,F3,FALSE),"")</f>
        <v>1.92</v>
      </c>
      <c r="G310" s="438">
        <f>IFERROR(VLOOKUP($C$310,'Database Quality'!$C$6:$I$102,G3,FALSE),"")</f>
        <v>0.08</v>
      </c>
      <c r="H310" s="414">
        <f>IFERROR(VLOOKUP($C$310,'Database Quality'!$C$6:$I$102,H3,FALSE),"")</f>
        <v>6874</v>
      </c>
      <c r="I310" s="414">
        <f>IFERROR(VLOOKUP($C$310,'Database Quality'!$C$6:$I$102,I3,FALSE),"")</f>
        <v>5369</v>
      </c>
      <c r="J310" s="547">
        <f>IFERROR(VLOOKUP($C$310,'Database Quality'!$C$6:$I$102,J3,FALSE),"")</f>
        <v>4811</v>
      </c>
      <c r="K310" s="539">
        <f>IF('Distribution To ROM'!U310="","",'Distribution To ROM'!U310)</f>
        <v>7</v>
      </c>
      <c r="L310" s="546">
        <f>IFERROR(VLOOKUP($C$310,'Database Quality'!$C$6:$I$102,L3,FALSE),"")</f>
        <v>28.1</v>
      </c>
      <c r="M310" s="438">
        <f>IFERROR(VLOOKUP($C$310,'Database Quality'!$C$6:$I$102,M3,FALSE),"")</f>
        <v>1.92</v>
      </c>
      <c r="N310" s="438">
        <f>IFERROR(VLOOKUP($C$310,'Database Quality'!$C$6:$I$102,N3,FALSE),"")</f>
        <v>0.08</v>
      </c>
      <c r="O310" s="414">
        <f>IFERROR(VLOOKUP($C$310,'Database Quality'!$C$6:$I$102,O3,FALSE),"")</f>
        <v>6874</v>
      </c>
      <c r="P310" s="414">
        <f>IFERROR(VLOOKUP($C$310,'Database Quality'!$C$6:$I$102,P3,FALSE),"")</f>
        <v>5369</v>
      </c>
      <c r="Q310" s="548">
        <f>IFERROR(VLOOKUP($C$310,'Database Quality'!$C$6:$I$102,Q3,FALSE),"")</f>
        <v>4811</v>
      </c>
    </row>
    <row r="311" spans="2:17">
      <c r="C311" s="545" t="str">
        <f>IF('Distribution To ROM'!S311="","",'Distribution To ROM'!S311)</f>
        <v/>
      </c>
      <c r="D311" s="534" t="str">
        <f>IF('Distribution To ROM'!T311="","",'Distribution To ROM'!T311)</f>
        <v/>
      </c>
      <c r="E311" s="546" t="str">
        <f>IFERROR(VLOOKUP($C$311,'Database Quality'!$C$6:$I$102,E3,FALSE),"")</f>
        <v/>
      </c>
      <c r="F311" s="438" t="str">
        <f>IFERROR(VLOOKUP($C$311,'Database Quality'!$C$6:$I$102,F3,FALSE),"")</f>
        <v/>
      </c>
      <c r="G311" s="438" t="str">
        <f>IFERROR(VLOOKUP($C$311,'Database Quality'!$C$6:$I$102,G3,FALSE),"")</f>
        <v/>
      </c>
      <c r="H311" s="414" t="str">
        <f>IFERROR(VLOOKUP($C$311,'Database Quality'!$C$6:$I$102,H3,FALSE),"")</f>
        <v/>
      </c>
      <c r="I311" s="414" t="str">
        <f>IFERROR(VLOOKUP($C$311,'Database Quality'!$C$6:$I$102,I3,FALSE),"")</f>
        <v/>
      </c>
      <c r="J311" s="547" t="str">
        <f>IFERROR(VLOOKUP($C$311,'Database Quality'!$C$6:$I$102,J3,FALSE),"")</f>
        <v/>
      </c>
      <c r="K311" s="539" t="str">
        <f>IF('Distribution To ROM'!U311="","",'Distribution To ROM'!U311)</f>
        <v/>
      </c>
      <c r="L311" s="546" t="str">
        <f>IFERROR(VLOOKUP($C$311,'Database Quality'!$C$6:$I$102,L3,FALSE),"")</f>
        <v/>
      </c>
      <c r="M311" s="438" t="str">
        <f>IFERROR(VLOOKUP($C$311,'Database Quality'!$C$6:$I$102,M3,FALSE),"")</f>
        <v/>
      </c>
      <c r="N311" s="438" t="str">
        <f>IFERROR(VLOOKUP($C$311,'Database Quality'!$C$6:$I$102,N3,FALSE),"")</f>
        <v/>
      </c>
      <c r="O311" s="414" t="str">
        <f>IFERROR(VLOOKUP($C$311,'Database Quality'!$C$6:$I$102,O3,FALSE),"")</f>
        <v/>
      </c>
      <c r="P311" s="414" t="str">
        <f>IFERROR(VLOOKUP($C$311,'Database Quality'!$C$6:$I$102,P3,FALSE),"")</f>
        <v/>
      </c>
      <c r="Q311" s="548" t="str">
        <f>IFERROR(VLOOKUP($C$311,'Database Quality'!$C$6:$I$102,Q3,FALSE),"")</f>
        <v/>
      </c>
    </row>
    <row r="312" spans="2:17">
      <c r="C312" s="545" t="str">
        <f>IF('Distribution To ROM'!S312="","",'Distribution To ROM'!S312)</f>
        <v/>
      </c>
      <c r="D312" s="534" t="str">
        <f>IF('Distribution To ROM'!T312="","",'Distribution To ROM'!T312)</f>
        <v/>
      </c>
      <c r="E312" s="546" t="str">
        <f>IFERROR(VLOOKUP($C$312,'Database Quality'!$C$6:$I$102,E3,FALSE),"")</f>
        <v/>
      </c>
      <c r="F312" s="438" t="str">
        <f>IFERROR(VLOOKUP($C$312,'Database Quality'!$C$6:$I$102,F3,FALSE),"")</f>
        <v/>
      </c>
      <c r="G312" s="438" t="str">
        <f>IFERROR(VLOOKUP($C$312,'Database Quality'!$C$6:$I$102,G3,FALSE),"")</f>
        <v/>
      </c>
      <c r="H312" s="414" t="str">
        <f>IFERROR(VLOOKUP($C$312,'Database Quality'!$C$6:$I$102,H3,FALSE),"")</f>
        <v/>
      </c>
      <c r="I312" s="414" t="str">
        <f>IFERROR(VLOOKUP($C$312,'Database Quality'!$C$6:$I$102,I3,FALSE),"")</f>
        <v/>
      </c>
      <c r="J312" s="547" t="str">
        <f>IFERROR(VLOOKUP($C$312,'Database Quality'!$C$6:$I$102,J3,FALSE),"")</f>
        <v/>
      </c>
      <c r="K312" s="539" t="str">
        <f>IF('Distribution To ROM'!U312="","",'Distribution To ROM'!U312)</f>
        <v/>
      </c>
      <c r="L312" s="546" t="str">
        <f>IFERROR(VLOOKUP($C$312,'Database Quality'!$C$6:$I$102,L3,FALSE),"")</f>
        <v/>
      </c>
      <c r="M312" s="438" t="str">
        <f>IFERROR(VLOOKUP($C$312,'Database Quality'!$C$6:$I$102,M3,FALSE),"")</f>
        <v/>
      </c>
      <c r="N312" s="438" t="str">
        <f>IFERROR(VLOOKUP($C$312,'Database Quality'!$C$6:$I$102,N3,FALSE),"")</f>
        <v/>
      </c>
      <c r="O312" s="414" t="str">
        <f>IFERROR(VLOOKUP($C$312,'Database Quality'!$C$6:$I$102,O3,FALSE),"")</f>
        <v/>
      </c>
      <c r="P312" s="414" t="str">
        <f>IFERROR(VLOOKUP($C$312,'Database Quality'!$C$6:$I$102,P3,FALSE),"")</f>
        <v/>
      </c>
      <c r="Q312" s="548" t="str">
        <f>IFERROR(VLOOKUP($C$312,'Database Quality'!$C$6:$I$102,Q3,FALSE),"")</f>
        <v/>
      </c>
    </row>
    <row r="313" spans="2:17">
      <c r="B313" s="569" t="s">
        <v>172</v>
      </c>
      <c r="C313" s="541" t="str">
        <f>IF('Distribution To ROM'!Y310="","",'Distribution To ROM'!Y310)</f>
        <v/>
      </c>
      <c r="D313" s="534" t="str">
        <f>IF('Distribution To ROM'!Z310="","",'Distribution To ROM'!Z310)</f>
        <v/>
      </c>
      <c r="E313" s="542" t="str">
        <f>IFERROR(VLOOKUP($C$313,'Database Quality'!$C$6:$I$102,E3,FALSE),"")</f>
        <v/>
      </c>
      <c r="F313" s="421" t="str">
        <f>IFERROR(VLOOKUP($C$313,'Database Quality'!$C$6:$I$102,F3,FALSE),"")</f>
        <v/>
      </c>
      <c r="G313" s="421" t="str">
        <f>IFERROR(VLOOKUP($C$313,'Database Quality'!$C$6:$I$102,G3,FALSE),"")</f>
        <v/>
      </c>
      <c r="H313" s="422" t="str">
        <f>IFERROR(VLOOKUP($C$313,'Database Quality'!$C$6:$I$102,H3,FALSE),"")</f>
        <v/>
      </c>
      <c r="I313" s="422" t="str">
        <f>IFERROR(VLOOKUP($C$313,'Database Quality'!$C$6:$I$102,I3,FALSE),"")</f>
        <v/>
      </c>
      <c r="J313" s="543" t="str">
        <f>IFERROR(VLOOKUP($C$313,'Database Quality'!$C$6:$I$102,J3,FALSE),"")</f>
        <v/>
      </c>
      <c r="K313" s="539" t="str">
        <f>IF('Distribution To ROM'!AA310="","",'Distribution To ROM'!AA310)</f>
        <v/>
      </c>
      <c r="L313" s="542" t="str">
        <f>IFERROR(VLOOKUP($C$313,'Database Quality'!$C$6:$I$102,L3,FALSE),"")</f>
        <v/>
      </c>
      <c r="M313" s="421" t="str">
        <f>IFERROR(VLOOKUP($C$313,'Database Quality'!$C$6:$I$102,M3,FALSE),"")</f>
        <v/>
      </c>
      <c r="N313" s="421" t="str">
        <f>IFERROR(VLOOKUP($C$313,'Database Quality'!$C$6:$I$102,N3,FALSE),"")</f>
        <v/>
      </c>
      <c r="O313" s="422" t="str">
        <f>IFERROR(VLOOKUP($C$313,'Database Quality'!$C$6:$I$102,O3,FALSE),"")</f>
        <v/>
      </c>
      <c r="P313" s="422" t="str">
        <f>IFERROR(VLOOKUP($C$313,'Database Quality'!$C$6:$I$102,P3,FALSE),"")</f>
        <v/>
      </c>
      <c r="Q313" s="544" t="str">
        <f>IFERROR(VLOOKUP($C$313,'Database Quality'!$C$6:$I$102,Q3,FALSE),"")</f>
        <v/>
      </c>
    </row>
    <row r="314" spans="2:17">
      <c r="C314" s="541" t="str">
        <f>IF('Distribution To ROM'!Y311="","",'Distribution To ROM'!Y311)</f>
        <v/>
      </c>
      <c r="D314" s="534" t="str">
        <f>IF('Distribution To ROM'!Z311="","",'Distribution To ROM'!Z311)</f>
        <v/>
      </c>
      <c r="E314" s="542" t="str">
        <f>IFERROR(VLOOKUP($C$314,'Database Quality'!$C$6:$I$102,E3,FALSE),"")</f>
        <v/>
      </c>
      <c r="F314" s="421" t="str">
        <f>IFERROR(VLOOKUP($C$314,'Database Quality'!$C$6:$I$102,F3,FALSE),"")</f>
        <v/>
      </c>
      <c r="G314" s="421" t="str">
        <f>IFERROR(VLOOKUP($C$314,'Database Quality'!$C$6:$I$102,G3,FALSE),"")</f>
        <v/>
      </c>
      <c r="H314" s="422" t="str">
        <f>IFERROR(VLOOKUP($C$314,'Database Quality'!$C$6:$I$102,H3,FALSE),"")</f>
        <v/>
      </c>
      <c r="I314" s="422" t="str">
        <f>IFERROR(VLOOKUP($C$314,'Database Quality'!$C$6:$I$102,I3,FALSE),"")</f>
        <v/>
      </c>
      <c r="J314" s="543" t="str">
        <f>IFERROR(VLOOKUP($C$314,'Database Quality'!$C$6:$I$102,J3,FALSE),"")</f>
        <v/>
      </c>
      <c r="K314" s="539" t="str">
        <f>IF('Distribution To ROM'!AA311="","",'Distribution To ROM'!AA311)</f>
        <v/>
      </c>
      <c r="L314" s="542" t="str">
        <f>IFERROR(VLOOKUP($C$314,'Database Quality'!$C$6:$I$102,L3,FALSE),"")</f>
        <v/>
      </c>
      <c r="M314" s="421" t="str">
        <f>IFERROR(VLOOKUP($C$314,'Database Quality'!$C$6:$I$102,M3,FALSE),"")</f>
        <v/>
      </c>
      <c r="N314" s="421" t="str">
        <f>IFERROR(VLOOKUP($C$314,'Database Quality'!$C$6:$I$102,N3,FALSE),"")</f>
        <v/>
      </c>
      <c r="O314" s="422" t="str">
        <f>IFERROR(VLOOKUP($C$314,'Database Quality'!$C$6:$I$102,O3,FALSE),"")</f>
        <v/>
      </c>
      <c r="P314" s="422" t="str">
        <f>IFERROR(VLOOKUP($C$314,'Database Quality'!$C$6:$I$102,P3,FALSE),"")</f>
        <v/>
      </c>
      <c r="Q314" s="544" t="str">
        <f>IFERROR(VLOOKUP($C$314,'Database Quality'!$C$6:$I$102,Q3,FALSE),"")</f>
        <v/>
      </c>
    </row>
    <row r="315" spans="2:17">
      <c r="C315" s="541" t="str">
        <f>IF('Distribution To ROM'!Y312="","",'Distribution To ROM'!Y312)</f>
        <v/>
      </c>
      <c r="D315" s="534" t="str">
        <f>IF('Distribution To ROM'!Z312="","",'Distribution To ROM'!Z312)</f>
        <v/>
      </c>
      <c r="E315" s="542" t="str">
        <f>IFERROR(VLOOKUP($C$315,'Database Quality'!$C$6:$I$102,E3,FALSE),"")</f>
        <v/>
      </c>
      <c r="F315" s="421" t="str">
        <f>IFERROR(VLOOKUP($C$315,'Database Quality'!$C$6:$I$102,F3,FALSE),"")</f>
        <v/>
      </c>
      <c r="G315" s="421" t="str">
        <f>IFERROR(VLOOKUP($C$315,'Database Quality'!$C$6:$I$102,G3,FALSE),"")</f>
        <v/>
      </c>
      <c r="H315" s="422" t="str">
        <f>IFERROR(VLOOKUP($C$315,'Database Quality'!$C$6:$I$102,H3,FALSE),"")</f>
        <v/>
      </c>
      <c r="I315" s="422" t="str">
        <f>IFERROR(VLOOKUP($C$315,'Database Quality'!$C$6:$I$102,I3,FALSE),"")</f>
        <v/>
      </c>
      <c r="J315" s="543" t="str">
        <f>IFERROR(VLOOKUP($C$315,'Database Quality'!$C$6:$I$102,J3,FALSE),"")</f>
        <v/>
      </c>
      <c r="K315" s="539" t="str">
        <f>IF('Distribution To ROM'!AA312="","",'Distribution To ROM'!AA312)</f>
        <v/>
      </c>
      <c r="L315" s="542" t="str">
        <f>IFERROR(VLOOKUP($C$315,'Database Quality'!$C$6:$I$102,L3,FALSE),"")</f>
        <v/>
      </c>
      <c r="M315" s="421" t="str">
        <f>IFERROR(VLOOKUP($C$315,'Database Quality'!$C$6:$I$102,M3,FALSE),"")</f>
        <v/>
      </c>
      <c r="N315" s="421" t="str">
        <f>IFERROR(VLOOKUP($C$315,'Database Quality'!$C$6:$I$102,N3,FALSE),"")</f>
        <v/>
      </c>
      <c r="O315" s="422" t="str">
        <f>IFERROR(VLOOKUP($C$315,'Database Quality'!$C$6:$I$102,O3,FALSE),"")</f>
        <v/>
      </c>
      <c r="P315" s="422" t="str">
        <f>IFERROR(VLOOKUP($C$315,'Database Quality'!$C$6:$I$102,P3,FALSE),"")</f>
        <v/>
      </c>
      <c r="Q315" s="544" t="str">
        <f>IFERROR(VLOOKUP($C$315,'Database Quality'!$C$6:$I$102,Q3,FALSE),"")</f>
        <v/>
      </c>
    </row>
    <row r="316" spans="2:17">
      <c r="B316" s="570" t="s">
        <v>197</v>
      </c>
      <c r="C316" s="545" t="str">
        <f>IF('Distribution To ROM'!AW310="","",'Distribution To ROM'!AW310)</f>
        <v/>
      </c>
      <c r="D316" s="534" t="str">
        <f>IF('Distribution To ROM'!AX310="","",'Distribution To ROM'!AX310)</f>
        <v/>
      </c>
      <c r="E316" s="546" t="str">
        <f>IFERROR(VLOOKUP($C$316,'Database Quality'!$C$6:$I$102,E3,FALSE),"")</f>
        <v/>
      </c>
      <c r="F316" s="438" t="str">
        <f>IFERROR(VLOOKUP($C$316,'Database Quality'!$C$6:$I$102,F3,FALSE),"")</f>
        <v/>
      </c>
      <c r="G316" s="438" t="str">
        <f>IFERROR(VLOOKUP($C$316,'Database Quality'!$C$6:$I$102,G3,FALSE),"")</f>
        <v/>
      </c>
      <c r="H316" s="414" t="str">
        <f>IFERROR(VLOOKUP($C$316,'Database Quality'!$C$6:$I$102,H3,FALSE),"")</f>
        <v/>
      </c>
      <c r="I316" s="414" t="str">
        <f>IFERROR(VLOOKUP($C$316,'Database Quality'!$C$6:$I$102,I3,FALSE),"")</f>
        <v/>
      </c>
      <c r="J316" s="547" t="str">
        <f>IFERROR(VLOOKUP($C$316,'Database Quality'!$C$6:$I$102,J3,FALSE),"")</f>
        <v/>
      </c>
      <c r="K316" s="539" t="str">
        <f>IF('Distribution To ROM'!AY310="","",'Distribution To ROM'!AY310)</f>
        <v/>
      </c>
      <c r="L316" s="546" t="str">
        <f>IFERROR(VLOOKUP($C$316,'Database Quality'!$C$6:$I$102,L3,FALSE),"")</f>
        <v/>
      </c>
      <c r="M316" s="438" t="str">
        <f>IFERROR(VLOOKUP($C$316,'Database Quality'!$C$6:$I$102,M3,FALSE),"")</f>
        <v/>
      </c>
      <c r="N316" s="438" t="str">
        <f>IFERROR(VLOOKUP($C$316,'Database Quality'!$C$6:$I$102,N3,FALSE),"")</f>
        <v/>
      </c>
      <c r="O316" s="414" t="str">
        <f>IFERROR(VLOOKUP($C$316,'Database Quality'!$C$6:$I$102,O3,FALSE),"")</f>
        <v/>
      </c>
      <c r="P316" s="414" t="str">
        <f>IFERROR(VLOOKUP($C$316,'Database Quality'!$C$6:$I$102,P3,FALSE),"")</f>
        <v/>
      </c>
      <c r="Q316" s="548" t="str">
        <f>IFERROR(VLOOKUP($C$316,'Database Quality'!$C$6:$I$102,Q3,FALSE),"")</f>
        <v/>
      </c>
    </row>
    <row r="317" spans="2:17">
      <c r="B317" s="570"/>
      <c r="C317" s="545" t="str">
        <f>IF('Distribution To ROM'!AW311="","",'Distribution To ROM'!AW311)</f>
        <v/>
      </c>
      <c r="D317" s="534" t="str">
        <f>IF('Distribution To ROM'!AX311="","",'Distribution To ROM'!AX311)</f>
        <v/>
      </c>
      <c r="E317" s="546" t="str">
        <f>IFERROR(VLOOKUP($C$317,'Database Quality'!$C$6:$I$102,E3,FALSE),"")</f>
        <v/>
      </c>
      <c r="F317" s="438" t="str">
        <f>IFERROR(VLOOKUP($C$317,'Database Quality'!$C$6:$I$102,F3,FALSE),"")</f>
        <v/>
      </c>
      <c r="G317" s="438" t="str">
        <f>IFERROR(VLOOKUP($C$317,'Database Quality'!$C$6:$I$102,G3,FALSE),"")</f>
        <v/>
      </c>
      <c r="H317" s="414" t="str">
        <f>IFERROR(VLOOKUP($C$317,'Database Quality'!$C$6:$I$102,H3,FALSE),"")</f>
        <v/>
      </c>
      <c r="I317" s="414" t="str">
        <f>IFERROR(VLOOKUP($C$317,'Database Quality'!$C$6:$I$102,I3,FALSE),"")</f>
        <v/>
      </c>
      <c r="J317" s="547" t="str">
        <f>IFERROR(VLOOKUP($C$317,'Database Quality'!$C$6:$I$102,J3,FALSE),"")</f>
        <v/>
      </c>
      <c r="K317" s="539" t="str">
        <f>IF('Distribution To ROM'!AY311="","",'Distribution To ROM'!AY311)</f>
        <v/>
      </c>
      <c r="L317" s="546" t="str">
        <f>IFERROR(VLOOKUP($C$317,'Database Quality'!$C$6:$I$102,L3,FALSE),"")</f>
        <v/>
      </c>
      <c r="M317" s="438" t="str">
        <f>IFERROR(VLOOKUP($C$317,'Database Quality'!$C$6:$I$102,M3,FALSE),"")</f>
        <v/>
      </c>
      <c r="N317" s="438" t="str">
        <f>IFERROR(VLOOKUP($C$317,'Database Quality'!$C$6:$I$102,N3,FALSE),"")</f>
        <v/>
      </c>
      <c r="O317" s="414" t="str">
        <f>IFERROR(VLOOKUP($C$317,'Database Quality'!$C$6:$I$102,O3,FALSE),"")</f>
        <v/>
      </c>
      <c r="P317" s="414" t="str">
        <f>IFERROR(VLOOKUP($C$317,'Database Quality'!$C$6:$I$102,P3,FALSE),"")</f>
        <v/>
      </c>
      <c r="Q317" s="548" t="str">
        <f>IFERROR(VLOOKUP($C$317,'Database Quality'!$C$6:$I$102,Q3,FALSE),"")</f>
        <v/>
      </c>
    </row>
    <row r="318" spans="2:17">
      <c r="B318" s="570"/>
      <c r="C318" s="545" t="str">
        <f>IF('Distribution To ROM'!AW312="","",'Distribution To ROM'!AW312)</f>
        <v/>
      </c>
      <c r="D318" s="534" t="str">
        <f>IF('Distribution To ROM'!AX312="","",'Distribution To ROM'!AX312)</f>
        <v/>
      </c>
      <c r="E318" s="546" t="str">
        <f>IFERROR(VLOOKUP($C$318,'Database Quality'!$C$6:$I$102,E3,FALSE),"")</f>
        <v/>
      </c>
      <c r="F318" s="438" t="str">
        <f>IFERROR(VLOOKUP($C$318,'Database Quality'!$C$6:$I$102,F3,FALSE),"")</f>
        <v/>
      </c>
      <c r="G318" s="438" t="str">
        <f>IFERROR(VLOOKUP($C$318,'Database Quality'!$C$6:$I$102,G3,FALSE),"")</f>
        <v/>
      </c>
      <c r="H318" s="414" t="str">
        <f>IFERROR(VLOOKUP($C$318,'Database Quality'!$C$6:$I$102,H3,FALSE),"")</f>
        <v/>
      </c>
      <c r="I318" s="414" t="str">
        <f>IFERROR(VLOOKUP($C$318,'Database Quality'!$C$6:$I$102,I3,FALSE),"")</f>
        <v/>
      </c>
      <c r="J318" s="547" t="str">
        <f>IFERROR(VLOOKUP($C$318,'Database Quality'!$C$6:$I$102,J3,FALSE),"")</f>
        <v/>
      </c>
      <c r="K318" s="539" t="str">
        <f>IF('Distribution To ROM'!AY312="","",'Distribution To ROM'!AY312)</f>
        <v/>
      </c>
      <c r="L318" s="546" t="str">
        <f>IFERROR(VLOOKUP($C$318,'Database Quality'!$C$6:$I$102,L3,FALSE),"")</f>
        <v/>
      </c>
      <c r="M318" s="438" t="str">
        <f>IFERROR(VLOOKUP($C$318,'Database Quality'!$C$6:$I$102,M3,FALSE),"")</f>
        <v/>
      </c>
      <c r="N318" s="438" t="str">
        <f>IFERROR(VLOOKUP($C$318,'Database Quality'!$C$6:$I$102,N3,FALSE),"")</f>
        <v/>
      </c>
      <c r="O318" s="414" t="str">
        <f>IFERROR(VLOOKUP($C$318,'Database Quality'!$C$6:$I$102,O3,FALSE),"")</f>
        <v/>
      </c>
      <c r="P318" s="414" t="str">
        <f>IFERROR(VLOOKUP($C$318,'Database Quality'!$C$6:$I$102,P3,FALSE),"")</f>
        <v/>
      </c>
      <c r="Q318" s="548" t="str">
        <f>IFERROR(VLOOKUP($C$318,'Database Quality'!$C$6:$I$102,Q3,FALSE),"")</f>
        <v/>
      </c>
    </row>
    <row r="319" spans="2:17">
      <c r="B319" s="569" t="s">
        <v>188</v>
      </c>
      <c r="C319" s="541" t="str">
        <f>IF('Distribution To ROM'!AE310="","",'Distribution To ROM'!AE310)</f>
        <v/>
      </c>
      <c r="D319" s="534" t="str">
        <f>IF('Distribution To ROM'!AF310="","",'Distribution To ROM'!AF310)</f>
        <v/>
      </c>
      <c r="E319" s="542" t="str">
        <f>IFERROR(VLOOKUP($C$319,'Database Quality'!$C$6:$I$102,E3,FALSE),"")</f>
        <v/>
      </c>
      <c r="F319" s="421" t="str">
        <f>IFERROR(VLOOKUP($C$319,'Database Quality'!$C$6:$I$102,F3,FALSE),"")</f>
        <v/>
      </c>
      <c r="G319" s="421" t="str">
        <f>IFERROR(VLOOKUP($C$319,'Database Quality'!$C$6:$I$102,G3,FALSE),"")</f>
        <v/>
      </c>
      <c r="H319" s="422" t="str">
        <f>IFERROR(VLOOKUP($C$319,'Database Quality'!$C$6:$I$102,H3,FALSE),"")</f>
        <v/>
      </c>
      <c r="I319" s="422" t="str">
        <f>IFERROR(VLOOKUP($C$319,'Database Quality'!$C$6:$I$102,I3,FALSE),"")</f>
        <v/>
      </c>
      <c r="J319" s="543" t="str">
        <f>IFERROR(VLOOKUP($C$319,'Database Quality'!$C$6:$I$102,J3,FALSE),"")</f>
        <v/>
      </c>
      <c r="K319" s="539" t="str">
        <f>IF('Distribution To ROM'!AG310="","",'Distribution To ROM'!AG310)</f>
        <v/>
      </c>
      <c r="L319" s="542" t="str">
        <f>IFERROR(VLOOKUP($C$319,'Database Quality'!$C$6:$I$102,L3,FALSE),"")</f>
        <v/>
      </c>
      <c r="M319" s="421" t="str">
        <f>IFERROR(VLOOKUP($C$319,'Database Quality'!$C$6:$I$102,M3,FALSE),"")</f>
        <v/>
      </c>
      <c r="N319" s="421" t="str">
        <f>IFERROR(VLOOKUP($C$319,'Database Quality'!$C$6:$I$102,N3,FALSE),"")</f>
        <v/>
      </c>
      <c r="O319" s="422" t="str">
        <f>IFERROR(VLOOKUP($C$319,'Database Quality'!$C$6:$I$102,O3,FALSE),"")</f>
        <v/>
      </c>
      <c r="P319" s="422" t="str">
        <f>IFERROR(VLOOKUP($C$319,'Database Quality'!$C$6:$I$102,P3,FALSE),"")</f>
        <v/>
      </c>
      <c r="Q319" s="544" t="str">
        <f>IFERROR(VLOOKUP($C$319,'Database Quality'!$C$6:$I$102,Q3,FALSE),"")</f>
        <v/>
      </c>
    </row>
    <row r="320" spans="2:17">
      <c r="C320" s="541" t="str">
        <f>IF('Distribution To ROM'!AE311="","",'Distribution To ROM'!AE311)</f>
        <v/>
      </c>
      <c r="D320" s="534" t="str">
        <f>IF('Distribution To ROM'!AF311="","",'Distribution To ROM'!AF311)</f>
        <v/>
      </c>
      <c r="E320" s="542" t="str">
        <f>IFERROR(VLOOKUP($C$320,'Database Quality'!$C$6:$I$102,E3,FALSE),"")</f>
        <v/>
      </c>
      <c r="F320" s="421" t="str">
        <f>IFERROR(VLOOKUP($C$320,'Database Quality'!$C$6:$I$102,F3,FALSE),"")</f>
        <v/>
      </c>
      <c r="G320" s="421" t="str">
        <f>IFERROR(VLOOKUP($C$320,'Database Quality'!$C$6:$I$102,G3,FALSE),"")</f>
        <v/>
      </c>
      <c r="H320" s="422" t="str">
        <f>IFERROR(VLOOKUP($C$320,'Database Quality'!$C$6:$I$102,H3,FALSE),"")</f>
        <v/>
      </c>
      <c r="I320" s="422" t="str">
        <f>IFERROR(VLOOKUP($C$320,'Database Quality'!$C$6:$I$102,I3,FALSE),"")</f>
        <v/>
      </c>
      <c r="J320" s="543" t="str">
        <f>IFERROR(VLOOKUP($C$320,'Database Quality'!$C$6:$I$102,J3,FALSE),"")</f>
        <v/>
      </c>
      <c r="K320" s="539" t="str">
        <f>IF('Distribution To ROM'!AG311="","",'Distribution To ROM'!AG311)</f>
        <v/>
      </c>
      <c r="L320" s="542" t="str">
        <f>IFERROR(VLOOKUP($C$320,'Database Quality'!$C$6:$I$102,L3,FALSE),"")</f>
        <v/>
      </c>
      <c r="M320" s="421" t="str">
        <f>IFERROR(VLOOKUP($C$320,'Database Quality'!$C$6:$I$102,M3,FALSE),"")</f>
        <v/>
      </c>
      <c r="N320" s="421" t="str">
        <f>IFERROR(VLOOKUP($C$320,'Database Quality'!$C$6:$I$102,N3,FALSE),"")</f>
        <v/>
      </c>
      <c r="O320" s="422" t="str">
        <f>IFERROR(VLOOKUP($C$320,'Database Quality'!$C$6:$I$102,O3,FALSE),"")</f>
        <v/>
      </c>
      <c r="P320" s="422" t="str">
        <f>IFERROR(VLOOKUP($C$320,'Database Quality'!$C$6:$I$102,P3,FALSE),"")</f>
        <v/>
      </c>
      <c r="Q320" s="544" t="str">
        <f>IFERROR(VLOOKUP($C$320,'Database Quality'!$C$6:$I$102,Q3,FALSE),"")</f>
        <v/>
      </c>
    </row>
    <row r="321" spans="2:17">
      <c r="C321" s="541" t="str">
        <f>IF('Distribution To ROM'!AE312="","",'Distribution To ROM'!AE312)</f>
        <v/>
      </c>
      <c r="D321" s="534" t="str">
        <f>IF('Distribution To ROM'!AF312="","",'Distribution To ROM'!AF312)</f>
        <v/>
      </c>
      <c r="E321" s="542" t="str">
        <f>IFERROR(VLOOKUP($C$321,'Database Quality'!$C$6:$I$102,E3,FALSE),"")</f>
        <v/>
      </c>
      <c r="F321" s="421" t="str">
        <f>IFERROR(VLOOKUP($C$321,'Database Quality'!$C$6:$I$102,F3,FALSE),"")</f>
        <v/>
      </c>
      <c r="G321" s="421" t="str">
        <f>IFERROR(VLOOKUP($C$321,'Database Quality'!$C$6:$I$102,G3,FALSE),"")</f>
        <v/>
      </c>
      <c r="H321" s="422" t="str">
        <f>IFERROR(VLOOKUP($C$321,'Database Quality'!$C$6:$I$102,H3,FALSE),"")</f>
        <v/>
      </c>
      <c r="I321" s="422" t="str">
        <f>IFERROR(VLOOKUP($C$321,'Database Quality'!$C$6:$I$102,I3,FALSE),"")</f>
        <v/>
      </c>
      <c r="J321" s="543" t="str">
        <f>IFERROR(VLOOKUP($C$321,'Database Quality'!$C$6:$I$102,J3,FALSE),"")</f>
        <v/>
      </c>
      <c r="K321" s="539" t="str">
        <f>IF('Distribution To ROM'!AG312="","",'Distribution To ROM'!AG312)</f>
        <v/>
      </c>
      <c r="L321" s="542" t="str">
        <f>IFERROR(VLOOKUP($C$321,'Database Quality'!$C$6:$I$102,L3,FALSE),"")</f>
        <v/>
      </c>
      <c r="M321" s="421" t="str">
        <f>IFERROR(VLOOKUP($C$321,'Database Quality'!$C$6:$I$102,M3,FALSE),"")</f>
        <v/>
      </c>
      <c r="N321" s="421" t="str">
        <f>IFERROR(VLOOKUP($C$321,'Database Quality'!$C$6:$I$102,N3,FALSE),"")</f>
        <v/>
      </c>
      <c r="O321" s="422" t="str">
        <f>IFERROR(VLOOKUP($C$321,'Database Quality'!$C$6:$I$102,O3,FALSE),"")</f>
        <v/>
      </c>
      <c r="P321" s="422" t="str">
        <f>IFERROR(VLOOKUP($C$321,'Database Quality'!$C$6:$I$102,P3,FALSE),"")</f>
        <v/>
      </c>
      <c r="Q321" s="544" t="str">
        <f>IFERROR(VLOOKUP($C$321,'Database Quality'!$C$6:$I$102,Q3,FALSE),"")</f>
        <v/>
      </c>
    </row>
    <row r="322" spans="2:17">
      <c r="B322" s="570" t="s">
        <v>199</v>
      </c>
      <c r="C322" s="545" t="str">
        <f>IF('Distribution To ROM'!AK310="","",'Distribution To ROM'!AK310)</f>
        <v/>
      </c>
      <c r="D322" s="534" t="str">
        <f>IF('Distribution To ROM'!AL310="","",'Distribution To ROM'!AL310)</f>
        <v/>
      </c>
      <c r="E322" s="546" t="str">
        <f>IFERROR(VLOOKUP($C$322,'Database Quality'!$C$6:$I$102,E3,FALSE),"")</f>
        <v/>
      </c>
      <c r="F322" s="438" t="str">
        <f>IFERROR(VLOOKUP($C$322,'Database Quality'!$C$6:$I$102,F3,FALSE),"")</f>
        <v/>
      </c>
      <c r="G322" s="438" t="str">
        <f>IFERROR(VLOOKUP($C$322,'Database Quality'!$C$6:$I$102,G3,FALSE),"")</f>
        <v/>
      </c>
      <c r="H322" s="414" t="str">
        <f>IFERROR(VLOOKUP($C$322,'Database Quality'!$C$6:$I$102,H3,FALSE),"")</f>
        <v/>
      </c>
      <c r="I322" s="414" t="str">
        <f>IFERROR(VLOOKUP($C$322,'Database Quality'!$C$6:$I$102,I3,FALSE),"")</f>
        <v/>
      </c>
      <c r="J322" s="547" t="str">
        <f>IFERROR(VLOOKUP($C$322,'Database Quality'!$C$6:$I$102,J3,FALSE),"")</f>
        <v/>
      </c>
      <c r="K322" s="539" t="str">
        <f>IF('Distribution To ROM'!AM310="","",'Distribution To ROM'!AM310)</f>
        <v/>
      </c>
      <c r="L322" s="546" t="str">
        <f>IFERROR(VLOOKUP($C$322,'Database Quality'!$C$6:$I$102,L3,FALSE),"")</f>
        <v/>
      </c>
      <c r="M322" s="438" t="str">
        <f>IFERROR(VLOOKUP($C$322,'Database Quality'!$C$6:$I$102,M3,FALSE),"")</f>
        <v/>
      </c>
      <c r="N322" s="438" t="str">
        <f>IFERROR(VLOOKUP($C$322,'Database Quality'!$C$6:$I$102,N3,FALSE),"")</f>
        <v/>
      </c>
      <c r="O322" s="414" t="str">
        <f>IFERROR(VLOOKUP($C$322,'Database Quality'!$C$6:$I$102,O3,FALSE),"")</f>
        <v/>
      </c>
      <c r="P322" s="414" t="str">
        <f>IFERROR(VLOOKUP($C$322,'Database Quality'!$C$6:$I$102,P3,FALSE),"")</f>
        <v/>
      </c>
      <c r="Q322" s="548" t="str">
        <f>IFERROR(VLOOKUP($C$322,'Database Quality'!$C$6:$I$102,Q3,FALSE),"")</f>
        <v/>
      </c>
    </row>
    <row r="323" spans="2:17">
      <c r="B323" s="570"/>
      <c r="C323" s="545" t="str">
        <f>IF('Distribution To ROM'!AK311="","",'Distribution To ROM'!AK311)</f>
        <v/>
      </c>
      <c r="D323" s="534" t="str">
        <f>IF('Distribution To ROM'!AL311="","",'Distribution To ROM'!AL311)</f>
        <v/>
      </c>
      <c r="E323" s="546" t="str">
        <f>IFERROR(VLOOKUP($C$323,'Database Quality'!$C$6:$I$102,E3,FALSE),"")</f>
        <v/>
      </c>
      <c r="F323" s="438" t="str">
        <f>IFERROR(VLOOKUP($C$323,'Database Quality'!$C$6:$I$102,F3,FALSE),"")</f>
        <v/>
      </c>
      <c r="G323" s="438" t="str">
        <f>IFERROR(VLOOKUP($C$323,'Database Quality'!$C$6:$I$102,G3,FALSE),"")</f>
        <v/>
      </c>
      <c r="H323" s="414" t="str">
        <f>IFERROR(VLOOKUP($C$323,'Database Quality'!$C$6:$I$102,H3,FALSE),"")</f>
        <v/>
      </c>
      <c r="I323" s="414" t="str">
        <f>IFERROR(VLOOKUP($C$323,'Database Quality'!$C$6:$I$102,I3,FALSE),"")</f>
        <v/>
      </c>
      <c r="J323" s="547" t="str">
        <f>IFERROR(VLOOKUP($C$323,'Database Quality'!$C$6:$I$102,J3,FALSE),"")</f>
        <v/>
      </c>
      <c r="K323" s="539" t="str">
        <f>IF('Distribution To ROM'!AM311="","",'Distribution To ROM'!AM311)</f>
        <v/>
      </c>
      <c r="L323" s="546" t="str">
        <f>IFERROR(VLOOKUP($C$323,'Database Quality'!$C$6:$I$102,L3,FALSE),"")</f>
        <v/>
      </c>
      <c r="M323" s="438" t="str">
        <f>IFERROR(VLOOKUP($C$323,'Database Quality'!$C$6:$I$102,M3,FALSE),"")</f>
        <v/>
      </c>
      <c r="N323" s="438" t="str">
        <f>IFERROR(VLOOKUP($C$323,'Database Quality'!$C$6:$I$102,N3,FALSE),"")</f>
        <v/>
      </c>
      <c r="O323" s="414" t="str">
        <f>IFERROR(VLOOKUP($C$323,'Database Quality'!$C$6:$I$102,O3,FALSE),"")</f>
        <v/>
      </c>
      <c r="P323" s="414" t="str">
        <f>IFERROR(VLOOKUP($C$323,'Database Quality'!$C$6:$I$102,P3,FALSE),"")</f>
        <v/>
      </c>
      <c r="Q323" s="548" t="str">
        <f>IFERROR(VLOOKUP($C$323,'Database Quality'!$C$6:$I$102,Q3,FALSE),"")</f>
        <v/>
      </c>
    </row>
    <row r="324" spans="2:17">
      <c r="B324" s="570"/>
      <c r="C324" s="545" t="str">
        <f>IF('Distribution To ROM'!AK312="","",'Distribution To ROM'!AK312)</f>
        <v/>
      </c>
      <c r="D324" s="534" t="str">
        <f>IF('Distribution To ROM'!AL312="","",'Distribution To ROM'!AL312)</f>
        <v/>
      </c>
      <c r="E324" s="546" t="str">
        <f>IFERROR(VLOOKUP($C$324,'Database Quality'!$C$6:$I$102,E3,FALSE),"")</f>
        <v/>
      </c>
      <c r="F324" s="438" t="str">
        <f>IFERROR(VLOOKUP($C$324,'Database Quality'!$C$6:$I$102,F3,FALSE),"")</f>
        <v/>
      </c>
      <c r="G324" s="438" t="str">
        <f>IFERROR(VLOOKUP($C$324,'Database Quality'!$C$6:$I$102,G3,FALSE),"")</f>
        <v/>
      </c>
      <c r="H324" s="414" t="str">
        <f>IFERROR(VLOOKUP($C$324,'Database Quality'!$C$6:$I$102,H3,FALSE),"")</f>
        <v/>
      </c>
      <c r="I324" s="414" t="str">
        <f>IFERROR(VLOOKUP($C$324,'Database Quality'!$C$6:$I$102,I3,FALSE),"")</f>
        <v/>
      </c>
      <c r="J324" s="547" t="str">
        <f>IFERROR(VLOOKUP($C$324,'Database Quality'!$C$6:$I$102,J3,FALSE),"")</f>
        <v/>
      </c>
      <c r="K324" s="539" t="str">
        <f>IF('Distribution To ROM'!AM312="","",'Distribution To ROM'!AM312)</f>
        <v/>
      </c>
      <c r="L324" s="546" t="str">
        <f>IFERROR(VLOOKUP($C$324,'Database Quality'!$C$6:$I$102,L3,FALSE),"")</f>
        <v/>
      </c>
      <c r="M324" s="438" t="str">
        <f>IFERROR(VLOOKUP($C$324,'Database Quality'!$C$6:$I$102,M3,FALSE),"")</f>
        <v/>
      </c>
      <c r="N324" s="438" t="str">
        <f>IFERROR(VLOOKUP($C$324,'Database Quality'!$C$6:$I$102,N3,FALSE),"")</f>
        <v/>
      </c>
      <c r="O324" s="414" t="str">
        <f>IFERROR(VLOOKUP($C$324,'Database Quality'!$C$6:$I$102,O3,FALSE),"")</f>
        <v/>
      </c>
      <c r="P324" s="414" t="str">
        <f>IFERROR(VLOOKUP($C$324,'Database Quality'!$C$6:$I$102,P3,FALSE),"")</f>
        <v/>
      </c>
      <c r="Q324" s="548" t="str">
        <f>IFERROR(VLOOKUP($C$324,'Database Quality'!$C$6:$I$102,Q3,FALSE),"")</f>
        <v/>
      </c>
    </row>
    <row r="325" spans="2:17">
      <c r="B325" s="569" t="s">
        <v>536</v>
      </c>
      <c r="C325" s="541" t="str">
        <f>IF('Distribution To ROM'!AQ310="","",'Distribution To ROM'!AQ310)</f>
        <v/>
      </c>
      <c r="D325" s="534" t="str">
        <f>IF('Distribution To ROM'!AR310="","",'Distribution To ROM'!AR310)</f>
        <v/>
      </c>
      <c r="E325" s="542" t="str">
        <f>IFERROR(VLOOKUP($C$325,'Database Quality'!$C$6:$I$102,E3,FALSE),"")</f>
        <v/>
      </c>
      <c r="F325" s="421" t="str">
        <f>IFERROR(VLOOKUP($C$325,'Database Quality'!$C$6:$I$102,F3,FALSE),"")</f>
        <v/>
      </c>
      <c r="G325" s="421" t="str">
        <f>IFERROR(VLOOKUP($C$325,'Database Quality'!$C$6:$I$102,G3,FALSE),"")</f>
        <v/>
      </c>
      <c r="H325" s="422" t="str">
        <f>IFERROR(VLOOKUP($C$325,'Database Quality'!$C$6:$I$102,H3,FALSE),"")</f>
        <v/>
      </c>
      <c r="I325" s="422" t="str">
        <f>IFERROR(VLOOKUP($C$325,'Database Quality'!$C$6:$I$102,I3,FALSE),"")</f>
        <v/>
      </c>
      <c r="J325" s="543" t="str">
        <f>IFERROR(VLOOKUP($C$325,'Database Quality'!$C$6:$I$102,J3,FALSE),"")</f>
        <v/>
      </c>
      <c r="K325" s="539" t="str">
        <f>IF('Distribution To ROM'!AS310="","",'Distribution To ROM'!AS310)</f>
        <v/>
      </c>
      <c r="L325" s="542" t="str">
        <f>IFERROR(VLOOKUP($C$325,'Database Quality'!$C$6:$I$102,L3,FALSE),"")</f>
        <v/>
      </c>
      <c r="M325" s="421" t="str">
        <f>IFERROR(VLOOKUP($C$325,'Database Quality'!$C$6:$I$102,M3,FALSE),"")</f>
        <v/>
      </c>
      <c r="N325" s="421" t="str">
        <f>IFERROR(VLOOKUP($C$325,'Database Quality'!$C$6:$I$102,N3,FALSE),"")</f>
        <v/>
      </c>
      <c r="O325" s="422" t="str">
        <f>IFERROR(VLOOKUP($C$325,'Database Quality'!$C$6:$I$102,O3,FALSE),"")</f>
        <v/>
      </c>
      <c r="P325" s="422" t="str">
        <f>IFERROR(VLOOKUP($C$325,'Database Quality'!$C$6:$I$102,P3,FALSE),"")</f>
        <v/>
      </c>
      <c r="Q325" s="544" t="str">
        <f>IFERROR(VLOOKUP($C$325,'Database Quality'!$C$6:$I$102,Q3,FALSE),"")</f>
        <v/>
      </c>
    </row>
    <row r="326" spans="2:17">
      <c r="C326" s="541" t="str">
        <f>IF('Distribution To ROM'!AQ311="","",'Distribution To ROM'!AQ311)</f>
        <v/>
      </c>
      <c r="D326" s="534" t="str">
        <f>IF('Distribution To ROM'!AR311="","",'Distribution To ROM'!AR311)</f>
        <v/>
      </c>
      <c r="E326" s="542" t="str">
        <f>IFERROR(VLOOKUP($C$326,'Database Quality'!$C$6:$I$102,E3,FALSE),"")</f>
        <v/>
      </c>
      <c r="F326" s="421" t="str">
        <f>IFERROR(VLOOKUP($C$326,'Database Quality'!$C$6:$I$102,F3,FALSE),"")</f>
        <v/>
      </c>
      <c r="G326" s="421" t="str">
        <f>IFERROR(VLOOKUP($C$326,'Database Quality'!$C$6:$I$102,G3,FALSE),"")</f>
        <v/>
      </c>
      <c r="H326" s="422" t="str">
        <f>IFERROR(VLOOKUP($C$326,'Database Quality'!$C$6:$I$102,H3,FALSE),"")</f>
        <v/>
      </c>
      <c r="I326" s="422" t="str">
        <f>IFERROR(VLOOKUP($C$326,'Database Quality'!$C$6:$I$102,I3,FALSE),"")</f>
        <v/>
      </c>
      <c r="J326" s="543" t="str">
        <f>IFERROR(VLOOKUP($C$326,'Database Quality'!$C$6:$I$102,J3,FALSE),"")</f>
        <v/>
      </c>
      <c r="K326" s="539" t="str">
        <f>IF('Distribution To ROM'!AS311="","",'Distribution To ROM'!AS311)</f>
        <v/>
      </c>
      <c r="L326" s="542" t="str">
        <f>IFERROR(VLOOKUP($C$326,'Database Quality'!$C$6:$I$102,L3,FALSE),"")</f>
        <v/>
      </c>
      <c r="M326" s="421" t="str">
        <f>IFERROR(VLOOKUP($C$326,'Database Quality'!$C$6:$I$102,M3,FALSE),"")</f>
        <v/>
      </c>
      <c r="N326" s="421" t="str">
        <f>IFERROR(VLOOKUP($C$326,'Database Quality'!$C$6:$I$102,N3,FALSE),"")</f>
        <v/>
      </c>
      <c r="O326" s="422" t="str">
        <f>IFERROR(VLOOKUP($C$326,'Database Quality'!$C$6:$I$102,O3,FALSE),"")</f>
        <v/>
      </c>
      <c r="P326" s="422" t="str">
        <f>IFERROR(VLOOKUP($C$326,'Database Quality'!$C$6:$I$102,P3,FALSE),"")</f>
        <v/>
      </c>
      <c r="Q326" s="544" t="str">
        <f>IFERROR(VLOOKUP($C$326,'Database Quality'!$C$6:$I$102,Q3,FALSE),"")</f>
        <v/>
      </c>
    </row>
    <row r="327" spans="2:17">
      <c r="C327" s="541" t="str">
        <f>IF('Distribution To ROM'!AQ312="","",'Distribution To ROM'!AQ312)</f>
        <v/>
      </c>
      <c r="D327" s="534" t="str">
        <f>IF('Distribution To ROM'!AR312="","",'Distribution To ROM'!AR312)</f>
        <v/>
      </c>
      <c r="E327" s="542" t="str">
        <f>IFERROR(VLOOKUP($C$327,'Database Quality'!$C$6:$I$102,E3,FALSE),"")</f>
        <v/>
      </c>
      <c r="F327" s="421" t="str">
        <f>IFERROR(VLOOKUP($C$327,'Database Quality'!$C$6:$I$102,F3,FALSE),"")</f>
        <v/>
      </c>
      <c r="G327" s="421" t="str">
        <f>IFERROR(VLOOKUP($C$327,'Database Quality'!$C$6:$I$102,G3,FALSE),"")</f>
        <v/>
      </c>
      <c r="H327" s="422" t="str">
        <f>IFERROR(VLOOKUP($C$327,'Database Quality'!$C$6:$I$102,H3,FALSE),"")</f>
        <v/>
      </c>
      <c r="I327" s="422" t="str">
        <f>IFERROR(VLOOKUP($C$327,'Database Quality'!$C$6:$I$102,I3,FALSE),"")</f>
        <v/>
      </c>
      <c r="J327" s="543" t="str">
        <f>IFERROR(VLOOKUP($C$327,'Database Quality'!$C$6:$I$102,J3,FALSE),"")</f>
        <v/>
      </c>
      <c r="K327" s="539" t="str">
        <f>IF('Distribution To ROM'!AS312="","",'Distribution To ROM'!AS312)</f>
        <v/>
      </c>
      <c r="L327" s="542" t="str">
        <f>IFERROR(VLOOKUP($C$327,'Database Quality'!$C$6:$I$102,L3,FALSE),"")</f>
        <v/>
      </c>
      <c r="M327" s="421" t="str">
        <f>IFERROR(VLOOKUP($C$327,'Database Quality'!$C$6:$I$102,M3,FALSE),"")</f>
        <v/>
      </c>
      <c r="N327" s="421" t="str">
        <f>IFERROR(VLOOKUP($C$327,'Database Quality'!$C$6:$I$102,N3,FALSE),"")</f>
        <v/>
      </c>
      <c r="O327" s="422" t="str">
        <f>IFERROR(VLOOKUP($C$327,'Database Quality'!$C$6:$I$102,O3,FALSE),"")</f>
        <v/>
      </c>
      <c r="P327" s="422" t="str">
        <f>IFERROR(VLOOKUP($C$327,'Database Quality'!$C$6:$I$102,P3,FALSE),"")</f>
        <v/>
      </c>
      <c r="Q327" s="544" t="str">
        <f>IFERROR(VLOOKUP($C$327,'Database Quality'!$C$6:$I$102,Q3,FALSE),"")</f>
        <v/>
      </c>
    </row>
    <row r="328" spans="2:17">
      <c r="B328" s="569" t="s">
        <v>168</v>
      </c>
      <c r="C328" s="545" t="str">
        <f>IF('Distribution To ROM'!BC310="","",'Distribution To ROM'!BC310)</f>
        <v>BCSCM</v>
      </c>
      <c r="D328" s="534">
        <f>IF('Distribution To ROM'!BD310="","",'Distribution To ROM'!BD310)</f>
        <v>4</v>
      </c>
      <c r="E328" s="546">
        <f>IFERROR(VLOOKUP($C$328,'Database Quality'!$C$6:$I$102,E3,FALSE),"")</f>
        <v>0</v>
      </c>
      <c r="F328" s="438">
        <f>IFERROR(VLOOKUP($C$328,'Database Quality'!$C$6:$I$102,F3,FALSE),"")</f>
        <v>0</v>
      </c>
      <c r="G328" s="438">
        <f>IFERROR(VLOOKUP($C$328,'Database Quality'!$C$6:$I$102,G3,FALSE),"")</f>
        <v>0</v>
      </c>
      <c r="H328" s="414">
        <f>IFERROR(VLOOKUP($C$328,'Database Quality'!$C$6:$I$102,H3,FALSE),"")</f>
        <v>0</v>
      </c>
      <c r="I328" s="414">
        <f>IFERROR(VLOOKUP($C$328,'Database Quality'!$C$6:$I$102,I3,FALSE),"")</f>
        <v>0</v>
      </c>
      <c r="J328" s="547">
        <f>IFERROR(VLOOKUP($C$328,'Database Quality'!$C$6:$I$102,J3,FALSE),"")</f>
        <v>4270</v>
      </c>
      <c r="K328" s="539">
        <f>IF('Distribution To ROM'!BE310="","",'Distribution To ROM'!BE310)</f>
        <v>4</v>
      </c>
      <c r="L328" s="546">
        <f>IFERROR(VLOOKUP($C$328,'Database Quality'!$C$6:$I$102,L3,FALSE),"")</f>
        <v>0</v>
      </c>
      <c r="M328" s="438">
        <f>IFERROR(VLOOKUP($C$328,'Database Quality'!$C$6:$I$102,M3,FALSE),"")</f>
        <v>0</v>
      </c>
      <c r="N328" s="438">
        <f>IFERROR(VLOOKUP($C$328,'Database Quality'!$C$6:$I$102,N3,FALSE),"")</f>
        <v>0</v>
      </c>
      <c r="O328" s="414">
        <f>IFERROR(VLOOKUP($C$328,'Database Quality'!$C$6:$I$102,O3,FALSE),"")</f>
        <v>0</v>
      </c>
      <c r="P328" s="414">
        <f>IFERROR(VLOOKUP($C$328,'Database Quality'!$C$6:$I$102,P3,FALSE),"")</f>
        <v>0</v>
      </c>
      <c r="Q328" s="548">
        <f>IFERROR(VLOOKUP($C$328,'Database Quality'!$C$6:$I$102,Q3,FALSE),"")</f>
        <v>4270</v>
      </c>
    </row>
    <row r="329" spans="2:17">
      <c r="C329" s="545" t="str">
        <f>IF('Distribution To ROM'!BC311="","",'Distribution To ROM'!BC311)</f>
        <v/>
      </c>
      <c r="D329" s="534" t="str">
        <f>IF('Distribution To ROM'!BD311="","",'Distribution To ROM'!BD311)</f>
        <v/>
      </c>
      <c r="E329" s="546" t="str">
        <f>IFERROR(VLOOKUP($C$329,'Database Quality'!$C$6:$I$102,E3,FALSE),"")</f>
        <v/>
      </c>
      <c r="F329" s="438" t="str">
        <f>IFERROR(VLOOKUP($C$329,'Database Quality'!$C$6:$I$102,F3,FALSE),"")</f>
        <v/>
      </c>
      <c r="G329" s="438" t="str">
        <f>IFERROR(VLOOKUP($C$329,'Database Quality'!$C$6:$I$102,G3,FALSE),"")</f>
        <v/>
      </c>
      <c r="H329" s="414" t="str">
        <f>IFERROR(VLOOKUP($C$329,'Database Quality'!$C$6:$I$102,H3,FALSE),"")</f>
        <v/>
      </c>
      <c r="I329" s="414" t="str">
        <f>IFERROR(VLOOKUP($C$329,'Database Quality'!$C$6:$I$102,I3,FALSE),"")</f>
        <v/>
      </c>
      <c r="J329" s="547" t="str">
        <f>IFERROR(VLOOKUP($C$329,'Database Quality'!$C$6:$I$102,J3,FALSE),"")</f>
        <v/>
      </c>
      <c r="K329" s="539" t="str">
        <f>IF('Distribution To ROM'!BE311="","",'Distribution To ROM'!BE311)</f>
        <v/>
      </c>
      <c r="L329" s="546" t="str">
        <f>IFERROR(VLOOKUP($C$329,'Database Quality'!$C$6:$I$102,L3,FALSE),"")</f>
        <v/>
      </c>
      <c r="M329" s="438" t="str">
        <f>IFERROR(VLOOKUP($C$329,'Database Quality'!$C$6:$I$102,M3,FALSE),"")</f>
        <v/>
      </c>
      <c r="N329" s="438" t="str">
        <f>IFERROR(VLOOKUP($C$329,'Database Quality'!$C$6:$I$102,N3,FALSE),"")</f>
        <v/>
      </c>
      <c r="O329" s="414" t="str">
        <f>IFERROR(VLOOKUP($C$329,'Database Quality'!$C$6:$I$102,O3,FALSE),"")</f>
        <v/>
      </c>
      <c r="P329" s="414" t="str">
        <f>IFERROR(VLOOKUP($C$329,'Database Quality'!$C$6:$I$102,P3,FALSE),"")</f>
        <v/>
      </c>
      <c r="Q329" s="548" t="str">
        <f>IFERROR(VLOOKUP($C$329,'Database Quality'!$C$6:$I$102,Q3,FALSE),"")</f>
        <v/>
      </c>
    </row>
    <row r="330" spans="2:17" ht="15.75" thickBot="1">
      <c r="C330" s="549" t="str">
        <f>IF('Distribution To ROM'!BC312="","",'Distribution To ROM'!BC312)</f>
        <v/>
      </c>
      <c r="D330" s="550" t="str">
        <f>IF('Distribution To ROM'!BD312="","",'Distribution To ROM'!BD312)</f>
        <v/>
      </c>
      <c r="E330" s="551" t="str">
        <f>IFERROR(VLOOKUP($C$330,'Database Quality'!$C$6:$I$102,E3,FALSE),"")</f>
        <v/>
      </c>
      <c r="F330" s="552" t="str">
        <f>IFERROR(VLOOKUP($C$330,'Database Quality'!$C$6:$I$102,F3,FALSE),"")</f>
        <v/>
      </c>
      <c r="G330" s="552" t="str">
        <f>IFERROR(VLOOKUP($C$330,'Database Quality'!$C$6:$I$102,G3,FALSE),"")</f>
        <v/>
      </c>
      <c r="H330" s="553" t="str">
        <f>IFERROR(VLOOKUP($C$330,'Database Quality'!$C$6:$I$102,H3,FALSE),"")</f>
        <v/>
      </c>
      <c r="I330" s="553" t="str">
        <f>IFERROR(VLOOKUP($C$330,'Database Quality'!$C$6:$I$102,I3,FALSE),"")</f>
        <v/>
      </c>
      <c r="J330" s="554" t="str">
        <f>IFERROR(VLOOKUP($C$330,'Database Quality'!$C$6:$I$102,J3,FALSE),"")</f>
        <v/>
      </c>
      <c r="K330" s="555" t="str">
        <f>IF('Distribution To ROM'!BE312="","",'Distribution To ROM'!BE312)</f>
        <v/>
      </c>
      <c r="L330" s="551" t="str">
        <f>IFERROR(VLOOKUP($C$330,'Database Quality'!$C$6:$I$102,L3,FALSE),"")</f>
        <v/>
      </c>
      <c r="M330" s="552" t="str">
        <f>IFERROR(VLOOKUP($C$330,'Database Quality'!$C$6:$I$102,M3,FALSE),"")</f>
        <v/>
      </c>
      <c r="N330" s="552" t="str">
        <f>IFERROR(VLOOKUP($C$330,'Database Quality'!$C$6:$I$102,N3,FALSE),"")</f>
        <v/>
      </c>
      <c r="O330" s="553" t="str">
        <f>IFERROR(VLOOKUP($C$330,'Database Quality'!$C$6:$I$102,O3,FALSE),"")</f>
        <v/>
      </c>
      <c r="P330" s="553" t="str">
        <f>IFERROR(VLOOKUP($C$330,'Database Quality'!$C$6:$I$102,P3,FALSE),"")</f>
        <v/>
      </c>
      <c r="Q330" s="556" t="str">
        <f>IFERROR(VLOOKUP($C$330,'Database Quality'!$C$6:$I$102,Q3,FALSE),"")</f>
        <v/>
      </c>
    </row>
    <row r="331" spans="2:17" ht="4.1500000000000004" customHeight="1" thickBot="1">
      <c r="C331" s="563"/>
      <c r="Q331" s="564"/>
    </row>
    <row r="332" spans="2:17">
      <c r="C332" s="557" t="s">
        <v>677</v>
      </c>
      <c r="D332" s="558">
        <f>SUM(D301:D318)</f>
        <v>27</v>
      </c>
      <c r="E332" s="565">
        <f>IFERROR(SUMPRODUCT(E301:E318,$D$301:$D$318)/$D$332,"")</f>
        <v>27.915555555555553</v>
      </c>
      <c r="F332" s="565">
        <f t="shared" ref="F332:J332" si="32">IFERROR(SUMPRODUCT(F301:F318,$D$301:$D$318)/$D$332,"")</f>
        <v>2.5777777777777775</v>
      </c>
      <c r="G332" s="565">
        <f t="shared" si="32"/>
        <v>9.407407407407406E-2</v>
      </c>
      <c r="H332" s="565">
        <f t="shared" si="32"/>
        <v>6821.4444444444443</v>
      </c>
      <c r="I332" s="565">
        <f t="shared" si="32"/>
        <v>5307.5555555555557</v>
      </c>
      <c r="J332" s="565">
        <f t="shared" si="32"/>
        <v>4763.9629629629626</v>
      </c>
      <c r="K332" s="559">
        <f>SUM(K301:K318)</f>
        <v>22</v>
      </c>
      <c r="L332" s="565">
        <f>IFERROR(SUMPRODUCT(L301:L318,$K$301:$K$318)/$K$332,"")</f>
        <v>27.879545454545454</v>
      </c>
      <c r="M332" s="565">
        <f t="shared" ref="M332:Q332" si="33">IFERROR(SUMPRODUCT(M301:M318,$K$301:$K$318)/$K$332,"")</f>
        <v>2.2790909090909093</v>
      </c>
      <c r="N332" s="565">
        <f t="shared" si="33"/>
        <v>8.9090909090909096E-2</v>
      </c>
      <c r="O332" s="565">
        <f t="shared" si="33"/>
        <v>6836.5</v>
      </c>
      <c r="P332" s="565">
        <f t="shared" si="33"/>
        <v>5335.363636363636</v>
      </c>
      <c r="Q332" s="566">
        <f t="shared" si="33"/>
        <v>4790.090909090909</v>
      </c>
    </row>
    <row r="333" spans="2:17" ht="15.75" thickBot="1">
      <c r="C333" s="560" t="s">
        <v>654</v>
      </c>
      <c r="D333" s="561">
        <f>SUM(D319:D330)</f>
        <v>4</v>
      </c>
      <c r="E333" s="567">
        <f>IFERROR(SUMPRODUCT(E319:E330,$D$319:$D$330)/$D$333,"")</f>
        <v>0</v>
      </c>
      <c r="F333" s="567">
        <f t="shared" ref="F333:J333" si="34">IFERROR(SUMPRODUCT(F319:F330,$D$319:$D$330)/$D$333,"")</f>
        <v>0</v>
      </c>
      <c r="G333" s="567">
        <f t="shared" si="34"/>
        <v>0</v>
      </c>
      <c r="H333" s="567">
        <f t="shared" si="34"/>
        <v>0</v>
      </c>
      <c r="I333" s="567">
        <f t="shared" si="34"/>
        <v>0</v>
      </c>
      <c r="J333" s="567">
        <f t="shared" si="34"/>
        <v>4270</v>
      </c>
      <c r="K333" s="562">
        <f>SUM(K319:K330)</f>
        <v>4</v>
      </c>
      <c r="L333" s="567">
        <f>IFERROR(SUMPRODUCT(L319:L330,$K$319:$K$330)/$K$333,"")</f>
        <v>0</v>
      </c>
      <c r="M333" s="567">
        <f t="shared" ref="M333:Q333" si="35">IFERROR(SUMPRODUCT(M319:M330,$K$319:$K$330)/$K$333,"")</f>
        <v>0</v>
      </c>
      <c r="N333" s="567">
        <f t="shared" si="35"/>
        <v>0</v>
      </c>
      <c r="O333" s="567">
        <f t="shared" si="35"/>
        <v>0</v>
      </c>
      <c r="P333" s="567">
        <f t="shared" si="35"/>
        <v>0</v>
      </c>
      <c r="Q333" s="568">
        <f t="shared" si="35"/>
        <v>4270</v>
      </c>
    </row>
    <row r="334" spans="2:17" ht="15.75" thickBot="1"/>
    <row r="335" spans="2:17" ht="19.5" thickBot="1">
      <c r="C335" s="934" t="s">
        <v>8</v>
      </c>
      <c r="D335" s="935"/>
      <c r="E335" s="936"/>
    </row>
    <row r="336" spans="2:17" ht="4.1500000000000004" customHeight="1" thickBot="1">
      <c r="E336" s="415">
        <v>2</v>
      </c>
      <c r="F336" s="415">
        <v>3</v>
      </c>
      <c r="G336" s="415">
        <v>4</v>
      </c>
      <c r="H336" s="415">
        <v>5</v>
      </c>
      <c r="I336" s="415">
        <v>6</v>
      </c>
      <c r="J336" s="415">
        <v>7</v>
      </c>
      <c r="K336" s="415"/>
      <c r="L336" s="415">
        <v>2</v>
      </c>
      <c r="M336" s="415">
        <v>3</v>
      </c>
      <c r="N336" s="415">
        <v>4</v>
      </c>
      <c r="O336" s="415">
        <v>5</v>
      </c>
      <c r="P336" s="415">
        <v>6</v>
      </c>
      <c r="Q336" s="415">
        <v>7</v>
      </c>
    </row>
    <row r="337" spans="2:17" ht="16.5" thickBot="1">
      <c r="C337" s="526" t="s">
        <v>119</v>
      </c>
      <c r="D337" s="527" t="s">
        <v>80</v>
      </c>
      <c r="E337" s="528" t="s">
        <v>593</v>
      </c>
      <c r="F337" s="529" t="s">
        <v>594</v>
      </c>
      <c r="G337" s="529" t="s">
        <v>595</v>
      </c>
      <c r="H337" s="529" t="s">
        <v>596</v>
      </c>
      <c r="I337" s="529" t="s">
        <v>597</v>
      </c>
      <c r="J337" s="530" t="s">
        <v>598</v>
      </c>
      <c r="K337" s="531" t="s">
        <v>25</v>
      </c>
      <c r="L337" s="528" t="s">
        <v>593</v>
      </c>
      <c r="M337" s="529" t="s">
        <v>594</v>
      </c>
      <c r="N337" s="529" t="s">
        <v>595</v>
      </c>
      <c r="O337" s="529" t="s">
        <v>596</v>
      </c>
      <c r="P337" s="529" t="s">
        <v>597</v>
      </c>
      <c r="Q337" s="532" t="s">
        <v>598</v>
      </c>
    </row>
    <row r="338" spans="2:17">
      <c r="B338" s="569" t="s">
        <v>675</v>
      </c>
      <c r="C338" s="533" t="str">
        <f>IF('Distribution To ROM'!A345="","",'Distribution To ROM'!A345)</f>
        <v>T300 CT1</v>
      </c>
      <c r="D338" s="534">
        <f>IF('Distribution To ROM'!B345="","",'Distribution To ROM'!B345)</f>
        <v>10</v>
      </c>
      <c r="E338" s="535">
        <f>IFERROR(VLOOKUP($C$338,'Database Quality'!$C$6:$I$102,E3,FALSE),"")</f>
        <v>28</v>
      </c>
      <c r="F338" s="536">
        <f>IFERROR(VLOOKUP($C$338,'Database Quality'!$C$6:$I$102,F3,FALSE),"")</f>
        <v>2.96</v>
      </c>
      <c r="G338" s="536">
        <f>IFERROR(VLOOKUP($C$338,'Database Quality'!$C$6:$I$102,G3,FALSE),"")</f>
        <v>0.1</v>
      </c>
      <c r="H338" s="537">
        <f>IFERROR(VLOOKUP($C$338,'Database Quality'!$C$6:$I$102,H3,FALSE),"")</f>
        <v>6805</v>
      </c>
      <c r="I338" s="537">
        <f>IFERROR(VLOOKUP($C$338,'Database Quality'!$C$6:$I$102,I3,FALSE),"")</f>
        <v>5272</v>
      </c>
      <c r="J338" s="538">
        <f>IFERROR(VLOOKUP($C$338,'Database Quality'!$C$6:$I$102,J3,FALSE),"")</f>
        <v>4729</v>
      </c>
      <c r="K338" s="539">
        <f>IF('Distribution To ROM'!C345="","",'Distribution To ROM'!C345)</f>
        <v>3</v>
      </c>
      <c r="L338" s="535">
        <f>IFERROR(VLOOKUP($C$338,'Database Quality'!$C$6:$I$102,L3,FALSE),"")</f>
        <v>28</v>
      </c>
      <c r="M338" s="536">
        <f>IFERROR(VLOOKUP($C$338,'Database Quality'!$C$6:$I$102,M3,FALSE),"")</f>
        <v>2.96</v>
      </c>
      <c r="N338" s="536">
        <f>IFERROR(VLOOKUP($C$338,'Database Quality'!$C$6:$I$102,N3,FALSE),"")</f>
        <v>0.1</v>
      </c>
      <c r="O338" s="537">
        <f>IFERROR(VLOOKUP($C$338,'Database Quality'!$C$6:$I$102,O3,FALSE),"")</f>
        <v>6805</v>
      </c>
      <c r="P338" s="537">
        <f>IFERROR(VLOOKUP($C$338,'Database Quality'!$C$6:$I$102,P3,FALSE),"")</f>
        <v>5272</v>
      </c>
      <c r="Q338" s="540">
        <f>IFERROR(VLOOKUP($C$338,'Database Quality'!$C$6:$I$102,Q3,FALSE),"")</f>
        <v>4729</v>
      </c>
    </row>
    <row r="339" spans="2:17">
      <c r="C339" s="541" t="str">
        <f>IF('Distribution To ROM'!A346="","",'Distribution To ROM'!A346)</f>
        <v/>
      </c>
      <c r="D339" s="534" t="str">
        <f>IF('Distribution To ROM'!B346="","",'Distribution To ROM'!B346)</f>
        <v/>
      </c>
      <c r="E339" s="542" t="str">
        <f>IFERROR(VLOOKUP($C$339,'Database Quality'!$C$6:$I$102,E3,FALSE),"")</f>
        <v/>
      </c>
      <c r="F339" s="421" t="str">
        <f>IFERROR(VLOOKUP($C$339,'Database Quality'!$C$6:$I$102,F3,FALSE),"")</f>
        <v/>
      </c>
      <c r="G339" s="421" t="str">
        <f>IFERROR(VLOOKUP($C$339,'Database Quality'!$C$6:$I$102,G3,FALSE),"")</f>
        <v/>
      </c>
      <c r="H339" s="422" t="str">
        <f>IFERROR(VLOOKUP($C$339,'Database Quality'!$C$6:$I$102,H3,FALSE),"")</f>
        <v/>
      </c>
      <c r="I339" s="422" t="str">
        <f>IFERROR(VLOOKUP($C$339,'Database Quality'!$C$6:$I$102,I3,FALSE),"")</f>
        <v/>
      </c>
      <c r="J339" s="543" t="str">
        <f>IFERROR(VLOOKUP($C$339,'Database Quality'!$C$6:$I$102,J3,FALSE),"")</f>
        <v/>
      </c>
      <c r="K339" s="539" t="str">
        <f>IF('Distribution To ROM'!C346="","",'Distribution To ROM'!C346)</f>
        <v/>
      </c>
      <c r="L339" s="542" t="str">
        <f>IFERROR(VLOOKUP($C$339,'Database Quality'!$C$6:$I$102,L3,FALSE),"")</f>
        <v/>
      </c>
      <c r="M339" s="421" t="str">
        <f>IFERROR(VLOOKUP($C$339,'Database Quality'!$C$6:$I$102,M3,FALSE),"")</f>
        <v/>
      </c>
      <c r="N339" s="421" t="str">
        <f>IFERROR(VLOOKUP($C$339,'Database Quality'!$C$6:$I$102,N3,FALSE),"")</f>
        <v/>
      </c>
      <c r="O339" s="422" t="str">
        <f>IFERROR(VLOOKUP($C$339,'Database Quality'!$C$6:$I$102,O3,FALSE),"")</f>
        <v/>
      </c>
      <c r="P339" s="422" t="str">
        <f>IFERROR(VLOOKUP($C$339,'Database Quality'!$C$6:$I$102,P3,FALSE),"")</f>
        <v/>
      </c>
      <c r="Q339" s="544" t="str">
        <f>IFERROR(VLOOKUP($C$339,'Database Quality'!$C$6:$I$102,Q3,FALSE),"")</f>
        <v/>
      </c>
    </row>
    <row r="340" spans="2:17">
      <c r="C340" s="541" t="str">
        <f>IF('Distribution To ROM'!A347="","",'Distribution To ROM'!A347)</f>
        <v/>
      </c>
      <c r="D340" s="534" t="str">
        <f>IF('Distribution To ROM'!B347="","",'Distribution To ROM'!B347)</f>
        <v/>
      </c>
      <c r="E340" s="542" t="str">
        <f>IFERROR(VLOOKUP($C$340,'Database Quality'!$C$6:$I$102,E3,FALSE),"")</f>
        <v/>
      </c>
      <c r="F340" s="421" t="str">
        <f>IFERROR(VLOOKUP($C$340,'Database Quality'!$C$6:$I$102,F3,FALSE),"")</f>
        <v/>
      </c>
      <c r="G340" s="421" t="str">
        <f>IFERROR(VLOOKUP($C$340,'Database Quality'!$C$6:$I$102,G3,FALSE),"")</f>
        <v/>
      </c>
      <c r="H340" s="422" t="str">
        <f>IFERROR(VLOOKUP($C$340,'Database Quality'!$C$6:$I$102,H3,FALSE),"")</f>
        <v/>
      </c>
      <c r="I340" s="422" t="str">
        <f>IFERROR(VLOOKUP($C$340,'Database Quality'!$C$6:$I$102,I3,FALSE),"")</f>
        <v/>
      </c>
      <c r="J340" s="543" t="str">
        <f>IFERROR(VLOOKUP($C$340,'Database Quality'!$C$6:$I$102,J3,FALSE),"")</f>
        <v/>
      </c>
      <c r="K340" s="539" t="str">
        <f>IF('Distribution To ROM'!C347="","",'Distribution To ROM'!C347)</f>
        <v/>
      </c>
      <c r="L340" s="542" t="str">
        <f>IFERROR(VLOOKUP($C$340,'Database Quality'!$C$6:$I$102,L3,FALSE),"")</f>
        <v/>
      </c>
      <c r="M340" s="421" t="str">
        <f>IFERROR(VLOOKUP($C$340,'Database Quality'!$C$6:$I$102,M3,FALSE),"")</f>
        <v/>
      </c>
      <c r="N340" s="421" t="str">
        <f>IFERROR(VLOOKUP($C$340,'Database Quality'!$C$6:$I$102,N3,FALSE),"")</f>
        <v/>
      </c>
      <c r="O340" s="422" t="str">
        <f>IFERROR(VLOOKUP($C$340,'Database Quality'!$C$6:$I$102,O3,FALSE),"")</f>
        <v/>
      </c>
      <c r="P340" s="422" t="str">
        <f>IFERROR(VLOOKUP($C$340,'Database Quality'!$C$6:$I$102,P3,FALSE),"")</f>
        <v/>
      </c>
      <c r="Q340" s="544" t="str">
        <f>IFERROR(VLOOKUP($C$340,'Database Quality'!$C$6:$I$102,Q3,FALSE),"")</f>
        <v/>
      </c>
    </row>
    <row r="341" spans="2:17">
      <c r="B341" s="569" t="s">
        <v>676</v>
      </c>
      <c r="C341" s="545" t="str">
        <f>IF('Distribution To ROM'!G345="","",'Distribution To ROM'!G345)</f>
        <v>T300 CT1.</v>
      </c>
      <c r="D341" s="534">
        <f>IF('Distribution To ROM'!H345="","",'Distribution To ROM'!H345)</f>
        <v>9</v>
      </c>
      <c r="E341" s="546">
        <f>IFERROR(VLOOKUP($C$341,'Database Quality'!$C$6:$I$102,E3,FALSE),"")</f>
        <v>28</v>
      </c>
      <c r="F341" s="438">
        <f>IFERROR(VLOOKUP($C$341,'Database Quality'!$C$6:$I$102,F3,FALSE),"")</f>
        <v>2.96</v>
      </c>
      <c r="G341" s="438">
        <f>IFERROR(VLOOKUP($C$341,'Database Quality'!$C$6:$I$102,G3,FALSE),"")</f>
        <v>0.1</v>
      </c>
      <c r="H341" s="414">
        <f>IFERROR(VLOOKUP($C$341,'Database Quality'!$C$6:$I$102,H3,FALSE),"")</f>
        <v>6805</v>
      </c>
      <c r="I341" s="414">
        <f>IFERROR(VLOOKUP($C$341,'Database Quality'!$C$6:$I$102,I3,FALSE),"")</f>
        <v>5272</v>
      </c>
      <c r="J341" s="547">
        <f>IFERROR(VLOOKUP($C$341,'Database Quality'!$C$6:$I$102,J3,FALSE),"")</f>
        <v>4729</v>
      </c>
      <c r="K341" s="539">
        <f>IF('Distribution To ROM'!I345="","",'Distribution To ROM'!I345)</f>
        <v>4</v>
      </c>
      <c r="L341" s="546">
        <f>IFERROR(VLOOKUP($C$341,'Database Quality'!$C$6:$I$102,L3,FALSE),"")</f>
        <v>28</v>
      </c>
      <c r="M341" s="438">
        <f>IFERROR(VLOOKUP($C$341,'Database Quality'!$C$6:$I$102,M3,FALSE),"")</f>
        <v>2.96</v>
      </c>
      <c r="N341" s="438">
        <f>IFERROR(VLOOKUP($C$341,'Database Quality'!$C$6:$I$102,N3,FALSE),"")</f>
        <v>0.1</v>
      </c>
      <c r="O341" s="414">
        <f>IFERROR(VLOOKUP($C$341,'Database Quality'!$C$6:$I$102,O3,FALSE),"")</f>
        <v>6805</v>
      </c>
      <c r="P341" s="414">
        <f>IFERROR(VLOOKUP($C$341,'Database Quality'!$C$6:$I$102,P3,FALSE),"")</f>
        <v>5272</v>
      </c>
      <c r="Q341" s="548">
        <f>IFERROR(VLOOKUP($C$341,'Database Quality'!$C$6:$I$102,Q3,FALSE),"")</f>
        <v>4729</v>
      </c>
    </row>
    <row r="342" spans="2:17">
      <c r="C342" s="545" t="str">
        <f>IF('Distribution To ROM'!G346="","",'Distribution To ROM'!G346)</f>
        <v/>
      </c>
      <c r="D342" s="534" t="str">
        <f>IF('Distribution To ROM'!H346="","",'Distribution To ROM'!H346)</f>
        <v/>
      </c>
      <c r="E342" s="546" t="str">
        <f>IFERROR(VLOOKUP($C$342,'Database Quality'!$C$6:$I$102,E3,FALSE),"")</f>
        <v/>
      </c>
      <c r="F342" s="438" t="str">
        <f>IFERROR(VLOOKUP($C$342,'Database Quality'!$C$6:$I$102,F3,FALSE),"")</f>
        <v/>
      </c>
      <c r="G342" s="438" t="str">
        <f>IFERROR(VLOOKUP($C$342,'Database Quality'!$C$6:$I$102,G3,FALSE),"")</f>
        <v/>
      </c>
      <c r="H342" s="414" t="str">
        <f>IFERROR(VLOOKUP($C$342,'Database Quality'!$C$6:$I$102,H3,FALSE),"")</f>
        <v/>
      </c>
      <c r="I342" s="414" t="str">
        <f>IFERROR(VLOOKUP($C$342,'Database Quality'!$C$6:$I$102,I3,FALSE),"")</f>
        <v/>
      </c>
      <c r="J342" s="547" t="str">
        <f>IFERROR(VLOOKUP($C$342,'Database Quality'!$C$6:$I$102,J3,FALSE),"")</f>
        <v/>
      </c>
      <c r="K342" s="539" t="str">
        <f>IF('Distribution To ROM'!I346="","",'Distribution To ROM'!I346)</f>
        <v/>
      </c>
      <c r="L342" s="546" t="str">
        <f>IFERROR(VLOOKUP($C$342,'Database Quality'!$C$6:$I$102,L3,FALSE),"")</f>
        <v/>
      </c>
      <c r="M342" s="438" t="str">
        <f>IFERROR(VLOOKUP($C$342,'Database Quality'!$C$6:$I$102,M3,FALSE),"")</f>
        <v/>
      </c>
      <c r="N342" s="438" t="str">
        <f>IFERROR(VLOOKUP($C$342,'Database Quality'!$C$6:$I$102,N3,FALSE),"")</f>
        <v/>
      </c>
      <c r="O342" s="414" t="str">
        <f>IFERROR(VLOOKUP($C$342,'Database Quality'!$C$6:$I$102,O3,FALSE),"")</f>
        <v/>
      </c>
      <c r="P342" s="414" t="str">
        <f>IFERROR(VLOOKUP($C$342,'Database Quality'!$C$6:$I$102,P3,FALSE),"")</f>
        <v/>
      </c>
      <c r="Q342" s="548" t="str">
        <f>IFERROR(VLOOKUP($C$342,'Database Quality'!$C$6:$I$102,Q3,FALSE),"")</f>
        <v/>
      </c>
    </row>
    <row r="343" spans="2:17">
      <c r="C343" s="545" t="str">
        <f>IF('Distribution To ROM'!G347="","",'Distribution To ROM'!G347)</f>
        <v/>
      </c>
      <c r="D343" s="534" t="str">
        <f>IF('Distribution To ROM'!H347="","",'Distribution To ROM'!H347)</f>
        <v/>
      </c>
      <c r="E343" s="546" t="str">
        <f>IFERROR(VLOOKUP($C$343,'Database Quality'!$C$6:$I$102,E3,FALSE),"")</f>
        <v/>
      </c>
      <c r="F343" s="438" t="str">
        <f>IFERROR(VLOOKUP($C$343,'Database Quality'!$C$6:$I$102,F3,FALSE),"")</f>
        <v/>
      </c>
      <c r="G343" s="438" t="str">
        <f>IFERROR(VLOOKUP($C$343,'Database Quality'!$C$6:$I$102,G3,FALSE),"")</f>
        <v/>
      </c>
      <c r="H343" s="414" t="str">
        <f>IFERROR(VLOOKUP($C$343,'Database Quality'!$C$6:$I$102,H3,FALSE),"")</f>
        <v/>
      </c>
      <c r="I343" s="414" t="str">
        <f>IFERROR(VLOOKUP($C$343,'Database Quality'!$C$6:$I$102,I3,FALSE),"")</f>
        <v/>
      </c>
      <c r="J343" s="547" t="str">
        <f>IFERROR(VLOOKUP($C$343,'Database Quality'!$C$6:$I$102,J3,FALSE),"")</f>
        <v/>
      </c>
      <c r="K343" s="539" t="str">
        <f>IF('Distribution To ROM'!I347="","",'Distribution To ROM'!I347)</f>
        <v/>
      </c>
      <c r="L343" s="546" t="str">
        <f>IFERROR(VLOOKUP($C$343,'Database Quality'!$C$6:$I$102,L3,FALSE),"")</f>
        <v/>
      </c>
      <c r="M343" s="438" t="str">
        <f>IFERROR(VLOOKUP($C$343,'Database Quality'!$C$6:$I$102,M3,FALSE),"")</f>
        <v/>
      </c>
      <c r="N343" s="438" t="str">
        <f>IFERROR(VLOOKUP($C$343,'Database Quality'!$C$6:$I$102,N3,FALSE),"")</f>
        <v/>
      </c>
      <c r="O343" s="414" t="str">
        <f>IFERROR(VLOOKUP($C$343,'Database Quality'!$C$6:$I$102,O3,FALSE),"")</f>
        <v/>
      </c>
      <c r="P343" s="414" t="str">
        <f>IFERROR(VLOOKUP($C$343,'Database Quality'!$C$6:$I$102,P3,FALSE),"")</f>
        <v/>
      </c>
      <c r="Q343" s="548" t="str">
        <f>IFERROR(VLOOKUP($C$343,'Database Quality'!$C$6:$I$102,Q3,FALSE),"")</f>
        <v/>
      </c>
    </row>
    <row r="344" spans="2:17">
      <c r="B344" s="569" t="s">
        <v>171</v>
      </c>
      <c r="C344" s="541" t="str">
        <f>IF('Distribution To ROM'!M345="","",'Distribution To ROM'!M345)</f>
        <v>T100 NT.</v>
      </c>
      <c r="D344" s="534">
        <f>IF('Distribution To ROM'!N345="","",'Distribution To ROM'!N345)</f>
        <v>4</v>
      </c>
      <c r="E344" s="542">
        <f>IFERROR(VLOOKUP($C$344,'Database Quality'!$C$6:$I$102,E3,FALSE),"")</f>
        <v>27.33</v>
      </c>
      <c r="F344" s="421">
        <f>IFERROR(VLOOKUP($C$344,'Database Quality'!$C$6:$I$102,F3,FALSE),"")</f>
        <v>1.42</v>
      </c>
      <c r="G344" s="421">
        <f>IFERROR(VLOOKUP($C$344,'Database Quality'!$C$6:$I$102,G3,FALSE),"")</f>
        <v>0.08</v>
      </c>
      <c r="H344" s="422">
        <f>IFERROR(VLOOKUP($C$344,'Database Quality'!$C$6:$I$102,H3,FALSE),"")</f>
        <v>6847</v>
      </c>
      <c r="I344" s="422">
        <f>IFERROR(VLOOKUP($C$344,'Database Quality'!$C$6:$I$102,I3,FALSE),"")</f>
        <v>5415</v>
      </c>
      <c r="J344" s="543">
        <f>IFERROR(VLOOKUP($C$344,'Database Quality'!$C$6:$I$102,J3,FALSE),"")</f>
        <v>4883</v>
      </c>
      <c r="K344" s="539">
        <f>IF('Distribution To ROM'!O345="","",'Distribution To ROM'!O345)</f>
        <v>6</v>
      </c>
      <c r="L344" s="542">
        <f>IFERROR(VLOOKUP($C$344,'Database Quality'!$C$6:$I$102,L3,FALSE),"")</f>
        <v>27.33</v>
      </c>
      <c r="M344" s="421">
        <f>IFERROR(VLOOKUP($C$344,'Database Quality'!$C$6:$I$102,M3,FALSE),"")</f>
        <v>1.42</v>
      </c>
      <c r="N344" s="421">
        <f>IFERROR(VLOOKUP($C$344,'Database Quality'!$C$6:$I$102,N3,FALSE),"")</f>
        <v>0.08</v>
      </c>
      <c r="O344" s="422">
        <f>IFERROR(VLOOKUP($C$344,'Database Quality'!$C$6:$I$102,O3,FALSE),"")</f>
        <v>6847</v>
      </c>
      <c r="P344" s="422">
        <f>IFERROR(VLOOKUP($C$344,'Database Quality'!$C$6:$I$102,P3,FALSE),"")</f>
        <v>5415</v>
      </c>
      <c r="Q344" s="544">
        <f>IFERROR(VLOOKUP($C$344,'Database Quality'!$C$6:$I$102,Q3,FALSE),"")</f>
        <v>4883</v>
      </c>
    </row>
    <row r="345" spans="2:17">
      <c r="C345" s="541" t="str">
        <f>IF('Distribution To ROM'!M346="","",'Distribution To ROM'!M346)</f>
        <v/>
      </c>
      <c r="D345" s="534" t="str">
        <f>IF('Distribution To ROM'!N346="","",'Distribution To ROM'!N346)</f>
        <v/>
      </c>
      <c r="E345" s="542" t="str">
        <f>IFERROR(VLOOKUP($C$345,'Database Quality'!$C$6:$I$102,E3,FALSE),"")</f>
        <v/>
      </c>
      <c r="F345" s="421" t="str">
        <f>IFERROR(VLOOKUP($C$345,'Database Quality'!$C$6:$I$102,F3,FALSE),"")</f>
        <v/>
      </c>
      <c r="G345" s="421" t="str">
        <f>IFERROR(VLOOKUP($C$345,'Database Quality'!$C$6:$I$102,G3,FALSE),"")</f>
        <v/>
      </c>
      <c r="H345" s="422" t="str">
        <f>IFERROR(VLOOKUP($C$345,'Database Quality'!$C$6:$I$102,H3,FALSE),"")</f>
        <v/>
      </c>
      <c r="I345" s="422" t="str">
        <f>IFERROR(VLOOKUP($C$345,'Database Quality'!$C$6:$I$102,I3,FALSE),"")</f>
        <v/>
      </c>
      <c r="J345" s="543" t="str">
        <f>IFERROR(VLOOKUP($C$345,'Database Quality'!$C$6:$I$102,J3,FALSE),"")</f>
        <v/>
      </c>
      <c r="K345" s="539" t="str">
        <f>IF('Distribution To ROM'!O346="","",'Distribution To ROM'!O346)</f>
        <v/>
      </c>
      <c r="L345" s="542" t="str">
        <f>IFERROR(VLOOKUP($C$345,'Database Quality'!$C$6:$I$102,L3,FALSE),"")</f>
        <v/>
      </c>
      <c r="M345" s="421" t="str">
        <f>IFERROR(VLOOKUP($C$345,'Database Quality'!$C$6:$I$102,M3,FALSE),"")</f>
        <v/>
      </c>
      <c r="N345" s="421" t="str">
        <f>IFERROR(VLOOKUP($C$345,'Database Quality'!$C$6:$I$102,N3,FALSE),"")</f>
        <v/>
      </c>
      <c r="O345" s="422" t="str">
        <f>IFERROR(VLOOKUP($C$345,'Database Quality'!$C$6:$I$102,O3,FALSE),"")</f>
        <v/>
      </c>
      <c r="P345" s="422" t="str">
        <f>IFERROR(VLOOKUP($C$345,'Database Quality'!$C$6:$I$102,P3,FALSE),"")</f>
        <v/>
      </c>
      <c r="Q345" s="544" t="str">
        <f>IFERROR(VLOOKUP($C$345,'Database Quality'!$C$6:$I$102,Q3,FALSE),"")</f>
        <v/>
      </c>
    </row>
    <row r="346" spans="2:17">
      <c r="C346" s="541" t="str">
        <f>IF('Distribution To ROM'!M347="","",'Distribution To ROM'!M347)</f>
        <v/>
      </c>
      <c r="D346" s="534" t="str">
        <f>IF('Distribution To ROM'!N347="","",'Distribution To ROM'!N347)</f>
        <v/>
      </c>
      <c r="E346" s="542" t="str">
        <f>IFERROR(VLOOKUP($C$346,'Database Quality'!$C$6:$I$102,E3,FALSE),"")</f>
        <v/>
      </c>
      <c r="F346" s="421" t="str">
        <f>IFERROR(VLOOKUP($C$346,'Database Quality'!$C$6:$I$102,F3,FALSE),"")</f>
        <v/>
      </c>
      <c r="G346" s="421" t="str">
        <f>IFERROR(VLOOKUP($C$346,'Database Quality'!$C$6:$I$102,G3,FALSE),"")</f>
        <v/>
      </c>
      <c r="H346" s="422" t="str">
        <f>IFERROR(VLOOKUP($C$346,'Database Quality'!$C$6:$I$102,H3,FALSE),"")</f>
        <v/>
      </c>
      <c r="I346" s="422" t="str">
        <f>IFERROR(VLOOKUP($C$346,'Database Quality'!$C$6:$I$102,I3,FALSE),"")</f>
        <v/>
      </c>
      <c r="J346" s="543" t="str">
        <f>IFERROR(VLOOKUP($C$346,'Database Quality'!$C$6:$I$102,J3,FALSE),"")</f>
        <v/>
      </c>
      <c r="K346" s="539" t="str">
        <f>IF('Distribution To ROM'!O347="","",'Distribution To ROM'!O347)</f>
        <v/>
      </c>
      <c r="L346" s="542" t="str">
        <f>IFERROR(VLOOKUP($C$346,'Database Quality'!$C$6:$I$102,L3,FALSE),"")</f>
        <v/>
      </c>
      <c r="M346" s="421" t="str">
        <f>IFERROR(VLOOKUP($C$346,'Database Quality'!$C$6:$I$102,M3,FALSE),"")</f>
        <v/>
      </c>
      <c r="N346" s="421" t="str">
        <f>IFERROR(VLOOKUP($C$346,'Database Quality'!$C$6:$I$102,N3,FALSE),"")</f>
        <v/>
      </c>
      <c r="O346" s="422" t="str">
        <f>IFERROR(VLOOKUP($C$346,'Database Quality'!$C$6:$I$102,O3,FALSE),"")</f>
        <v/>
      </c>
      <c r="P346" s="422" t="str">
        <f>IFERROR(VLOOKUP($C$346,'Database Quality'!$C$6:$I$102,P3,FALSE),"")</f>
        <v/>
      </c>
      <c r="Q346" s="544" t="str">
        <f>IFERROR(VLOOKUP($C$346,'Database Quality'!$C$6:$I$102,Q3,FALSE),"")</f>
        <v/>
      </c>
    </row>
    <row r="347" spans="2:17">
      <c r="B347" s="569" t="s">
        <v>90</v>
      </c>
      <c r="C347" s="545" t="str">
        <f>IF('Distribution To ROM'!S345="","",'Distribution To ROM'!S345)</f>
        <v>T200 CT2</v>
      </c>
      <c r="D347" s="534">
        <f>IF('Distribution To ROM'!T345="","",'Distribution To ROM'!T345)</f>
        <v>4</v>
      </c>
      <c r="E347" s="546">
        <f>IFERROR(VLOOKUP($C$347,'Database Quality'!$C$6:$I$102,E3,FALSE),"")</f>
        <v>28.1</v>
      </c>
      <c r="F347" s="438">
        <f>IFERROR(VLOOKUP($C$347,'Database Quality'!$C$6:$I$102,F3,FALSE),"")</f>
        <v>1.92</v>
      </c>
      <c r="G347" s="438">
        <f>IFERROR(VLOOKUP($C$347,'Database Quality'!$C$6:$I$102,G3,FALSE),"")</f>
        <v>0.08</v>
      </c>
      <c r="H347" s="414">
        <f>IFERROR(VLOOKUP($C$347,'Database Quality'!$C$6:$I$102,H3,FALSE),"")</f>
        <v>6874</v>
      </c>
      <c r="I347" s="414">
        <f>IFERROR(VLOOKUP($C$347,'Database Quality'!$C$6:$I$102,I3,FALSE),"")</f>
        <v>5369</v>
      </c>
      <c r="J347" s="547">
        <f>IFERROR(VLOOKUP($C$347,'Database Quality'!$C$6:$I$102,J3,FALSE),"")</f>
        <v>4811</v>
      </c>
      <c r="K347" s="539">
        <f>IF('Distribution To ROM'!U345="","",'Distribution To ROM'!U345)</f>
        <v>8</v>
      </c>
      <c r="L347" s="546">
        <f>IFERROR(VLOOKUP($C$347,'Database Quality'!$C$6:$I$102,L3,FALSE),"")</f>
        <v>28.1</v>
      </c>
      <c r="M347" s="438">
        <f>IFERROR(VLOOKUP($C$347,'Database Quality'!$C$6:$I$102,M3,FALSE),"")</f>
        <v>1.92</v>
      </c>
      <c r="N347" s="438">
        <f>IFERROR(VLOOKUP($C$347,'Database Quality'!$C$6:$I$102,N3,FALSE),"")</f>
        <v>0.08</v>
      </c>
      <c r="O347" s="414">
        <f>IFERROR(VLOOKUP($C$347,'Database Quality'!$C$6:$I$102,O3,FALSE),"")</f>
        <v>6874</v>
      </c>
      <c r="P347" s="414">
        <f>IFERROR(VLOOKUP($C$347,'Database Quality'!$C$6:$I$102,P3,FALSE),"")</f>
        <v>5369</v>
      </c>
      <c r="Q347" s="548">
        <f>IFERROR(VLOOKUP($C$347,'Database Quality'!$C$6:$I$102,Q3,FALSE),"")</f>
        <v>4811</v>
      </c>
    </row>
    <row r="348" spans="2:17">
      <c r="C348" s="545" t="str">
        <f>IF('Distribution To ROM'!S346="","",'Distribution To ROM'!S346)</f>
        <v/>
      </c>
      <c r="D348" s="534" t="str">
        <f>IF('Distribution To ROM'!T346="","",'Distribution To ROM'!T346)</f>
        <v/>
      </c>
      <c r="E348" s="546" t="str">
        <f>IFERROR(VLOOKUP($C$348,'Database Quality'!$C$6:$I$102,E3,FALSE),"")</f>
        <v/>
      </c>
      <c r="F348" s="438" t="str">
        <f>IFERROR(VLOOKUP($C$348,'Database Quality'!$C$6:$I$102,F3,FALSE),"")</f>
        <v/>
      </c>
      <c r="G348" s="438" t="str">
        <f>IFERROR(VLOOKUP($C$348,'Database Quality'!$C$6:$I$102,G3,FALSE),"")</f>
        <v/>
      </c>
      <c r="H348" s="414" t="str">
        <f>IFERROR(VLOOKUP($C$348,'Database Quality'!$C$6:$I$102,H3,FALSE),"")</f>
        <v/>
      </c>
      <c r="I348" s="414" t="str">
        <f>IFERROR(VLOOKUP($C$348,'Database Quality'!$C$6:$I$102,I3,FALSE),"")</f>
        <v/>
      </c>
      <c r="J348" s="547" t="str">
        <f>IFERROR(VLOOKUP($C$348,'Database Quality'!$C$6:$I$102,J3,FALSE),"")</f>
        <v/>
      </c>
      <c r="K348" s="539" t="str">
        <f>IF('Distribution To ROM'!U346="","",'Distribution To ROM'!U346)</f>
        <v/>
      </c>
      <c r="L348" s="546" t="str">
        <f>IFERROR(VLOOKUP($C$348,'Database Quality'!$C$6:$I$102,L3,FALSE),"")</f>
        <v/>
      </c>
      <c r="M348" s="438" t="str">
        <f>IFERROR(VLOOKUP($C$348,'Database Quality'!$C$6:$I$102,M3,FALSE),"")</f>
        <v/>
      </c>
      <c r="N348" s="438" t="str">
        <f>IFERROR(VLOOKUP($C$348,'Database Quality'!$C$6:$I$102,N3,FALSE),"")</f>
        <v/>
      </c>
      <c r="O348" s="414" t="str">
        <f>IFERROR(VLOOKUP($C$348,'Database Quality'!$C$6:$I$102,O3,FALSE),"")</f>
        <v/>
      </c>
      <c r="P348" s="414" t="str">
        <f>IFERROR(VLOOKUP($C$348,'Database Quality'!$C$6:$I$102,P3,FALSE),"")</f>
        <v/>
      </c>
      <c r="Q348" s="548" t="str">
        <f>IFERROR(VLOOKUP($C$348,'Database Quality'!$C$6:$I$102,Q3,FALSE),"")</f>
        <v/>
      </c>
    </row>
    <row r="349" spans="2:17">
      <c r="C349" s="545" t="str">
        <f>IF('Distribution To ROM'!S347="","",'Distribution To ROM'!S347)</f>
        <v/>
      </c>
      <c r="D349" s="534" t="str">
        <f>IF('Distribution To ROM'!T347="","",'Distribution To ROM'!T347)</f>
        <v/>
      </c>
      <c r="E349" s="546" t="str">
        <f>IFERROR(VLOOKUP($C$349,'Database Quality'!$C$6:$I$102,E3,FALSE),"")</f>
        <v/>
      </c>
      <c r="F349" s="438" t="str">
        <f>IFERROR(VLOOKUP($C$349,'Database Quality'!$C$6:$I$102,F3,FALSE),"")</f>
        <v/>
      </c>
      <c r="G349" s="438" t="str">
        <f>IFERROR(VLOOKUP($C$349,'Database Quality'!$C$6:$I$102,G3,FALSE),"")</f>
        <v/>
      </c>
      <c r="H349" s="414" t="str">
        <f>IFERROR(VLOOKUP($C$349,'Database Quality'!$C$6:$I$102,H3,FALSE),"")</f>
        <v/>
      </c>
      <c r="I349" s="414" t="str">
        <f>IFERROR(VLOOKUP($C$349,'Database Quality'!$C$6:$I$102,I3,FALSE),"")</f>
        <v/>
      </c>
      <c r="J349" s="547" t="str">
        <f>IFERROR(VLOOKUP($C$349,'Database Quality'!$C$6:$I$102,J3,FALSE),"")</f>
        <v/>
      </c>
      <c r="K349" s="539" t="str">
        <f>IF('Distribution To ROM'!U347="","",'Distribution To ROM'!U347)</f>
        <v/>
      </c>
      <c r="L349" s="546" t="str">
        <f>IFERROR(VLOOKUP($C$349,'Database Quality'!$C$6:$I$102,L3,FALSE),"")</f>
        <v/>
      </c>
      <c r="M349" s="438" t="str">
        <f>IFERROR(VLOOKUP($C$349,'Database Quality'!$C$6:$I$102,M3,FALSE),"")</f>
        <v/>
      </c>
      <c r="N349" s="438" t="str">
        <f>IFERROR(VLOOKUP($C$349,'Database Quality'!$C$6:$I$102,N3,FALSE),"")</f>
        <v/>
      </c>
      <c r="O349" s="414" t="str">
        <f>IFERROR(VLOOKUP($C$349,'Database Quality'!$C$6:$I$102,O3,FALSE),"")</f>
        <v/>
      </c>
      <c r="P349" s="414" t="str">
        <f>IFERROR(VLOOKUP($C$349,'Database Quality'!$C$6:$I$102,P3,FALSE),"")</f>
        <v/>
      </c>
      <c r="Q349" s="548" t="str">
        <f>IFERROR(VLOOKUP($C$349,'Database Quality'!$C$6:$I$102,Q3,FALSE),"")</f>
        <v/>
      </c>
    </row>
    <row r="350" spans="2:17">
      <c r="B350" s="569" t="s">
        <v>172</v>
      </c>
      <c r="C350" s="541" t="str">
        <f>IF('Distribution To ROM'!Y345="","",'Distribution To ROM'!Y345)</f>
        <v/>
      </c>
      <c r="D350" s="534" t="str">
        <f>IF('Distribution To ROM'!Z345="","",'Distribution To ROM'!Z345)</f>
        <v/>
      </c>
      <c r="E350" s="542" t="str">
        <f>IFERROR(VLOOKUP($C$350,'Database Quality'!$C$6:$I$102,E3,FALSE),"")</f>
        <v/>
      </c>
      <c r="F350" s="421" t="str">
        <f>IFERROR(VLOOKUP($C$350,'Database Quality'!$C$6:$I$102,F3,FALSE),"")</f>
        <v/>
      </c>
      <c r="G350" s="421" t="str">
        <f>IFERROR(VLOOKUP($C$350,'Database Quality'!$C$6:$I$102,G3,FALSE),"")</f>
        <v/>
      </c>
      <c r="H350" s="422" t="str">
        <f>IFERROR(VLOOKUP($C$350,'Database Quality'!$C$6:$I$102,H3,FALSE),"")</f>
        <v/>
      </c>
      <c r="I350" s="422" t="str">
        <f>IFERROR(VLOOKUP($C$350,'Database Quality'!$C$6:$I$102,I3,FALSE),"")</f>
        <v/>
      </c>
      <c r="J350" s="543" t="str">
        <f>IFERROR(VLOOKUP($C$350,'Database Quality'!$C$6:$I$102,J3,FALSE),"")</f>
        <v/>
      </c>
      <c r="K350" s="539" t="str">
        <f>IF('Distribution To ROM'!AA345="","",'Distribution To ROM'!AA345)</f>
        <v/>
      </c>
      <c r="L350" s="542" t="str">
        <f>IFERROR(VLOOKUP($C$350,'Database Quality'!$C$6:$I$102,L3,FALSE),"")</f>
        <v/>
      </c>
      <c r="M350" s="421" t="str">
        <f>IFERROR(VLOOKUP($C$350,'Database Quality'!$C$6:$I$102,M3,FALSE),"")</f>
        <v/>
      </c>
      <c r="N350" s="421" t="str">
        <f>IFERROR(VLOOKUP($C$350,'Database Quality'!$C$6:$I$102,N3,FALSE),"")</f>
        <v/>
      </c>
      <c r="O350" s="422" t="str">
        <f>IFERROR(VLOOKUP($C$350,'Database Quality'!$C$6:$I$102,O3,FALSE),"")</f>
        <v/>
      </c>
      <c r="P350" s="422" t="str">
        <f>IFERROR(VLOOKUP($C$350,'Database Quality'!$C$6:$I$102,P3,FALSE),"")</f>
        <v/>
      </c>
      <c r="Q350" s="544" t="str">
        <f>IFERROR(VLOOKUP($C$350,'Database Quality'!$C$6:$I$102,Q3,FALSE),"")</f>
        <v/>
      </c>
    </row>
    <row r="351" spans="2:17">
      <c r="C351" s="541" t="str">
        <f>IF('Distribution To ROM'!Y346="","",'Distribution To ROM'!Y346)</f>
        <v/>
      </c>
      <c r="D351" s="534" t="str">
        <f>IF('Distribution To ROM'!Z346="","",'Distribution To ROM'!Z346)</f>
        <v/>
      </c>
      <c r="E351" s="542" t="str">
        <f>IFERROR(VLOOKUP($C$351,'Database Quality'!$C$6:$I$102,E3,FALSE),"")</f>
        <v/>
      </c>
      <c r="F351" s="421" t="str">
        <f>IFERROR(VLOOKUP($C$351,'Database Quality'!$C$6:$I$102,F3,FALSE),"")</f>
        <v/>
      </c>
      <c r="G351" s="421" t="str">
        <f>IFERROR(VLOOKUP($C$351,'Database Quality'!$C$6:$I$102,G3,FALSE),"")</f>
        <v/>
      </c>
      <c r="H351" s="422" t="str">
        <f>IFERROR(VLOOKUP($C$351,'Database Quality'!$C$6:$I$102,H3,FALSE),"")</f>
        <v/>
      </c>
      <c r="I351" s="422" t="str">
        <f>IFERROR(VLOOKUP($C$351,'Database Quality'!$C$6:$I$102,I3,FALSE),"")</f>
        <v/>
      </c>
      <c r="J351" s="543" t="str">
        <f>IFERROR(VLOOKUP($C$351,'Database Quality'!$C$6:$I$102,J3,FALSE),"")</f>
        <v/>
      </c>
      <c r="K351" s="539" t="str">
        <f>IF('Distribution To ROM'!AA346="","",'Distribution To ROM'!AA346)</f>
        <v/>
      </c>
      <c r="L351" s="542" t="str">
        <f>IFERROR(VLOOKUP($C$351,'Database Quality'!$C$6:$I$102,L3,FALSE),"")</f>
        <v/>
      </c>
      <c r="M351" s="421" t="str">
        <f>IFERROR(VLOOKUP($C$351,'Database Quality'!$C$6:$I$102,M3,FALSE),"")</f>
        <v/>
      </c>
      <c r="N351" s="421" t="str">
        <f>IFERROR(VLOOKUP($C$351,'Database Quality'!$C$6:$I$102,N3,FALSE),"")</f>
        <v/>
      </c>
      <c r="O351" s="422" t="str">
        <f>IFERROR(VLOOKUP($C$351,'Database Quality'!$C$6:$I$102,O3,FALSE),"")</f>
        <v/>
      </c>
      <c r="P351" s="422" t="str">
        <f>IFERROR(VLOOKUP($C$351,'Database Quality'!$C$6:$I$102,P3,FALSE),"")</f>
        <v/>
      </c>
      <c r="Q351" s="544" t="str">
        <f>IFERROR(VLOOKUP($C$351,'Database Quality'!$C$6:$I$102,Q3,FALSE),"")</f>
        <v/>
      </c>
    </row>
    <row r="352" spans="2:17">
      <c r="C352" s="541" t="str">
        <f>IF('Distribution To ROM'!Y347="","",'Distribution To ROM'!Y347)</f>
        <v/>
      </c>
      <c r="D352" s="534" t="str">
        <f>IF('Distribution To ROM'!Z347="","",'Distribution To ROM'!Z347)</f>
        <v/>
      </c>
      <c r="E352" s="542" t="str">
        <f>IFERROR(VLOOKUP($C$352,'Database Quality'!$C$6:$I$102,E3,FALSE),"")</f>
        <v/>
      </c>
      <c r="F352" s="421" t="str">
        <f>IFERROR(VLOOKUP($C$352,'Database Quality'!$C$6:$I$102,F3,FALSE),"")</f>
        <v/>
      </c>
      <c r="G352" s="421" t="str">
        <f>IFERROR(VLOOKUP($C$352,'Database Quality'!$C$6:$I$102,G3,FALSE),"")</f>
        <v/>
      </c>
      <c r="H352" s="422" t="str">
        <f>IFERROR(VLOOKUP($C$352,'Database Quality'!$C$6:$I$102,H3,FALSE),"")</f>
        <v/>
      </c>
      <c r="I352" s="422" t="str">
        <f>IFERROR(VLOOKUP($C$352,'Database Quality'!$C$6:$I$102,I3,FALSE),"")</f>
        <v/>
      </c>
      <c r="J352" s="543" t="str">
        <f>IFERROR(VLOOKUP($C$352,'Database Quality'!$C$6:$I$102,J3,FALSE),"")</f>
        <v/>
      </c>
      <c r="K352" s="539" t="str">
        <f>IF('Distribution To ROM'!AA347="","",'Distribution To ROM'!AA347)</f>
        <v/>
      </c>
      <c r="L352" s="542" t="str">
        <f>IFERROR(VLOOKUP($C$352,'Database Quality'!$C$6:$I$102,L3,FALSE),"")</f>
        <v/>
      </c>
      <c r="M352" s="421" t="str">
        <f>IFERROR(VLOOKUP($C$352,'Database Quality'!$C$6:$I$102,M3,FALSE),"")</f>
        <v/>
      </c>
      <c r="N352" s="421" t="str">
        <f>IFERROR(VLOOKUP($C$352,'Database Quality'!$C$6:$I$102,N3,FALSE),"")</f>
        <v/>
      </c>
      <c r="O352" s="422" t="str">
        <f>IFERROR(VLOOKUP($C$352,'Database Quality'!$C$6:$I$102,O3,FALSE),"")</f>
        <v/>
      </c>
      <c r="P352" s="422" t="str">
        <f>IFERROR(VLOOKUP($C$352,'Database Quality'!$C$6:$I$102,P3,FALSE),"")</f>
        <v/>
      </c>
      <c r="Q352" s="544" t="str">
        <f>IFERROR(VLOOKUP($C$352,'Database Quality'!$C$6:$I$102,Q3,FALSE),"")</f>
        <v/>
      </c>
    </row>
    <row r="353" spans="2:17">
      <c r="B353" s="570" t="s">
        <v>197</v>
      </c>
      <c r="C353" s="545" t="str">
        <f>IF('Distribution To ROM'!AW345="","",'Distribution To ROM'!AW345)</f>
        <v/>
      </c>
      <c r="D353" s="534" t="str">
        <f>IF('Distribution To ROM'!AX345="","",'Distribution To ROM'!AX345)</f>
        <v/>
      </c>
      <c r="E353" s="546" t="str">
        <f>IFERROR(VLOOKUP($C$353,'Database Quality'!$C$6:$I$102,E3,FALSE),"")</f>
        <v/>
      </c>
      <c r="F353" s="438" t="str">
        <f>IFERROR(VLOOKUP($C$353,'Database Quality'!$C$6:$I$102,F3,FALSE),"")</f>
        <v/>
      </c>
      <c r="G353" s="438" t="str">
        <f>IFERROR(VLOOKUP($C$353,'Database Quality'!$C$6:$I$102,G3,FALSE),"")</f>
        <v/>
      </c>
      <c r="H353" s="414" t="str">
        <f>IFERROR(VLOOKUP($C$353,'Database Quality'!$C$6:$I$102,H3,FALSE),"")</f>
        <v/>
      </c>
      <c r="I353" s="414" t="str">
        <f>IFERROR(VLOOKUP($C$353,'Database Quality'!$C$6:$I$102,I3,FALSE),"")</f>
        <v/>
      </c>
      <c r="J353" s="547" t="str">
        <f>IFERROR(VLOOKUP($C$353,'Database Quality'!$C$6:$I$102,J3,FALSE),"")</f>
        <v/>
      </c>
      <c r="K353" s="539" t="str">
        <f>IF('Distribution To ROM'!AY345="","",'Distribution To ROM'!AY345)</f>
        <v/>
      </c>
      <c r="L353" s="546" t="str">
        <f>IFERROR(VLOOKUP($C$353,'Database Quality'!$C$6:$I$102,L3,FALSE),"")</f>
        <v/>
      </c>
      <c r="M353" s="438" t="str">
        <f>IFERROR(VLOOKUP($C$353,'Database Quality'!$C$6:$I$102,M3,FALSE),"")</f>
        <v/>
      </c>
      <c r="N353" s="438" t="str">
        <f>IFERROR(VLOOKUP($C$353,'Database Quality'!$C$6:$I$102,N3,FALSE),"")</f>
        <v/>
      </c>
      <c r="O353" s="414" t="str">
        <f>IFERROR(VLOOKUP($C$353,'Database Quality'!$C$6:$I$102,O3,FALSE),"")</f>
        <v/>
      </c>
      <c r="P353" s="414" t="str">
        <f>IFERROR(VLOOKUP($C$353,'Database Quality'!$C$6:$I$102,P3,FALSE),"")</f>
        <v/>
      </c>
      <c r="Q353" s="548" t="str">
        <f>IFERROR(VLOOKUP($C$353,'Database Quality'!$C$6:$I$102,Q3,FALSE),"")</f>
        <v/>
      </c>
    </row>
    <row r="354" spans="2:17">
      <c r="B354" s="570"/>
      <c r="C354" s="545" t="str">
        <f>IF('Distribution To ROM'!AW346="","",'Distribution To ROM'!AW346)</f>
        <v/>
      </c>
      <c r="D354" s="534" t="str">
        <f>IF('Distribution To ROM'!AX346="","",'Distribution To ROM'!AX346)</f>
        <v/>
      </c>
      <c r="E354" s="546" t="str">
        <f>IFERROR(VLOOKUP($C$354,'Database Quality'!$C$6:$I$102,E3,FALSE),"")</f>
        <v/>
      </c>
      <c r="F354" s="438" t="str">
        <f>IFERROR(VLOOKUP($C$354,'Database Quality'!$C$6:$I$102,F3,FALSE),"")</f>
        <v/>
      </c>
      <c r="G354" s="438" t="str">
        <f>IFERROR(VLOOKUP($C$354,'Database Quality'!$C$6:$I$102,G3,FALSE),"")</f>
        <v/>
      </c>
      <c r="H354" s="414" t="str">
        <f>IFERROR(VLOOKUP($C$354,'Database Quality'!$C$6:$I$102,H3,FALSE),"")</f>
        <v/>
      </c>
      <c r="I354" s="414" t="str">
        <f>IFERROR(VLOOKUP($C$354,'Database Quality'!$C$6:$I$102,I3,FALSE),"")</f>
        <v/>
      </c>
      <c r="J354" s="547" t="str">
        <f>IFERROR(VLOOKUP($C$354,'Database Quality'!$C$6:$I$102,J3,FALSE),"")</f>
        <v/>
      </c>
      <c r="K354" s="539" t="str">
        <f>IF('Distribution To ROM'!AY346="","",'Distribution To ROM'!AY346)</f>
        <v/>
      </c>
      <c r="L354" s="546" t="str">
        <f>IFERROR(VLOOKUP($C$354,'Database Quality'!$C$6:$I$102,L3,FALSE),"")</f>
        <v/>
      </c>
      <c r="M354" s="438" t="str">
        <f>IFERROR(VLOOKUP($C$354,'Database Quality'!$C$6:$I$102,M3,FALSE),"")</f>
        <v/>
      </c>
      <c r="N354" s="438" t="str">
        <f>IFERROR(VLOOKUP($C$354,'Database Quality'!$C$6:$I$102,N3,FALSE),"")</f>
        <v/>
      </c>
      <c r="O354" s="414" t="str">
        <f>IFERROR(VLOOKUP($C$354,'Database Quality'!$C$6:$I$102,O3,FALSE),"")</f>
        <v/>
      </c>
      <c r="P354" s="414" t="str">
        <f>IFERROR(VLOOKUP($C$354,'Database Quality'!$C$6:$I$102,P3,FALSE),"")</f>
        <v/>
      </c>
      <c r="Q354" s="548" t="str">
        <f>IFERROR(VLOOKUP($C$354,'Database Quality'!$C$6:$I$102,Q3,FALSE),"")</f>
        <v/>
      </c>
    </row>
    <row r="355" spans="2:17">
      <c r="B355" s="570"/>
      <c r="C355" s="545" t="str">
        <f>IF('Distribution To ROM'!AW347="","",'Distribution To ROM'!AW347)</f>
        <v/>
      </c>
      <c r="D355" s="534" t="str">
        <f>IF('Distribution To ROM'!AX347="","",'Distribution To ROM'!AX347)</f>
        <v/>
      </c>
      <c r="E355" s="546" t="str">
        <f>IFERROR(VLOOKUP($C$355,'Database Quality'!$C$6:$I$102,E3,FALSE),"")</f>
        <v/>
      </c>
      <c r="F355" s="438" t="str">
        <f>IFERROR(VLOOKUP($C$355,'Database Quality'!$C$6:$I$102,F3,FALSE),"")</f>
        <v/>
      </c>
      <c r="G355" s="438" t="str">
        <f>IFERROR(VLOOKUP($C$355,'Database Quality'!$C$6:$I$102,G3,FALSE),"")</f>
        <v/>
      </c>
      <c r="H355" s="414" t="str">
        <f>IFERROR(VLOOKUP($C$355,'Database Quality'!$C$6:$I$102,H3,FALSE),"")</f>
        <v/>
      </c>
      <c r="I355" s="414" t="str">
        <f>IFERROR(VLOOKUP($C$355,'Database Quality'!$C$6:$I$102,I3,FALSE),"")</f>
        <v/>
      </c>
      <c r="J355" s="547" t="str">
        <f>IFERROR(VLOOKUP($C$355,'Database Quality'!$C$6:$I$102,J3,FALSE),"")</f>
        <v/>
      </c>
      <c r="K355" s="539" t="str">
        <f>IF('Distribution To ROM'!AY347="","",'Distribution To ROM'!AY347)</f>
        <v/>
      </c>
      <c r="L355" s="546" t="str">
        <f>IFERROR(VLOOKUP($C$355,'Database Quality'!$C$6:$I$102,L3,FALSE),"")</f>
        <v/>
      </c>
      <c r="M355" s="438" t="str">
        <f>IFERROR(VLOOKUP($C$355,'Database Quality'!$C$6:$I$102,M3,FALSE),"")</f>
        <v/>
      </c>
      <c r="N355" s="438" t="str">
        <f>IFERROR(VLOOKUP($C$355,'Database Quality'!$C$6:$I$102,N3,FALSE),"")</f>
        <v/>
      </c>
      <c r="O355" s="414" t="str">
        <f>IFERROR(VLOOKUP($C$355,'Database Quality'!$C$6:$I$102,O3,FALSE),"")</f>
        <v/>
      </c>
      <c r="P355" s="414" t="str">
        <f>IFERROR(VLOOKUP($C$355,'Database Quality'!$C$6:$I$102,P3,FALSE),"")</f>
        <v/>
      </c>
      <c r="Q355" s="548" t="str">
        <f>IFERROR(VLOOKUP($C$355,'Database Quality'!$C$6:$I$102,Q3,FALSE),"")</f>
        <v/>
      </c>
    </row>
    <row r="356" spans="2:17">
      <c r="B356" s="569" t="s">
        <v>188</v>
      </c>
      <c r="C356" s="541" t="str">
        <f>IF('Distribution To ROM'!AE345="","",'Distribution To ROM'!AE345)</f>
        <v/>
      </c>
      <c r="D356" s="534" t="str">
        <f>IF('Distribution To ROM'!AF345="","",'Distribution To ROM'!AF345)</f>
        <v/>
      </c>
      <c r="E356" s="542" t="str">
        <f>IFERROR(VLOOKUP($C$356,'Database Quality'!$C$6:$I$102,E3,FALSE),"")</f>
        <v/>
      </c>
      <c r="F356" s="421" t="str">
        <f>IFERROR(VLOOKUP($C$356,'Database Quality'!$C$6:$I$102,F3,FALSE),"")</f>
        <v/>
      </c>
      <c r="G356" s="421" t="str">
        <f>IFERROR(VLOOKUP($C$356,'Database Quality'!$C$6:$I$102,G3,FALSE),"")</f>
        <v/>
      </c>
      <c r="H356" s="422" t="str">
        <f>IFERROR(VLOOKUP($C$356,'Database Quality'!$C$6:$I$102,H3,FALSE),"")</f>
        <v/>
      </c>
      <c r="I356" s="422" t="str">
        <f>IFERROR(VLOOKUP($C$356,'Database Quality'!$C$6:$I$102,I3,FALSE),"")</f>
        <v/>
      </c>
      <c r="J356" s="543" t="str">
        <f>IFERROR(VLOOKUP($C$356,'Database Quality'!$C$6:$I$102,J3,FALSE),"")</f>
        <v/>
      </c>
      <c r="K356" s="539" t="str">
        <f>IF('Distribution To ROM'!AG345="","",'Distribution To ROM'!AG345)</f>
        <v/>
      </c>
      <c r="L356" s="542" t="str">
        <f>IFERROR(VLOOKUP($C$356,'Database Quality'!$C$6:$I$102,L3,FALSE),"")</f>
        <v/>
      </c>
      <c r="M356" s="421" t="str">
        <f>IFERROR(VLOOKUP($C$356,'Database Quality'!$C$6:$I$102,M3,FALSE),"")</f>
        <v/>
      </c>
      <c r="N356" s="421" t="str">
        <f>IFERROR(VLOOKUP($C$356,'Database Quality'!$C$6:$I$102,N3,FALSE),"")</f>
        <v/>
      </c>
      <c r="O356" s="422" t="str">
        <f>IFERROR(VLOOKUP($C$356,'Database Quality'!$C$6:$I$102,O3,FALSE),"")</f>
        <v/>
      </c>
      <c r="P356" s="422" t="str">
        <f>IFERROR(VLOOKUP($C$356,'Database Quality'!$C$6:$I$102,P3,FALSE),"")</f>
        <v/>
      </c>
      <c r="Q356" s="544" t="str">
        <f>IFERROR(VLOOKUP($C$356,'Database Quality'!$C$6:$I$102,Q3,FALSE),"")</f>
        <v/>
      </c>
    </row>
    <row r="357" spans="2:17">
      <c r="C357" s="541" t="str">
        <f>IF('Distribution To ROM'!AE346="","",'Distribution To ROM'!AE346)</f>
        <v/>
      </c>
      <c r="D357" s="534" t="str">
        <f>IF('Distribution To ROM'!AF346="","",'Distribution To ROM'!AF346)</f>
        <v/>
      </c>
      <c r="E357" s="542" t="str">
        <f>IFERROR(VLOOKUP($C$357,'Database Quality'!$C$6:$I$102,E3,FALSE),"")</f>
        <v/>
      </c>
      <c r="F357" s="421" t="str">
        <f>IFERROR(VLOOKUP($C$357,'Database Quality'!$C$6:$I$102,F3,FALSE),"")</f>
        <v/>
      </c>
      <c r="G357" s="421" t="str">
        <f>IFERROR(VLOOKUP($C$357,'Database Quality'!$C$6:$I$102,G3,FALSE),"")</f>
        <v/>
      </c>
      <c r="H357" s="422" t="str">
        <f>IFERROR(VLOOKUP($C$357,'Database Quality'!$C$6:$I$102,H3,FALSE),"")</f>
        <v/>
      </c>
      <c r="I357" s="422" t="str">
        <f>IFERROR(VLOOKUP($C$357,'Database Quality'!$C$6:$I$102,I3,FALSE),"")</f>
        <v/>
      </c>
      <c r="J357" s="543" t="str">
        <f>IFERROR(VLOOKUP($C$357,'Database Quality'!$C$6:$I$102,J3,FALSE),"")</f>
        <v/>
      </c>
      <c r="K357" s="539" t="str">
        <f>IF('Distribution To ROM'!AG346="","",'Distribution To ROM'!AG346)</f>
        <v/>
      </c>
      <c r="L357" s="542" t="str">
        <f>IFERROR(VLOOKUP($C$357,'Database Quality'!$C$6:$I$102,L3,FALSE),"")</f>
        <v/>
      </c>
      <c r="M357" s="421" t="str">
        <f>IFERROR(VLOOKUP($C$357,'Database Quality'!$C$6:$I$102,M3,FALSE),"")</f>
        <v/>
      </c>
      <c r="N357" s="421" t="str">
        <f>IFERROR(VLOOKUP($C$357,'Database Quality'!$C$6:$I$102,N3,FALSE),"")</f>
        <v/>
      </c>
      <c r="O357" s="422" t="str">
        <f>IFERROR(VLOOKUP($C$357,'Database Quality'!$C$6:$I$102,O3,FALSE),"")</f>
        <v/>
      </c>
      <c r="P357" s="422" t="str">
        <f>IFERROR(VLOOKUP($C$357,'Database Quality'!$C$6:$I$102,P3,FALSE),"")</f>
        <v/>
      </c>
      <c r="Q357" s="544" t="str">
        <f>IFERROR(VLOOKUP($C$357,'Database Quality'!$C$6:$I$102,Q3,FALSE),"")</f>
        <v/>
      </c>
    </row>
    <row r="358" spans="2:17">
      <c r="C358" s="541" t="str">
        <f>IF('Distribution To ROM'!AE347="","",'Distribution To ROM'!AE347)</f>
        <v/>
      </c>
      <c r="D358" s="534" t="str">
        <f>IF('Distribution To ROM'!AF347="","",'Distribution To ROM'!AF347)</f>
        <v/>
      </c>
      <c r="E358" s="542" t="str">
        <f>IFERROR(VLOOKUP($C$358,'Database Quality'!$C$6:$I$102,E3,FALSE),"")</f>
        <v/>
      </c>
      <c r="F358" s="421" t="str">
        <f>IFERROR(VLOOKUP($C$358,'Database Quality'!$C$6:$I$102,F3,FALSE),"")</f>
        <v/>
      </c>
      <c r="G358" s="421" t="str">
        <f>IFERROR(VLOOKUP($C$358,'Database Quality'!$C$6:$I$102,G3,FALSE),"")</f>
        <v/>
      </c>
      <c r="H358" s="422" t="str">
        <f>IFERROR(VLOOKUP($C$358,'Database Quality'!$C$6:$I$102,H3,FALSE),"")</f>
        <v/>
      </c>
      <c r="I358" s="422" t="str">
        <f>IFERROR(VLOOKUP($C$358,'Database Quality'!$C$6:$I$102,I3,FALSE),"")</f>
        <v/>
      </c>
      <c r="J358" s="543" t="str">
        <f>IFERROR(VLOOKUP($C$358,'Database Quality'!$C$6:$I$102,J3,FALSE),"")</f>
        <v/>
      </c>
      <c r="K358" s="539" t="str">
        <f>IF('Distribution To ROM'!AG347="","",'Distribution To ROM'!AG347)</f>
        <v/>
      </c>
      <c r="L358" s="542" t="str">
        <f>IFERROR(VLOOKUP($C$358,'Database Quality'!$C$6:$I$102,L3,FALSE),"")</f>
        <v/>
      </c>
      <c r="M358" s="421" t="str">
        <f>IFERROR(VLOOKUP($C$358,'Database Quality'!$C$6:$I$102,M3,FALSE),"")</f>
        <v/>
      </c>
      <c r="N358" s="421" t="str">
        <f>IFERROR(VLOOKUP($C$358,'Database Quality'!$C$6:$I$102,N3,FALSE),"")</f>
        <v/>
      </c>
      <c r="O358" s="422" t="str">
        <f>IFERROR(VLOOKUP($C$358,'Database Quality'!$C$6:$I$102,O3,FALSE),"")</f>
        <v/>
      </c>
      <c r="P358" s="422" t="str">
        <f>IFERROR(VLOOKUP($C$358,'Database Quality'!$C$6:$I$102,P3,FALSE),"")</f>
        <v/>
      </c>
      <c r="Q358" s="544" t="str">
        <f>IFERROR(VLOOKUP($C$358,'Database Quality'!$C$6:$I$102,Q3,FALSE),"")</f>
        <v/>
      </c>
    </row>
    <row r="359" spans="2:17">
      <c r="B359" s="570" t="s">
        <v>199</v>
      </c>
      <c r="C359" s="545" t="str">
        <f>IF('Distribution To ROM'!AK345="","",'Distribution To ROM'!AK345)</f>
        <v/>
      </c>
      <c r="D359" s="534" t="str">
        <f>IF('Distribution To ROM'!AL345="","",'Distribution To ROM'!AL345)</f>
        <v/>
      </c>
      <c r="E359" s="546" t="str">
        <f>IFERROR(VLOOKUP($C$359,'Database Quality'!$C$6:$I$102,E3,FALSE),"")</f>
        <v/>
      </c>
      <c r="F359" s="438" t="str">
        <f>IFERROR(VLOOKUP($C$359,'Database Quality'!$C$6:$I$102,F3,FALSE),"")</f>
        <v/>
      </c>
      <c r="G359" s="438" t="str">
        <f>IFERROR(VLOOKUP($C$359,'Database Quality'!$C$6:$I$102,G3,FALSE),"")</f>
        <v/>
      </c>
      <c r="H359" s="414" t="str">
        <f>IFERROR(VLOOKUP($C$359,'Database Quality'!$C$6:$I$102,H3,FALSE),"")</f>
        <v/>
      </c>
      <c r="I359" s="414" t="str">
        <f>IFERROR(VLOOKUP($C$359,'Database Quality'!$C$6:$I$102,I3,FALSE),"")</f>
        <v/>
      </c>
      <c r="J359" s="547" t="str">
        <f>IFERROR(VLOOKUP($C$359,'Database Quality'!$C$6:$I$102,J3,FALSE),"")</f>
        <v/>
      </c>
      <c r="K359" s="539" t="str">
        <f>IF('Distribution To ROM'!AM345="","",'Distribution To ROM'!AM345)</f>
        <v/>
      </c>
      <c r="L359" s="546" t="str">
        <f>IFERROR(VLOOKUP($C$359,'Database Quality'!$C$6:$I$102,L3,FALSE),"")</f>
        <v/>
      </c>
      <c r="M359" s="438" t="str">
        <f>IFERROR(VLOOKUP($C$359,'Database Quality'!$C$6:$I$102,M3,FALSE),"")</f>
        <v/>
      </c>
      <c r="N359" s="438" t="str">
        <f>IFERROR(VLOOKUP($C$359,'Database Quality'!$C$6:$I$102,N3,FALSE),"")</f>
        <v/>
      </c>
      <c r="O359" s="414" t="str">
        <f>IFERROR(VLOOKUP($C$359,'Database Quality'!$C$6:$I$102,O3,FALSE),"")</f>
        <v/>
      </c>
      <c r="P359" s="414" t="str">
        <f>IFERROR(VLOOKUP($C$359,'Database Quality'!$C$6:$I$102,P3,FALSE),"")</f>
        <v/>
      </c>
      <c r="Q359" s="548" t="str">
        <f>IFERROR(VLOOKUP($C$359,'Database Quality'!$C$6:$I$102,Q3,FALSE),"")</f>
        <v/>
      </c>
    </row>
    <row r="360" spans="2:17">
      <c r="B360" s="570"/>
      <c r="C360" s="545" t="str">
        <f>IF('Distribution To ROM'!AK346="","",'Distribution To ROM'!AK346)</f>
        <v/>
      </c>
      <c r="D360" s="534" t="str">
        <f>IF('Distribution To ROM'!AL346="","",'Distribution To ROM'!AL346)</f>
        <v/>
      </c>
      <c r="E360" s="546" t="str">
        <f>IFERROR(VLOOKUP($C$360,'Database Quality'!$C$6:$I$102,E3,FALSE),"")</f>
        <v/>
      </c>
      <c r="F360" s="438" t="str">
        <f>IFERROR(VLOOKUP($C$360,'Database Quality'!$C$6:$I$102,F3,FALSE),"")</f>
        <v/>
      </c>
      <c r="G360" s="438" t="str">
        <f>IFERROR(VLOOKUP($C$360,'Database Quality'!$C$6:$I$102,G3,FALSE),"")</f>
        <v/>
      </c>
      <c r="H360" s="414" t="str">
        <f>IFERROR(VLOOKUP($C$360,'Database Quality'!$C$6:$I$102,H3,FALSE),"")</f>
        <v/>
      </c>
      <c r="I360" s="414" t="str">
        <f>IFERROR(VLOOKUP($C$360,'Database Quality'!$C$6:$I$102,I3,FALSE),"")</f>
        <v/>
      </c>
      <c r="J360" s="547" t="str">
        <f>IFERROR(VLOOKUP($C$360,'Database Quality'!$C$6:$I$102,J3,FALSE),"")</f>
        <v/>
      </c>
      <c r="K360" s="539" t="str">
        <f>IF('Distribution To ROM'!AM346="","",'Distribution To ROM'!AM346)</f>
        <v/>
      </c>
      <c r="L360" s="546" t="str">
        <f>IFERROR(VLOOKUP($C$360,'Database Quality'!$C$6:$I$102,L3,FALSE),"")</f>
        <v/>
      </c>
      <c r="M360" s="438" t="str">
        <f>IFERROR(VLOOKUP($C$360,'Database Quality'!$C$6:$I$102,M3,FALSE),"")</f>
        <v/>
      </c>
      <c r="N360" s="438" t="str">
        <f>IFERROR(VLOOKUP($C$360,'Database Quality'!$C$6:$I$102,N3,FALSE),"")</f>
        <v/>
      </c>
      <c r="O360" s="414" t="str">
        <f>IFERROR(VLOOKUP($C$360,'Database Quality'!$C$6:$I$102,O3,FALSE),"")</f>
        <v/>
      </c>
      <c r="P360" s="414" t="str">
        <f>IFERROR(VLOOKUP($C$360,'Database Quality'!$C$6:$I$102,P3,FALSE),"")</f>
        <v/>
      </c>
      <c r="Q360" s="548" t="str">
        <f>IFERROR(VLOOKUP($C$360,'Database Quality'!$C$6:$I$102,Q3,FALSE),"")</f>
        <v/>
      </c>
    </row>
    <row r="361" spans="2:17">
      <c r="B361" s="570"/>
      <c r="C361" s="545" t="str">
        <f>IF('Distribution To ROM'!AK347="","",'Distribution To ROM'!AK347)</f>
        <v/>
      </c>
      <c r="D361" s="534" t="str">
        <f>IF('Distribution To ROM'!AL347="","",'Distribution To ROM'!AL347)</f>
        <v/>
      </c>
      <c r="E361" s="546" t="str">
        <f>IFERROR(VLOOKUP($C$361,'Database Quality'!$C$6:$I$102,E3,FALSE),"")</f>
        <v/>
      </c>
      <c r="F361" s="438" t="str">
        <f>IFERROR(VLOOKUP($C$361,'Database Quality'!$C$6:$I$102,F3,FALSE),"")</f>
        <v/>
      </c>
      <c r="G361" s="438" t="str">
        <f>IFERROR(VLOOKUP($C$361,'Database Quality'!$C$6:$I$102,G3,FALSE),"")</f>
        <v/>
      </c>
      <c r="H361" s="414" t="str">
        <f>IFERROR(VLOOKUP($C$361,'Database Quality'!$C$6:$I$102,H3,FALSE),"")</f>
        <v/>
      </c>
      <c r="I361" s="414" t="str">
        <f>IFERROR(VLOOKUP($C$361,'Database Quality'!$C$6:$I$102,I3,FALSE),"")</f>
        <v/>
      </c>
      <c r="J361" s="547" t="str">
        <f>IFERROR(VLOOKUP($C$361,'Database Quality'!$C$6:$I$102,J3,FALSE),"")</f>
        <v/>
      </c>
      <c r="K361" s="539" t="str">
        <f>IF('Distribution To ROM'!AM347="","",'Distribution To ROM'!AM347)</f>
        <v/>
      </c>
      <c r="L361" s="546" t="str">
        <f>IFERROR(VLOOKUP($C$361,'Database Quality'!$C$6:$I$102,L3,FALSE),"")</f>
        <v/>
      </c>
      <c r="M361" s="438" t="str">
        <f>IFERROR(VLOOKUP($C$361,'Database Quality'!$C$6:$I$102,M3,FALSE),"")</f>
        <v/>
      </c>
      <c r="N361" s="438" t="str">
        <f>IFERROR(VLOOKUP($C$361,'Database Quality'!$C$6:$I$102,N3,FALSE),"")</f>
        <v/>
      </c>
      <c r="O361" s="414" t="str">
        <f>IFERROR(VLOOKUP($C$361,'Database Quality'!$C$6:$I$102,O3,FALSE),"")</f>
        <v/>
      </c>
      <c r="P361" s="414" t="str">
        <f>IFERROR(VLOOKUP($C$361,'Database Quality'!$C$6:$I$102,P3,FALSE),"")</f>
        <v/>
      </c>
      <c r="Q361" s="548" t="str">
        <f>IFERROR(VLOOKUP($C$361,'Database Quality'!$C$6:$I$102,Q3,FALSE),"")</f>
        <v/>
      </c>
    </row>
    <row r="362" spans="2:17">
      <c r="B362" s="569" t="s">
        <v>536</v>
      </c>
      <c r="C362" s="541" t="str">
        <f>IF('Distribution To ROM'!AQ345="","",'Distribution To ROM'!AQ345)</f>
        <v/>
      </c>
      <c r="D362" s="534" t="str">
        <f>IF('Distribution To ROM'!AR345="","",'Distribution To ROM'!AR345)</f>
        <v/>
      </c>
      <c r="E362" s="542" t="str">
        <f>IFERROR(VLOOKUP($C$362,'Database Quality'!$C$6:$I$102,E3,FALSE),"")</f>
        <v/>
      </c>
      <c r="F362" s="421" t="str">
        <f>IFERROR(VLOOKUP($C$362,'Database Quality'!$C$6:$I$102,F3,FALSE),"")</f>
        <v/>
      </c>
      <c r="G362" s="421" t="str">
        <f>IFERROR(VLOOKUP($C$362,'Database Quality'!$C$6:$I$102,G3,FALSE),"")</f>
        <v/>
      </c>
      <c r="H362" s="422" t="str">
        <f>IFERROR(VLOOKUP($C$362,'Database Quality'!$C$6:$I$102,H3,FALSE),"")</f>
        <v/>
      </c>
      <c r="I362" s="422" t="str">
        <f>IFERROR(VLOOKUP($C$362,'Database Quality'!$C$6:$I$102,I3,FALSE),"")</f>
        <v/>
      </c>
      <c r="J362" s="543" t="str">
        <f>IFERROR(VLOOKUP($C$362,'Database Quality'!$C$6:$I$102,J3,FALSE),"")</f>
        <v/>
      </c>
      <c r="K362" s="539" t="str">
        <f>IF('Distribution To ROM'!AS345="","",'Distribution To ROM'!AS345)</f>
        <v/>
      </c>
      <c r="L362" s="542" t="str">
        <f>IFERROR(VLOOKUP($C$362,'Database Quality'!$C$6:$I$102,L3,FALSE),"")</f>
        <v/>
      </c>
      <c r="M362" s="421" t="str">
        <f>IFERROR(VLOOKUP($C$362,'Database Quality'!$C$6:$I$102,M3,FALSE),"")</f>
        <v/>
      </c>
      <c r="N362" s="421" t="str">
        <f>IFERROR(VLOOKUP($C$362,'Database Quality'!$C$6:$I$102,N3,FALSE),"")</f>
        <v/>
      </c>
      <c r="O362" s="422" t="str">
        <f>IFERROR(VLOOKUP($C$362,'Database Quality'!$C$6:$I$102,O3,FALSE),"")</f>
        <v/>
      </c>
      <c r="P362" s="422" t="str">
        <f>IFERROR(VLOOKUP($C$362,'Database Quality'!$C$6:$I$102,P3,FALSE),"")</f>
        <v/>
      </c>
      <c r="Q362" s="544" t="str">
        <f>IFERROR(VLOOKUP($C$362,'Database Quality'!$C$6:$I$102,Q3,FALSE),"")</f>
        <v/>
      </c>
    </row>
    <row r="363" spans="2:17">
      <c r="C363" s="541" t="str">
        <f>IF('Distribution To ROM'!AQ346="","",'Distribution To ROM'!AQ346)</f>
        <v/>
      </c>
      <c r="D363" s="534" t="str">
        <f>IF('Distribution To ROM'!AR346="","",'Distribution To ROM'!AR346)</f>
        <v/>
      </c>
      <c r="E363" s="542" t="str">
        <f>IFERROR(VLOOKUP($C$363,'Database Quality'!$C$6:$I$102,E3,FALSE),"")</f>
        <v/>
      </c>
      <c r="F363" s="421" t="str">
        <f>IFERROR(VLOOKUP($C$363,'Database Quality'!$C$6:$I$102,F3,FALSE),"")</f>
        <v/>
      </c>
      <c r="G363" s="421" t="str">
        <f>IFERROR(VLOOKUP($C$363,'Database Quality'!$C$6:$I$102,G3,FALSE),"")</f>
        <v/>
      </c>
      <c r="H363" s="422" t="str">
        <f>IFERROR(VLOOKUP($C$363,'Database Quality'!$C$6:$I$102,H3,FALSE),"")</f>
        <v/>
      </c>
      <c r="I363" s="422" t="str">
        <f>IFERROR(VLOOKUP($C$363,'Database Quality'!$C$6:$I$102,I3,FALSE),"")</f>
        <v/>
      </c>
      <c r="J363" s="543" t="str">
        <f>IFERROR(VLOOKUP($C$363,'Database Quality'!$C$6:$I$102,J3,FALSE),"")</f>
        <v/>
      </c>
      <c r="K363" s="539" t="str">
        <f>IF('Distribution To ROM'!AS346="","",'Distribution To ROM'!AS346)</f>
        <v/>
      </c>
      <c r="L363" s="542" t="str">
        <f>IFERROR(VLOOKUP($C$363,'Database Quality'!$C$6:$I$102,L3,FALSE),"")</f>
        <v/>
      </c>
      <c r="M363" s="421" t="str">
        <f>IFERROR(VLOOKUP($C$363,'Database Quality'!$C$6:$I$102,M3,FALSE),"")</f>
        <v/>
      </c>
      <c r="N363" s="421" t="str">
        <f>IFERROR(VLOOKUP($C$363,'Database Quality'!$C$6:$I$102,N3,FALSE),"")</f>
        <v/>
      </c>
      <c r="O363" s="422" t="str">
        <f>IFERROR(VLOOKUP($C$363,'Database Quality'!$C$6:$I$102,O3,FALSE),"")</f>
        <v/>
      </c>
      <c r="P363" s="422" t="str">
        <f>IFERROR(VLOOKUP($C$363,'Database Quality'!$C$6:$I$102,P3,FALSE),"")</f>
        <v/>
      </c>
      <c r="Q363" s="544" t="str">
        <f>IFERROR(VLOOKUP($C$363,'Database Quality'!$C$6:$I$102,Q3,FALSE),"")</f>
        <v/>
      </c>
    </row>
    <row r="364" spans="2:17">
      <c r="C364" s="541" t="str">
        <f>IF('Distribution To ROM'!AQ347="","",'Distribution To ROM'!AQ347)</f>
        <v/>
      </c>
      <c r="D364" s="534" t="str">
        <f>IF('Distribution To ROM'!AR347="","",'Distribution To ROM'!AR347)</f>
        <v/>
      </c>
      <c r="E364" s="542" t="str">
        <f>IFERROR(VLOOKUP($C$364,'Database Quality'!$C$6:$I$102,E3,FALSE),"")</f>
        <v/>
      </c>
      <c r="F364" s="421" t="str">
        <f>IFERROR(VLOOKUP($C$364,'Database Quality'!$C$6:$I$102,F3,FALSE),"")</f>
        <v/>
      </c>
      <c r="G364" s="421" t="str">
        <f>IFERROR(VLOOKUP($C$364,'Database Quality'!$C$6:$I$102,G3,FALSE),"")</f>
        <v/>
      </c>
      <c r="H364" s="422" t="str">
        <f>IFERROR(VLOOKUP($C$364,'Database Quality'!$C$6:$I$102,H3,FALSE),"")</f>
        <v/>
      </c>
      <c r="I364" s="422" t="str">
        <f>IFERROR(VLOOKUP($C$364,'Database Quality'!$C$6:$I$102,I3,FALSE),"")</f>
        <v/>
      </c>
      <c r="J364" s="543" t="str">
        <f>IFERROR(VLOOKUP($C$364,'Database Quality'!$C$6:$I$102,J3,FALSE),"")</f>
        <v/>
      </c>
      <c r="K364" s="539" t="str">
        <f>IF('Distribution To ROM'!AS347="","",'Distribution To ROM'!AS347)</f>
        <v/>
      </c>
      <c r="L364" s="542" t="str">
        <f>IFERROR(VLOOKUP($C$364,'Database Quality'!$C$6:$I$102,L3,FALSE),"")</f>
        <v/>
      </c>
      <c r="M364" s="421" t="str">
        <f>IFERROR(VLOOKUP($C$364,'Database Quality'!$C$6:$I$102,M3,FALSE),"")</f>
        <v/>
      </c>
      <c r="N364" s="421" t="str">
        <f>IFERROR(VLOOKUP($C$364,'Database Quality'!$C$6:$I$102,N3,FALSE),"")</f>
        <v/>
      </c>
      <c r="O364" s="422" t="str">
        <f>IFERROR(VLOOKUP($C$364,'Database Quality'!$C$6:$I$102,O3,FALSE),"")</f>
        <v/>
      </c>
      <c r="P364" s="422" t="str">
        <f>IFERROR(VLOOKUP($C$364,'Database Quality'!$C$6:$I$102,P3,FALSE),"")</f>
        <v/>
      </c>
      <c r="Q364" s="544" t="str">
        <f>IFERROR(VLOOKUP($C$364,'Database Quality'!$C$6:$I$102,Q3,FALSE),"")</f>
        <v/>
      </c>
    </row>
    <row r="365" spans="2:17">
      <c r="B365" s="569" t="s">
        <v>168</v>
      </c>
      <c r="C365" s="545" t="str">
        <f>IF('Distribution To ROM'!BC345="","",'Distribution To ROM'!BC345)</f>
        <v>BCSCM</v>
      </c>
      <c r="D365" s="534">
        <f>IF('Distribution To ROM'!BD345="","",'Distribution To ROM'!BD345)</f>
        <v>4</v>
      </c>
      <c r="E365" s="546">
        <f>IFERROR(VLOOKUP($C$365,'Database Quality'!$C$6:$I$102,E3,FALSE),"")</f>
        <v>0</v>
      </c>
      <c r="F365" s="438">
        <f>IFERROR(VLOOKUP($C$365,'Database Quality'!$C$6:$I$102,F3,FALSE),"")</f>
        <v>0</v>
      </c>
      <c r="G365" s="438">
        <f>IFERROR(VLOOKUP($C$365,'Database Quality'!$C$6:$I$102,G3,FALSE),"")</f>
        <v>0</v>
      </c>
      <c r="H365" s="414">
        <f>IFERROR(VLOOKUP($C$365,'Database Quality'!$C$6:$I$102,H3,FALSE),"")</f>
        <v>0</v>
      </c>
      <c r="I365" s="414">
        <f>IFERROR(VLOOKUP($C$365,'Database Quality'!$C$6:$I$102,I3,FALSE),"")</f>
        <v>0</v>
      </c>
      <c r="J365" s="547">
        <f>IFERROR(VLOOKUP($C$365,'Database Quality'!$C$6:$I$102,J3,FALSE),"")</f>
        <v>4270</v>
      </c>
      <c r="K365" s="539">
        <f>IF('Distribution To ROM'!BE345="","",'Distribution To ROM'!BE345)</f>
        <v>6</v>
      </c>
      <c r="L365" s="546">
        <f>IFERROR(VLOOKUP($C$365,'Database Quality'!$C$6:$I$102,L3,FALSE),"")</f>
        <v>0</v>
      </c>
      <c r="M365" s="438">
        <f>IFERROR(VLOOKUP($C$365,'Database Quality'!$C$6:$I$102,M3,FALSE),"")</f>
        <v>0</v>
      </c>
      <c r="N365" s="438">
        <f>IFERROR(VLOOKUP($C$365,'Database Quality'!$C$6:$I$102,N3,FALSE),"")</f>
        <v>0</v>
      </c>
      <c r="O365" s="414">
        <f>IFERROR(VLOOKUP($C$365,'Database Quality'!$C$6:$I$102,O3,FALSE),"")</f>
        <v>0</v>
      </c>
      <c r="P365" s="414">
        <f>IFERROR(VLOOKUP($C$365,'Database Quality'!$C$6:$I$102,P3,FALSE),"")</f>
        <v>0</v>
      </c>
      <c r="Q365" s="548">
        <f>IFERROR(VLOOKUP($C$365,'Database Quality'!$C$6:$I$102,Q3,FALSE),"")</f>
        <v>4270</v>
      </c>
    </row>
    <row r="366" spans="2:17">
      <c r="C366" s="545" t="str">
        <f>IF('Distribution To ROM'!BC346="","",'Distribution To ROM'!BC346)</f>
        <v/>
      </c>
      <c r="D366" s="534" t="str">
        <f>IF('Distribution To ROM'!BD346="","",'Distribution To ROM'!BD346)</f>
        <v/>
      </c>
      <c r="E366" s="546" t="str">
        <f>IFERROR(VLOOKUP($C$366,'Database Quality'!$C$6:$I$102,E3,FALSE),"")</f>
        <v/>
      </c>
      <c r="F366" s="438" t="str">
        <f>IFERROR(VLOOKUP($C$366,'Database Quality'!$C$6:$I$102,F3,FALSE),"")</f>
        <v/>
      </c>
      <c r="G366" s="438" t="str">
        <f>IFERROR(VLOOKUP($C$366,'Database Quality'!$C$6:$I$102,G3,FALSE),"")</f>
        <v/>
      </c>
      <c r="H366" s="414" t="str">
        <f>IFERROR(VLOOKUP($C$366,'Database Quality'!$C$6:$I$102,H3,FALSE),"")</f>
        <v/>
      </c>
      <c r="I366" s="414" t="str">
        <f>IFERROR(VLOOKUP($C$366,'Database Quality'!$C$6:$I$102,I3,FALSE),"")</f>
        <v/>
      </c>
      <c r="J366" s="547" t="str">
        <f>IFERROR(VLOOKUP($C$366,'Database Quality'!$C$6:$I$102,J3,FALSE),"")</f>
        <v/>
      </c>
      <c r="K366" s="539" t="str">
        <f>IF('Distribution To ROM'!BE346="","",'Distribution To ROM'!BE346)</f>
        <v/>
      </c>
      <c r="L366" s="546" t="str">
        <f>IFERROR(VLOOKUP($C$366,'Database Quality'!$C$6:$I$102,L3,FALSE),"")</f>
        <v/>
      </c>
      <c r="M366" s="438" t="str">
        <f>IFERROR(VLOOKUP($C$366,'Database Quality'!$C$6:$I$102,M3,FALSE),"")</f>
        <v/>
      </c>
      <c r="N366" s="438" t="str">
        <f>IFERROR(VLOOKUP($C$366,'Database Quality'!$C$6:$I$102,N3,FALSE),"")</f>
        <v/>
      </c>
      <c r="O366" s="414" t="str">
        <f>IFERROR(VLOOKUP($C$366,'Database Quality'!$C$6:$I$102,O3,FALSE),"")</f>
        <v/>
      </c>
      <c r="P366" s="414" t="str">
        <f>IFERROR(VLOOKUP($C$366,'Database Quality'!$C$6:$I$102,P3,FALSE),"")</f>
        <v/>
      </c>
      <c r="Q366" s="548" t="str">
        <f>IFERROR(VLOOKUP($C$366,'Database Quality'!$C$6:$I$102,Q3,FALSE),"")</f>
        <v/>
      </c>
    </row>
    <row r="367" spans="2:17" ht="15.75" thickBot="1">
      <c r="C367" s="549" t="str">
        <f>IF('Distribution To ROM'!BC347="","",'Distribution To ROM'!BC347)</f>
        <v/>
      </c>
      <c r="D367" s="550" t="str">
        <f>IF('Distribution To ROM'!BD347="","",'Distribution To ROM'!BD347)</f>
        <v/>
      </c>
      <c r="E367" s="551" t="str">
        <f>IFERROR(VLOOKUP($C$367,'Database Quality'!$C$6:$I$102,E3,FALSE),"")</f>
        <v/>
      </c>
      <c r="F367" s="552" t="str">
        <f>IFERROR(VLOOKUP($C$367,'Database Quality'!$C$6:$I$102,F3,FALSE),"")</f>
        <v/>
      </c>
      <c r="G367" s="552" t="str">
        <f>IFERROR(VLOOKUP($C$367,'Database Quality'!$C$6:$I$102,G3,FALSE),"")</f>
        <v/>
      </c>
      <c r="H367" s="553" t="str">
        <f>IFERROR(VLOOKUP($C$367,'Database Quality'!$C$6:$I$102,H3,FALSE),"")</f>
        <v/>
      </c>
      <c r="I367" s="553" t="str">
        <f>IFERROR(VLOOKUP($C$367,'Database Quality'!$C$6:$I$102,I3,FALSE),"")</f>
        <v/>
      </c>
      <c r="J367" s="554" t="str">
        <f>IFERROR(VLOOKUP($C$367,'Database Quality'!$C$6:$I$102,J3,FALSE),"")</f>
        <v/>
      </c>
      <c r="K367" s="555" t="str">
        <f>IF('Distribution To ROM'!BE347="","",'Distribution To ROM'!BE347)</f>
        <v/>
      </c>
      <c r="L367" s="551" t="str">
        <f>IFERROR(VLOOKUP($C$367,'Database Quality'!$C$6:$I$102,L3,FALSE),"")</f>
        <v/>
      </c>
      <c r="M367" s="552" t="str">
        <f>IFERROR(VLOOKUP($C$367,'Database Quality'!$C$6:$I$102,M3,FALSE),"")</f>
        <v/>
      </c>
      <c r="N367" s="552" t="str">
        <f>IFERROR(VLOOKUP($C$367,'Database Quality'!$C$6:$I$102,N3,FALSE),"")</f>
        <v/>
      </c>
      <c r="O367" s="553" t="str">
        <f>IFERROR(VLOOKUP($C$367,'Database Quality'!$C$6:$I$102,O3,FALSE),"")</f>
        <v/>
      </c>
      <c r="P367" s="553" t="str">
        <f>IFERROR(VLOOKUP($C$367,'Database Quality'!$C$6:$I$102,P3,FALSE),"")</f>
        <v/>
      </c>
      <c r="Q367" s="556" t="str">
        <f>IFERROR(VLOOKUP($C$367,'Database Quality'!$C$6:$I$102,Q3,FALSE),"")</f>
        <v/>
      </c>
    </row>
    <row r="368" spans="2:17" ht="4.1500000000000004" customHeight="1" thickBot="1">
      <c r="C368" s="563"/>
      <c r="Q368" s="564"/>
    </row>
    <row r="369" spans="2:17">
      <c r="C369" s="557" t="s">
        <v>677</v>
      </c>
      <c r="D369" s="558">
        <f>SUM(D338:D355)</f>
        <v>27</v>
      </c>
      <c r="E369" s="565">
        <f>IFERROR(SUMPRODUCT(E338:E355,$D$338:$D$355)/$D$369,"")</f>
        <v>27.915555555555553</v>
      </c>
      <c r="F369" s="565">
        <f t="shared" ref="F369:J369" si="36">IFERROR(SUMPRODUCT(F338:F355,$D$338:$D$355)/$D$369,"")</f>
        <v>2.5777777777777775</v>
      </c>
      <c r="G369" s="565">
        <f t="shared" si="36"/>
        <v>9.407407407407406E-2</v>
      </c>
      <c r="H369" s="565">
        <f t="shared" si="36"/>
        <v>6821.4444444444443</v>
      </c>
      <c r="I369" s="565">
        <f t="shared" si="36"/>
        <v>5307.5555555555557</v>
      </c>
      <c r="J369" s="565">
        <f t="shared" si="36"/>
        <v>4763.9629629629626</v>
      </c>
      <c r="K369" s="559">
        <f>SUM(K338:K355)</f>
        <v>21</v>
      </c>
      <c r="L369" s="565">
        <f>IFERROR(SUMPRODUCT(L338:L355,$K$338:$K$355)/$K$369,"")</f>
        <v>27.846666666666664</v>
      </c>
      <c r="M369" s="565">
        <f t="shared" ref="M369:Q369" si="37">IFERROR(SUMPRODUCT(M338:M355,$K$338:$K$355)/$K$369,"")</f>
        <v>2.1238095238095234</v>
      </c>
      <c r="N369" s="565">
        <f t="shared" si="37"/>
        <v>8.6666666666666684E-2</v>
      </c>
      <c r="O369" s="565">
        <f t="shared" si="37"/>
        <v>6843.2857142857147</v>
      </c>
      <c r="P369" s="565">
        <f t="shared" si="37"/>
        <v>5349.8095238095239</v>
      </c>
      <c r="Q369" s="566">
        <f t="shared" si="37"/>
        <v>4804.2380952380954</v>
      </c>
    </row>
    <row r="370" spans="2:17" ht="15.75" thickBot="1">
      <c r="C370" s="560" t="s">
        <v>654</v>
      </c>
      <c r="D370" s="561">
        <f>SUM(D356:D367)</f>
        <v>4</v>
      </c>
      <c r="E370" s="567">
        <f>IFERROR(SUMPRODUCT(E356:E367,$D$356:$D$367)/$D$370,"")</f>
        <v>0</v>
      </c>
      <c r="F370" s="567">
        <f t="shared" ref="F370:J370" si="38">IFERROR(SUMPRODUCT(F356:F367,$D$356:$D$367)/$D$370,"")</f>
        <v>0</v>
      </c>
      <c r="G370" s="567">
        <f t="shared" si="38"/>
        <v>0</v>
      </c>
      <c r="H370" s="567">
        <f t="shared" si="38"/>
        <v>0</v>
      </c>
      <c r="I370" s="567">
        <f t="shared" si="38"/>
        <v>0</v>
      </c>
      <c r="J370" s="567">
        <f t="shared" si="38"/>
        <v>4270</v>
      </c>
      <c r="K370" s="562">
        <f>SUM(K356:K367)</f>
        <v>6</v>
      </c>
      <c r="L370" s="567">
        <f>IFERROR(SUMPRODUCT(L356:L367,$K$356:$K$367)/$K$370,"")</f>
        <v>0</v>
      </c>
      <c r="M370" s="567">
        <f t="shared" ref="M370:Q370" si="39">IFERROR(SUMPRODUCT(M356:M367,$K$356:$K$367)/$K$370,"")</f>
        <v>0</v>
      </c>
      <c r="N370" s="567">
        <f t="shared" si="39"/>
        <v>0</v>
      </c>
      <c r="O370" s="567">
        <f t="shared" si="39"/>
        <v>0</v>
      </c>
      <c r="P370" s="567">
        <f t="shared" si="39"/>
        <v>0</v>
      </c>
      <c r="Q370" s="568">
        <f t="shared" si="39"/>
        <v>4270</v>
      </c>
    </row>
    <row r="371" spans="2:17" ht="15.75" thickBot="1"/>
    <row r="372" spans="2:17" ht="19.5" thickBot="1">
      <c r="C372" s="934" t="s">
        <v>9</v>
      </c>
      <c r="D372" s="935"/>
      <c r="E372" s="936"/>
    </row>
    <row r="373" spans="2:17" ht="4.1500000000000004" customHeight="1" thickBot="1">
      <c r="E373" s="415">
        <v>2</v>
      </c>
      <c r="F373" s="415">
        <v>3</v>
      </c>
      <c r="G373" s="415">
        <v>4</v>
      </c>
      <c r="H373" s="415">
        <v>5</v>
      </c>
      <c r="I373" s="415">
        <v>6</v>
      </c>
      <c r="J373" s="415">
        <v>7</v>
      </c>
      <c r="K373" s="415"/>
      <c r="L373" s="415">
        <v>2</v>
      </c>
      <c r="M373" s="415">
        <v>3</v>
      </c>
      <c r="N373" s="415">
        <v>4</v>
      </c>
      <c r="O373" s="415">
        <v>5</v>
      </c>
      <c r="P373" s="415">
        <v>6</v>
      </c>
      <c r="Q373" s="415">
        <v>7</v>
      </c>
    </row>
    <row r="374" spans="2:17" ht="16.5" thickBot="1">
      <c r="C374" s="526" t="s">
        <v>119</v>
      </c>
      <c r="D374" s="527" t="s">
        <v>80</v>
      </c>
      <c r="E374" s="528" t="s">
        <v>593</v>
      </c>
      <c r="F374" s="529" t="s">
        <v>594</v>
      </c>
      <c r="G374" s="529" t="s">
        <v>595</v>
      </c>
      <c r="H374" s="529" t="s">
        <v>596</v>
      </c>
      <c r="I374" s="529" t="s">
        <v>597</v>
      </c>
      <c r="J374" s="530" t="s">
        <v>598</v>
      </c>
      <c r="K374" s="531" t="s">
        <v>25</v>
      </c>
      <c r="L374" s="528" t="s">
        <v>593</v>
      </c>
      <c r="M374" s="529" t="s">
        <v>594</v>
      </c>
      <c r="N374" s="529" t="s">
        <v>595</v>
      </c>
      <c r="O374" s="529" t="s">
        <v>596</v>
      </c>
      <c r="P374" s="529" t="s">
        <v>597</v>
      </c>
      <c r="Q374" s="532" t="s">
        <v>598</v>
      </c>
    </row>
    <row r="375" spans="2:17">
      <c r="B375" s="569" t="s">
        <v>675</v>
      </c>
      <c r="C375" s="533" t="str">
        <f>IF('Distribution To ROM'!A380="","",'Distribution To ROM'!A380)</f>
        <v>T300 CT1</v>
      </c>
      <c r="D375" s="534">
        <f>IF('Distribution To ROM'!B380="","",'Distribution To ROM'!B380)</f>
        <v>8</v>
      </c>
      <c r="E375" s="535">
        <f>IFERROR(VLOOKUP($C$375,'Database Quality'!$C$6:$I$102,E3,FALSE),"")</f>
        <v>28</v>
      </c>
      <c r="F375" s="536">
        <f>IFERROR(VLOOKUP($C$375,'Database Quality'!$C$6:$I$102,F3,FALSE),"")</f>
        <v>2.96</v>
      </c>
      <c r="G375" s="536">
        <f>IFERROR(VLOOKUP($C$375,'Database Quality'!$C$6:$I$102,G3,FALSE),"")</f>
        <v>0.1</v>
      </c>
      <c r="H375" s="537">
        <f>IFERROR(VLOOKUP($C$375,'Database Quality'!$C$6:$I$102,H3,FALSE),"")</f>
        <v>6805</v>
      </c>
      <c r="I375" s="537">
        <f>IFERROR(VLOOKUP($C$375,'Database Quality'!$C$6:$I$102,I3,FALSE),"")</f>
        <v>5272</v>
      </c>
      <c r="J375" s="538">
        <f>IFERROR(VLOOKUP($C$375,'Database Quality'!$C$6:$I$102,J3,FALSE),"")</f>
        <v>4729</v>
      </c>
      <c r="K375" s="539">
        <f>IF('Distribution To ROM'!C380="","",'Distribution To ROM'!C380)</f>
        <v>0</v>
      </c>
      <c r="L375" s="535">
        <f>IFERROR(VLOOKUP($C$375,'Database Quality'!$C$6:$I$102,L3,FALSE),"")</f>
        <v>28</v>
      </c>
      <c r="M375" s="536">
        <f>IFERROR(VLOOKUP($C$375,'Database Quality'!$C$6:$I$102,M3,FALSE),"")</f>
        <v>2.96</v>
      </c>
      <c r="N375" s="536">
        <f>IFERROR(VLOOKUP($C$375,'Database Quality'!$C$6:$I$102,N3,FALSE),"")</f>
        <v>0.1</v>
      </c>
      <c r="O375" s="537">
        <f>IFERROR(VLOOKUP($C$375,'Database Quality'!$C$6:$I$102,O3,FALSE),"")</f>
        <v>6805</v>
      </c>
      <c r="P375" s="537">
        <f>IFERROR(VLOOKUP($C$375,'Database Quality'!$C$6:$I$102,P3,FALSE),"")</f>
        <v>5272</v>
      </c>
      <c r="Q375" s="540">
        <f>IFERROR(VLOOKUP($C$375,'Database Quality'!$C$6:$I$102,Q3,FALSE),"")</f>
        <v>4729</v>
      </c>
    </row>
    <row r="376" spans="2:17">
      <c r="C376" s="541" t="str">
        <f>IF('Distribution To ROM'!A381="","",'Distribution To ROM'!A381)</f>
        <v/>
      </c>
      <c r="D376" s="534" t="str">
        <f>IF('Distribution To ROM'!B381="","",'Distribution To ROM'!B381)</f>
        <v/>
      </c>
      <c r="E376" s="542" t="str">
        <f>IFERROR(VLOOKUP($C$376,'Database Quality'!$C$6:$I$102,E3,FALSE),"")</f>
        <v/>
      </c>
      <c r="F376" s="421" t="str">
        <f>IFERROR(VLOOKUP($C$376,'Database Quality'!$C$6:$I$102,F3,FALSE),"")</f>
        <v/>
      </c>
      <c r="G376" s="421" t="str">
        <f>IFERROR(VLOOKUP($C$376,'Database Quality'!$C$6:$I$102,G3,FALSE),"")</f>
        <v/>
      </c>
      <c r="H376" s="422" t="str">
        <f>IFERROR(VLOOKUP($C$376,'Database Quality'!$C$6:$I$102,H3,FALSE),"")</f>
        <v/>
      </c>
      <c r="I376" s="422" t="str">
        <f>IFERROR(VLOOKUP($C$376,'Database Quality'!$C$6:$I$102,I3,FALSE),"")</f>
        <v/>
      </c>
      <c r="J376" s="543" t="str">
        <f>IFERROR(VLOOKUP($C$376,'Database Quality'!$C$6:$I$102,J3,FALSE),"")</f>
        <v/>
      </c>
      <c r="K376" s="539" t="str">
        <f>IF('Distribution To ROM'!C381="","",'Distribution To ROM'!C381)</f>
        <v/>
      </c>
      <c r="L376" s="542" t="str">
        <f>IFERROR(VLOOKUP($C$376,'Database Quality'!$C$6:$I$102,L3,FALSE),"")</f>
        <v/>
      </c>
      <c r="M376" s="421" t="str">
        <f>IFERROR(VLOOKUP($C$376,'Database Quality'!$C$6:$I$102,M3,FALSE),"")</f>
        <v/>
      </c>
      <c r="N376" s="421" t="str">
        <f>IFERROR(VLOOKUP($C$376,'Database Quality'!$C$6:$I$102,N3,FALSE),"")</f>
        <v/>
      </c>
      <c r="O376" s="422" t="str">
        <f>IFERROR(VLOOKUP($C$376,'Database Quality'!$C$6:$I$102,O3,FALSE),"")</f>
        <v/>
      </c>
      <c r="P376" s="422" t="str">
        <f>IFERROR(VLOOKUP($C$376,'Database Quality'!$C$6:$I$102,P3,FALSE),"")</f>
        <v/>
      </c>
      <c r="Q376" s="544" t="str">
        <f>IFERROR(VLOOKUP($C$376,'Database Quality'!$C$6:$I$102,Q3,FALSE),"")</f>
        <v/>
      </c>
    </row>
    <row r="377" spans="2:17">
      <c r="C377" s="541" t="str">
        <f>IF('Distribution To ROM'!A382="","",'Distribution To ROM'!A382)</f>
        <v/>
      </c>
      <c r="D377" s="534" t="str">
        <f>IF('Distribution To ROM'!B382="","",'Distribution To ROM'!B382)</f>
        <v/>
      </c>
      <c r="E377" s="542" t="str">
        <f>IFERROR(VLOOKUP($C$377,'Database Quality'!$C$6:$I$102,E3,FALSE),"")</f>
        <v/>
      </c>
      <c r="F377" s="421" t="str">
        <f>IFERROR(VLOOKUP($C$377,'Database Quality'!$C$6:$I$102,F3,FALSE),"")</f>
        <v/>
      </c>
      <c r="G377" s="421" t="str">
        <f>IFERROR(VLOOKUP($C$377,'Database Quality'!$C$6:$I$102,G3,FALSE),"")</f>
        <v/>
      </c>
      <c r="H377" s="422" t="str">
        <f>IFERROR(VLOOKUP($C$377,'Database Quality'!$C$6:$I$102,H3,FALSE),"")</f>
        <v/>
      </c>
      <c r="I377" s="422" t="str">
        <f>IFERROR(VLOOKUP($C$377,'Database Quality'!$C$6:$I$102,I3,FALSE),"")</f>
        <v/>
      </c>
      <c r="J377" s="543" t="str">
        <f>IFERROR(VLOOKUP($C$377,'Database Quality'!$C$6:$I$102,J3,FALSE),"")</f>
        <v/>
      </c>
      <c r="K377" s="539" t="str">
        <f>IF('Distribution To ROM'!C382="","",'Distribution To ROM'!C382)</f>
        <v/>
      </c>
      <c r="L377" s="542" t="str">
        <f>IFERROR(VLOOKUP($C$377,'Database Quality'!$C$6:$I$102,L3,FALSE),"")</f>
        <v/>
      </c>
      <c r="M377" s="421" t="str">
        <f>IFERROR(VLOOKUP($C$377,'Database Quality'!$C$6:$I$102,M3,FALSE),"")</f>
        <v/>
      </c>
      <c r="N377" s="421" t="str">
        <f>IFERROR(VLOOKUP($C$377,'Database Quality'!$C$6:$I$102,N3,FALSE),"")</f>
        <v/>
      </c>
      <c r="O377" s="422" t="str">
        <f>IFERROR(VLOOKUP($C$377,'Database Quality'!$C$6:$I$102,O3,FALSE),"")</f>
        <v/>
      </c>
      <c r="P377" s="422" t="str">
        <f>IFERROR(VLOOKUP($C$377,'Database Quality'!$C$6:$I$102,P3,FALSE),"")</f>
        <v/>
      </c>
      <c r="Q377" s="544" t="str">
        <f>IFERROR(VLOOKUP($C$377,'Database Quality'!$C$6:$I$102,Q3,FALSE),"")</f>
        <v/>
      </c>
    </row>
    <row r="378" spans="2:17">
      <c r="B378" s="569" t="s">
        <v>676</v>
      </c>
      <c r="C378" s="545" t="str">
        <f>IF('Distribution To ROM'!G380="","",'Distribution To ROM'!G380)</f>
        <v>T300 CT1.</v>
      </c>
      <c r="D378" s="534">
        <f>IF('Distribution To ROM'!H380="","",'Distribution To ROM'!H380)</f>
        <v>7</v>
      </c>
      <c r="E378" s="546">
        <f>IFERROR(VLOOKUP($C$378,'Database Quality'!$C$6:$I$102,E3,FALSE),"")</f>
        <v>28</v>
      </c>
      <c r="F378" s="438">
        <f>IFERROR(VLOOKUP($C$378,'Database Quality'!$C$6:$I$102,F3,FALSE),"")</f>
        <v>2.96</v>
      </c>
      <c r="G378" s="438">
        <f>IFERROR(VLOOKUP($C$378,'Database Quality'!$C$6:$I$102,G3,FALSE),"")</f>
        <v>0.1</v>
      </c>
      <c r="H378" s="414">
        <f>IFERROR(VLOOKUP($C$378,'Database Quality'!$C$6:$I$102,H3,FALSE),"")</f>
        <v>6805</v>
      </c>
      <c r="I378" s="414">
        <f>IFERROR(VLOOKUP($C$378,'Database Quality'!$C$6:$I$102,I3,FALSE),"")</f>
        <v>5272</v>
      </c>
      <c r="J378" s="547">
        <f>IFERROR(VLOOKUP($C$378,'Database Quality'!$C$6:$I$102,J3,FALSE),"")</f>
        <v>4729</v>
      </c>
      <c r="K378" s="539">
        <f>IF('Distribution To ROM'!I380="","",'Distribution To ROM'!I380)</f>
        <v>0</v>
      </c>
      <c r="L378" s="546">
        <f>IFERROR(VLOOKUP($C$378,'Database Quality'!$C$6:$I$102,L3,FALSE),"")</f>
        <v>28</v>
      </c>
      <c r="M378" s="438">
        <f>IFERROR(VLOOKUP($C$378,'Database Quality'!$C$6:$I$102,M3,FALSE),"")</f>
        <v>2.96</v>
      </c>
      <c r="N378" s="438">
        <f>IFERROR(VLOOKUP($C$378,'Database Quality'!$C$6:$I$102,N3,FALSE),"")</f>
        <v>0.1</v>
      </c>
      <c r="O378" s="414">
        <f>IFERROR(VLOOKUP($C$378,'Database Quality'!$C$6:$I$102,O3,FALSE),"")</f>
        <v>6805</v>
      </c>
      <c r="P378" s="414">
        <f>IFERROR(VLOOKUP($C$378,'Database Quality'!$C$6:$I$102,P3,FALSE),"")</f>
        <v>5272</v>
      </c>
      <c r="Q378" s="548">
        <f>IFERROR(VLOOKUP($C$378,'Database Quality'!$C$6:$I$102,Q3,FALSE),"")</f>
        <v>4729</v>
      </c>
    </row>
    <row r="379" spans="2:17">
      <c r="C379" s="545" t="str">
        <f>IF('Distribution To ROM'!G381="","",'Distribution To ROM'!G381)</f>
        <v/>
      </c>
      <c r="D379" s="534" t="str">
        <f>IF('Distribution To ROM'!H381="","",'Distribution To ROM'!H381)</f>
        <v/>
      </c>
      <c r="E379" s="546" t="str">
        <f>IFERROR(VLOOKUP($C$379,'Database Quality'!$C$6:$I$102,E3,FALSE),"")</f>
        <v/>
      </c>
      <c r="F379" s="438" t="str">
        <f>IFERROR(VLOOKUP($C$379,'Database Quality'!$C$6:$I$102,F3,FALSE),"")</f>
        <v/>
      </c>
      <c r="G379" s="438" t="str">
        <f>IFERROR(VLOOKUP($C$379,'Database Quality'!$C$6:$I$102,G3,FALSE),"")</f>
        <v/>
      </c>
      <c r="H379" s="414" t="str">
        <f>IFERROR(VLOOKUP($C$379,'Database Quality'!$C$6:$I$102,H3,FALSE),"")</f>
        <v/>
      </c>
      <c r="I379" s="414" t="str">
        <f>IFERROR(VLOOKUP($C$379,'Database Quality'!$C$6:$I$102,I3,FALSE),"")</f>
        <v/>
      </c>
      <c r="J379" s="547" t="str">
        <f>IFERROR(VLOOKUP($C$379,'Database Quality'!$C$6:$I$102,J3,FALSE),"")</f>
        <v/>
      </c>
      <c r="K379" s="539" t="str">
        <f>IF('Distribution To ROM'!I381="","",'Distribution To ROM'!I381)</f>
        <v/>
      </c>
      <c r="L379" s="546" t="str">
        <f>IFERROR(VLOOKUP($C$379,'Database Quality'!$C$6:$I$102,L3,FALSE),"")</f>
        <v/>
      </c>
      <c r="M379" s="438" t="str">
        <f>IFERROR(VLOOKUP($C$379,'Database Quality'!$C$6:$I$102,M3,FALSE),"")</f>
        <v/>
      </c>
      <c r="N379" s="438" t="str">
        <f>IFERROR(VLOOKUP($C$379,'Database Quality'!$C$6:$I$102,N3,FALSE),"")</f>
        <v/>
      </c>
      <c r="O379" s="414" t="str">
        <f>IFERROR(VLOOKUP($C$379,'Database Quality'!$C$6:$I$102,O3,FALSE),"")</f>
        <v/>
      </c>
      <c r="P379" s="414" t="str">
        <f>IFERROR(VLOOKUP($C$379,'Database Quality'!$C$6:$I$102,P3,FALSE),"")</f>
        <v/>
      </c>
      <c r="Q379" s="548" t="str">
        <f>IFERROR(VLOOKUP($C$379,'Database Quality'!$C$6:$I$102,Q3,FALSE),"")</f>
        <v/>
      </c>
    </row>
    <row r="380" spans="2:17">
      <c r="C380" s="545" t="str">
        <f>IF('Distribution To ROM'!G382="","",'Distribution To ROM'!G382)</f>
        <v/>
      </c>
      <c r="D380" s="534" t="str">
        <f>IF('Distribution To ROM'!H382="","",'Distribution To ROM'!H382)</f>
        <v/>
      </c>
      <c r="E380" s="546" t="str">
        <f>IFERROR(VLOOKUP($C$380,'Database Quality'!$C$6:$I$102,E3,FALSE),"")</f>
        <v/>
      </c>
      <c r="F380" s="438" t="str">
        <f>IFERROR(VLOOKUP($C$380,'Database Quality'!$C$6:$I$102,F3,FALSE),"")</f>
        <v/>
      </c>
      <c r="G380" s="438" t="str">
        <f>IFERROR(VLOOKUP($C$380,'Database Quality'!$C$6:$I$102,G3,FALSE),"")</f>
        <v/>
      </c>
      <c r="H380" s="414" t="str">
        <f>IFERROR(VLOOKUP($C$380,'Database Quality'!$C$6:$I$102,H3,FALSE),"")</f>
        <v/>
      </c>
      <c r="I380" s="414" t="str">
        <f>IFERROR(VLOOKUP($C$380,'Database Quality'!$C$6:$I$102,I3,FALSE),"")</f>
        <v/>
      </c>
      <c r="J380" s="547" t="str">
        <f>IFERROR(VLOOKUP($C$380,'Database Quality'!$C$6:$I$102,J3,FALSE),"")</f>
        <v/>
      </c>
      <c r="K380" s="539" t="str">
        <f>IF('Distribution To ROM'!I382="","",'Distribution To ROM'!I382)</f>
        <v/>
      </c>
      <c r="L380" s="546" t="str">
        <f>IFERROR(VLOOKUP($C$380,'Database Quality'!$C$6:$I$102,L3,FALSE),"")</f>
        <v/>
      </c>
      <c r="M380" s="438" t="str">
        <f>IFERROR(VLOOKUP($C$380,'Database Quality'!$C$6:$I$102,M3,FALSE),"")</f>
        <v/>
      </c>
      <c r="N380" s="438" t="str">
        <f>IFERROR(VLOOKUP($C$380,'Database Quality'!$C$6:$I$102,N3,FALSE),"")</f>
        <v/>
      </c>
      <c r="O380" s="414" t="str">
        <f>IFERROR(VLOOKUP($C$380,'Database Quality'!$C$6:$I$102,O3,FALSE),"")</f>
        <v/>
      </c>
      <c r="P380" s="414" t="str">
        <f>IFERROR(VLOOKUP($C$380,'Database Quality'!$C$6:$I$102,P3,FALSE),"")</f>
        <v/>
      </c>
      <c r="Q380" s="548" t="str">
        <f>IFERROR(VLOOKUP($C$380,'Database Quality'!$C$6:$I$102,Q3,FALSE),"")</f>
        <v/>
      </c>
    </row>
    <row r="381" spans="2:17">
      <c r="B381" s="569" t="s">
        <v>171</v>
      </c>
      <c r="C381" s="541" t="str">
        <f>IF('Distribution To ROM'!M380="","",'Distribution To ROM'!M380)</f>
        <v>T100 NT.</v>
      </c>
      <c r="D381" s="534">
        <f>IF('Distribution To ROM'!N380="","",'Distribution To ROM'!N380)</f>
        <v>4</v>
      </c>
      <c r="E381" s="542">
        <f>IFERROR(VLOOKUP($C$381,'Database Quality'!$C$6:$I$102,E3,FALSE),"")</f>
        <v>27.33</v>
      </c>
      <c r="F381" s="421">
        <f>IFERROR(VLOOKUP($C$381,'Database Quality'!$C$6:$I$102,F3,FALSE),"")</f>
        <v>1.42</v>
      </c>
      <c r="G381" s="421">
        <f>IFERROR(VLOOKUP($C$381,'Database Quality'!$C$6:$I$102,G3,FALSE),"")</f>
        <v>0.08</v>
      </c>
      <c r="H381" s="422">
        <f>IFERROR(VLOOKUP($C$381,'Database Quality'!$C$6:$I$102,H3,FALSE),"")</f>
        <v>6847</v>
      </c>
      <c r="I381" s="422">
        <f>IFERROR(VLOOKUP($C$381,'Database Quality'!$C$6:$I$102,I3,FALSE),"")</f>
        <v>5415</v>
      </c>
      <c r="J381" s="543">
        <f>IFERROR(VLOOKUP($C$381,'Database Quality'!$C$6:$I$102,J3,FALSE),"")</f>
        <v>4883</v>
      </c>
      <c r="K381" s="539">
        <f>IF('Distribution To ROM'!O380="","",'Distribution To ROM'!O380)</f>
        <v>5</v>
      </c>
      <c r="L381" s="542">
        <f>IFERROR(VLOOKUP($C$381,'Database Quality'!$C$6:$I$102,L3,FALSE),"")</f>
        <v>27.33</v>
      </c>
      <c r="M381" s="421">
        <f>IFERROR(VLOOKUP($C$381,'Database Quality'!$C$6:$I$102,M3,FALSE),"")</f>
        <v>1.42</v>
      </c>
      <c r="N381" s="421">
        <f>IFERROR(VLOOKUP($C$381,'Database Quality'!$C$6:$I$102,N3,FALSE),"")</f>
        <v>0.08</v>
      </c>
      <c r="O381" s="422">
        <f>IFERROR(VLOOKUP($C$381,'Database Quality'!$C$6:$I$102,O3,FALSE),"")</f>
        <v>6847</v>
      </c>
      <c r="P381" s="422">
        <f>IFERROR(VLOOKUP($C$381,'Database Quality'!$C$6:$I$102,P3,FALSE),"")</f>
        <v>5415</v>
      </c>
      <c r="Q381" s="544">
        <f>IFERROR(VLOOKUP($C$381,'Database Quality'!$C$6:$I$102,Q3,FALSE),"")</f>
        <v>4883</v>
      </c>
    </row>
    <row r="382" spans="2:17">
      <c r="C382" s="541" t="str">
        <f>IF('Distribution To ROM'!M381="","",'Distribution To ROM'!M381)</f>
        <v/>
      </c>
      <c r="D382" s="534" t="str">
        <f>IF('Distribution To ROM'!N381="","",'Distribution To ROM'!N381)</f>
        <v/>
      </c>
      <c r="E382" s="542" t="str">
        <f>IFERROR(VLOOKUP($C$382,'Database Quality'!$C$6:$I$102,E3,FALSE),"")</f>
        <v/>
      </c>
      <c r="F382" s="421" t="str">
        <f>IFERROR(VLOOKUP($C$382,'Database Quality'!$C$6:$I$102,F3,FALSE),"")</f>
        <v/>
      </c>
      <c r="G382" s="421" t="str">
        <f>IFERROR(VLOOKUP($C$382,'Database Quality'!$C$6:$I$102,G3,FALSE),"")</f>
        <v/>
      </c>
      <c r="H382" s="422" t="str">
        <f>IFERROR(VLOOKUP($C$382,'Database Quality'!$C$6:$I$102,H3,FALSE),"")</f>
        <v/>
      </c>
      <c r="I382" s="422" t="str">
        <f>IFERROR(VLOOKUP($C$382,'Database Quality'!$C$6:$I$102,I3,FALSE),"")</f>
        <v/>
      </c>
      <c r="J382" s="543" t="str">
        <f>IFERROR(VLOOKUP($C$382,'Database Quality'!$C$6:$I$102,J3,FALSE),"")</f>
        <v/>
      </c>
      <c r="K382" s="539" t="str">
        <f>IF('Distribution To ROM'!O381="","",'Distribution To ROM'!O381)</f>
        <v/>
      </c>
      <c r="L382" s="542" t="str">
        <f>IFERROR(VLOOKUP($C$382,'Database Quality'!$C$6:$I$102,L3,FALSE),"")</f>
        <v/>
      </c>
      <c r="M382" s="421" t="str">
        <f>IFERROR(VLOOKUP($C$382,'Database Quality'!$C$6:$I$102,M3,FALSE),"")</f>
        <v/>
      </c>
      <c r="N382" s="421" t="str">
        <f>IFERROR(VLOOKUP($C$382,'Database Quality'!$C$6:$I$102,N3,FALSE),"")</f>
        <v/>
      </c>
      <c r="O382" s="422" t="str">
        <f>IFERROR(VLOOKUP($C$382,'Database Quality'!$C$6:$I$102,O3,FALSE),"")</f>
        <v/>
      </c>
      <c r="P382" s="422" t="str">
        <f>IFERROR(VLOOKUP($C$382,'Database Quality'!$C$6:$I$102,P3,FALSE),"")</f>
        <v/>
      </c>
      <c r="Q382" s="544" t="str">
        <f>IFERROR(VLOOKUP($C$382,'Database Quality'!$C$6:$I$102,Q3,FALSE),"")</f>
        <v/>
      </c>
    </row>
    <row r="383" spans="2:17">
      <c r="C383" s="541" t="str">
        <f>IF('Distribution To ROM'!M382="","",'Distribution To ROM'!M382)</f>
        <v/>
      </c>
      <c r="D383" s="534" t="str">
        <f>IF('Distribution To ROM'!N382="","",'Distribution To ROM'!N382)</f>
        <v/>
      </c>
      <c r="E383" s="542" t="str">
        <f>IFERROR(VLOOKUP($C$383,'Database Quality'!$C$6:$I$102,E3,FALSE),"")</f>
        <v/>
      </c>
      <c r="F383" s="421" t="str">
        <f>IFERROR(VLOOKUP($C$383,'Database Quality'!$C$6:$I$102,F3,FALSE),"")</f>
        <v/>
      </c>
      <c r="G383" s="421" t="str">
        <f>IFERROR(VLOOKUP($C$383,'Database Quality'!$C$6:$I$102,G3,FALSE),"")</f>
        <v/>
      </c>
      <c r="H383" s="422" t="str">
        <f>IFERROR(VLOOKUP($C$383,'Database Quality'!$C$6:$I$102,H3,FALSE),"")</f>
        <v/>
      </c>
      <c r="I383" s="422" t="str">
        <f>IFERROR(VLOOKUP($C$383,'Database Quality'!$C$6:$I$102,I3,FALSE),"")</f>
        <v/>
      </c>
      <c r="J383" s="543" t="str">
        <f>IFERROR(VLOOKUP($C$383,'Database Quality'!$C$6:$I$102,J3,FALSE),"")</f>
        <v/>
      </c>
      <c r="K383" s="539" t="str">
        <f>IF('Distribution To ROM'!O382="","",'Distribution To ROM'!O382)</f>
        <v/>
      </c>
      <c r="L383" s="542" t="str">
        <f>IFERROR(VLOOKUP($C$383,'Database Quality'!$C$6:$I$102,L3,FALSE),"")</f>
        <v/>
      </c>
      <c r="M383" s="421" t="str">
        <f>IFERROR(VLOOKUP($C$383,'Database Quality'!$C$6:$I$102,M3,FALSE),"")</f>
        <v/>
      </c>
      <c r="N383" s="421" t="str">
        <f>IFERROR(VLOOKUP($C$383,'Database Quality'!$C$6:$I$102,N3,FALSE),"")</f>
        <v/>
      </c>
      <c r="O383" s="422" t="str">
        <f>IFERROR(VLOOKUP($C$383,'Database Quality'!$C$6:$I$102,O3,FALSE),"")</f>
        <v/>
      </c>
      <c r="P383" s="422" t="str">
        <f>IFERROR(VLOOKUP($C$383,'Database Quality'!$C$6:$I$102,P3,FALSE),"")</f>
        <v/>
      </c>
      <c r="Q383" s="544" t="str">
        <f>IFERROR(VLOOKUP($C$383,'Database Quality'!$C$6:$I$102,Q3,FALSE),"")</f>
        <v/>
      </c>
    </row>
    <row r="384" spans="2:17">
      <c r="B384" s="569" t="s">
        <v>90</v>
      </c>
      <c r="C384" s="545" t="str">
        <f>IF('Distribution To ROM'!S380="","",'Distribution To ROM'!S380)</f>
        <v>T200 CT2</v>
      </c>
      <c r="D384" s="534">
        <f>IF('Distribution To ROM'!T380="","",'Distribution To ROM'!T380)</f>
        <v>4</v>
      </c>
      <c r="E384" s="546">
        <f>IFERROR(VLOOKUP($C$384,'Database Quality'!$C$6:$I$102,E3,FALSE),"")</f>
        <v>28.1</v>
      </c>
      <c r="F384" s="438">
        <f>IFERROR(VLOOKUP($C$384,'Database Quality'!$C$6:$I$102,F3,FALSE),"")</f>
        <v>1.92</v>
      </c>
      <c r="G384" s="438">
        <f>IFERROR(VLOOKUP($C$384,'Database Quality'!$C$6:$I$102,G3,FALSE),"")</f>
        <v>0.08</v>
      </c>
      <c r="H384" s="414">
        <f>IFERROR(VLOOKUP($C$384,'Database Quality'!$C$6:$I$102,H3,FALSE),"")</f>
        <v>6874</v>
      </c>
      <c r="I384" s="414">
        <f>IFERROR(VLOOKUP($C$384,'Database Quality'!$C$6:$I$102,I3,FALSE),"")</f>
        <v>5369</v>
      </c>
      <c r="J384" s="547">
        <f>IFERROR(VLOOKUP($C$384,'Database Quality'!$C$6:$I$102,J3,FALSE),"")</f>
        <v>4811</v>
      </c>
      <c r="K384" s="539">
        <f>IF('Distribution To ROM'!U380="","",'Distribution To ROM'!U380)</f>
        <v>5</v>
      </c>
      <c r="L384" s="546">
        <f>IFERROR(VLOOKUP($C$384,'Database Quality'!$C$6:$I$102,L3,FALSE),"")</f>
        <v>28.1</v>
      </c>
      <c r="M384" s="438">
        <f>IFERROR(VLOOKUP($C$384,'Database Quality'!$C$6:$I$102,M3,FALSE),"")</f>
        <v>1.92</v>
      </c>
      <c r="N384" s="438">
        <f>IFERROR(VLOOKUP($C$384,'Database Quality'!$C$6:$I$102,N3,FALSE),"")</f>
        <v>0.08</v>
      </c>
      <c r="O384" s="414">
        <f>IFERROR(VLOOKUP($C$384,'Database Quality'!$C$6:$I$102,O3,FALSE),"")</f>
        <v>6874</v>
      </c>
      <c r="P384" s="414">
        <f>IFERROR(VLOOKUP($C$384,'Database Quality'!$C$6:$I$102,P3,FALSE),"")</f>
        <v>5369</v>
      </c>
      <c r="Q384" s="548">
        <f>IFERROR(VLOOKUP($C$384,'Database Quality'!$C$6:$I$102,Q3,FALSE),"")</f>
        <v>4811</v>
      </c>
    </row>
    <row r="385" spans="2:17">
      <c r="C385" s="545" t="str">
        <f>IF('Distribution To ROM'!S381="","",'Distribution To ROM'!S381)</f>
        <v/>
      </c>
      <c r="D385" s="534" t="str">
        <f>IF('Distribution To ROM'!T381="","",'Distribution To ROM'!T381)</f>
        <v/>
      </c>
      <c r="E385" s="546" t="str">
        <f>IFERROR(VLOOKUP($C$385,'Database Quality'!$C$6:$I$102,E3,FALSE),"")</f>
        <v/>
      </c>
      <c r="F385" s="438" t="str">
        <f>IFERROR(VLOOKUP($C$385,'Database Quality'!$C$6:$I$102,F3,FALSE),"")</f>
        <v/>
      </c>
      <c r="G385" s="438" t="str">
        <f>IFERROR(VLOOKUP($C$385,'Database Quality'!$C$6:$I$102,G3,FALSE),"")</f>
        <v/>
      </c>
      <c r="H385" s="414" t="str">
        <f>IFERROR(VLOOKUP($C$385,'Database Quality'!$C$6:$I$102,H3,FALSE),"")</f>
        <v/>
      </c>
      <c r="I385" s="414" t="str">
        <f>IFERROR(VLOOKUP($C$385,'Database Quality'!$C$6:$I$102,I3,FALSE),"")</f>
        <v/>
      </c>
      <c r="J385" s="547" t="str">
        <f>IFERROR(VLOOKUP($C$385,'Database Quality'!$C$6:$I$102,J3,FALSE),"")</f>
        <v/>
      </c>
      <c r="K385" s="539" t="str">
        <f>IF('Distribution To ROM'!U381="","",'Distribution To ROM'!U381)</f>
        <v/>
      </c>
      <c r="L385" s="546" t="str">
        <f>IFERROR(VLOOKUP($C$385,'Database Quality'!$C$6:$I$102,L3,FALSE),"")</f>
        <v/>
      </c>
      <c r="M385" s="438" t="str">
        <f>IFERROR(VLOOKUP($C$385,'Database Quality'!$C$6:$I$102,M3,FALSE),"")</f>
        <v/>
      </c>
      <c r="N385" s="438" t="str">
        <f>IFERROR(VLOOKUP($C$385,'Database Quality'!$C$6:$I$102,N3,FALSE),"")</f>
        <v/>
      </c>
      <c r="O385" s="414" t="str">
        <f>IFERROR(VLOOKUP($C$385,'Database Quality'!$C$6:$I$102,O3,FALSE),"")</f>
        <v/>
      </c>
      <c r="P385" s="414" t="str">
        <f>IFERROR(VLOOKUP($C$385,'Database Quality'!$C$6:$I$102,P3,FALSE),"")</f>
        <v/>
      </c>
      <c r="Q385" s="548" t="str">
        <f>IFERROR(VLOOKUP($C$385,'Database Quality'!$C$6:$I$102,Q3,FALSE),"")</f>
        <v/>
      </c>
    </row>
    <row r="386" spans="2:17">
      <c r="C386" s="545" t="str">
        <f>IF('Distribution To ROM'!S382="","",'Distribution To ROM'!S382)</f>
        <v/>
      </c>
      <c r="D386" s="534" t="str">
        <f>IF('Distribution To ROM'!T382="","",'Distribution To ROM'!T382)</f>
        <v/>
      </c>
      <c r="E386" s="546" t="str">
        <f>IFERROR(VLOOKUP($C$386,'Database Quality'!$C$6:$I$102,E3,FALSE),"")</f>
        <v/>
      </c>
      <c r="F386" s="438" t="str">
        <f>IFERROR(VLOOKUP($C$386,'Database Quality'!$C$6:$I$102,F3,FALSE),"")</f>
        <v/>
      </c>
      <c r="G386" s="438" t="str">
        <f>IFERROR(VLOOKUP($C$386,'Database Quality'!$C$6:$I$102,G3,FALSE),"")</f>
        <v/>
      </c>
      <c r="H386" s="414" t="str">
        <f>IFERROR(VLOOKUP($C$386,'Database Quality'!$C$6:$I$102,H3,FALSE),"")</f>
        <v/>
      </c>
      <c r="I386" s="414" t="str">
        <f>IFERROR(VLOOKUP($C$386,'Database Quality'!$C$6:$I$102,I3,FALSE),"")</f>
        <v/>
      </c>
      <c r="J386" s="547" t="str">
        <f>IFERROR(VLOOKUP($C$386,'Database Quality'!$C$6:$I$102,J3,FALSE),"")</f>
        <v/>
      </c>
      <c r="K386" s="539" t="str">
        <f>IF('Distribution To ROM'!U382="","",'Distribution To ROM'!U382)</f>
        <v/>
      </c>
      <c r="L386" s="546" t="str">
        <f>IFERROR(VLOOKUP($C$386,'Database Quality'!$C$6:$I$102,L3,FALSE),"")</f>
        <v/>
      </c>
      <c r="M386" s="438" t="str">
        <f>IFERROR(VLOOKUP($C$386,'Database Quality'!$C$6:$I$102,M3,FALSE),"")</f>
        <v/>
      </c>
      <c r="N386" s="438" t="str">
        <f>IFERROR(VLOOKUP($C$386,'Database Quality'!$C$6:$I$102,N3,FALSE),"")</f>
        <v/>
      </c>
      <c r="O386" s="414" t="str">
        <f>IFERROR(VLOOKUP($C$386,'Database Quality'!$C$6:$I$102,O3,FALSE),"")</f>
        <v/>
      </c>
      <c r="P386" s="414" t="str">
        <f>IFERROR(VLOOKUP($C$386,'Database Quality'!$C$6:$I$102,P3,FALSE),"")</f>
        <v/>
      </c>
      <c r="Q386" s="548" t="str">
        <f>IFERROR(VLOOKUP($C$386,'Database Quality'!$C$6:$I$102,Q3,FALSE),"")</f>
        <v/>
      </c>
    </row>
    <row r="387" spans="2:17">
      <c r="B387" s="569" t="s">
        <v>172</v>
      </c>
      <c r="C387" s="541" t="str">
        <f>IF('Distribution To ROM'!Y380="","",'Distribution To ROM'!Y380)</f>
        <v/>
      </c>
      <c r="D387" s="534" t="str">
        <f>IF('Distribution To ROM'!Z380="","",'Distribution To ROM'!Z380)</f>
        <v/>
      </c>
      <c r="E387" s="542" t="str">
        <f>IFERROR(VLOOKUP($C$387,'Database Quality'!$C$6:$I$102,E3,FALSE),"")</f>
        <v/>
      </c>
      <c r="F387" s="421" t="str">
        <f>IFERROR(VLOOKUP($C$387,'Database Quality'!$C$6:$I$102,F3,FALSE),"")</f>
        <v/>
      </c>
      <c r="G387" s="421" t="str">
        <f>IFERROR(VLOOKUP($C$387,'Database Quality'!$C$6:$I$102,G3,FALSE),"")</f>
        <v/>
      </c>
      <c r="H387" s="422" t="str">
        <f>IFERROR(VLOOKUP($C$387,'Database Quality'!$C$6:$I$102,H3,FALSE),"")</f>
        <v/>
      </c>
      <c r="I387" s="422" t="str">
        <f>IFERROR(VLOOKUP($C$387,'Database Quality'!$C$6:$I$102,I3,FALSE),"")</f>
        <v/>
      </c>
      <c r="J387" s="543" t="str">
        <f>IFERROR(VLOOKUP($C$387,'Database Quality'!$C$6:$I$102,J3,FALSE),"")</f>
        <v/>
      </c>
      <c r="K387" s="539" t="str">
        <f>IF('Distribution To ROM'!AA380="","",'Distribution To ROM'!AA380)</f>
        <v/>
      </c>
      <c r="L387" s="542" t="str">
        <f>IFERROR(VLOOKUP($C$387,'Database Quality'!$C$6:$I$102,L3,FALSE),"")</f>
        <v/>
      </c>
      <c r="M387" s="421" t="str">
        <f>IFERROR(VLOOKUP($C$387,'Database Quality'!$C$6:$I$102,M3,FALSE),"")</f>
        <v/>
      </c>
      <c r="N387" s="421" t="str">
        <f>IFERROR(VLOOKUP($C$387,'Database Quality'!$C$6:$I$102,N3,FALSE),"")</f>
        <v/>
      </c>
      <c r="O387" s="422" t="str">
        <f>IFERROR(VLOOKUP($C$387,'Database Quality'!$C$6:$I$102,O3,FALSE),"")</f>
        <v/>
      </c>
      <c r="P387" s="422" t="str">
        <f>IFERROR(VLOOKUP($C$387,'Database Quality'!$C$6:$I$102,P3,FALSE),"")</f>
        <v/>
      </c>
      <c r="Q387" s="544" t="str">
        <f>IFERROR(VLOOKUP($C$387,'Database Quality'!$C$6:$I$102,Q3,FALSE),"")</f>
        <v/>
      </c>
    </row>
    <row r="388" spans="2:17">
      <c r="C388" s="541" t="str">
        <f>IF('Distribution To ROM'!Y381="","",'Distribution To ROM'!Y381)</f>
        <v/>
      </c>
      <c r="D388" s="534" t="str">
        <f>IF('Distribution To ROM'!Z381="","",'Distribution To ROM'!Z381)</f>
        <v/>
      </c>
      <c r="E388" s="542" t="str">
        <f>IFERROR(VLOOKUP($C$388,'Database Quality'!$C$6:$I$102,E3,FALSE),"")</f>
        <v/>
      </c>
      <c r="F388" s="421" t="str">
        <f>IFERROR(VLOOKUP($C$388,'Database Quality'!$C$6:$I$102,F3,FALSE),"")</f>
        <v/>
      </c>
      <c r="G388" s="421" t="str">
        <f>IFERROR(VLOOKUP($C$388,'Database Quality'!$C$6:$I$102,G3,FALSE),"")</f>
        <v/>
      </c>
      <c r="H388" s="422" t="str">
        <f>IFERROR(VLOOKUP($C$388,'Database Quality'!$C$6:$I$102,H3,FALSE),"")</f>
        <v/>
      </c>
      <c r="I388" s="422" t="str">
        <f>IFERROR(VLOOKUP($C$388,'Database Quality'!$C$6:$I$102,I3,FALSE),"")</f>
        <v/>
      </c>
      <c r="J388" s="543" t="str">
        <f>IFERROR(VLOOKUP($C$388,'Database Quality'!$C$6:$I$102,J3,FALSE),"")</f>
        <v/>
      </c>
      <c r="K388" s="539" t="str">
        <f>IF('Distribution To ROM'!AA381="","",'Distribution To ROM'!AA381)</f>
        <v/>
      </c>
      <c r="L388" s="542" t="str">
        <f>IFERROR(VLOOKUP($C$388,'Database Quality'!$C$6:$I$102,L3,FALSE),"")</f>
        <v/>
      </c>
      <c r="M388" s="421" t="str">
        <f>IFERROR(VLOOKUP($C$388,'Database Quality'!$C$6:$I$102,M3,FALSE),"")</f>
        <v/>
      </c>
      <c r="N388" s="421" t="str">
        <f>IFERROR(VLOOKUP($C$388,'Database Quality'!$C$6:$I$102,N3,FALSE),"")</f>
        <v/>
      </c>
      <c r="O388" s="422" t="str">
        <f>IFERROR(VLOOKUP($C$388,'Database Quality'!$C$6:$I$102,O3,FALSE),"")</f>
        <v/>
      </c>
      <c r="P388" s="422" t="str">
        <f>IFERROR(VLOOKUP($C$388,'Database Quality'!$C$6:$I$102,P3,FALSE),"")</f>
        <v/>
      </c>
      <c r="Q388" s="544" t="str">
        <f>IFERROR(VLOOKUP($C$388,'Database Quality'!$C$6:$I$102,Q3,FALSE),"")</f>
        <v/>
      </c>
    </row>
    <row r="389" spans="2:17">
      <c r="C389" s="541" t="str">
        <f>IF('Distribution To ROM'!Y382="","",'Distribution To ROM'!Y382)</f>
        <v/>
      </c>
      <c r="D389" s="534" t="str">
        <f>IF('Distribution To ROM'!Z382="","",'Distribution To ROM'!Z382)</f>
        <v/>
      </c>
      <c r="E389" s="542" t="str">
        <f>IFERROR(VLOOKUP($C$389,'Database Quality'!$C$6:$I$102,E3,FALSE),"")</f>
        <v/>
      </c>
      <c r="F389" s="421" t="str">
        <f>IFERROR(VLOOKUP($C$389,'Database Quality'!$C$6:$I$102,F3,FALSE),"")</f>
        <v/>
      </c>
      <c r="G389" s="421" t="str">
        <f>IFERROR(VLOOKUP($C$389,'Database Quality'!$C$6:$I$102,G3,FALSE),"")</f>
        <v/>
      </c>
      <c r="H389" s="422" t="str">
        <f>IFERROR(VLOOKUP($C$389,'Database Quality'!$C$6:$I$102,H3,FALSE),"")</f>
        <v/>
      </c>
      <c r="I389" s="422" t="str">
        <f>IFERROR(VLOOKUP($C$389,'Database Quality'!$C$6:$I$102,I3,FALSE),"")</f>
        <v/>
      </c>
      <c r="J389" s="543" t="str">
        <f>IFERROR(VLOOKUP($C$389,'Database Quality'!$C$6:$I$102,J3,FALSE),"")</f>
        <v/>
      </c>
      <c r="K389" s="539" t="str">
        <f>IF('Distribution To ROM'!AA382="","",'Distribution To ROM'!AA382)</f>
        <v/>
      </c>
      <c r="L389" s="542" t="str">
        <f>IFERROR(VLOOKUP($C$389,'Database Quality'!$C$6:$I$102,L3,FALSE),"")</f>
        <v/>
      </c>
      <c r="M389" s="421" t="str">
        <f>IFERROR(VLOOKUP($C$389,'Database Quality'!$C$6:$I$102,M3,FALSE),"")</f>
        <v/>
      </c>
      <c r="N389" s="421" t="str">
        <f>IFERROR(VLOOKUP($C$389,'Database Quality'!$C$6:$I$102,N3,FALSE),"")</f>
        <v/>
      </c>
      <c r="O389" s="422" t="str">
        <f>IFERROR(VLOOKUP($C$389,'Database Quality'!$C$6:$I$102,O3,FALSE),"")</f>
        <v/>
      </c>
      <c r="P389" s="422" t="str">
        <f>IFERROR(VLOOKUP($C$389,'Database Quality'!$C$6:$I$102,P3,FALSE),"")</f>
        <v/>
      </c>
      <c r="Q389" s="544" t="str">
        <f>IFERROR(VLOOKUP($C$389,'Database Quality'!$C$6:$I$102,Q3,FALSE),"")</f>
        <v/>
      </c>
    </row>
    <row r="390" spans="2:17">
      <c r="B390" s="570" t="s">
        <v>197</v>
      </c>
      <c r="C390" s="545" t="str">
        <f>IF('Distribution To ROM'!AW380="","",'Distribution To ROM'!AW380)</f>
        <v>HI CV PRG</v>
      </c>
      <c r="D390" s="534">
        <f>IF('Distribution To ROM'!AX380="","",'Distribution To ROM'!AX380)</f>
        <v>4</v>
      </c>
      <c r="E390" s="546">
        <f>IFERROR(VLOOKUP($C$390,'Database Quality'!$C$6:$I$102,E3,FALSE),"")</f>
        <v>25.06</v>
      </c>
      <c r="F390" s="438">
        <f>IFERROR(VLOOKUP($C$390,'Database Quality'!$C$6:$I$102,F3,FALSE),"")</f>
        <v>1.68</v>
      </c>
      <c r="G390" s="438">
        <f>IFERROR(VLOOKUP($C$390,'Database Quality'!$C$6:$I$102,G3,FALSE),"")</f>
        <v>0.14000000000000001</v>
      </c>
      <c r="H390" s="414">
        <f>IFERROR(VLOOKUP($C$390,'Database Quality'!$C$6:$I$102,H3,FALSE),"")</f>
        <v>7179</v>
      </c>
      <c r="I390" s="414">
        <f>IFERROR(VLOOKUP($C$390,'Database Quality'!$C$6:$I$102,I3,FALSE),"")</f>
        <v>5776</v>
      </c>
      <c r="J390" s="547">
        <f>IFERROR(VLOOKUP($C$390,'Database Quality'!$C$6:$I$102,J3,FALSE),"")</f>
        <v>5255</v>
      </c>
      <c r="K390" s="539">
        <f>IF('Distribution To ROM'!AY380="","",'Distribution To ROM'!AY380)</f>
        <v>2</v>
      </c>
      <c r="L390" s="546">
        <f>IFERROR(VLOOKUP($C$390,'Database Quality'!$C$6:$I$102,L3,FALSE),"")</f>
        <v>25.06</v>
      </c>
      <c r="M390" s="438">
        <f>IFERROR(VLOOKUP($C$390,'Database Quality'!$C$6:$I$102,M3,FALSE),"")</f>
        <v>1.68</v>
      </c>
      <c r="N390" s="438">
        <f>IFERROR(VLOOKUP($C$390,'Database Quality'!$C$6:$I$102,N3,FALSE),"")</f>
        <v>0.14000000000000001</v>
      </c>
      <c r="O390" s="414">
        <f>IFERROR(VLOOKUP($C$390,'Database Quality'!$C$6:$I$102,O3,FALSE),"")</f>
        <v>7179</v>
      </c>
      <c r="P390" s="414">
        <f>IFERROR(VLOOKUP($C$390,'Database Quality'!$C$6:$I$102,P3,FALSE),"")</f>
        <v>5776</v>
      </c>
      <c r="Q390" s="548">
        <f>IFERROR(VLOOKUP($C$390,'Database Quality'!$C$6:$I$102,Q3,FALSE),"")</f>
        <v>5255</v>
      </c>
    </row>
    <row r="391" spans="2:17">
      <c r="B391" s="570"/>
      <c r="C391" s="545" t="str">
        <f>IF('Distribution To ROM'!AW381="","",'Distribution To ROM'!AW381)</f>
        <v/>
      </c>
      <c r="D391" s="534" t="str">
        <f>IF('Distribution To ROM'!AX381="","",'Distribution To ROM'!AX381)</f>
        <v/>
      </c>
      <c r="E391" s="546" t="str">
        <f>IFERROR(VLOOKUP($C$391,'Database Quality'!$C$6:$I$102,E3,FALSE),"")</f>
        <v/>
      </c>
      <c r="F391" s="438" t="str">
        <f>IFERROR(VLOOKUP($C$391,'Database Quality'!$C$6:$I$102,F3,FALSE),"")</f>
        <v/>
      </c>
      <c r="G391" s="438" t="str">
        <f>IFERROR(VLOOKUP($C$391,'Database Quality'!$C$6:$I$102,G3,FALSE),"")</f>
        <v/>
      </c>
      <c r="H391" s="414" t="str">
        <f>IFERROR(VLOOKUP($C$391,'Database Quality'!$C$6:$I$102,H3,FALSE),"")</f>
        <v/>
      </c>
      <c r="I391" s="414" t="str">
        <f>IFERROR(VLOOKUP($C$391,'Database Quality'!$C$6:$I$102,I3,FALSE),"")</f>
        <v/>
      </c>
      <c r="J391" s="547" t="str">
        <f>IFERROR(VLOOKUP($C$391,'Database Quality'!$C$6:$I$102,J3,FALSE),"")</f>
        <v/>
      </c>
      <c r="K391" s="539" t="str">
        <f>IF('Distribution To ROM'!AY381="","",'Distribution To ROM'!AY381)</f>
        <v/>
      </c>
      <c r="L391" s="546" t="str">
        <f>IFERROR(VLOOKUP($C$391,'Database Quality'!$C$6:$I$102,L3,FALSE),"")</f>
        <v/>
      </c>
      <c r="M391" s="438" t="str">
        <f>IFERROR(VLOOKUP($C$391,'Database Quality'!$C$6:$I$102,M3,FALSE),"")</f>
        <v/>
      </c>
      <c r="N391" s="438" t="str">
        <f>IFERROR(VLOOKUP($C$391,'Database Quality'!$C$6:$I$102,N3,FALSE),"")</f>
        <v/>
      </c>
      <c r="O391" s="414" t="str">
        <f>IFERROR(VLOOKUP($C$391,'Database Quality'!$C$6:$I$102,O3,FALSE),"")</f>
        <v/>
      </c>
      <c r="P391" s="414" t="str">
        <f>IFERROR(VLOOKUP($C$391,'Database Quality'!$C$6:$I$102,P3,FALSE),"")</f>
        <v/>
      </c>
      <c r="Q391" s="548" t="str">
        <f>IFERROR(VLOOKUP($C$391,'Database Quality'!$C$6:$I$102,Q3,FALSE),"")</f>
        <v/>
      </c>
    </row>
    <row r="392" spans="2:17">
      <c r="B392" s="570"/>
      <c r="C392" s="545" t="str">
        <f>IF('Distribution To ROM'!AW382="","",'Distribution To ROM'!AW382)</f>
        <v/>
      </c>
      <c r="D392" s="534" t="str">
        <f>IF('Distribution To ROM'!AX382="","",'Distribution To ROM'!AX382)</f>
        <v/>
      </c>
      <c r="E392" s="546" t="str">
        <f>IFERROR(VLOOKUP($C$392,'Database Quality'!$C$6:$I$102,E3,FALSE),"")</f>
        <v/>
      </c>
      <c r="F392" s="438" t="str">
        <f>IFERROR(VLOOKUP($C$392,'Database Quality'!$C$6:$I$102,F3,FALSE),"")</f>
        <v/>
      </c>
      <c r="G392" s="438" t="str">
        <f>IFERROR(VLOOKUP($C$392,'Database Quality'!$C$6:$I$102,G3,FALSE),"")</f>
        <v/>
      </c>
      <c r="H392" s="414" t="str">
        <f>IFERROR(VLOOKUP($C$392,'Database Quality'!$C$6:$I$102,H3,FALSE),"")</f>
        <v/>
      </c>
      <c r="I392" s="414" t="str">
        <f>IFERROR(VLOOKUP($C$392,'Database Quality'!$C$6:$I$102,I3,FALSE),"")</f>
        <v/>
      </c>
      <c r="J392" s="547" t="str">
        <f>IFERROR(VLOOKUP($C$392,'Database Quality'!$C$6:$I$102,J3,FALSE),"")</f>
        <v/>
      </c>
      <c r="K392" s="539" t="str">
        <f>IF('Distribution To ROM'!AY382="","",'Distribution To ROM'!AY382)</f>
        <v/>
      </c>
      <c r="L392" s="546" t="str">
        <f>IFERROR(VLOOKUP($C$392,'Database Quality'!$C$6:$I$102,L3,FALSE),"")</f>
        <v/>
      </c>
      <c r="M392" s="438" t="str">
        <f>IFERROR(VLOOKUP($C$392,'Database Quality'!$C$6:$I$102,M3,FALSE),"")</f>
        <v/>
      </c>
      <c r="N392" s="438" t="str">
        <f>IFERROR(VLOOKUP($C$392,'Database Quality'!$C$6:$I$102,N3,FALSE),"")</f>
        <v/>
      </c>
      <c r="O392" s="414" t="str">
        <f>IFERROR(VLOOKUP($C$392,'Database Quality'!$C$6:$I$102,O3,FALSE),"")</f>
        <v/>
      </c>
      <c r="P392" s="414" t="str">
        <f>IFERROR(VLOOKUP($C$392,'Database Quality'!$C$6:$I$102,P3,FALSE),"")</f>
        <v/>
      </c>
      <c r="Q392" s="548" t="str">
        <f>IFERROR(VLOOKUP($C$392,'Database Quality'!$C$6:$I$102,Q3,FALSE),"")</f>
        <v/>
      </c>
    </row>
    <row r="393" spans="2:17">
      <c r="B393" s="569" t="s">
        <v>188</v>
      </c>
      <c r="C393" s="541" t="str">
        <f>IF('Distribution To ROM'!AE380="","",'Distribution To ROM'!AE380)</f>
        <v/>
      </c>
      <c r="D393" s="534" t="str">
        <f>IF('Distribution To ROM'!AF380="","",'Distribution To ROM'!AF380)</f>
        <v/>
      </c>
      <c r="E393" s="542" t="str">
        <f>IFERROR(VLOOKUP($C$393,'Database Quality'!$C$6:$I$102,E3,FALSE),"")</f>
        <v/>
      </c>
      <c r="F393" s="421" t="str">
        <f>IFERROR(VLOOKUP($C$393,'Database Quality'!$C$6:$I$102,F3,FALSE),"")</f>
        <v/>
      </c>
      <c r="G393" s="421" t="str">
        <f>IFERROR(VLOOKUP($C$393,'Database Quality'!$C$6:$I$102,G3,FALSE),"")</f>
        <v/>
      </c>
      <c r="H393" s="422" t="str">
        <f>IFERROR(VLOOKUP($C$393,'Database Quality'!$C$6:$I$102,H3,FALSE),"")</f>
        <v/>
      </c>
      <c r="I393" s="422" t="str">
        <f>IFERROR(VLOOKUP($C$393,'Database Quality'!$C$6:$I$102,I3,FALSE),"")</f>
        <v/>
      </c>
      <c r="J393" s="543" t="str">
        <f>IFERROR(VLOOKUP($C$393,'Database Quality'!$C$6:$I$102,J3,FALSE),"")</f>
        <v/>
      </c>
      <c r="K393" s="539" t="str">
        <f>IF('Distribution To ROM'!AG380="","",'Distribution To ROM'!AG380)</f>
        <v/>
      </c>
      <c r="L393" s="542" t="str">
        <f>IFERROR(VLOOKUP($C$393,'Database Quality'!$C$6:$I$102,L3,FALSE),"")</f>
        <v/>
      </c>
      <c r="M393" s="421" t="str">
        <f>IFERROR(VLOOKUP($C$393,'Database Quality'!$C$6:$I$102,M3,FALSE),"")</f>
        <v/>
      </c>
      <c r="N393" s="421" t="str">
        <f>IFERROR(VLOOKUP($C$393,'Database Quality'!$C$6:$I$102,N3,FALSE),"")</f>
        <v/>
      </c>
      <c r="O393" s="422" t="str">
        <f>IFERROR(VLOOKUP($C$393,'Database Quality'!$C$6:$I$102,O3,FALSE),"")</f>
        <v/>
      </c>
      <c r="P393" s="422" t="str">
        <f>IFERROR(VLOOKUP($C$393,'Database Quality'!$C$6:$I$102,P3,FALSE),"")</f>
        <v/>
      </c>
      <c r="Q393" s="544" t="str">
        <f>IFERROR(VLOOKUP($C$393,'Database Quality'!$C$6:$I$102,Q3,FALSE),"")</f>
        <v/>
      </c>
    </row>
    <row r="394" spans="2:17">
      <c r="C394" s="541" t="str">
        <f>IF('Distribution To ROM'!AE381="","",'Distribution To ROM'!AE381)</f>
        <v/>
      </c>
      <c r="D394" s="534" t="str">
        <f>IF('Distribution To ROM'!AF381="","",'Distribution To ROM'!AF381)</f>
        <v/>
      </c>
      <c r="E394" s="542" t="str">
        <f>IFERROR(VLOOKUP($C$394,'Database Quality'!$C$6:$I$102,E3,FALSE),"")</f>
        <v/>
      </c>
      <c r="F394" s="421" t="str">
        <f>IFERROR(VLOOKUP($C$394,'Database Quality'!$C$6:$I$102,F3,FALSE),"")</f>
        <v/>
      </c>
      <c r="G394" s="421" t="str">
        <f>IFERROR(VLOOKUP($C$394,'Database Quality'!$C$6:$I$102,G3,FALSE),"")</f>
        <v/>
      </c>
      <c r="H394" s="422" t="str">
        <f>IFERROR(VLOOKUP($C$394,'Database Quality'!$C$6:$I$102,H3,FALSE),"")</f>
        <v/>
      </c>
      <c r="I394" s="422" t="str">
        <f>IFERROR(VLOOKUP($C$394,'Database Quality'!$C$6:$I$102,I3,FALSE),"")</f>
        <v/>
      </c>
      <c r="J394" s="543" t="str">
        <f>IFERROR(VLOOKUP($C$394,'Database Quality'!$C$6:$I$102,J3,FALSE),"")</f>
        <v/>
      </c>
      <c r="K394" s="539" t="str">
        <f>IF('Distribution To ROM'!AG381="","",'Distribution To ROM'!AG381)</f>
        <v/>
      </c>
      <c r="L394" s="542" t="str">
        <f>IFERROR(VLOOKUP($C$394,'Database Quality'!$C$6:$I$102,L3,FALSE),"")</f>
        <v/>
      </c>
      <c r="M394" s="421" t="str">
        <f>IFERROR(VLOOKUP($C$394,'Database Quality'!$C$6:$I$102,M3,FALSE),"")</f>
        <v/>
      </c>
      <c r="N394" s="421" t="str">
        <f>IFERROR(VLOOKUP($C$394,'Database Quality'!$C$6:$I$102,N3,FALSE),"")</f>
        <v/>
      </c>
      <c r="O394" s="422" t="str">
        <f>IFERROR(VLOOKUP($C$394,'Database Quality'!$C$6:$I$102,O3,FALSE),"")</f>
        <v/>
      </c>
      <c r="P394" s="422" t="str">
        <f>IFERROR(VLOOKUP($C$394,'Database Quality'!$C$6:$I$102,P3,FALSE),"")</f>
        <v/>
      </c>
      <c r="Q394" s="544" t="str">
        <f>IFERROR(VLOOKUP($C$394,'Database Quality'!$C$6:$I$102,Q3,FALSE),"")</f>
        <v/>
      </c>
    </row>
    <row r="395" spans="2:17">
      <c r="C395" s="541" t="str">
        <f>IF('Distribution To ROM'!AE382="","",'Distribution To ROM'!AE382)</f>
        <v/>
      </c>
      <c r="D395" s="534" t="str">
        <f>IF('Distribution To ROM'!AF382="","",'Distribution To ROM'!AF382)</f>
        <v/>
      </c>
      <c r="E395" s="542" t="str">
        <f>IFERROR(VLOOKUP($C$395,'Database Quality'!$C$6:$I$102,E3,FALSE),"")</f>
        <v/>
      </c>
      <c r="F395" s="421" t="str">
        <f>IFERROR(VLOOKUP($C$395,'Database Quality'!$C$6:$I$102,F3,FALSE),"")</f>
        <v/>
      </c>
      <c r="G395" s="421" t="str">
        <f>IFERROR(VLOOKUP($C$395,'Database Quality'!$C$6:$I$102,G3,FALSE),"")</f>
        <v/>
      </c>
      <c r="H395" s="422" t="str">
        <f>IFERROR(VLOOKUP($C$395,'Database Quality'!$C$6:$I$102,H3,FALSE),"")</f>
        <v/>
      </c>
      <c r="I395" s="422" t="str">
        <f>IFERROR(VLOOKUP($C$395,'Database Quality'!$C$6:$I$102,I3,FALSE),"")</f>
        <v/>
      </c>
      <c r="J395" s="543" t="str">
        <f>IFERROR(VLOOKUP($C$395,'Database Quality'!$C$6:$I$102,J3,FALSE),"")</f>
        <v/>
      </c>
      <c r="K395" s="539" t="str">
        <f>IF('Distribution To ROM'!AG382="","",'Distribution To ROM'!AG382)</f>
        <v/>
      </c>
      <c r="L395" s="542" t="str">
        <f>IFERROR(VLOOKUP($C$395,'Database Quality'!$C$6:$I$102,L3,FALSE),"")</f>
        <v/>
      </c>
      <c r="M395" s="421" t="str">
        <f>IFERROR(VLOOKUP($C$395,'Database Quality'!$C$6:$I$102,M3,FALSE),"")</f>
        <v/>
      </c>
      <c r="N395" s="421" t="str">
        <f>IFERROR(VLOOKUP($C$395,'Database Quality'!$C$6:$I$102,N3,FALSE),"")</f>
        <v/>
      </c>
      <c r="O395" s="422" t="str">
        <f>IFERROR(VLOOKUP($C$395,'Database Quality'!$C$6:$I$102,O3,FALSE),"")</f>
        <v/>
      </c>
      <c r="P395" s="422" t="str">
        <f>IFERROR(VLOOKUP($C$395,'Database Quality'!$C$6:$I$102,P3,FALSE),"")</f>
        <v/>
      </c>
      <c r="Q395" s="544" t="str">
        <f>IFERROR(VLOOKUP($C$395,'Database Quality'!$C$6:$I$102,Q3,FALSE),"")</f>
        <v/>
      </c>
    </row>
    <row r="396" spans="2:17">
      <c r="B396" s="570" t="s">
        <v>199</v>
      </c>
      <c r="C396" s="545" t="str">
        <f>IF('Distribution To ROM'!AK380="","",'Distribution To ROM'!AK380)</f>
        <v/>
      </c>
      <c r="D396" s="534" t="str">
        <f>IF('Distribution To ROM'!AL380="","",'Distribution To ROM'!AL380)</f>
        <v/>
      </c>
      <c r="E396" s="546" t="str">
        <f>IFERROR(VLOOKUP($C$396,'Database Quality'!$C$6:$I$102,E3,FALSE),"")</f>
        <v/>
      </c>
      <c r="F396" s="438" t="str">
        <f>IFERROR(VLOOKUP($C$396,'Database Quality'!$C$6:$I$102,F3,FALSE),"")</f>
        <v/>
      </c>
      <c r="G396" s="438" t="str">
        <f>IFERROR(VLOOKUP($C$396,'Database Quality'!$C$6:$I$102,G3,FALSE),"")</f>
        <v/>
      </c>
      <c r="H396" s="414" t="str">
        <f>IFERROR(VLOOKUP($C$396,'Database Quality'!$C$6:$I$102,H3,FALSE),"")</f>
        <v/>
      </c>
      <c r="I396" s="414" t="str">
        <f>IFERROR(VLOOKUP($C$396,'Database Quality'!$C$6:$I$102,I3,FALSE),"")</f>
        <v/>
      </c>
      <c r="J396" s="547" t="str">
        <f>IFERROR(VLOOKUP($C$396,'Database Quality'!$C$6:$I$102,J3,FALSE),"")</f>
        <v/>
      </c>
      <c r="K396" s="539" t="str">
        <f>IF('Distribution To ROM'!AM380="","",'Distribution To ROM'!AM380)</f>
        <v/>
      </c>
      <c r="L396" s="546" t="str">
        <f>IFERROR(VLOOKUP($C$396,'Database Quality'!$C$6:$I$102,L3,FALSE),"")</f>
        <v/>
      </c>
      <c r="M396" s="438" t="str">
        <f>IFERROR(VLOOKUP($C$396,'Database Quality'!$C$6:$I$102,M3,FALSE),"")</f>
        <v/>
      </c>
      <c r="N396" s="438" t="str">
        <f>IFERROR(VLOOKUP($C$396,'Database Quality'!$C$6:$I$102,N3,FALSE),"")</f>
        <v/>
      </c>
      <c r="O396" s="414" t="str">
        <f>IFERROR(VLOOKUP($C$396,'Database Quality'!$C$6:$I$102,O3,FALSE),"")</f>
        <v/>
      </c>
      <c r="P396" s="414" t="str">
        <f>IFERROR(VLOOKUP($C$396,'Database Quality'!$C$6:$I$102,P3,FALSE),"")</f>
        <v/>
      </c>
      <c r="Q396" s="548" t="str">
        <f>IFERROR(VLOOKUP($C$396,'Database Quality'!$C$6:$I$102,Q3,FALSE),"")</f>
        <v/>
      </c>
    </row>
    <row r="397" spans="2:17">
      <c r="B397" s="570"/>
      <c r="C397" s="545" t="str">
        <f>IF('Distribution To ROM'!AK381="","",'Distribution To ROM'!AK381)</f>
        <v/>
      </c>
      <c r="D397" s="534" t="str">
        <f>IF('Distribution To ROM'!AL381="","",'Distribution To ROM'!AL381)</f>
        <v/>
      </c>
      <c r="E397" s="546" t="str">
        <f>IFERROR(VLOOKUP($C$397,'Database Quality'!$C$6:$I$102,E3,FALSE),"")</f>
        <v/>
      </c>
      <c r="F397" s="438" t="str">
        <f>IFERROR(VLOOKUP($C$397,'Database Quality'!$C$6:$I$102,F3,FALSE),"")</f>
        <v/>
      </c>
      <c r="G397" s="438" t="str">
        <f>IFERROR(VLOOKUP($C$397,'Database Quality'!$C$6:$I$102,G3,FALSE),"")</f>
        <v/>
      </c>
      <c r="H397" s="414" t="str">
        <f>IFERROR(VLOOKUP($C$397,'Database Quality'!$C$6:$I$102,H3,FALSE),"")</f>
        <v/>
      </c>
      <c r="I397" s="414" t="str">
        <f>IFERROR(VLOOKUP($C$397,'Database Quality'!$C$6:$I$102,I3,FALSE),"")</f>
        <v/>
      </c>
      <c r="J397" s="547" t="str">
        <f>IFERROR(VLOOKUP($C$397,'Database Quality'!$C$6:$I$102,J3,FALSE),"")</f>
        <v/>
      </c>
      <c r="K397" s="539" t="str">
        <f>IF('Distribution To ROM'!AM381="","",'Distribution To ROM'!AM381)</f>
        <v/>
      </c>
      <c r="L397" s="546" t="str">
        <f>IFERROR(VLOOKUP($C$397,'Database Quality'!$C$6:$I$102,L3,FALSE),"")</f>
        <v/>
      </c>
      <c r="M397" s="438" t="str">
        <f>IFERROR(VLOOKUP($C$397,'Database Quality'!$C$6:$I$102,M3,FALSE),"")</f>
        <v/>
      </c>
      <c r="N397" s="438" t="str">
        <f>IFERROR(VLOOKUP($C$397,'Database Quality'!$C$6:$I$102,N3,FALSE),"")</f>
        <v/>
      </c>
      <c r="O397" s="414" t="str">
        <f>IFERROR(VLOOKUP($C$397,'Database Quality'!$C$6:$I$102,O3,FALSE),"")</f>
        <v/>
      </c>
      <c r="P397" s="414" t="str">
        <f>IFERROR(VLOOKUP($C$397,'Database Quality'!$C$6:$I$102,P3,FALSE),"")</f>
        <v/>
      </c>
      <c r="Q397" s="548" t="str">
        <f>IFERROR(VLOOKUP($C$397,'Database Quality'!$C$6:$I$102,Q3,FALSE),"")</f>
        <v/>
      </c>
    </row>
    <row r="398" spans="2:17">
      <c r="B398" s="570"/>
      <c r="C398" s="545" t="str">
        <f>IF('Distribution To ROM'!AK382="","",'Distribution To ROM'!AK382)</f>
        <v/>
      </c>
      <c r="D398" s="534" t="str">
        <f>IF('Distribution To ROM'!AL382="","",'Distribution To ROM'!AL382)</f>
        <v/>
      </c>
      <c r="E398" s="546" t="str">
        <f>IFERROR(VLOOKUP($C$398,'Database Quality'!$C$6:$I$102,E3,FALSE),"")</f>
        <v/>
      </c>
      <c r="F398" s="438" t="str">
        <f>IFERROR(VLOOKUP($C$398,'Database Quality'!$C$6:$I$102,F3,FALSE),"")</f>
        <v/>
      </c>
      <c r="G398" s="438" t="str">
        <f>IFERROR(VLOOKUP($C$398,'Database Quality'!$C$6:$I$102,G3,FALSE),"")</f>
        <v/>
      </c>
      <c r="H398" s="414" t="str">
        <f>IFERROR(VLOOKUP($C$398,'Database Quality'!$C$6:$I$102,H3,FALSE),"")</f>
        <v/>
      </c>
      <c r="I398" s="414" t="str">
        <f>IFERROR(VLOOKUP($C$398,'Database Quality'!$C$6:$I$102,I3,FALSE),"")</f>
        <v/>
      </c>
      <c r="J398" s="547" t="str">
        <f>IFERROR(VLOOKUP($C$398,'Database Quality'!$C$6:$I$102,J3,FALSE),"")</f>
        <v/>
      </c>
      <c r="K398" s="539" t="str">
        <f>IF('Distribution To ROM'!AM382="","",'Distribution To ROM'!AM382)</f>
        <v/>
      </c>
      <c r="L398" s="546" t="str">
        <f>IFERROR(VLOOKUP($C$398,'Database Quality'!$C$6:$I$102,L3,FALSE),"")</f>
        <v/>
      </c>
      <c r="M398" s="438" t="str">
        <f>IFERROR(VLOOKUP($C$398,'Database Quality'!$C$6:$I$102,M3,FALSE),"")</f>
        <v/>
      </c>
      <c r="N398" s="438" t="str">
        <f>IFERROR(VLOOKUP($C$398,'Database Quality'!$C$6:$I$102,N3,FALSE),"")</f>
        <v/>
      </c>
      <c r="O398" s="414" t="str">
        <f>IFERROR(VLOOKUP($C$398,'Database Quality'!$C$6:$I$102,O3,FALSE),"")</f>
        <v/>
      </c>
      <c r="P398" s="414" t="str">
        <f>IFERROR(VLOOKUP($C$398,'Database Quality'!$C$6:$I$102,P3,FALSE),"")</f>
        <v/>
      </c>
      <c r="Q398" s="548" t="str">
        <f>IFERROR(VLOOKUP($C$398,'Database Quality'!$C$6:$I$102,Q3,FALSE),"")</f>
        <v/>
      </c>
    </row>
    <row r="399" spans="2:17">
      <c r="B399" s="569" t="s">
        <v>536</v>
      </c>
      <c r="C399" s="541" t="str">
        <f>IF('Distribution To ROM'!AQ380="","",'Distribution To ROM'!AQ380)</f>
        <v/>
      </c>
      <c r="D399" s="534" t="str">
        <f>IF('Distribution To ROM'!AR380="","",'Distribution To ROM'!AR380)</f>
        <v/>
      </c>
      <c r="E399" s="542" t="str">
        <f>IFERROR(VLOOKUP($C$399,'Database Quality'!$C$6:$I$102,E3,FALSE),"")</f>
        <v/>
      </c>
      <c r="F399" s="421" t="str">
        <f>IFERROR(VLOOKUP($C$399,'Database Quality'!$C$6:$I$102,F3,FALSE),"")</f>
        <v/>
      </c>
      <c r="G399" s="421" t="str">
        <f>IFERROR(VLOOKUP($C$399,'Database Quality'!$C$6:$I$102,G3,FALSE),"")</f>
        <v/>
      </c>
      <c r="H399" s="422" t="str">
        <f>IFERROR(VLOOKUP($C$399,'Database Quality'!$C$6:$I$102,H3,FALSE),"")</f>
        <v/>
      </c>
      <c r="I399" s="422" t="str">
        <f>IFERROR(VLOOKUP($C$399,'Database Quality'!$C$6:$I$102,I3,FALSE),"")</f>
        <v/>
      </c>
      <c r="J399" s="543" t="str">
        <f>IFERROR(VLOOKUP($C$399,'Database Quality'!$C$6:$I$102,J3,FALSE),"")</f>
        <v/>
      </c>
      <c r="K399" s="539" t="str">
        <f>IF('Distribution To ROM'!AS380="","",'Distribution To ROM'!AS380)</f>
        <v/>
      </c>
      <c r="L399" s="542" t="str">
        <f>IFERROR(VLOOKUP($C$399,'Database Quality'!$C$6:$I$102,L3,FALSE),"")</f>
        <v/>
      </c>
      <c r="M399" s="421" t="str">
        <f>IFERROR(VLOOKUP($C$399,'Database Quality'!$C$6:$I$102,M3,FALSE),"")</f>
        <v/>
      </c>
      <c r="N399" s="421" t="str">
        <f>IFERROR(VLOOKUP($C$399,'Database Quality'!$C$6:$I$102,N3,FALSE),"")</f>
        <v/>
      </c>
      <c r="O399" s="422" t="str">
        <f>IFERROR(VLOOKUP($C$399,'Database Quality'!$C$6:$I$102,O3,FALSE),"")</f>
        <v/>
      </c>
      <c r="P399" s="422" t="str">
        <f>IFERROR(VLOOKUP($C$399,'Database Quality'!$C$6:$I$102,P3,FALSE),"")</f>
        <v/>
      </c>
      <c r="Q399" s="544" t="str">
        <f>IFERROR(VLOOKUP($C$399,'Database Quality'!$C$6:$I$102,Q3,FALSE),"")</f>
        <v/>
      </c>
    </row>
    <row r="400" spans="2:17">
      <c r="C400" s="541" t="str">
        <f>IF('Distribution To ROM'!AQ381="","",'Distribution To ROM'!AQ381)</f>
        <v/>
      </c>
      <c r="D400" s="534" t="str">
        <f>IF('Distribution To ROM'!AR381="","",'Distribution To ROM'!AR381)</f>
        <v/>
      </c>
      <c r="E400" s="542" t="str">
        <f>IFERROR(VLOOKUP($C$400,'Database Quality'!$C$6:$I$102,E3,FALSE),"")</f>
        <v/>
      </c>
      <c r="F400" s="421" t="str">
        <f>IFERROR(VLOOKUP($C$400,'Database Quality'!$C$6:$I$102,F3,FALSE),"")</f>
        <v/>
      </c>
      <c r="G400" s="421" t="str">
        <f>IFERROR(VLOOKUP($C$400,'Database Quality'!$C$6:$I$102,G3,FALSE),"")</f>
        <v/>
      </c>
      <c r="H400" s="422" t="str">
        <f>IFERROR(VLOOKUP($C$400,'Database Quality'!$C$6:$I$102,H3,FALSE),"")</f>
        <v/>
      </c>
      <c r="I400" s="422" t="str">
        <f>IFERROR(VLOOKUP($C$400,'Database Quality'!$C$6:$I$102,I3,FALSE),"")</f>
        <v/>
      </c>
      <c r="J400" s="543" t="str">
        <f>IFERROR(VLOOKUP($C$400,'Database Quality'!$C$6:$I$102,J3,FALSE),"")</f>
        <v/>
      </c>
      <c r="K400" s="539" t="str">
        <f>IF('Distribution To ROM'!AS381="","",'Distribution To ROM'!AS381)</f>
        <v/>
      </c>
      <c r="L400" s="542" t="str">
        <f>IFERROR(VLOOKUP($C$400,'Database Quality'!$C$6:$I$102,L3,FALSE),"")</f>
        <v/>
      </c>
      <c r="M400" s="421" t="str">
        <f>IFERROR(VLOOKUP($C$400,'Database Quality'!$C$6:$I$102,M3,FALSE),"")</f>
        <v/>
      </c>
      <c r="N400" s="421" t="str">
        <f>IFERROR(VLOOKUP($C$400,'Database Quality'!$C$6:$I$102,N3,FALSE),"")</f>
        <v/>
      </c>
      <c r="O400" s="422" t="str">
        <f>IFERROR(VLOOKUP($C$400,'Database Quality'!$C$6:$I$102,O3,FALSE),"")</f>
        <v/>
      </c>
      <c r="P400" s="422" t="str">
        <f>IFERROR(VLOOKUP($C$400,'Database Quality'!$C$6:$I$102,P3,FALSE),"")</f>
        <v/>
      </c>
      <c r="Q400" s="544" t="str">
        <f>IFERROR(VLOOKUP($C$400,'Database Quality'!$C$6:$I$102,Q3,FALSE),"")</f>
        <v/>
      </c>
    </row>
    <row r="401" spans="2:17">
      <c r="C401" s="541" t="str">
        <f>IF('Distribution To ROM'!AQ382="","",'Distribution To ROM'!AQ382)</f>
        <v/>
      </c>
      <c r="D401" s="534" t="str">
        <f>IF('Distribution To ROM'!AR382="","",'Distribution To ROM'!AR382)</f>
        <v/>
      </c>
      <c r="E401" s="542" t="str">
        <f>IFERROR(VLOOKUP($C$401,'Database Quality'!$C$6:$I$102,E3,FALSE),"")</f>
        <v/>
      </c>
      <c r="F401" s="421" t="str">
        <f>IFERROR(VLOOKUP($C$401,'Database Quality'!$C$6:$I$102,F3,FALSE),"")</f>
        <v/>
      </c>
      <c r="G401" s="421" t="str">
        <f>IFERROR(VLOOKUP($C$401,'Database Quality'!$C$6:$I$102,G3,FALSE),"")</f>
        <v/>
      </c>
      <c r="H401" s="422" t="str">
        <f>IFERROR(VLOOKUP($C$401,'Database Quality'!$C$6:$I$102,H3,FALSE),"")</f>
        <v/>
      </c>
      <c r="I401" s="422" t="str">
        <f>IFERROR(VLOOKUP($C$401,'Database Quality'!$C$6:$I$102,I3,FALSE),"")</f>
        <v/>
      </c>
      <c r="J401" s="543" t="str">
        <f>IFERROR(VLOOKUP($C$401,'Database Quality'!$C$6:$I$102,J3,FALSE),"")</f>
        <v/>
      </c>
      <c r="K401" s="539" t="str">
        <f>IF('Distribution To ROM'!AS382="","",'Distribution To ROM'!AS382)</f>
        <v/>
      </c>
      <c r="L401" s="542" t="str">
        <f>IFERROR(VLOOKUP($C$401,'Database Quality'!$C$6:$I$102,L3,FALSE),"")</f>
        <v/>
      </c>
      <c r="M401" s="421" t="str">
        <f>IFERROR(VLOOKUP($C$401,'Database Quality'!$C$6:$I$102,M3,FALSE),"")</f>
        <v/>
      </c>
      <c r="N401" s="421" t="str">
        <f>IFERROR(VLOOKUP($C$401,'Database Quality'!$C$6:$I$102,N3,FALSE),"")</f>
        <v/>
      </c>
      <c r="O401" s="422" t="str">
        <f>IFERROR(VLOOKUP($C$401,'Database Quality'!$C$6:$I$102,O3,FALSE),"")</f>
        <v/>
      </c>
      <c r="P401" s="422" t="str">
        <f>IFERROR(VLOOKUP($C$401,'Database Quality'!$C$6:$I$102,P3,FALSE),"")</f>
        <v/>
      </c>
      <c r="Q401" s="544" t="str">
        <f>IFERROR(VLOOKUP($C$401,'Database Quality'!$C$6:$I$102,Q3,FALSE),"")</f>
        <v/>
      </c>
    </row>
    <row r="402" spans="2:17">
      <c r="B402" s="569" t="s">
        <v>168</v>
      </c>
      <c r="C402" s="545" t="str">
        <f>IF('Distribution To ROM'!BC380="","",'Distribution To ROM'!BC380)</f>
        <v>BCSCM</v>
      </c>
      <c r="D402" s="534">
        <f>IF('Distribution To ROM'!BD380="","",'Distribution To ROM'!BD380)</f>
        <v>4</v>
      </c>
      <c r="E402" s="546">
        <f>IFERROR(VLOOKUP($C$402,'Database Quality'!$C$6:$I$102,E3,FALSE),"")</f>
        <v>0</v>
      </c>
      <c r="F402" s="438">
        <f>IFERROR(VLOOKUP($C$402,'Database Quality'!$C$6:$I$102,F3,FALSE),"")</f>
        <v>0</v>
      </c>
      <c r="G402" s="438">
        <f>IFERROR(VLOOKUP($C$402,'Database Quality'!$C$6:$I$102,G3,FALSE),"")</f>
        <v>0</v>
      </c>
      <c r="H402" s="414">
        <f>IFERROR(VLOOKUP($C$402,'Database Quality'!$C$6:$I$102,H3,FALSE),"")</f>
        <v>0</v>
      </c>
      <c r="I402" s="414">
        <f>IFERROR(VLOOKUP($C$402,'Database Quality'!$C$6:$I$102,I3,FALSE),"")</f>
        <v>0</v>
      </c>
      <c r="J402" s="547">
        <f>IFERROR(VLOOKUP($C$402,'Database Quality'!$C$6:$I$102,J3,FALSE),"")</f>
        <v>4270</v>
      </c>
      <c r="K402" s="539">
        <f>IF('Distribution To ROM'!BE380="","",'Distribution To ROM'!BE380)</f>
        <v>4</v>
      </c>
      <c r="L402" s="546">
        <f>IFERROR(VLOOKUP($C$402,'Database Quality'!$C$6:$I$102,L3,FALSE),"")</f>
        <v>0</v>
      </c>
      <c r="M402" s="438">
        <f>IFERROR(VLOOKUP($C$402,'Database Quality'!$C$6:$I$102,M3,FALSE),"")</f>
        <v>0</v>
      </c>
      <c r="N402" s="438">
        <f>IFERROR(VLOOKUP($C$402,'Database Quality'!$C$6:$I$102,N3,FALSE),"")</f>
        <v>0</v>
      </c>
      <c r="O402" s="414">
        <f>IFERROR(VLOOKUP($C$402,'Database Quality'!$C$6:$I$102,O3,FALSE),"")</f>
        <v>0</v>
      </c>
      <c r="P402" s="414">
        <f>IFERROR(VLOOKUP($C$402,'Database Quality'!$C$6:$I$102,P3,FALSE),"")</f>
        <v>0</v>
      </c>
      <c r="Q402" s="548">
        <f>IFERROR(VLOOKUP($C$402,'Database Quality'!$C$6:$I$102,Q3,FALSE),"")</f>
        <v>4270</v>
      </c>
    </row>
    <row r="403" spans="2:17">
      <c r="C403" s="545" t="str">
        <f>IF('Distribution To ROM'!BC381="","",'Distribution To ROM'!BC381)</f>
        <v/>
      </c>
      <c r="D403" s="534" t="str">
        <f>IF('Distribution To ROM'!BD381="","",'Distribution To ROM'!BD381)</f>
        <v/>
      </c>
      <c r="E403" s="546" t="str">
        <f>IFERROR(VLOOKUP($C$403,'Database Quality'!$C$6:$I$102,E3,FALSE),"")</f>
        <v/>
      </c>
      <c r="F403" s="438" t="str">
        <f>IFERROR(VLOOKUP($C$403,'Database Quality'!$C$6:$I$102,F3,FALSE),"")</f>
        <v/>
      </c>
      <c r="G403" s="438" t="str">
        <f>IFERROR(VLOOKUP($C$403,'Database Quality'!$C$6:$I$102,G3,FALSE),"")</f>
        <v/>
      </c>
      <c r="H403" s="414" t="str">
        <f>IFERROR(VLOOKUP($C$403,'Database Quality'!$C$6:$I$102,H3,FALSE),"")</f>
        <v/>
      </c>
      <c r="I403" s="414" t="str">
        <f>IFERROR(VLOOKUP($C$403,'Database Quality'!$C$6:$I$102,I3,FALSE),"")</f>
        <v/>
      </c>
      <c r="J403" s="547" t="str">
        <f>IFERROR(VLOOKUP($C$403,'Database Quality'!$C$6:$I$102,J3,FALSE),"")</f>
        <v/>
      </c>
      <c r="K403" s="539" t="str">
        <f>IF('Distribution To ROM'!BE381="","",'Distribution To ROM'!BE381)</f>
        <v/>
      </c>
      <c r="L403" s="546" t="str">
        <f>IFERROR(VLOOKUP($C$403,'Database Quality'!$C$6:$I$102,L3,FALSE),"")</f>
        <v/>
      </c>
      <c r="M403" s="438" t="str">
        <f>IFERROR(VLOOKUP($C$403,'Database Quality'!$C$6:$I$102,M3,FALSE),"")</f>
        <v/>
      </c>
      <c r="N403" s="438" t="str">
        <f>IFERROR(VLOOKUP($C$403,'Database Quality'!$C$6:$I$102,N3,FALSE),"")</f>
        <v/>
      </c>
      <c r="O403" s="414" t="str">
        <f>IFERROR(VLOOKUP($C$403,'Database Quality'!$C$6:$I$102,O3,FALSE),"")</f>
        <v/>
      </c>
      <c r="P403" s="414" t="str">
        <f>IFERROR(VLOOKUP($C$403,'Database Quality'!$C$6:$I$102,P3,FALSE),"")</f>
        <v/>
      </c>
      <c r="Q403" s="548" t="str">
        <f>IFERROR(VLOOKUP($C$403,'Database Quality'!$C$6:$I$102,Q3,FALSE),"")</f>
        <v/>
      </c>
    </row>
    <row r="404" spans="2:17" ht="15.75" thickBot="1">
      <c r="C404" s="549" t="str">
        <f>IF('Distribution To ROM'!BC382="","",'Distribution To ROM'!BC382)</f>
        <v/>
      </c>
      <c r="D404" s="550" t="str">
        <f>IF('Distribution To ROM'!BD382="","",'Distribution To ROM'!BD382)</f>
        <v/>
      </c>
      <c r="E404" s="551" t="str">
        <f>IFERROR(VLOOKUP($C$404,'Database Quality'!$C$6:$I$102,E3,FALSE),"")</f>
        <v/>
      </c>
      <c r="F404" s="552" t="str">
        <f>IFERROR(VLOOKUP($C$404,'Database Quality'!$C$6:$I$102,F3,FALSE),"")</f>
        <v/>
      </c>
      <c r="G404" s="552" t="str">
        <f>IFERROR(VLOOKUP($C$404,'Database Quality'!$C$6:$I$102,G3,FALSE),"")</f>
        <v/>
      </c>
      <c r="H404" s="553" t="str">
        <f>IFERROR(VLOOKUP($C$404,'Database Quality'!$C$6:$I$102,H3,FALSE),"")</f>
        <v/>
      </c>
      <c r="I404" s="553" t="str">
        <f>IFERROR(VLOOKUP($C$404,'Database Quality'!$C$6:$I$102,I3,FALSE),"")</f>
        <v/>
      </c>
      <c r="J404" s="554" t="str">
        <f>IFERROR(VLOOKUP($C$404,'Database Quality'!$C$6:$I$102,J3,FALSE),"")</f>
        <v/>
      </c>
      <c r="K404" s="555" t="str">
        <f>IF('Distribution To ROM'!BE382="","",'Distribution To ROM'!BE382)</f>
        <v/>
      </c>
      <c r="L404" s="551" t="str">
        <f>IFERROR(VLOOKUP($C$404,'Database Quality'!$C$6:$I$102,L3,FALSE),"")</f>
        <v/>
      </c>
      <c r="M404" s="552" t="str">
        <f>IFERROR(VLOOKUP($C$404,'Database Quality'!$C$6:$I$102,M3,FALSE),"")</f>
        <v/>
      </c>
      <c r="N404" s="552" t="str">
        <f>IFERROR(VLOOKUP($C$404,'Database Quality'!$C$6:$I$102,N3,FALSE),"")</f>
        <v/>
      </c>
      <c r="O404" s="553" t="str">
        <f>IFERROR(VLOOKUP($C$404,'Database Quality'!$C$6:$I$102,O3,FALSE),"")</f>
        <v/>
      </c>
      <c r="P404" s="553" t="str">
        <f>IFERROR(VLOOKUP($C$404,'Database Quality'!$C$6:$I$102,P3,FALSE),"")</f>
        <v/>
      </c>
      <c r="Q404" s="556" t="str">
        <f>IFERROR(VLOOKUP($C$404,'Database Quality'!$C$6:$I$102,Q3,FALSE),"")</f>
        <v/>
      </c>
    </row>
    <row r="405" spans="2:17" ht="4.1500000000000004" customHeight="1" thickBot="1">
      <c r="C405" s="563"/>
      <c r="Q405" s="564"/>
    </row>
    <row r="406" spans="2:17">
      <c r="C406" s="557" t="s">
        <v>677</v>
      </c>
      <c r="D406" s="558">
        <f>SUM(D375:D392)</f>
        <v>27</v>
      </c>
      <c r="E406" s="565">
        <f>IFERROR(SUMPRODUCT(E375:E392,$D$375:$D$392)/$D$406,"")</f>
        <v>27.479999999999997</v>
      </c>
      <c r="F406" s="565">
        <f t="shared" ref="F406:J406" si="40">IFERROR(SUMPRODUCT(F375:F392,$D$375:$D$392)/$D$406,"")</f>
        <v>2.3881481481481481</v>
      </c>
      <c r="G406" s="565">
        <f t="shared" si="40"/>
        <v>0.1</v>
      </c>
      <c r="H406" s="565">
        <f t="shared" si="40"/>
        <v>6876.8518518518522</v>
      </c>
      <c r="I406" s="565">
        <f t="shared" si="40"/>
        <v>5382.2222222222226</v>
      </c>
      <c r="J406" s="565">
        <f t="shared" si="40"/>
        <v>4841.8888888888887</v>
      </c>
      <c r="K406" s="559">
        <f>SUM(K375:K392)</f>
        <v>12</v>
      </c>
      <c r="L406" s="565">
        <f>IFERROR(SUMPRODUCT(L375:L392,$K$375:$K$392)/$K$406,"")</f>
        <v>27.272499999999997</v>
      </c>
      <c r="M406" s="565">
        <f t="shared" ref="M406:Q406" si="41">IFERROR(SUMPRODUCT(M375:M392,$K$375:$K$392)/$K$406,"")</f>
        <v>1.6716666666666666</v>
      </c>
      <c r="N406" s="565">
        <f t="shared" si="41"/>
        <v>9.0000000000000011E-2</v>
      </c>
      <c r="O406" s="565">
        <f t="shared" si="41"/>
        <v>6913.583333333333</v>
      </c>
      <c r="P406" s="565">
        <f t="shared" si="41"/>
        <v>5456</v>
      </c>
      <c r="Q406" s="566">
        <f t="shared" si="41"/>
        <v>4915</v>
      </c>
    </row>
    <row r="407" spans="2:17" ht="15.75" thickBot="1">
      <c r="C407" s="560" t="s">
        <v>654</v>
      </c>
      <c r="D407" s="561">
        <f>SUM(D393:D404)</f>
        <v>4</v>
      </c>
      <c r="E407" s="567">
        <f>IFERROR(SUMPRODUCT(E393:E404,$D$393:$D$404)/$D$407,"")</f>
        <v>0</v>
      </c>
      <c r="F407" s="567">
        <f t="shared" ref="F407:J407" si="42">IFERROR(SUMPRODUCT(F393:F404,$D$393:$D$404)/$D$407,"")</f>
        <v>0</v>
      </c>
      <c r="G407" s="567">
        <f t="shared" si="42"/>
        <v>0</v>
      </c>
      <c r="H407" s="567">
        <f t="shared" si="42"/>
        <v>0</v>
      </c>
      <c r="I407" s="567">
        <f t="shared" si="42"/>
        <v>0</v>
      </c>
      <c r="J407" s="567">
        <f t="shared" si="42"/>
        <v>4270</v>
      </c>
      <c r="K407" s="562">
        <f>SUM(K393:K404)</f>
        <v>4</v>
      </c>
      <c r="L407" s="567">
        <f>IFERROR(SUMPRODUCT(L393:L404,$K$393:$K$404)/$K$407,"")</f>
        <v>0</v>
      </c>
      <c r="M407" s="567">
        <f t="shared" ref="M407:Q407" si="43">IFERROR(SUMPRODUCT(M393:M404,$K$393:$K$404)/$K$407,"")</f>
        <v>0</v>
      </c>
      <c r="N407" s="567">
        <f t="shared" si="43"/>
        <v>0</v>
      </c>
      <c r="O407" s="567">
        <f t="shared" si="43"/>
        <v>0</v>
      </c>
      <c r="P407" s="567">
        <f t="shared" si="43"/>
        <v>0</v>
      </c>
      <c r="Q407" s="568">
        <f t="shared" si="43"/>
        <v>4270</v>
      </c>
    </row>
    <row r="408" spans="2:17" ht="15.75" thickBot="1"/>
    <row r="409" spans="2:17" ht="19.5" thickBot="1">
      <c r="C409" s="934" t="s">
        <v>10</v>
      </c>
      <c r="D409" s="935"/>
      <c r="E409" s="936"/>
    </row>
    <row r="410" spans="2:17" ht="4.1500000000000004" customHeight="1" thickBot="1">
      <c r="E410" s="415">
        <v>2</v>
      </c>
      <c r="F410" s="415">
        <v>3</v>
      </c>
      <c r="G410" s="415">
        <v>4</v>
      </c>
      <c r="H410" s="415">
        <v>5</v>
      </c>
      <c r="I410" s="415">
        <v>6</v>
      </c>
      <c r="J410" s="415">
        <v>7</v>
      </c>
      <c r="K410" s="415"/>
      <c r="L410" s="415">
        <v>2</v>
      </c>
      <c r="M410" s="415">
        <v>3</v>
      </c>
      <c r="N410" s="415">
        <v>4</v>
      </c>
      <c r="O410" s="415">
        <v>5</v>
      </c>
      <c r="P410" s="415">
        <v>6</v>
      </c>
      <c r="Q410" s="415">
        <v>7</v>
      </c>
    </row>
    <row r="411" spans="2:17" ht="16.5" thickBot="1">
      <c r="C411" s="526" t="s">
        <v>119</v>
      </c>
      <c r="D411" s="527" t="s">
        <v>80</v>
      </c>
      <c r="E411" s="528" t="s">
        <v>593</v>
      </c>
      <c r="F411" s="529" t="s">
        <v>594</v>
      </c>
      <c r="G411" s="529" t="s">
        <v>595</v>
      </c>
      <c r="H411" s="529" t="s">
        <v>596</v>
      </c>
      <c r="I411" s="529" t="s">
        <v>597</v>
      </c>
      <c r="J411" s="530" t="s">
        <v>598</v>
      </c>
      <c r="K411" s="531" t="s">
        <v>25</v>
      </c>
      <c r="L411" s="528" t="s">
        <v>593</v>
      </c>
      <c r="M411" s="529" t="s">
        <v>594</v>
      </c>
      <c r="N411" s="529" t="s">
        <v>595</v>
      </c>
      <c r="O411" s="529" t="s">
        <v>596</v>
      </c>
      <c r="P411" s="529" t="s">
        <v>597</v>
      </c>
      <c r="Q411" s="532" t="s">
        <v>598</v>
      </c>
    </row>
    <row r="412" spans="2:17">
      <c r="B412" s="569" t="s">
        <v>675</v>
      </c>
      <c r="C412" s="533" t="str">
        <f>IF('Distribution To ROM'!A415="","",'Distribution To ROM'!A415)</f>
        <v>T300 CT1</v>
      </c>
      <c r="D412" s="534">
        <f>IF('Distribution To ROM'!B415="","",'Distribution To ROM'!B415)</f>
        <v>8</v>
      </c>
      <c r="E412" s="535">
        <f>IFERROR(VLOOKUP($C$412,'Database Quality'!$C$6:$I$102,E3,FALSE),"")</f>
        <v>28</v>
      </c>
      <c r="F412" s="536">
        <f>IFERROR(VLOOKUP($C$412,'Database Quality'!$C$6:$I$102,F3,FALSE),"")</f>
        <v>2.96</v>
      </c>
      <c r="G412" s="536">
        <f>IFERROR(VLOOKUP($C$412,'Database Quality'!$C$6:$I$102,G3,FALSE),"")</f>
        <v>0.1</v>
      </c>
      <c r="H412" s="537">
        <f>IFERROR(VLOOKUP($C$412,'Database Quality'!$C$6:$I$102,H3,FALSE),"")</f>
        <v>6805</v>
      </c>
      <c r="I412" s="537">
        <f>IFERROR(VLOOKUP($C$412,'Database Quality'!$C$6:$I$102,I3,FALSE),"")</f>
        <v>5272</v>
      </c>
      <c r="J412" s="538">
        <f>IFERROR(VLOOKUP($C$412,'Database Quality'!$C$6:$I$102,J3,FALSE),"")</f>
        <v>4729</v>
      </c>
      <c r="K412" s="539">
        <f>IF('Distribution To ROM'!C415="","",'Distribution To ROM'!C415)</f>
        <v>6</v>
      </c>
      <c r="L412" s="535">
        <f>IFERROR(VLOOKUP($C$412,'Database Quality'!$C$6:$I$102,L3,FALSE),"")</f>
        <v>28</v>
      </c>
      <c r="M412" s="536">
        <f>IFERROR(VLOOKUP($C$412,'Database Quality'!$C$6:$I$102,M3,FALSE),"")</f>
        <v>2.96</v>
      </c>
      <c r="N412" s="536">
        <f>IFERROR(VLOOKUP($C$412,'Database Quality'!$C$6:$I$102,N3,FALSE),"")</f>
        <v>0.1</v>
      </c>
      <c r="O412" s="537">
        <f>IFERROR(VLOOKUP($C$412,'Database Quality'!$C$6:$I$102,O3,FALSE),"")</f>
        <v>6805</v>
      </c>
      <c r="P412" s="537">
        <f>IFERROR(VLOOKUP($C$412,'Database Quality'!$C$6:$I$102,P3,FALSE),"")</f>
        <v>5272</v>
      </c>
      <c r="Q412" s="540">
        <f>IFERROR(VLOOKUP($C$412,'Database Quality'!$C$6:$I$102,Q3,FALSE),"")</f>
        <v>4729</v>
      </c>
    </row>
    <row r="413" spans="2:17">
      <c r="C413" s="541" t="str">
        <f>IF('Distribution To ROM'!A416="","",'Distribution To ROM'!A416)</f>
        <v/>
      </c>
      <c r="D413" s="534" t="str">
        <f>IF('Distribution To ROM'!B416="","",'Distribution To ROM'!B416)</f>
        <v/>
      </c>
      <c r="E413" s="542" t="str">
        <f>IFERROR(VLOOKUP($C$413,'Database Quality'!$C$6:$I$102,E3,FALSE),"")</f>
        <v/>
      </c>
      <c r="F413" s="421" t="str">
        <f>IFERROR(VLOOKUP($C$413,'Database Quality'!$C$6:$I$102,F3,FALSE),"")</f>
        <v/>
      </c>
      <c r="G413" s="421" t="str">
        <f>IFERROR(VLOOKUP($C$413,'Database Quality'!$C$6:$I$102,G3,FALSE),"")</f>
        <v/>
      </c>
      <c r="H413" s="422" t="str">
        <f>IFERROR(VLOOKUP($C$413,'Database Quality'!$C$6:$I$102,H3,FALSE),"")</f>
        <v/>
      </c>
      <c r="I413" s="422" t="str">
        <f>IFERROR(VLOOKUP($C$413,'Database Quality'!$C$6:$I$102,I3,FALSE),"")</f>
        <v/>
      </c>
      <c r="J413" s="543" t="str">
        <f>IFERROR(VLOOKUP($C$413,'Database Quality'!$C$6:$I$102,J3,FALSE),"")</f>
        <v/>
      </c>
      <c r="K413" s="539" t="str">
        <f>IF('Distribution To ROM'!C416="","",'Distribution To ROM'!C416)</f>
        <v/>
      </c>
      <c r="L413" s="542" t="str">
        <f>IFERROR(VLOOKUP($C$413,'Database Quality'!$C$6:$I$102,L3,FALSE),"")</f>
        <v/>
      </c>
      <c r="M413" s="421" t="str">
        <f>IFERROR(VLOOKUP($C$413,'Database Quality'!$C$6:$I$102,M3,FALSE),"")</f>
        <v/>
      </c>
      <c r="N413" s="421" t="str">
        <f>IFERROR(VLOOKUP($C$413,'Database Quality'!$C$6:$I$102,N3,FALSE),"")</f>
        <v/>
      </c>
      <c r="O413" s="422" t="str">
        <f>IFERROR(VLOOKUP($C$413,'Database Quality'!$C$6:$I$102,O3,FALSE),"")</f>
        <v/>
      </c>
      <c r="P413" s="422" t="str">
        <f>IFERROR(VLOOKUP($C$413,'Database Quality'!$C$6:$I$102,P3,FALSE),"")</f>
        <v/>
      </c>
      <c r="Q413" s="544" t="str">
        <f>IFERROR(VLOOKUP($C$413,'Database Quality'!$C$6:$I$102,Q3,FALSE),"")</f>
        <v/>
      </c>
    </row>
    <row r="414" spans="2:17">
      <c r="C414" s="541" t="str">
        <f>IF('Distribution To ROM'!A417="","",'Distribution To ROM'!A417)</f>
        <v/>
      </c>
      <c r="D414" s="534" t="str">
        <f>IF('Distribution To ROM'!B417="","",'Distribution To ROM'!B417)</f>
        <v/>
      </c>
      <c r="E414" s="542" t="str">
        <f>IFERROR(VLOOKUP($C$414,'Database Quality'!$C$6:$I$102,E3,FALSE),"")</f>
        <v/>
      </c>
      <c r="F414" s="421" t="str">
        <f>IFERROR(VLOOKUP($C$414,'Database Quality'!$C$6:$I$102,F3,FALSE),"")</f>
        <v/>
      </c>
      <c r="G414" s="421" t="str">
        <f>IFERROR(VLOOKUP($C$414,'Database Quality'!$C$6:$I$102,G3,FALSE),"")</f>
        <v/>
      </c>
      <c r="H414" s="422" t="str">
        <f>IFERROR(VLOOKUP($C$414,'Database Quality'!$C$6:$I$102,H3,FALSE),"")</f>
        <v/>
      </c>
      <c r="I414" s="422" t="str">
        <f>IFERROR(VLOOKUP($C$414,'Database Quality'!$C$6:$I$102,I3,FALSE),"")</f>
        <v/>
      </c>
      <c r="J414" s="543" t="str">
        <f>IFERROR(VLOOKUP($C$414,'Database Quality'!$C$6:$I$102,J3,FALSE),"")</f>
        <v/>
      </c>
      <c r="K414" s="539" t="str">
        <f>IF('Distribution To ROM'!C417="","",'Distribution To ROM'!C417)</f>
        <v/>
      </c>
      <c r="L414" s="542" t="str">
        <f>IFERROR(VLOOKUP($C$414,'Database Quality'!$C$6:$I$102,L3,FALSE),"")</f>
        <v/>
      </c>
      <c r="M414" s="421" t="str">
        <f>IFERROR(VLOOKUP($C$414,'Database Quality'!$C$6:$I$102,M3,FALSE),"")</f>
        <v/>
      </c>
      <c r="N414" s="421" t="str">
        <f>IFERROR(VLOOKUP($C$414,'Database Quality'!$C$6:$I$102,N3,FALSE),"")</f>
        <v/>
      </c>
      <c r="O414" s="422" t="str">
        <f>IFERROR(VLOOKUP($C$414,'Database Quality'!$C$6:$I$102,O3,FALSE),"")</f>
        <v/>
      </c>
      <c r="P414" s="422" t="str">
        <f>IFERROR(VLOOKUP($C$414,'Database Quality'!$C$6:$I$102,P3,FALSE),"")</f>
        <v/>
      </c>
      <c r="Q414" s="544" t="str">
        <f>IFERROR(VLOOKUP($C$414,'Database Quality'!$C$6:$I$102,Q3,FALSE),"")</f>
        <v/>
      </c>
    </row>
    <row r="415" spans="2:17">
      <c r="B415" s="569" t="s">
        <v>676</v>
      </c>
      <c r="C415" s="545" t="str">
        <f>IF('Distribution To ROM'!G415="","",'Distribution To ROM'!G415)</f>
        <v>T300 CT1.</v>
      </c>
      <c r="D415" s="534">
        <f>IF('Distribution To ROM'!H415="","",'Distribution To ROM'!H415)</f>
        <v>7</v>
      </c>
      <c r="E415" s="546">
        <f>IFERROR(VLOOKUP($C$415,'Database Quality'!$C$6:$I$102,E3,FALSE),"")</f>
        <v>28</v>
      </c>
      <c r="F415" s="438">
        <f>IFERROR(VLOOKUP($C$415,'Database Quality'!$C$6:$I$102,F3,FALSE),"")</f>
        <v>2.96</v>
      </c>
      <c r="G415" s="438">
        <f>IFERROR(VLOOKUP($C$415,'Database Quality'!$C$6:$I$102,G3,FALSE),"")</f>
        <v>0.1</v>
      </c>
      <c r="H415" s="414">
        <f>IFERROR(VLOOKUP($C$415,'Database Quality'!$C$6:$I$102,H3,FALSE),"")</f>
        <v>6805</v>
      </c>
      <c r="I415" s="414">
        <f>IFERROR(VLOOKUP($C$415,'Database Quality'!$C$6:$I$102,I3,FALSE),"")</f>
        <v>5272</v>
      </c>
      <c r="J415" s="547">
        <f>IFERROR(VLOOKUP($C$415,'Database Quality'!$C$6:$I$102,J3,FALSE),"")</f>
        <v>4729</v>
      </c>
      <c r="K415" s="539">
        <f>IF('Distribution To ROM'!I415="","",'Distribution To ROM'!I415)</f>
        <v>6</v>
      </c>
      <c r="L415" s="546">
        <f>IFERROR(VLOOKUP($C$415,'Database Quality'!$C$6:$I$102,L3,FALSE),"")</f>
        <v>28</v>
      </c>
      <c r="M415" s="438">
        <f>IFERROR(VLOOKUP($C$415,'Database Quality'!$C$6:$I$102,M3,FALSE),"")</f>
        <v>2.96</v>
      </c>
      <c r="N415" s="438">
        <f>IFERROR(VLOOKUP($C$415,'Database Quality'!$C$6:$I$102,N3,FALSE),"")</f>
        <v>0.1</v>
      </c>
      <c r="O415" s="414">
        <f>IFERROR(VLOOKUP($C$415,'Database Quality'!$C$6:$I$102,O3,FALSE),"")</f>
        <v>6805</v>
      </c>
      <c r="P415" s="414">
        <f>IFERROR(VLOOKUP($C$415,'Database Quality'!$C$6:$I$102,P3,FALSE),"")</f>
        <v>5272</v>
      </c>
      <c r="Q415" s="548">
        <f>IFERROR(VLOOKUP($C$415,'Database Quality'!$C$6:$I$102,Q3,FALSE),"")</f>
        <v>4729</v>
      </c>
    </row>
    <row r="416" spans="2:17">
      <c r="C416" s="545" t="str">
        <f>IF('Distribution To ROM'!G416="","",'Distribution To ROM'!G416)</f>
        <v/>
      </c>
      <c r="D416" s="534" t="str">
        <f>IF('Distribution To ROM'!H416="","",'Distribution To ROM'!H416)</f>
        <v/>
      </c>
      <c r="E416" s="546" t="str">
        <f>IFERROR(VLOOKUP($C$416,'Database Quality'!$C$6:$I$102,E3,FALSE),"")</f>
        <v/>
      </c>
      <c r="F416" s="438" t="str">
        <f>IFERROR(VLOOKUP($C$416,'Database Quality'!$C$6:$I$102,F3,FALSE),"")</f>
        <v/>
      </c>
      <c r="G416" s="438" t="str">
        <f>IFERROR(VLOOKUP($C$416,'Database Quality'!$C$6:$I$102,G3,FALSE),"")</f>
        <v/>
      </c>
      <c r="H416" s="414" t="str">
        <f>IFERROR(VLOOKUP($C$416,'Database Quality'!$C$6:$I$102,H3,FALSE),"")</f>
        <v/>
      </c>
      <c r="I416" s="414" t="str">
        <f>IFERROR(VLOOKUP($C$416,'Database Quality'!$C$6:$I$102,I3,FALSE),"")</f>
        <v/>
      </c>
      <c r="J416" s="547" t="str">
        <f>IFERROR(VLOOKUP($C$416,'Database Quality'!$C$6:$I$102,J3,FALSE),"")</f>
        <v/>
      </c>
      <c r="K416" s="539" t="str">
        <f>IF('Distribution To ROM'!I416="","",'Distribution To ROM'!I416)</f>
        <v/>
      </c>
      <c r="L416" s="546" t="str">
        <f>IFERROR(VLOOKUP($C$416,'Database Quality'!$C$6:$I$102,L3,FALSE),"")</f>
        <v/>
      </c>
      <c r="M416" s="438" t="str">
        <f>IFERROR(VLOOKUP($C$416,'Database Quality'!$C$6:$I$102,M3,FALSE),"")</f>
        <v/>
      </c>
      <c r="N416" s="438" t="str">
        <f>IFERROR(VLOOKUP($C$416,'Database Quality'!$C$6:$I$102,N3,FALSE),"")</f>
        <v/>
      </c>
      <c r="O416" s="414" t="str">
        <f>IFERROR(VLOOKUP($C$416,'Database Quality'!$C$6:$I$102,O3,FALSE),"")</f>
        <v/>
      </c>
      <c r="P416" s="414" t="str">
        <f>IFERROR(VLOOKUP($C$416,'Database Quality'!$C$6:$I$102,P3,FALSE),"")</f>
        <v/>
      </c>
      <c r="Q416" s="548" t="str">
        <f>IFERROR(VLOOKUP($C$416,'Database Quality'!$C$6:$I$102,Q3,FALSE),"")</f>
        <v/>
      </c>
    </row>
    <row r="417" spans="2:17">
      <c r="C417" s="545" t="str">
        <f>IF('Distribution To ROM'!G417="","",'Distribution To ROM'!G417)</f>
        <v/>
      </c>
      <c r="D417" s="534" t="str">
        <f>IF('Distribution To ROM'!H417="","",'Distribution To ROM'!H417)</f>
        <v/>
      </c>
      <c r="E417" s="546" t="str">
        <f>IFERROR(VLOOKUP($C$417,'Database Quality'!$C$6:$I$102,E3,FALSE),"")</f>
        <v/>
      </c>
      <c r="F417" s="438" t="str">
        <f>IFERROR(VLOOKUP($C$417,'Database Quality'!$C$6:$I$102,F3,FALSE),"")</f>
        <v/>
      </c>
      <c r="G417" s="438" t="str">
        <f>IFERROR(VLOOKUP($C$417,'Database Quality'!$C$6:$I$102,G3,FALSE),"")</f>
        <v/>
      </c>
      <c r="H417" s="414" t="str">
        <f>IFERROR(VLOOKUP($C$417,'Database Quality'!$C$6:$I$102,H3,FALSE),"")</f>
        <v/>
      </c>
      <c r="I417" s="414" t="str">
        <f>IFERROR(VLOOKUP($C$417,'Database Quality'!$C$6:$I$102,I3,FALSE),"")</f>
        <v/>
      </c>
      <c r="J417" s="547" t="str">
        <f>IFERROR(VLOOKUP($C$417,'Database Quality'!$C$6:$I$102,J3,FALSE),"")</f>
        <v/>
      </c>
      <c r="K417" s="539" t="str">
        <f>IF('Distribution To ROM'!I417="","",'Distribution To ROM'!I417)</f>
        <v/>
      </c>
      <c r="L417" s="546" t="str">
        <f>IFERROR(VLOOKUP($C$417,'Database Quality'!$C$6:$I$102,L3,FALSE),"")</f>
        <v/>
      </c>
      <c r="M417" s="438" t="str">
        <f>IFERROR(VLOOKUP($C$417,'Database Quality'!$C$6:$I$102,M3,FALSE),"")</f>
        <v/>
      </c>
      <c r="N417" s="438" t="str">
        <f>IFERROR(VLOOKUP($C$417,'Database Quality'!$C$6:$I$102,N3,FALSE),"")</f>
        <v/>
      </c>
      <c r="O417" s="414" t="str">
        <f>IFERROR(VLOOKUP($C$417,'Database Quality'!$C$6:$I$102,O3,FALSE),"")</f>
        <v/>
      </c>
      <c r="P417" s="414" t="str">
        <f>IFERROR(VLOOKUP($C$417,'Database Quality'!$C$6:$I$102,P3,FALSE),"")</f>
        <v/>
      </c>
      <c r="Q417" s="548" t="str">
        <f>IFERROR(VLOOKUP($C$417,'Database Quality'!$C$6:$I$102,Q3,FALSE),"")</f>
        <v/>
      </c>
    </row>
    <row r="418" spans="2:17">
      <c r="B418" s="569" t="s">
        <v>171</v>
      </c>
      <c r="C418" s="541" t="str">
        <f>IF('Distribution To ROM'!M415="","",'Distribution To ROM'!M415)</f>
        <v>T100 NT.</v>
      </c>
      <c r="D418" s="534">
        <f>IF('Distribution To ROM'!N415="","",'Distribution To ROM'!N415)</f>
        <v>4</v>
      </c>
      <c r="E418" s="542">
        <f>IFERROR(VLOOKUP($C$418,'Database Quality'!$C$6:$I$102,E3,FALSE),"")</f>
        <v>27.33</v>
      </c>
      <c r="F418" s="421">
        <f>IFERROR(VLOOKUP($C$418,'Database Quality'!$C$6:$I$102,F3,FALSE),"")</f>
        <v>1.42</v>
      </c>
      <c r="G418" s="421">
        <f>IFERROR(VLOOKUP($C$418,'Database Quality'!$C$6:$I$102,G3,FALSE),"")</f>
        <v>0.08</v>
      </c>
      <c r="H418" s="422">
        <f>IFERROR(VLOOKUP($C$418,'Database Quality'!$C$6:$I$102,H3,FALSE),"")</f>
        <v>6847</v>
      </c>
      <c r="I418" s="422">
        <f>IFERROR(VLOOKUP($C$418,'Database Quality'!$C$6:$I$102,I3,FALSE),"")</f>
        <v>5415</v>
      </c>
      <c r="J418" s="543">
        <f>IFERROR(VLOOKUP($C$418,'Database Quality'!$C$6:$I$102,J3,FALSE),"")</f>
        <v>4883</v>
      </c>
      <c r="K418" s="539">
        <f>IF('Distribution To ROM'!O415="","",'Distribution To ROM'!O415)</f>
        <v>4</v>
      </c>
      <c r="L418" s="542">
        <f>IFERROR(VLOOKUP($C$418,'Database Quality'!$C$6:$I$102,L3,FALSE),"")</f>
        <v>27.33</v>
      </c>
      <c r="M418" s="421">
        <f>IFERROR(VLOOKUP($C$418,'Database Quality'!$C$6:$I$102,M3,FALSE),"")</f>
        <v>1.42</v>
      </c>
      <c r="N418" s="421">
        <f>IFERROR(VLOOKUP($C$418,'Database Quality'!$C$6:$I$102,N3,FALSE),"")</f>
        <v>0.08</v>
      </c>
      <c r="O418" s="422">
        <f>IFERROR(VLOOKUP($C$418,'Database Quality'!$C$6:$I$102,O3,FALSE),"")</f>
        <v>6847</v>
      </c>
      <c r="P418" s="422">
        <f>IFERROR(VLOOKUP($C$418,'Database Quality'!$C$6:$I$102,P3,FALSE),"")</f>
        <v>5415</v>
      </c>
      <c r="Q418" s="544">
        <f>IFERROR(VLOOKUP($C$418,'Database Quality'!$C$6:$I$102,Q3,FALSE),"")</f>
        <v>4883</v>
      </c>
    </row>
    <row r="419" spans="2:17">
      <c r="C419" s="541" t="str">
        <f>IF('Distribution To ROM'!M416="","",'Distribution To ROM'!M416)</f>
        <v/>
      </c>
      <c r="D419" s="534" t="str">
        <f>IF('Distribution To ROM'!N416="","",'Distribution To ROM'!N416)</f>
        <v/>
      </c>
      <c r="E419" s="542" t="str">
        <f>IFERROR(VLOOKUP($C$419,'Database Quality'!$C$6:$I$102,E3,FALSE),"")</f>
        <v/>
      </c>
      <c r="F419" s="421" t="str">
        <f>IFERROR(VLOOKUP($C$419,'Database Quality'!$C$6:$I$102,F3,FALSE),"")</f>
        <v/>
      </c>
      <c r="G419" s="421" t="str">
        <f>IFERROR(VLOOKUP($C$419,'Database Quality'!$C$6:$I$102,G3,FALSE),"")</f>
        <v/>
      </c>
      <c r="H419" s="422" t="str">
        <f>IFERROR(VLOOKUP($C$419,'Database Quality'!$C$6:$I$102,H3,FALSE),"")</f>
        <v/>
      </c>
      <c r="I419" s="422" t="str">
        <f>IFERROR(VLOOKUP($C$419,'Database Quality'!$C$6:$I$102,I3,FALSE),"")</f>
        <v/>
      </c>
      <c r="J419" s="543" t="str">
        <f>IFERROR(VLOOKUP($C$419,'Database Quality'!$C$6:$I$102,J3,FALSE),"")</f>
        <v/>
      </c>
      <c r="K419" s="539" t="str">
        <f>IF('Distribution To ROM'!O416="","",'Distribution To ROM'!O416)</f>
        <v/>
      </c>
      <c r="L419" s="542" t="str">
        <f>IFERROR(VLOOKUP($C$419,'Database Quality'!$C$6:$I$102,L3,FALSE),"")</f>
        <v/>
      </c>
      <c r="M419" s="421" t="str">
        <f>IFERROR(VLOOKUP($C$419,'Database Quality'!$C$6:$I$102,M3,FALSE),"")</f>
        <v/>
      </c>
      <c r="N419" s="421" t="str">
        <f>IFERROR(VLOOKUP($C$419,'Database Quality'!$C$6:$I$102,N3,FALSE),"")</f>
        <v/>
      </c>
      <c r="O419" s="422" t="str">
        <f>IFERROR(VLOOKUP($C$419,'Database Quality'!$C$6:$I$102,O3,FALSE),"")</f>
        <v/>
      </c>
      <c r="P419" s="422" t="str">
        <f>IFERROR(VLOOKUP($C$419,'Database Quality'!$C$6:$I$102,P3,FALSE),"")</f>
        <v/>
      </c>
      <c r="Q419" s="544" t="str">
        <f>IFERROR(VLOOKUP($C$419,'Database Quality'!$C$6:$I$102,Q3,FALSE),"")</f>
        <v/>
      </c>
    </row>
    <row r="420" spans="2:17">
      <c r="C420" s="541" t="str">
        <f>IF('Distribution To ROM'!M417="","",'Distribution To ROM'!M417)</f>
        <v/>
      </c>
      <c r="D420" s="534" t="str">
        <f>IF('Distribution To ROM'!N417="","",'Distribution To ROM'!N417)</f>
        <v/>
      </c>
      <c r="E420" s="542" t="str">
        <f>IFERROR(VLOOKUP($C$420,'Database Quality'!$C$6:$I$102,E3,FALSE),"")</f>
        <v/>
      </c>
      <c r="F420" s="421" t="str">
        <f>IFERROR(VLOOKUP($C$420,'Database Quality'!$C$6:$I$102,F3,FALSE),"")</f>
        <v/>
      </c>
      <c r="G420" s="421" t="str">
        <f>IFERROR(VLOOKUP($C$420,'Database Quality'!$C$6:$I$102,G3,FALSE),"")</f>
        <v/>
      </c>
      <c r="H420" s="422" t="str">
        <f>IFERROR(VLOOKUP($C$420,'Database Quality'!$C$6:$I$102,H3,FALSE),"")</f>
        <v/>
      </c>
      <c r="I420" s="422" t="str">
        <f>IFERROR(VLOOKUP($C$420,'Database Quality'!$C$6:$I$102,I3,FALSE),"")</f>
        <v/>
      </c>
      <c r="J420" s="543" t="str">
        <f>IFERROR(VLOOKUP($C$420,'Database Quality'!$C$6:$I$102,J3,FALSE),"")</f>
        <v/>
      </c>
      <c r="K420" s="539" t="str">
        <f>IF('Distribution To ROM'!O417="","",'Distribution To ROM'!O417)</f>
        <v/>
      </c>
      <c r="L420" s="542" t="str">
        <f>IFERROR(VLOOKUP($C$420,'Database Quality'!$C$6:$I$102,L3,FALSE),"")</f>
        <v/>
      </c>
      <c r="M420" s="421" t="str">
        <f>IFERROR(VLOOKUP($C$420,'Database Quality'!$C$6:$I$102,M3,FALSE),"")</f>
        <v/>
      </c>
      <c r="N420" s="421" t="str">
        <f>IFERROR(VLOOKUP($C$420,'Database Quality'!$C$6:$I$102,N3,FALSE),"")</f>
        <v/>
      </c>
      <c r="O420" s="422" t="str">
        <f>IFERROR(VLOOKUP($C$420,'Database Quality'!$C$6:$I$102,O3,FALSE),"")</f>
        <v/>
      </c>
      <c r="P420" s="422" t="str">
        <f>IFERROR(VLOOKUP($C$420,'Database Quality'!$C$6:$I$102,P3,FALSE),"")</f>
        <v/>
      </c>
      <c r="Q420" s="544" t="str">
        <f>IFERROR(VLOOKUP($C$420,'Database Quality'!$C$6:$I$102,Q3,FALSE),"")</f>
        <v/>
      </c>
    </row>
    <row r="421" spans="2:17">
      <c r="B421" s="569" t="s">
        <v>90</v>
      </c>
      <c r="C421" s="545" t="str">
        <f>IF('Distribution To ROM'!S415="","",'Distribution To ROM'!S415)</f>
        <v>T200 CT2</v>
      </c>
      <c r="D421" s="534">
        <f>IF('Distribution To ROM'!T415="","",'Distribution To ROM'!T415)</f>
        <v>4</v>
      </c>
      <c r="E421" s="546">
        <f>IFERROR(VLOOKUP($C$421,'Database Quality'!$C$6:$I$102,E3,FALSE),"")</f>
        <v>28.1</v>
      </c>
      <c r="F421" s="438">
        <f>IFERROR(VLOOKUP($C$421,'Database Quality'!$C$6:$I$102,F3,FALSE),"")</f>
        <v>1.92</v>
      </c>
      <c r="G421" s="438">
        <f>IFERROR(VLOOKUP($C$421,'Database Quality'!$C$6:$I$102,G3,FALSE),"")</f>
        <v>0.08</v>
      </c>
      <c r="H421" s="414">
        <f>IFERROR(VLOOKUP($C$421,'Database Quality'!$C$6:$I$102,H3,FALSE),"")</f>
        <v>6874</v>
      </c>
      <c r="I421" s="414">
        <f>IFERROR(VLOOKUP($C$421,'Database Quality'!$C$6:$I$102,I3,FALSE),"")</f>
        <v>5369</v>
      </c>
      <c r="J421" s="547">
        <f>IFERROR(VLOOKUP($C$421,'Database Quality'!$C$6:$I$102,J3,FALSE),"")</f>
        <v>4811</v>
      </c>
      <c r="K421" s="539">
        <f>IF('Distribution To ROM'!U415="","",'Distribution To ROM'!U415)</f>
        <v>5</v>
      </c>
      <c r="L421" s="546">
        <f>IFERROR(VLOOKUP($C$421,'Database Quality'!$C$6:$I$102,L3,FALSE),"")</f>
        <v>28.1</v>
      </c>
      <c r="M421" s="438">
        <f>IFERROR(VLOOKUP($C$421,'Database Quality'!$C$6:$I$102,M3,FALSE),"")</f>
        <v>1.92</v>
      </c>
      <c r="N421" s="438">
        <f>IFERROR(VLOOKUP($C$421,'Database Quality'!$C$6:$I$102,N3,FALSE),"")</f>
        <v>0.08</v>
      </c>
      <c r="O421" s="414">
        <f>IFERROR(VLOOKUP($C$421,'Database Quality'!$C$6:$I$102,O3,FALSE),"")</f>
        <v>6874</v>
      </c>
      <c r="P421" s="414">
        <f>IFERROR(VLOOKUP($C$421,'Database Quality'!$C$6:$I$102,P3,FALSE),"")</f>
        <v>5369</v>
      </c>
      <c r="Q421" s="548">
        <f>IFERROR(VLOOKUP($C$421,'Database Quality'!$C$6:$I$102,Q3,FALSE),"")</f>
        <v>4811</v>
      </c>
    </row>
    <row r="422" spans="2:17">
      <c r="C422" s="545" t="str">
        <f>IF('Distribution To ROM'!S416="","",'Distribution To ROM'!S416)</f>
        <v/>
      </c>
      <c r="D422" s="534" t="str">
        <f>IF('Distribution To ROM'!T416="","",'Distribution To ROM'!T416)</f>
        <v/>
      </c>
      <c r="E422" s="546" t="str">
        <f>IFERROR(VLOOKUP($C$422,'Database Quality'!$C$6:$I$102,E3,FALSE),"")</f>
        <v/>
      </c>
      <c r="F422" s="438" t="str">
        <f>IFERROR(VLOOKUP($C$422,'Database Quality'!$C$6:$I$102,F3,FALSE),"")</f>
        <v/>
      </c>
      <c r="G422" s="438" t="str">
        <f>IFERROR(VLOOKUP($C$422,'Database Quality'!$C$6:$I$102,G3,FALSE),"")</f>
        <v/>
      </c>
      <c r="H422" s="414" t="str">
        <f>IFERROR(VLOOKUP($C$422,'Database Quality'!$C$6:$I$102,H3,FALSE),"")</f>
        <v/>
      </c>
      <c r="I422" s="414" t="str">
        <f>IFERROR(VLOOKUP($C$422,'Database Quality'!$C$6:$I$102,I3,FALSE),"")</f>
        <v/>
      </c>
      <c r="J422" s="547" t="str">
        <f>IFERROR(VLOOKUP($C$422,'Database Quality'!$C$6:$I$102,J3,FALSE),"")</f>
        <v/>
      </c>
      <c r="K422" s="539" t="str">
        <f>IF('Distribution To ROM'!U416="","",'Distribution To ROM'!U416)</f>
        <v/>
      </c>
      <c r="L422" s="546" t="str">
        <f>IFERROR(VLOOKUP($C$422,'Database Quality'!$C$6:$I$102,L3,FALSE),"")</f>
        <v/>
      </c>
      <c r="M422" s="438" t="str">
        <f>IFERROR(VLOOKUP($C$422,'Database Quality'!$C$6:$I$102,M3,FALSE),"")</f>
        <v/>
      </c>
      <c r="N422" s="438" t="str">
        <f>IFERROR(VLOOKUP($C$422,'Database Quality'!$C$6:$I$102,N3,FALSE),"")</f>
        <v/>
      </c>
      <c r="O422" s="414" t="str">
        <f>IFERROR(VLOOKUP($C$422,'Database Quality'!$C$6:$I$102,O3,FALSE),"")</f>
        <v/>
      </c>
      <c r="P422" s="414" t="str">
        <f>IFERROR(VLOOKUP($C$422,'Database Quality'!$C$6:$I$102,P3,FALSE),"")</f>
        <v/>
      </c>
      <c r="Q422" s="548" t="str">
        <f>IFERROR(VLOOKUP($C$422,'Database Quality'!$C$6:$I$102,Q3,FALSE),"")</f>
        <v/>
      </c>
    </row>
    <row r="423" spans="2:17">
      <c r="C423" s="545" t="str">
        <f>IF('Distribution To ROM'!S417="","",'Distribution To ROM'!S417)</f>
        <v/>
      </c>
      <c r="D423" s="534" t="str">
        <f>IF('Distribution To ROM'!T417="","",'Distribution To ROM'!T417)</f>
        <v/>
      </c>
      <c r="E423" s="546" t="str">
        <f>IFERROR(VLOOKUP($C$423,'Database Quality'!$C$6:$I$102,E3,FALSE),"")</f>
        <v/>
      </c>
      <c r="F423" s="438" t="str">
        <f>IFERROR(VLOOKUP($C$423,'Database Quality'!$C$6:$I$102,F3,FALSE),"")</f>
        <v/>
      </c>
      <c r="G423" s="438" t="str">
        <f>IFERROR(VLOOKUP($C$423,'Database Quality'!$C$6:$I$102,G3,FALSE),"")</f>
        <v/>
      </c>
      <c r="H423" s="414" t="str">
        <f>IFERROR(VLOOKUP($C$423,'Database Quality'!$C$6:$I$102,H3,FALSE),"")</f>
        <v/>
      </c>
      <c r="I423" s="414" t="str">
        <f>IFERROR(VLOOKUP($C$423,'Database Quality'!$C$6:$I$102,I3,FALSE),"")</f>
        <v/>
      </c>
      <c r="J423" s="547" t="str">
        <f>IFERROR(VLOOKUP($C$423,'Database Quality'!$C$6:$I$102,J3,FALSE),"")</f>
        <v/>
      </c>
      <c r="K423" s="539" t="str">
        <f>IF('Distribution To ROM'!U417="","",'Distribution To ROM'!U417)</f>
        <v/>
      </c>
      <c r="L423" s="546" t="str">
        <f>IFERROR(VLOOKUP($C$423,'Database Quality'!$C$6:$I$102,L3,FALSE),"")</f>
        <v/>
      </c>
      <c r="M423" s="438" t="str">
        <f>IFERROR(VLOOKUP($C$423,'Database Quality'!$C$6:$I$102,M3,FALSE),"")</f>
        <v/>
      </c>
      <c r="N423" s="438" t="str">
        <f>IFERROR(VLOOKUP($C$423,'Database Quality'!$C$6:$I$102,N3,FALSE),"")</f>
        <v/>
      </c>
      <c r="O423" s="414" t="str">
        <f>IFERROR(VLOOKUP($C$423,'Database Quality'!$C$6:$I$102,O3,FALSE),"")</f>
        <v/>
      </c>
      <c r="P423" s="414" t="str">
        <f>IFERROR(VLOOKUP($C$423,'Database Quality'!$C$6:$I$102,P3,FALSE),"")</f>
        <v/>
      </c>
      <c r="Q423" s="548" t="str">
        <f>IFERROR(VLOOKUP($C$423,'Database Quality'!$C$6:$I$102,Q3,FALSE),"")</f>
        <v/>
      </c>
    </row>
    <row r="424" spans="2:17">
      <c r="B424" s="569" t="s">
        <v>172</v>
      </c>
      <c r="C424" s="541" t="str">
        <f>IF('Distribution To ROM'!Y415="","",'Distribution To ROM'!Y415)</f>
        <v/>
      </c>
      <c r="D424" s="534" t="str">
        <f>IF('Distribution To ROM'!Z415="","",'Distribution To ROM'!Z415)</f>
        <v/>
      </c>
      <c r="E424" s="542" t="str">
        <f>IFERROR(VLOOKUP($C$424,'Database Quality'!$C$6:$I$102,E3,FALSE),"")</f>
        <v/>
      </c>
      <c r="F424" s="421" t="str">
        <f>IFERROR(VLOOKUP($C$424,'Database Quality'!$C$6:$I$102,F3,FALSE),"")</f>
        <v/>
      </c>
      <c r="G424" s="421" t="str">
        <f>IFERROR(VLOOKUP($C$424,'Database Quality'!$C$6:$I$102,G3,FALSE),"")</f>
        <v/>
      </c>
      <c r="H424" s="422" t="str">
        <f>IFERROR(VLOOKUP($C$424,'Database Quality'!$C$6:$I$102,H3,FALSE),"")</f>
        <v/>
      </c>
      <c r="I424" s="422" t="str">
        <f>IFERROR(VLOOKUP($C$424,'Database Quality'!$C$6:$I$102,I3,FALSE),"")</f>
        <v/>
      </c>
      <c r="J424" s="543" t="str">
        <f>IFERROR(VLOOKUP($C$424,'Database Quality'!$C$6:$I$102,J3,FALSE),"")</f>
        <v/>
      </c>
      <c r="K424" s="539" t="str">
        <f>IF('Distribution To ROM'!AA415="","",'Distribution To ROM'!AA415)</f>
        <v/>
      </c>
      <c r="L424" s="542" t="str">
        <f>IFERROR(VLOOKUP($C$424,'Database Quality'!$C$6:$I$102,L3,FALSE),"")</f>
        <v/>
      </c>
      <c r="M424" s="421" t="str">
        <f>IFERROR(VLOOKUP($C$424,'Database Quality'!$C$6:$I$102,M3,FALSE),"")</f>
        <v/>
      </c>
      <c r="N424" s="421" t="str">
        <f>IFERROR(VLOOKUP($C$424,'Database Quality'!$C$6:$I$102,N3,FALSE),"")</f>
        <v/>
      </c>
      <c r="O424" s="422" t="str">
        <f>IFERROR(VLOOKUP($C$424,'Database Quality'!$C$6:$I$102,O3,FALSE),"")</f>
        <v/>
      </c>
      <c r="P424" s="422" t="str">
        <f>IFERROR(VLOOKUP($C$424,'Database Quality'!$C$6:$I$102,P3,FALSE),"")</f>
        <v/>
      </c>
      <c r="Q424" s="544" t="str">
        <f>IFERROR(VLOOKUP($C$424,'Database Quality'!$C$6:$I$102,Q3,FALSE),"")</f>
        <v/>
      </c>
    </row>
    <row r="425" spans="2:17">
      <c r="C425" s="541" t="str">
        <f>IF('Distribution To ROM'!Y416="","",'Distribution To ROM'!Y416)</f>
        <v/>
      </c>
      <c r="D425" s="534" t="str">
        <f>IF('Distribution To ROM'!Z416="","",'Distribution To ROM'!Z416)</f>
        <v/>
      </c>
      <c r="E425" s="542" t="str">
        <f>IFERROR(VLOOKUP($C$425,'Database Quality'!$C$6:$I$102,E3,FALSE),"")</f>
        <v/>
      </c>
      <c r="F425" s="421" t="str">
        <f>IFERROR(VLOOKUP($C$425,'Database Quality'!$C$6:$I$102,F3,FALSE),"")</f>
        <v/>
      </c>
      <c r="G425" s="421" t="str">
        <f>IFERROR(VLOOKUP($C$425,'Database Quality'!$C$6:$I$102,G3,FALSE),"")</f>
        <v/>
      </c>
      <c r="H425" s="422" t="str">
        <f>IFERROR(VLOOKUP($C$425,'Database Quality'!$C$6:$I$102,H3,FALSE),"")</f>
        <v/>
      </c>
      <c r="I425" s="422" t="str">
        <f>IFERROR(VLOOKUP($C$425,'Database Quality'!$C$6:$I$102,I3,FALSE),"")</f>
        <v/>
      </c>
      <c r="J425" s="543" t="str">
        <f>IFERROR(VLOOKUP($C$425,'Database Quality'!$C$6:$I$102,J3,FALSE),"")</f>
        <v/>
      </c>
      <c r="K425" s="539" t="str">
        <f>IF('Distribution To ROM'!AA416="","",'Distribution To ROM'!AA416)</f>
        <v/>
      </c>
      <c r="L425" s="542" t="str">
        <f>IFERROR(VLOOKUP($C$425,'Database Quality'!$C$6:$I$102,L3,FALSE),"")</f>
        <v/>
      </c>
      <c r="M425" s="421" t="str">
        <f>IFERROR(VLOOKUP($C$425,'Database Quality'!$C$6:$I$102,M3,FALSE),"")</f>
        <v/>
      </c>
      <c r="N425" s="421" t="str">
        <f>IFERROR(VLOOKUP($C$425,'Database Quality'!$C$6:$I$102,N3,FALSE),"")</f>
        <v/>
      </c>
      <c r="O425" s="422" t="str">
        <f>IFERROR(VLOOKUP($C$425,'Database Quality'!$C$6:$I$102,O3,FALSE),"")</f>
        <v/>
      </c>
      <c r="P425" s="422" t="str">
        <f>IFERROR(VLOOKUP($C$425,'Database Quality'!$C$6:$I$102,P3,FALSE),"")</f>
        <v/>
      </c>
      <c r="Q425" s="544" t="str">
        <f>IFERROR(VLOOKUP($C$425,'Database Quality'!$C$6:$I$102,Q3,FALSE),"")</f>
        <v/>
      </c>
    </row>
    <row r="426" spans="2:17">
      <c r="C426" s="541" t="str">
        <f>IF('Distribution To ROM'!Y417="","",'Distribution To ROM'!Y417)</f>
        <v/>
      </c>
      <c r="D426" s="534" t="str">
        <f>IF('Distribution To ROM'!Z417="","",'Distribution To ROM'!Z417)</f>
        <v/>
      </c>
      <c r="E426" s="542" t="str">
        <f>IFERROR(VLOOKUP($C$426,'Database Quality'!$C$6:$I$102,E3,FALSE),"")</f>
        <v/>
      </c>
      <c r="F426" s="421" t="str">
        <f>IFERROR(VLOOKUP($C$426,'Database Quality'!$C$6:$I$102,F3,FALSE),"")</f>
        <v/>
      </c>
      <c r="G426" s="421" t="str">
        <f>IFERROR(VLOOKUP($C$426,'Database Quality'!$C$6:$I$102,G3,FALSE),"")</f>
        <v/>
      </c>
      <c r="H426" s="422" t="str">
        <f>IFERROR(VLOOKUP($C$426,'Database Quality'!$C$6:$I$102,H3,FALSE),"")</f>
        <v/>
      </c>
      <c r="I426" s="422" t="str">
        <f>IFERROR(VLOOKUP($C$426,'Database Quality'!$C$6:$I$102,I3,FALSE),"")</f>
        <v/>
      </c>
      <c r="J426" s="543" t="str">
        <f>IFERROR(VLOOKUP($C$426,'Database Quality'!$C$6:$I$102,J3,FALSE),"")</f>
        <v/>
      </c>
      <c r="K426" s="539" t="str">
        <f>IF('Distribution To ROM'!AA417="","",'Distribution To ROM'!AA417)</f>
        <v/>
      </c>
      <c r="L426" s="542" t="str">
        <f>IFERROR(VLOOKUP($C$426,'Database Quality'!$C$6:$I$102,L3,FALSE),"")</f>
        <v/>
      </c>
      <c r="M426" s="421" t="str">
        <f>IFERROR(VLOOKUP($C$426,'Database Quality'!$C$6:$I$102,M3,FALSE),"")</f>
        <v/>
      </c>
      <c r="N426" s="421" t="str">
        <f>IFERROR(VLOOKUP($C$426,'Database Quality'!$C$6:$I$102,N3,FALSE),"")</f>
        <v/>
      </c>
      <c r="O426" s="422" t="str">
        <f>IFERROR(VLOOKUP($C$426,'Database Quality'!$C$6:$I$102,O3,FALSE),"")</f>
        <v/>
      </c>
      <c r="P426" s="422" t="str">
        <f>IFERROR(VLOOKUP($C$426,'Database Quality'!$C$6:$I$102,P3,FALSE),"")</f>
        <v/>
      </c>
      <c r="Q426" s="544" t="str">
        <f>IFERROR(VLOOKUP($C$426,'Database Quality'!$C$6:$I$102,Q3,FALSE),"")</f>
        <v/>
      </c>
    </row>
    <row r="427" spans="2:17">
      <c r="B427" s="570" t="s">
        <v>197</v>
      </c>
      <c r="C427" s="545" t="str">
        <f>IF('Distribution To ROM'!AW415="","",'Distribution To ROM'!AW415)</f>
        <v>HI CV PRG</v>
      </c>
      <c r="D427" s="534">
        <f>IF('Distribution To ROM'!AX415="","",'Distribution To ROM'!AX415)</f>
        <v>4</v>
      </c>
      <c r="E427" s="546">
        <f>IFERROR(VLOOKUP($C$427,'Database Quality'!$C$6:$I$102,E3,FALSE),"")</f>
        <v>25.06</v>
      </c>
      <c r="F427" s="438">
        <f>IFERROR(VLOOKUP($C$427,'Database Quality'!$C$6:$I$102,F3,FALSE),"")</f>
        <v>1.68</v>
      </c>
      <c r="G427" s="438">
        <f>IFERROR(VLOOKUP($C$427,'Database Quality'!$C$6:$I$102,G3,FALSE),"")</f>
        <v>0.14000000000000001</v>
      </c>
      <c r="H427" s="414">
        <f>IFERROR(VLOOKUP($C$427,'Database Quality'!$C$6:$I$102,H3,FALSE),"")</f>
        <v>7179</v>
      </c>
      <c r="I427" s="414">
        <f>IFERROR(VLOOKUP($C$427,'Database Quality'!$C$6:$I$102,I3,FALSE),"")</f>
        <v>5776</v>
      </c>
      <c r="J427" s="547">
        <f>IFERROR(VLOOKUP($C$427,'Database Quality'!$C$6:$I$102,J3,FALSE),"")</f>
        <v>5255</v>
      </c>
      <c r="K427" s="539">
        <f>IF('Distribution To ROM'!AY415="","",'Distribution To ROM'!AY415)</f>
        <v>4</v>
      </c>
      <c r="L427" s="546">
        <f>IFERROR(VLOOKUP($C$427,'Database Quality'!$C$6:$I$102,L3,FALSE),"")</f>
        <v>25.06</v>
      </c>
      <c r="M427" s="438">
        <f>IFERROR(VLOOKUP($C$427,'Database Quality'!$C$6:$I$102,M3,FALSE),"")</f>
        <v>1.68</v>
      </c>
      <c r="N427" s="438">
        <f>IFERROR(VLOOKUP($C$427,'Database Quality'!$C$6:$I$102,N3,FALSE),"")</f>
        <v>0.14000000000000001</v>
      </c>
      <c r="O427" s="414">
        <f>IFERROR(VLOOKUP($C$427,'Database Quality'!$C$6:$I$102,O3,FALSE),"")</f>
        <v>7179</v>
      </c>
      <c r="P427" s="414">
        <f>IFERROR(VLOOKUP($C$427,'Database Quality'!$C$6:$I$102,P3,FALSE),"")</f>
        <v>5776</v>
      </c>
      <c r="Q427" s="548">
        <f>IFERROR(VLOOKUP($C$427,'Database Quality'!$C$6:$I$102,Q3,FALSE),"")</f>
        <v>5255</v>
      </c>
    </row>
    <row r="428" spans="2:17">
      <c r="B428" s="570"/>
      <c r="C428" s="545" t="str">
        <f>IF('Distribution To ROM'!AW416="","",'Distribution To ROM'!AW416)</f>
        <v/>
      </c>
      <c r="D428" s="534" t="str">
        <f>IF('Distribution To ROM'!AX416="","",'Distribution To ROM'!AX416)</f>
        <v/>
      </c>
      <c r="E428" s="546" t="str">
        <f>IFERROR(VLOOKUP($C$428,'Database Quality'!$C$6:$I$102,E3,FALSE),"")</f>
        <v/>
      </c>
      <c r="F428" s="438" t="str">
        <f>IFERROR(VLOOKUP($C$428,'Database Quality'!$C$6:$I$102,F3,FALSE),"")</f>
        <v/>
      </c>
      <c r="G428" s="438" t="str">
        <f>IFERROR(VLOOKUP($C$428,'Database Quality'!$C$6:$I$102,G3,FALSE),"")</f>
        <v/>
      </c>
      <c r="H428" s="414" t="str">
        <f>IFERROR(VLOOKUP($C$428,'Database Quality'!$C$6:$I$102,H3,FALSE),"")</f>
        <v/>
      </c>
      <c r="I428" s="414" t="str">
        <f>IFERROR(VLOOKUP($C$428,'Database Quality'!$C$6:$I$102,I3,FALSE),"")</f>
        <v/>
      </c>
      <c r="J428" s="547" t="str">
        <f>IFERROR(VLOOKUP($C$428,'Database Quality'!$C$6:$I$102,J3,FALSE),"")</f>
        <v/>
      </c>
      <c r="K428" s="539" t="str">
        <f>IF('Distribution To ROM'!AY416="","",'Distribution To ROM'!AY416)</f>
        <v/>
      </c>
      <c r="L428" s="546" t="str">
        <f>IFERROR(VLOOKUP($C$428,'Database Quality'!$C$6:$I$102,L3,FALSE),"")</f>
        <v/>
      </c>
      <c r="M428" s="438" t="str">
        <f>IFERROR(VLOOKUP($C$428,'Database Quality'!$C$6:$I$102,M3,FALSE),"")</f>
        <v/>
      </c>
      <c r="N428" s="438" t="str">
        <f>IFERROR(VLOOKUP($C$428,'Database Quality'!$C$6:$I$102,N3,FALSE),"")</f>
        <v/>
      </c>
      <c r="O428" s="414" t="str">
        <f>IFERROR(VLOOKUP($C$428,'Database Quality'!$C$6:$I$102,O3,FALSE),"")</f>
        <v/>
      </c>
      <c r="P428" s="414" t="str">
        <f>IFERROR(VLOOKUP($C$428,'Database Quality'!$C$6:$I$102,P3,FALSE),"")</f>
        <v/>
      </c>
      <c r="Q428" s="548" t="str">
        <f>IFERROR(VLOOKUP($C$428,'Database Quality'!$C$6:$I$102,Q3,FALSE),"")</f>
        <v/>
      </c>
    </row>
    <row r="429" spans="2:17">
      <c r="B429" s="570"/>
      <c r="C429" s="545" t="str">
        <f>IF('Distribution To ROM'!AW417="","",'Distribution To ROM'!AW417)</f>
        <v/>
      </c>
      <c r="D429" s="534" t="str">
        <f>IF('Distribution To ROM'!AX417="","",'Distribution To ROM'!AX417)</f>
        <v/>
      </c>
      <c r="E429" s="546" t="str">
        <f>IFERROR(VLOOKUP($C$429,'Database Quality'!$C$6:$I$102,E3,FALSE),"")</f>
        <v/>
      </c>
      <c r="F429" s="438" t="str">
        <f>IFERROR(VLOOKUP($C$429,'Database Quality'!$C$6:$I$102,F3,FALSE),"")</f>
        <v/>
      </c>
      <c r="G429" s="438" t="str">
        <f>IFERROR(VLOOKUP($C$429,'Database Quality'!$C$6:$I$102,G3,FALSE),"")</f>
        <v/>
      </c>
      <c r="H429" s="414" t="str">
        <f>IFERROR(VLOOKUP($C$429,'Database Quality'!$C$6:$I$102,H3,FALSE),"")</f>
        <v/>
      </c>
      <c r="I429" s="414" t="str">
        <f>IFERROR(VLOOKUP($C$429,'Database Quality'!$C$6:$I$102,I3,FALSE),"")</f>
        <v/>
      </c>
      <c r="J429" s="547" t="str">
        <f>IFERROR(VLOOKUP($C$429,'Database Quality'!$C$6:$I$102,J3,FALSE),"")</f>
        <v/>
      </c>
      <c r="K429" s="539" t="str">
        <f>IF('Distribution To ROM'!AY417="","",'Distribution To ROM'!AY417)</f>
        <v/>
      </c>
      <c r="L429" s="546" t="str">
        <f>IFERROR(VLOOKUP($C$429,'Database Quality'!$C$6:$I$102,L3,FALSE),"")</f>
        <v/>
      </c>
      <c r="M429" s="438" t="str">
        <f>IFERROR(VLOOKUP($C$429,'Database Quality'!$C$6:$I$102,M3,FALSE),"")</f>
        <v/>
      </c>
      <c r="N429" s="438" t="str">
        <f>IFERROR(VLOOKUP($C$429,'Database Quality'!$C$6:$I$102,N3,FALSE),"")</f>
        <v/>
      </c>
      <c r="O429" s="414" t="str">
        <f>IFERROR(VLOOKUP($C$429,'Database Quality'!$C$6:$I$102,O3,FALSE),"")</f>
        <v/>
      </c>
      <c r="P429" s="414" t="str">
        <f>IFERROR(VLOOKUP($C$429,'Database Quality'!$C$6:$I$102,P3,FALSE),"")</f>
        <v/>
      </c>
      <c r="Q429" s="548" t="str">
        <f>IFERROR(VLOOKUP($C$429,'Database Quality'!$C$6:$I$102,Q3,FALSE),"")</f>
        <v/>
      </c>
    </row>
    <row r="430" spans="2:17">
      <c r="B430" s="569" t="s">
        <v>188</v>
      </c>
      <c r="C430" s="541" t="str">
        <f>IF('Distribution To ROM'!AE415="","",'Distribution To ROM'!AE415)</f>
        <v/>
      </c>
      <c r="D430" s="534" t="str">
        <f>IF('Distribution To ROM'!AF415="","",'Distribution To ROM'!AF415)</f>
        <v/>
      </c>
      <c r="E430" s="542" t="str">
        <f>IFERROR(VLOOKUP($C$430,'Database Quality'!$C$6:$I$102,E3,FALSE),"")</f>
        <v/>
      </c>
      <c r="F430" s="421" t="str">
        <f>IFERROR(VLOOKUP($C$430,'Database Quality'!$C$6:$I$102,F3,FALSE),"")</f>
        <v/>
      </c>
      <c r="G430" s="421" t="str">
        <f>IFERROR(VLOOKUP($C$430,'Database Quality'!$C$6:$I$102,G3,FALSE),"")</f>
        <v/>
      </c>
      <c r="H430" s="422" t="str">
        <f>IFERROR(VLOOKUP($C$430,'Database Quality'!$C$6:$I$102,H3,FALSE),"")</f>
        <v/>
      </c>
      <c r="I430" s="422" t="str">
        <f>IFERROR(VLOOKUP($C$430,'Database Quality'!$C$6:$I$102,I3,FALSE),"")</f>
        <v/>
      </c>
      <c r="J430" s="543" t="str">
        <f>IFERROR(VLOOKUP($C$430,'Database Quality'!$C$6:$I$102,J3,FALSE),"")</f>
        <v/>
      </c>
      <c r="K430" s="539" t="str">
        <f>IF('Distribution To ROM'!AG415="","",'Distribution To ROM'!AG415)</f>
        <v/>
      </c>
      <c r="L430" s="542" t="str">
        <f>IFERROR(VLOOKUP($C$430,'Database Quality'!$C$6:$I$102,L3,FALSE),"")</f>
        <v/>
      </c>
      <c r="M430" s="421" t="str">
        <f>IFERROR(VLOOKUP($C$430,'Database Quality'!$C$6:$I$102,M3,FALSE),"")</f>
        <v/>
      </c>
      <c r="N430" s="421" t="str">
        <f>IFERROR(VLOOKUP($C$430,'Database Quality'!$C$6:$I$102,N3,FALSE),"")</f>
        <v/>
      </c>
      <c r="O430" s="422" t="str">
        <f>IFERROR(VLOOKUP($C$430,'Database Quality'!$C$6:$I$102,O3,FALSE),"")</f>
        <v/>
      </c>
      <c r="P430" s="422" t="str">
        <f>IFERROR(VLOOKUP($C$430,'Database Quality'!$C$6:$I$102,P3,FALSE),"")</f>
        <v/>
      </c>
      <c r="Q430" s="544" t="str">
        <f>IFERROR(VLOOKUP($C$430,'Database Quality'!$C$6:$I$102,Q3,FALSE),"")</f>
        <v/>
      </c>
    </row>
    <row r="431" spans="2:17">
      <c r="C431" s="541" t="str">
        <f>IF('Distribution To ROM'!AE416="","",'Distribution To ROM'!AE416)</f>
        <v/>
      </c>
      <c r="D431" s="534" t="str">
        <f>IF('Distribution To ROM'!AF416="","",'Distribution To ROM'!AF416)</f>
        <v/>
      </c>
      <c r="E431" s="542" t="str">
        <f>IFERROR(VLOOKUP($C$431,'Database Quality'!$C$6:$I$102,E3,FALSE),"")</f>
        <v/>
      </c>
      <c r="F431" s="421" t="str">
        <f>IFERROR(VLOOKUP($C$431,'Database Quality'!$C$6:$I$102,F3,FALSE),"")</f>
        <v/>
      </c>
      <c r="G431" s="421" t="str">
        <f>IFERROR(VLOOKUP($C$431,'Database Quality'!$C$6:$I$102,G3,FALSE),"")</f>
        <v/>
      </c>
      <c r="H431" s="422" t="str">
        <f>IFERROR(VLOOKUP($C$431,'Database Quality'!$C$6:$I$102,H3,FALSE),"")</f>
        <v/>
      </c>
      <c r="I431" s="422" t="str">
        <f>IFERROR(VLOOKUP($C$431,'Database Quality'!$C$6:$I$102,I3,FALSE),"")</f>
        <v/>
      </c>
      <c r="J431" s="543" t="str">
        <f>IFERROR(VLOOKUP($C$431,'Database Quality'!$C$6:$I$102,J3,FALSE),"")</f>
        <v/>
      </c>
      <c r="K431" s="539" t="str">
        <f>IF('Distribution To ROM'!AG416="","",'Distribution To ROM'!AG416)</f>
        <v/>
      </c>
      <c r="L431" s="542" t="str">
        <f>IFERROR(VLOOKUP($C$431,'Database Quality'!$C$6:$I$102,L3,FALSE),"")</f>
        <v/>
      </c>
      <c r="M431" s="421" t="str">
        <f>IFERROR(VLOOKUP($C$431,'Database Quality'!$C$6:$I$102,M3,FALSE),"")</f>
        <v/>
      </c>
      <c r="N431" s="421" t="str">
        <f>IFERROR(VLOOKUP($C$431,'Database Quality'!$C$6:$I$102,N3,FALSE),"")</f>
        <v/>
      </c>
      <c r="O431" s="422" t="str">
        <f>IFERROR(VLOOKUP($C$431,'Database Quality'!$C$6:$I$102,O3,FALSE),"")</f>
        <v/>
      </c>
      <c r="P431" s="422" t="str">
        <f>IFERROR(VLOOKUP($C$431,'Database Quality'!$C$6:$I$102,P3,FALSE),"")</f>
        <v/>
      </c>
      <c r="Q431" s="544" t="str">
        <f>IFERROR(VLOOKUP($C$431,'Database Quality'!$C$6:$I$102,Q3,FALSE),"")</f>
        <v/>
      </c>
    </row>
    <row r="432" spans="2:17">
      <c r="C432" s="541" t="str">
        <f>IF('Distribution To ROM'!AE417="","",'Distribution To ROM'!AE417)</f>
        <v/>
      </c>
      <c r="D432" s="534" t="str">
        <f>IF('Distribution To ROM'!AF417="","",'Distribution To ROM'!AF417)</f>
        <v/>
      </c>
      <c r="E432" s="542" t="str">
        <f>IFERROR(VLOOKUP($C$432,'Database Quality'!$C$6:$I$102,E3,FALSE),"")</f>
        <v/>
      </c>
      <c r="F432" s="421" t="str">
        <f>IFERROR(VLOOKUP($C$432,'Database Quality'!$C$6:$I$102,F3,FALSE),"")</f>
        <v/>
      </c>
      <c r="G432" s="421" t="str">
        <f>IFERROR(VLOOKUP($C$432,'Database Quality'!$C$6:$I$102,G3,FALSE),"")</f>
        <v/>
      </c>
      <c r="H432" s="422" t="str">
        <f>IFERROR(VLOOKUP($C$432,'Database Quality'!$C$6:$I$102,H3,FALSE),"")</f>
        <v/>
      </c>
      <c r="I432" s="422" t="str">
        <f>IFERROR(VLOOKUP($C$432,'Database Quality'!$C$6:$I$102,I3,FALSE),"")</f>
        <v/>
      </c>
      <c r="J432" s="543" t="str">
        <f>IFERROR(VLOOKUP($C$432,'Database Quality'!$C$6:$I$102,J3,FALSE),"")</f>
        <v/>
      </c>
      <c r="K432" s="539" t="str">
        <f>IF('Distribution To ROM'!AG417="","",'Distribution To ROM'!AG417)</f>
        <v/>
      </c>
      <c r="L432" s="542" t="str">
        <f>IFERROR(VLOOKUP($C$432,'Database Quality'!$C$6:$I$102,L3,FALSE),"")</f>
        <v/>
      </c>
      <c r="M432" s="421" t="str">
        <f>IFERROR(VLOOKUP($C$432,'Database Quality'!$C$6:$I$102,M3,FALSE),"")</f>
        <v/>
      </c>
      <c r="N432" s="421" t="str">
        <f>IFERROR(VLOOKUP($C$432,'Database Quality'!$C$6:$I$102,N3,FALSE),"")</f>
        <v/>
      </c>
      <c r="O432" s="422" t="str">
        <f>IFERROR(VLOOKUP($C$432,'Database Quality'!$C$6:$I$102,O3,FALSE),"")</f>
        <v/>
      </c>
      <c r="P432" s="422" t="str">
        <f>IFERROR(VLOOKUP($C$432,'Database Quality'!$C$6:$I$102,P3,FALSE),"")</f>
        <v/>
      </c>
      <c r="Q432" s="544" t="str">
        <f>IFERROR(VLOOKUP($C$432,'Database Quality'!$C$6:$I$102,Q3,FALSE),"")</f>
        <v/>
      </c>
    </row>
    <row r="433" spans="2:17">
      <c r="B433" s="570" t="s">
        <v>199</v>
      </c>
      <c r="C433" s="545" t="str">
        <f>IF('Distribution To ROM'!AK415="","",'Distribution To ROM'!AK415)</f>
        <v/>
      </c>
      <c r="D433" s="534" t="str">
        <f>IF('Distribution To ROM'!AL415="","",'Distribution To ROM'!AL415)</f>
        <v/>
      </c>
      <c r="E433" s="546" t="str">
        <f>IFERROR(VLOOKUP($C$433,'Database Quality'!$C$6:$I$102,E3,FALSE),"")</f>
        <v/>
      </c>
      <c r="F433" s="438" t="str">
        <f>IFERROR(VLOOKUP($C$433,'Database Quality'!$C$6:$I$102,F3,FALSE),"")</f>
        <v/>
      </c>
      <c r="G433" s="438" t="str">
        <f>IFERROR(VLOOKUP($C$433,'Database Quality'!$C$6:$I$102,G3,FALSE),"")</f>
        <v/>
      </c>
      <c r="H433" s="414" t="str">
        <f>IFERROR(VLOOKUP($C$433,'Database Quality'!$C$6:$I$102,H3,FALSE),"")</f>
        <v/>
      </c>
      <c r="I433" s="414" t="str">
        <f>IFERROR(VLOOKUP($C$433,'Database Quality'!$C$6:$I$102,I3,FALSE),"")</f>
        <v/>
      </c>
      <c r="J433" s="547" t="str">
        <f>IFERROR(VLOOKUP($C$433,'Database Quality'!$C$6:$I$102,J3,FALSE),"")</f>
        <v/>
      </c>
      <c r="K433" s="539" t="str">
        <f>IF('Distribution To ROM'!AM415="","",'Distribution To ROM'!AM415)</f>
        <v/>
      </c>
      <c r="L433" s="546" t="str">
        <f>IFERROR(VLOOKUP($C$433,'Database Quality'!$C$6:$I$102,L3,FALSE),"")</f>
        <v/>
      </c>
      <c r="M433" s="438" t="str">
        <f>IFERROR(VLOOKUP($C$433,'Database Quality'!$C$6:$I$102,M3,FALSE),"")</f>
        <v/>
      </c>
      <c r="N433" s="438" t="str">
        <f>IFERROR(VLOOKUP($C$433,'Database Quality'!$C$6:$I$102,N3,FALSE),"")</f>
        <v/>
      </c>
      <c r="O433" s="414" t="str">
        <f>IFERROR(VLOOKUP($C$433,'Database Quality'!$C$6:$I$102,O3,FALSE),"")</f>
        <v/>
      </c>
      <c r="P433" s="414" t="str">
        <f>IFERROR(VLOOKUP($C$433,'Database Quality'!$C$6:$I$102,P3,FALSE),"")</f>
        <v/>
      </c>
      <c r="Q433" s="548" t="str">
        <f>IFERROR(VLOOKUP($C$433,'Database Quality'!$C$6:$I$102,Q3,FALSE),"")</f>
        <v/>
      </c>
    </row>
    <row r="434" spans="2:17">
      <c r="B434" s="570"/>
      <c r="C434" s="545" t="str">
        <f>IF('Distribution To ROM'!AK416="","",'Distribution To ROM'!AK416)</f>
        <v/>
      </c>
      <c r="D434" s="534" t="str">
        <f>IF('Distribution To ROM'!AL416="","",'Distribution To ROM'!AL416)</f>
        <v/>
      </c>
      <c r="E434" s="546" t="str">
        <f>IFERROR(VLOOKUP($C$434,'Database Quality'!$C$6:$I$102,E3,FALSE),"")</f>
        <v/>
      </c>
      <c r="F434" s="438" t="str">
        <f>IFERROR(VLOOKUP($C$434,'Database Quality'!$C$6:$I$102,F3,FALSE),"")</f>
        <v/>
      </c>
      <c r="G434" s="438" t="str">
        <f>IFERROR(VLOOKUP($C$434,'Database Quality'!$C$6:$I$102,G3,FALSE),"")</f>
        <v/>
      </c>
      <c r="H434" s="414" t="str">
        <f>IFERROR(VLOOKUP($C$434,'Database Quality'!$C$6:$I$102,H3,FALSE),"")</f>
        <v/>
      </c>
      <c r="I434" s="414" t="str">
        <f>IFERROR(VLOOKUP($C$434,'Database Quality'!$C$6:$I$102,I3,FALSE),"")</f>
        <v/>
      </c>
      <c r="J434" s="547" t="str">
        <f>IFERROR(VLOOKUP($C$434,'Database Quality'!$C$6:$I$102,J3,FALSE),"")</f>
        <v/>
      </c>
      <c r="K434" s="539" t="str">
        <f>IF('Distribution To ROM'!AM416="","",'Distribution To ROM'!AM416)</f>
        <v/>
      </c>
      <c r="L434" s="546" t="str">
        <f>IFERROR(VLOOKUP($C$434,'Database Quality'!$C$6:$I$102,L3,FALSE),"")</f>
        <v/>
      </c>
      <c r="M434" s="438" t="str">
        <f>IFERROR(VLOOKUP($C$434,'Database Quality'!$C$6:$I$102,M3,FALSE),"")</f>
        <v/>
      </c>
      <c r="N434" s="438" t="str">
        <f>IFERROR(VLOOKUP($C$434,'Database Quality'!$C$6:$I$102,N3,FALSE),"")</f>
        <v/>
      </c>
      <c r="O434" s="414" t="str">
        <f>IFERROR(VLOOKUP($C$434,'Database Quality'!$C$6:$I$102,O3,FALSE),"")</f>
        <v/>
      </c>
      <c r="P434" s="414" t="str">
        <f>IFERROR(VLOOKUP($C$434,'Database Quality'!$C$6:$I$102,P3,FALSE),"")</f>
        <v/>
      </c>
      <c r="Q434" s="548" t="str">
        <f>IFERROR(VLOOKUP($C$434,'Database Quality'!$C$6:$I$102,Q3,FALSE),"")</f>
        <v/>
      </c>
    </row>
    <row r="435" spans="2:17">
      <c r="B435" s="570"/>
      <c r="C435" s="545" t="str">
        <f>IF('Distribution To ROM'!AK417="","",'Distribution To ROM'!AK417)</f>
        <v/>
      </c>
      <c r="D435" s="534" t="str">
        <f>IF('Distribution To ROM'!AL417="","",'Distribution To ROM'!AL417)</f>
        <v/>
      </c>
      <c r="E435" s="546" t="str">
        <f>IFERROR(VLOOKUP($C$435,'Database Quality'!$C$6:$I$102,E3,FALSE),"")</f>
        <v/>
      </c>
      <c r="F435" s="438" t="str">
        <f>IFERROR(VLOOKUP($C$435,'Database Quality'!$C$6:$I$102,F3,FALSE),"")</f>
        <v/>
      </c>
      <c r="G435" s="438" t="str">
        <f>IFERROR(VLOOKUP($C$435,'Database Quality'!$C$6:$I$102,G3,FALSE),"")</f>
        <v/>
      </c>
      <c r="H435" s="414" t="str">
        <f>IFERROR(VLOOKUP($C$435,'Database Quality'!$C$6:$I$102,H3,FALSE),"")</f>
        <v/>
      </c>
      <c r="I435" s="414" t="str">
        <f>IFERROR(VLOOKUP($C$435,'Database Quality'!$C$6:$I$102,I3,FALSE),"")</f>
        <v/>
      </c>
      <c r="J435" s="547" t="str">
        <f>IFERROR(VLOOKUP($C$435,'Database Quality'!$C$6:$I$102,J3,FALSE),"")</f>
        <v/>
      </c>
      <c r="K435" s="539" t="str">
        <f>IF('Distribution To ROM'!AM417="","",'Distribution To ROM'!AM417)</f>
        <v/>
      </c>
      <c r="L435" s="546" t="str">
        <f>IFERROR(VLOOKUP($C$435,'Database Quality'!$C$6:$I$102,L3,FALSE),"")</f>
        <v/>
      </c>
      <c r="M435" s="438" t="str">
        <f>IFERROR(VLOOKUP($C$435,'Database Quality'!$C$6:$I$102,M3,FALSE),"")</f>
        <v/>
      </c>
      <c r="N435" s="438" t="str">
        <f>IFERROR(VLOOKUP($C$435,'Database Quality'!$C$6:$I$102,N3,FALSE),"")</f>
        <v/>
      </c>
      <c r="O435" s="414" t="str">
        <f>IFERROR(VLOOKUP($C$435,'Database Quality'!$C$6:$I$102,O3,FALSE),"")</f>
        <v/>
      </c>
      <c r="P435" s="414" t="str">
        <f>IFERROR(VLOOKUP($C$435,'Database Quality'!$C$6:$I$102,P3,FALSE),"")</f>
        <v/>
      </c>
      <c r="Q435" s="548" t="str">
        <f>IFERROR(VLOOKUP($C$435,'Database Quality'!$C$6:$I$102,Q3,FALSE),"")</f>
        <v/>
      </c>
    </row>
    <row r="436" spans="2:17">
      <c r="B436" s="569" t="s">
        <v>536</v>
      </c>
      <c r="C436" s="541" t="str">
        <f>IF('Distribution To ROM'!AQ415="","",'Distribution To ROM'!AQ415)</f>
        <v/>
      </c>
      <c r="D436" s="534" t="str">
        <f>IF('Distribution To ROM'!AR415="","",'Distribution To ROM'!AR415)</f>
        <v/>
      </c>
      <c r="E436" s="542" t="str">
        <f>IFERROR(VLOOKUP($C$436,'Database Quality'!$C$6:$I$102,E3,FALSE),"")</f>
        <v/>
      </c>
      <c r="F436" s="421" t="str">
        <f>IFERROR(VLOOKUP($C$436,'Database Quality'!$C$6:$I$102,F3,FALSE),"")</f>
        <v/>
      </c>
      <c r="G436" s="421" t="str">
        <f>IFERROR(VLOOKUP($C$436,'Database Quality'!$C$6:$I$102,G3,FALSE),"")</f>
        <v/>
      </c>
      <c r="H436" s="422" t="str">
        <f>IFERROR(VLOOKUP($C$436,'Database Quality'!$C$6:$I$102,H3,FALSE),"")</f>
        <v/>
      </c>
      <c r="I436" s="422" t="str">
        <f>IFERROR(VLOOKUP($C$436,'Database Quality'!$C$6:$I$102,I3,FALSE),"")</f>
        <v/>
      </c>
      <c r="J436" s="543" t="str">
        <f>IFERROR(VLOOKUP($C$436,'Database Quality'!$C$6:$I$102,J3,FALSE),"")</f>
        <v/>
      </c>
      <c r="K436" s="539" t="str">
        <f>IF('Distribution To ROM'!AS415="","",'Distribution To ROM'!AS415)</f>
        <v/>
      </c>
      <c r="L436" s="542" t="str">
        <f>IFERROR(VLOOKUP($C$436,'Database Quality'!$C$6:$I$102,L3,FALSE),"")</f>
        <v/>
      </c>
      <c r="M436" s="421" t="str">
        <f>IFERROR(VLOOKUP($C$436,'Database Quality'!$C$6:$I$102,M3,FALSE),"")</f>
        <v/>
      </c>
      <c r="N436" s="421" t="str">
        <f>IFERROR(VLOOKUP($C$436,'Database Quality'!$C$6:$I$102,N3,FALSE),"")</f>
        <v/>
      </c>
      <c r="O436" s="422" t="str">
        <f>IFERROR(VLOOKUP($C$436,'Database Quality'!$C$6:$I$102,O3,FALSE),"")</f>
        <v/>
      </c>
      <c r="P436" s="422" t="str">
        <f>IFERROR(VLOOKUP($C$436,'Database Quality'!$C$6:$I$102,P3,FALSE),"")</f>
        <v/>
      </c>
      <c r="Q436" s="544" t="str">
        <f>IFERROR(VLOOKUP($C$436,'Database Quality'!$C$6:$I$102,Q3,FALSE),"")</f>
        <v/>
      </c>
    </row>
    <row r="437" spans="2:17">
      <c r="C437" s="541" t="str">
        <f>IF('Distribution To ROM'!AQ416="","",'Distribution To ROM'!AQ416)</f>
        <v/>
      </c>
      <c r="D437" s="534" t="str">
        <f>IF('Distribution To ROM'!AR416="","",'Distribution To ROM'!AR416)</f>
        <v/>
      </c>
      <c r="E437" s="542" t="str">
        <f>IFERROR(VLOOKUP($C$437,'Database Quality'!$C$6:$I$102,E3,FALSE),"")</f>
        <v/>
      </c>
      <c r="F437" s="421" t="str">
        <f>IFERROR(VLOOKUP($C$437,'Database Quality'!$C$6:$I$102,F3,FALSE),"")</f>
        <v/>
      </c>
      <c r="G437" s="421" t="str">
        <f>IFERROR(VLOOKUP($C$437,'Database Quality'!$C$6:$I$102,G3,FALSE),"")</f>
        <v/>
      </c>
      <c r="H437" s="422" t="str">
        <f>IFERROR(VLOOKUP($C$437,'Database Quality'!$C$6:$I$102,H3,FALSE),"")</f>
        <v/>
      </c>
      <c r="I437" s="422" t="str">
        <f>IFERROR(VLOOKUP($C$437,'Database Quality'!$C$6:$I$102,I3,FALSE),"")</f>
        <v/>
      </c>
      <c r="J437" s="543" t="str">
        <f>IFERROR(VLOOKUP($C$437,'Database Quality'!$C$6:$I$102,J3,FALSE),"")</f>
        <v/>
      </c>
      <c r="K437" s="539" t="str">
        <f>IF('Distribution To ROM'!AS416="","",'Distribution To ROM'!AS416)</f>
        <v/>
      </c>
      <c r="L437" s="542" t="str">
        <f>IFERROR(VLOOKUP($C$437,'Database Quality'!$C$6:$I$102,L3,FALSE),"")</f>
        <v/>
      </c>
      <c r="M437" s="421" t="str">
        <f>IFERROR(VLOOKUP($C$437,'Database Quality'!$C$6:$I$102,M3,FALSE),"")</f>
        <v/>
      </c>
      <c r="N437" s="421" t="str">
        <f>IFERROR(VLOOKUP($C$437,'Database Quality'!$C$6:$I$102,N3,FALSE),"")</f>
        <v/>
      </c>
      <c r="O437" s="422" t="str">
        <f>IFERROR(VLOOKUP($C$437,'Database Quality'!$C$6:$I$102,O3,FALSE),"")</f>
        <v/>
      </c>
      <c r="P437" s="422" t="str">
        <f>IFERROR(VLOOKUP($C$437,'Database Quality'!$C$6:$I$102,P3,FALSE),"")</f>
        <v/>
      </c>
      <c r="Q437" s="544" t="str">
        <f>IFERROR(VLOOKUP($C$437,'Database Quality'!$C$6:$I$102,Q3,FALSE),"")</f>
        <v/>
      </c>
    </row>
    <row r="438" spans="2:17">
      <c r="C438" s="541" t="str">
        <f>IF('Distribution To ROM'!AQ417="","",'Distribution To ROM'!AQ417)</f>
        <v/>
      </c>
      <c r="D438" s="534" t="str">
        <f>IF('Distribution To ROM'!AR417="","",'Distribution To ROM'!AR417)</f>
        <v/>
      </c>
      <c r="E438" s="542" t="str">
        <f>IFERROR(VLOOKUP($C$438,'Database Quality'!$C$6:$I$102,E3,FALSE),"")</f>
        <v/>
      </c>
      <c r="F438" s="421" t="str">
        <f>IFERROR(VLOOKUP($C$438,'Database Quality'!$C$6:$I$102,F3,FALSE),"")</f>
        <v/>
      </c>
      <c r="G438" s="421" t="str">
        <f>IFERROR(VLOOKUP($C$438,'Database Quality'!$C$6:$I$102,G3,FALSE),"")</f>
        <v/>
      </c>
      <c r="H438" s="422" t="str">
        <f>IFERROR(VLOOKUP($C$438,'Database Quality'!$C$6:$I$102,H3,FALSE),"")</f>
        <v/>
      </c>
      <c r="I438" s="422" t="str">
        <f>IFERROR(VLOOKUP($C$438,'Database Quality'!$C$6:$I$102,I3,FALSE),"")</f>
        <v/>
      </c>
      <c r="J438" s="543" t="str">
        <f>IFERROR(VLOOKUP($C$438,'Database Quality'!$C$6:$I$102,J3,FALSE),"")</f>
        <v/>
      </c>
      <c r="K438" s="539" t="str">
        <f>IF('Distribution To ROM'!AS417="","",'Distribution To ROM'!AS417)</f>
        <v/>
      </c>
      <c r="L438" s="542" t="str">
        <f>IFERROR(VLOOKUP($C$438,'Database Quality'!$C$6:$I$102,L3,FALSE),"")</f>
        <v/>
      </c>
      <c r="M438" s="421" t="str">
        <f>IFERROR(VLOOKUP($C$438,'Database Quality'!$C$6:$I$102,M3,FALSE),"")</f>
        <v/>
      </c>
      <c r="N438" s="421" t="str">
        <f>IFERROR(VLOOKUP($C$438,'Database Quality'!$C$6:$I$102,N3,FALSE),"")</f>
        <v/>
      </c>
      <c r="O438" s="422" t="str">
        <f>IFERROR(VLOOKUP($C$438,'Database Quality'!$C$6:$I$102,O3,FALSE),"")</f>
        <v/>
      </c>
      <c r="P438" s="422" t="str">
        <f>IFERROR(VLOOKUP($C$438,'Database Quality'!$C$6:$I$102,P3,FALSE),"")</f>
        <v/>
      </c>
      <c r="Q438" s="544" t="str">
        <f>IFERROR(VLOOKUP($C$438,'Database Quality'!$C$6:$I$102,Q3,FALSE),"")</f>
        <v/>
      </c>
    </row>
    <row r="439" spans="2:17">
      <c r="B439" s="569" t="s">
        <v>168</v>
      </c>
      <c r="C439" s="545" t="str">
        <f>IF('Distribution To ROM'!BC415="","",'Distribution To ROM'!BC415)</f>
        <v>BCSCM</v>
      </c>
      <c r="D439" s="534">
        <f>IF('Distribution To ROM'!BD415="","",'Distribution To ROM'!BD415)</f>
        <v>4</v>
      </c>
      <c r="E439" s="546">
        <f>IFERROR(VLOOKUP($C$439,'Database Quality'!$C$6:$I$102,E3,FALSE),"")</f>
        <v>0</v>
      </c>
      <c r="F439" s="438">
        <f>IFERROR(VLOOKUP($C$439,'Database Quality'!$C$6:$I$102,F3,FALSE),"")</f>
        <v>0</v>
      </c>
      <c r="G439" s="438">
        <f>IFERROR(VLOOKUP($C$439,'Database Quality'!$C$6:$I$102,G3,FALSE),"")</f>
        <v>0</v>
      </c>
      <c r="H439" s="414">
        <f>IFERROR(VLOOKUP($C$439,'Database Quality'!$C$6:$I$102,H3,FALSE),"")</f>
        <v>0</v>
      </c>
      <c r="I439" s="414">
        <f>IFERROR(VLOOKUP($C$439,'Database Quality'!$C$6:$I$102,I3,FALSE),"")</f>
        <v>0</v>
      </c>
      <c r="J439" s="547">
        <f>IFERROR(VLOOKUP($C$439,'Database Quality'!$C$6:$I$102,J3,FALSE),"")</f>
        <v>4270</v>
      </c>
      <c r="K439" s="539">
        <f>IF('Distribution To ROM'!BE415="","",'Distribution To ROM'!BE415)</f>
        <v>5</v>
      </c>
      <c r="L439" s="546">
        <f>IFERROR(VLOOKUP($C$439,'Database Quality'!$C$6:$I$102,L3,FALSE),"")</f>
        <v>0</v>
      </c>
      <c r="M439" s="438">
        <f>IFERROR(VLOOKUP($C$439,'Database Quality'!$C$6:$I$102,M3,FALSE),"")</f>
        <v>0</v>
      </c>
      <c r="N439" s="438">
        <f>IFERROR(VLOOKUP($C$439,'Database Quality'!$C$6:$I$102,N3,FALSE),"")</f>
        <v>0</v>
      </c>
      <c r="O439" s="414">
        <f>IFERROR(VLOOKUP($C$439,'Database Quality'!$C$6:$I$102,O3,FALSE),"")</f>
        <v>0</v>
      </c>
      <c r="P439" s="414">
        <f>IFERROR(VLOOKUP($C$439,'Database Quality'!$C$6:$I$102,P3,FALSE),"")</f>
        <v>0</v>
      </c>
      <c r="Q439" s="548">
        <f>IFERROR(VLOOKUP($C$439,'Database Quality'!$C$6:$I$102,Q3,FALSE),"")</f>
        <v>4270</v>
      </c>
    </row>
    <row r="440" spans="2:17">
      <c r="C440" s="545" t="str">
        <f>IF('Distribution To ROM'!BC416="","",'Distribution To ROM'!BC416)</f>
        <v/>
      </c>
      <c r="D440" s="534" t="str">
        <f>IF('Distribution To ROM'!BD416="","",'Distribution To ROM'!BD416)</f>
        <v/>
      </c>
      <c r="E440" s="546" t="str">
        <f>IFERROR(VLOOKUP($C$440,'Database Quality'!$C$6:$I$102,E3,FALSE),"")</f>
        <v/>
      </c>
      <c r="F440" s="438" t="str">
        <f>IFERROR(VLOOKUP($C$440,'Database Quality'!$C$6:$I$102,F3,FALSE),"")</f>
        <v/>
      </c>
      <c r="G440" s="438" t="str">
        <f>IFERROR(VLOOKUP($C$440,'Database Quality'!$C$6:$I$102,G3,FALSE),"")</f>
        <v/>
      </c>
      <c r="H440" s="414" t="str">
        <f>IFERROR(VLOOKUP($C$440,'Database Quality'!$C$6:$I$102,H3,FALSE),"")</f>
        <v/>
      </c>
      <c r="I440" s="414" t="str">
        <f>IFERROR(VLOOKUP($C$440,'Database Quality'!$C$6:$I$102,I3,FALSE),"")</f>
        <v/>
      </c>
      <c r="J440" s="547" t="str">
        <f>IFERROR(VLOOKUP($C$440,'Database Quality'!$C$6:$I$102,J3,FALSE),"")</f>
        <v/>
      </c>
      <c r="K440" s="539" t="str">
        <f>IF('Distribution To ROM'!BE416="","",'Distribution To ROM'!BE416)</f>
        <v/>
      </c>
      <c r="L440" s="546" t="str">
        <f>IFERROR(VLOOKUP($C$440,'Database Quality'!$C$6:$I$102,L3,FALSE),"")</f>
        <v/>
      </c>
      <c r="M440" s="438" t="str">
        <f>IFERROR(VLOOKUP($C$440,'Database Quality'!$C$6:$I$102,M3,FALSE),"")</f>
        <v/>
      </c>
      <c r="N440" s="438" t="str">
        <f>IFERROR(VLOOKUP($C$440,'Database Quality'!$C$6:$I$102,N3,FALSE),"")</f>
        <v/>
      </c>
      <c r="O440" s="414" t="str">
        <f>IFERROR(VLOOKUP($C$440,'Database Quality'!$C$6:$I$102,O3,FALSE),"")</f>
        <v/>
      </c>
      <c r="P440" s="414" t="str">
        <f>IFERROR(VLOOKUP($C$440,'Database Quality'!$C$6:$I$102,P3,FALSE),"")</f>
        <v/>
      </c>
      <c r="Q440" s="548" t="str">
        <f>IFERROR(VLOOKUP($C$440,'Database Quality'!$C$6:$I$102,Q3,FALSE),"")</f>
        <v/>
      </c>
    </row>
    <row r="441" spans="2:17" ht="15.75" thickBot="1">
      <c r="C441" s="549" t="str">
        <f>IF('Distribution To ROM'!BC417="","",'Distribution To ROM'!BC417)</f>
        <v/>
      </c>
      <c r="D441" s="550" t="str">
        <f>IF('Distribution To ROM'!BD417="","",'Distribution To ROM'!BD417)</f>
        <v/>
      </c>
      <c r="E441" s="551" t="str">
        <f>IFERROR(VLOOKUP($C$441,'Database Quality'!$C$6:$I$102,E3,FALSE),"")</f>
        <v/>
      </c>
      <c r="F441" s="552" t="str">
        <f>IFERROR(VLOOKUP($C$441,'Database Quality'!$C$6:$I$102,F3,FALSE),"")</f>
        <v/>
      </c>
      <c r="G441" s="552" t="str">
        <f>IFERROR(VLOOKUP($C$441,'Database Quality'!$C$6:$I$102,G3,FALSE),"")</f>
        <v/>
      </c>
      <c r="H441" s="553" t="str">
        <f>IFERROR(VLOOKUP($C$441,'Database Quality'!$C$6:$I$102,H3,FALSE),"")</f>
        <v/>
      </c>
      <c r="I441" s="553" t="str">
        <f>IFERROR(VLOOKUP($C$441,'Database Quality'!$C$6:$I$102,I3,FALSE),"")</f>
        <v/>
      </c>
      <c r="J441" s="554" t="str">
        <f>IFERROR(VLOOKUP($C$441,'Database Quality'!$C$6:$I$102,J3,FALSE),"")</f>
        <v/>
      </c>
      <c r="K441" s="555" t="str">
        <f>IF('Distribution To ROM'!BE417="","",'Distribution To ROM'!BE417)</f>
        <v/>
      </c>
      <c r="L441" s="551" t="str">
        <f>IFERROR(VLOOKUP($C$441,'Database Quality'!$C$6:$I$102,L3,FALSE),"")</f>
        <v/>
      </c>
      <c r="M441" s="552" t="str">
        <f>IFERROR(VLOOKUP($C$441,'Database Quality'!$C$6:$I$102,M3,FALSE),"")</f>
        <v/>
      </c>
      <c r="N441" s="552" t="str">
        <f>IFERROR(VLOOKUP($C$441,'Database Quality'!$C$6:$I$102,N3,FALSE),"")</f>
        <v/>
      </c>
      <c r="O441" s="553" t="str">
        <f>IFERROR(VLOOKUP($C$441,'Database Quality'!$C$6:$I$102,O3,FALSE),"")</f>
        <v/>
      </c>
      <c r="P441" s="553" t="str">
        <f>IFERROR(VLOOKUP($C$441,'Database Quality'!$C$6:$I$102,P3,FALSE),"")</f>
        <v/>
      </c>
      <c r="Q441" s="556" t="str">
        <f>IFERROR(VLOOKUP($C$441,'Database Quality'!$C$6:$I$102,Q3,FALSE),"")</f>
        <v/>
      </c>
    </row>
    <row r="442" spans="2:17" ht="4.1500000000000004" customHeight="1" thickBot="1">
      <c r="C442" s="563"/>
      <c r="Q442" s="564"/>
    </row>
    <row r="443" spans="2:17">
      <c r="C443" s="557" t="s">
        <v>677</v>
      </c>
      <c r="D443" s="558">
        <f>SUM(D412:D429)</f>
        <v>27</v>
      </c>
      <c r="E443" s="565">
        <f>IFERROR(SUMPRODUCT(E412:E429,$D$412:$D$429)/$D$443,"")</f>
        <v>27.479999999999997</v>
      </c>
      <c r="F443" s="565">
        <f t="shared" ref="F443:J443" si="44">IFERROR(SUMPRODUCT(F412:F429,$D$412:$D$429)/$D$443,"")</f>
        <v>2.3881481481481481</v>
      </c>
      <c r="G443" s="565">
        <f t="shared" si="44"/>
        <v>0.1</v>
      </c>
      <c r="H443" s="565">
        <f t="shared" si="44"/>
        <v>6876.8518518518522</v>
      </c>
      <c r="I443" s="565">
        <f t="shared" si="44"/>
        <v>5382.2222222222226</v>
      </c>
      <c r="J443" s="565">
        <f t="shared" si="44"/>
        <v>4841.8888888888887</v>
      </c>
      <c r="K443" s="559">
        <f>SUM(K412:K429)</f>
        <v>25</v>
      </c>
      <c r="L443" s="565">
        <f>IFERROR(SUMPRODUCT(L412:L429,$K$412:$K$429)/$K$443,"")</f>
        <v>27.442399999999999</v>
      </c>
      <c r="M443" s="565">
        <f t="shared" ref="M443:Q443" si="45">IFERROR(SUMPRODUCT(M412:M429,$K$412:$K$429)/$K$443,"")</f>
        <v>2.3007999999999997</v>
      </c>
      <c r="N443" s="565">
        <f t="shared" si="45"/>
        <v>9.920000000000001E-2</v>
      </c>
      <c r="O443" s="565">
        <f t="shared" si="45"/>
        <v>6885.36</v>
      </c>
      <c r="P443" s="565">
        <f t="shared" si="45"/>
        <v>5394.92</v>
      </c>
      <c r="Q443" s="566">
        <f t="shared" si="45"/>
        <v>4854.2</v>
      </c>
    </row>
    <row r="444" spans="2:17" ht="15.75" thickBot="1">
      <c r="C444" s="560" t="s">
        <v>654</v>
      </c>
      <c r="D444" s="561">
        <f>SUM(D430:D441)</f>
        <v>4</v>
      </c>
      <c r="E444" s="567">
        <f>IFERROR(SUMPRODUCT(E430:E441,$D$430:$D$441)/$D$444,"")</f>
        <v>0</v>
      </c>
      <c r="F444" s="567">
        <f t="shared" ref="F444:J444" si="46">IFERROR(SUMPRODUCT(F430:F441,$D$430:$D$441)/$D$444,"")</f>
        <v>0</v>
      </c>
      <c r="G444" s="567">
        <f t="shared" si="46"/>
        <v>0</v>
      </c>
      <c r="H444" s="567">
        <f t="shared" si="46"/>
        <v>0</v>
      </c>
      <c r="I444" s="567">
        <f t="shared" si="46"/>
        <v>0</v>
      </c>
      <c r="J444" s="567">
        <f t="shared" si="46"/>
        <v>4270</v>
      </c>
      <c r="K444" s="562">
        <f>SUM(K430:K441)</f>
        <v>5</v>
      </c>
      <c r="L444" s="567">
        <f>IFERROR(SUMPRODUCT(L430:L441,$K$430:$K$441)/$K$444,"")</f>
        <v>0</v>
      </c>
      <c r="M444" s="567">
        <f t="shared" ref="M444:Q444" si="47">IFERROR(SUMPRODUCT(M430:M441,$K$430:$K$441)/$K$444,"")</f>
        <v>0</v>
      </c>
      <c r="N444" s="567">
        <f t="shared" si="47"/>
        <v>0</v>
      </c>
      <c r="O444" s="567">
        <f t="shared" si="47"/>
        <v>0</v>
      </c>
      <c r="P444" s="567">
        <f t="shared" si="47"/>
        <v>0</v>
      </c>
      <c r="Q444" s="568">
        <f t="shared" si="47"/>
        <v>4270</v>
      </c>
    </row>
  </sheetData>
  <sheetProtection formatCells="0" formatColumns="0" formatRows="0" insertColumns="0" insertRows="0" insertHyperlinks="0" deleteColumns="0" deleteRows="0" pivotTables="0"/>
  <mergeCells count="12">
    <mergeCell ref="C372:E372"/>
    <mergeCell ref="C409:E409"/>
    <mergeCell ref="C187:E187"/>
    <mergeCell ref="C224:E224"/>
    <mergeCell ref="C261:E261"/>
    <mergeCell ref="C298:E298"/>
    <mergeCell ref="C335:E335"/>
    <mergeCell ref="C2:E2"/>
    <mergeCell ref="C39:E39"/>
    <mergeCell ref="C76:E76"/>
    <mergeCell ref="C113:E113"/>
    <mergeCell ref="C150:E150"/>
  </mergeCells>
  <pageMargins left="0.7" right="0.7" top="0.75" bottom="0.75" header="0.3" footer="0.3"/>
  <ignoredErrors>
    <ignoredError sqref="K1:K41 K72:K78 K109:K115 K79:K108 K42:K71 K146:K152 K116:K145 K183:K189 K220:K226 K257:K263 K294:K300 K331:K337 K368:K374 K405:K411 K442:K445 K446:K1048576 K375:K404 K412:K441 K338:K367 K301:K330 K264:K293 K227:K256 K190:K219 K153:K18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CC"/>
  </sheetPr>
  <dimension ref="B1:AE24"/>
  <sheetViews>
    <sheetView showGridLines="0" zoomScale="80" zoomScaleNormal="80" workbookViewId="0">
      <selection activeCell="AT18" sqref="AT17:AT18"/>
    </sheetView>
  </sheetViews>
  <sheetFormatPr defaultColWidth="8.85546875" defaultRowHeight="15"/>
  <cols>
    <col min="1" max="1" width="2.28515625" style="413" customWidth="1"/>
    <col min="2" max="2" width="10.7109375" style="413" customWidth="1"/>
    <col min="3" max="6" width="8.7109375" style="413" hidden="1" customWidth="1"/>
    <col min="7" max="8" width="10.7109375" style="413" hidden="1" customWidth="1"/>
    <col min="9" max="9" width="10.7109375" style="413" customWidth="1"/>
    <col min="10" max="13" width="8.7109375" style="413" hidden="1" customWidth="1"/>
    <col min="14" max="15" width="10.7109375" style="413" hidden="1" customWidth="1"/>
    <col min="16" max="16" width="10.7109375" style="413" customWidth="1"/>
    <col min="17" max="20" width="8.7109375" style="413" hidden="1" customWidth="1"/>
    <col min="21" max="22" width="10.7109375" style="413" hidden="1" customWidth="1"/>
    <col min="23" max="23" width="10.7109375" style="413" customWidth="1"/>
    <col min="24" max="27" width="8.7109375" style="413" hidden="1" customWidth="1"/>
    <col min="28" max="29" width="10.7109375" style="413" hidden="1" customWidth="1"/>
    <col min="30" max="30" width="12" style="413" customWidth="1"/>
    <col min="31" max="31" width="86.140625" style="413" customWidth="1"/>
    <col min="32" max="16384" width="8.85546875" style="413"/>
  </cols>
  <sheetData>
    <row r="1" spans="2:31" ht="76.900000000000006" customHeight="1"/>
    <row r="2" spans="2:31" ht="19.899999999999999" customHeight="1">
      <c r="B2" s="941" t="s">
        <v>689</v>
      </c>
      <c r="C2" s="940" t="s">
        <v>63</v>
      </c>
      <c r="D2" s="940"/>
      <c r="E2" s="940"/>
      <c r="F2" s="940"/>
      <c r="G2" s="940"/>
      <c r="H2" s="940"/>
      <c r="I2" s="940"/>
      <c r="J2" s="939" t="s">
        <v>690</v>
      </c>
      <c r="K2" s="939"/>
      <c r="L2" s="939"/>
      <c r="M2" s="939"/>
      <c r="N2" s="939"/>
      <c r="O2" s="939"/>
      <c r="P2" s="939"/>
      <c r="Q2" s="943" t="s">
        <v>691</v>
      </c>
      <c r="R2" s="943"/>
      <c r="S2" s="943"/>
      <c r="T2" s="943"/>
      <c r="U2" s="943"/>
      <c r="V2" s="943"/>
      <c r="W2" s="943"/>
      <c r="X2" s="944" t="s">
        <v>703</v>
      </c>
      <c r="Y2" s="944"/>
      <c r="Z2" s="944"/>
      <c r="AA2" s="944"/>
      <c r="AB2" s="944"/>
      <c r="AC2" s="944"/>
      <c r="AD2" s="945"/>
      <c r="AE2" s="937" t="s">
        <v>692</v>
      </c>
    </row>
    <row r="3" spans="2:31" ht="19.899999999999999" customHeight="1">
      <c r="B3" s="942"/>
      <c r="C3" s="635" t="s">
        <v>688</v>
      </c>
      <c r="D3" s="635" t="s">
        <v>593</v>
      </c>
      <c r="E3" s="635" t="s">
        <v>594</v>
      </c>
      <c r="F3" s="635" t="s">
        <v>595</v>
      </c>
      <c r="G3" s="635" t="s">
        <v>596</v>
      </c>
      <c r="H3" s="635" t="s">
        <v>597</v>
      </c>
      <c r="I3" s="635" t="s">
        <v>598</v>
      </c>
      <c r="J3" s="636" t="s">
        <v>688</v>
      </c>
      <c r="K3" s="636" t="s">
        <v>593</v>
      </c>
      <c r="L3" s="636" t="s">
        <v>594</v>
      </c>
      <c r="M3" s="636" t="s">
        <v>595</v>
      </c>
      <c r="N3" s="636" t="s">
        <v>596</v>
      </c>
      <c r="O3" s="636" t="s">
        <v>597</v>
      </c>
      <c r="P3" s="636" t="s">
        <v>598</v>
      </c>
      <c r="Q3" s="637" t="s">
        <v>688</v>
      </c>
      <c r="R3" s="637" t="s">
        <v>593</v>
      </c>
      <c r="S3" s="637" t="s">
        <v>594</v>
      </c>
      <c r="T3" s="637" t="s">
        <v>595</v>
      </c>
      <c r="U3" s="637" t="s">
        <v>596</v>
      </c>
      <c r="V3" s="637" t="s">
        <v>597</v>
      </c>
      <c r="W3" s="637" t="s">
        <v>598</v>
      </c>
      <c r="X3" s="638" t="s">
        <v>688</v>
      </c>
      <c r="Y3" s="639" t="s">
        <v>593</v>
      </c>
      <c r="Z3" s="639" t="s">
        <v>594</v>
      </c>
      <c r="AA3" s="639" t="s">
        <v>595</v>
      </c>
      <c r="AB3" s="639" t="s">
        <v>596</v>
      </c>
      <c r="AC3" s="717" t="s">
        <v>597</v>
      </c>
      <c r="AD3" s="718" t="s">
        <v>598</v>
      </c>
      <c r="AE3" s="938"/>
    </row>
    <row r="4" spans="2:31" ht="19.899999999999999" customHeight="1">
      <c r="B4" s="716" t="s">
        <v>743</v>
      </c>
      <c r="C4" s="644">
        <f>IFERROR(IF(Qty!D36=0,"",Qty!D36),"")</f>
        <v>13</v>
      </c>
      <c r="D4" s="648">
        <f>IFERROR(IF(Qty!E36=0,"",Qty!E36),"")</f>
        <v>28.110769230769229</v>
      </c>
      <c r="E4" s="648">
        <f>IFERROR(IF(Qty!F36=0,"",Qty!F36),"")</f>
        <v>2.4776923076923074</v>
      </c>
      <c r="F4" s="648">
        <f>IFERROR(IF(Qty!G36=0,"",Qty!G36),"")</f>
        <v>0.11384615384615385</v>
      </c>
      <c r="G4" s="644">
        <f>IFERROR(IF(Qty!H36=0,"",Qty!H36),"")</f>
        <v>6855.0769230769229</v>
      </c>
      <c r="H4" s="644">
        <f>IFERROR(IF(Qty!I36=0,"",Qty!I36),"")</f>
        <v>5337.3076923076924</v>
      </c>
      <c r="I4" s="644">
        <f>IFERROR(IF(Qty!J36=0,"",Qty!J36),"")</f>
        <v>4775.6153846153848</v>
      </c>
      <c r="J4" s="646">
        <f>IFERROR(IF(Qty!K36=0,"",Qty!K36),"")</f>
        <v>13</v>
      </c>
      <c r="K4" s="652">
        <f>IFERROR(IF(Qty!L36=0,"",Qty!L36),"")</f>
        <v>28.110769230769229</v>
      </c>
      <c r="L4" s="652">
        <f>IFERROR(IF(Qty!M36=0,"",Qty!M36),"")</f>
        <v>2.4776923076923074</v>
      </c>
      <c r="M4" s="652">
        <f>IFERROR(IF(Qty!N36=0,"",Qty!N36),"")</f>
        <v>0.11384615384615385</v>
      </c>
      <c r="N4" s="646">
        <f>IFERROR(IF(Qty!O36=0,"",Qty!O36),"")</f>
        <v>6855.0769230769229</v>
      </c>
      <c r="O4" s="646">
        <f>IFERROR(IF(Qty!P36=0,"",Qty!P36),"")</f>
        <v>5337.3076923076924</v>
      </c>
      <c r="P4" s="646">
        <f>IFERROR(IF(Qty!Q36=0,"",Qty!Q36),"")</f>
        <v>4775.6153846153848</v>
      </c>
      <c r="Q4" s="640">
        <f>IFERROR(IF(J4="","",J4-C4),"")</f>
        <v>0</v>
      </c>
      <c r="R4" s="654">
        <f t="shared" ref="R4:W15" si="0">IFERROR(IF(K4="","",K4-D4),"")</f>
        <v>0</v>
      </c>
      <c r="S4" s="654">
        <f t="shared" si="0"/>
        <v>0</v>
      </c>
      <c r="T4" s="654">
        <f t="shared" si="0"/>
        <v>0</v>
      </c>
      <c r="U4" s="640">
        <f t="shared" si="0"/>
        <v>0</v>
      </c>
      <c r="V4" s="640">
        <f t="shared" si="0"/>
        <v>0</v>
      </c>
      <c r="W4" s="640">
        <f t="shared" si="0"/>
        <v>0</v>
      </c>
      <c r="X4" s="634">
        <f t="shared" ref="X4:X9" si="1">IFERROR(IF(J4="","",J4/C4),"")</f>
        <v>1</v>
      </c>
      <c r="Y4" s="634">
        <f t="shared" ref="Y4:AD8" si="2">IFERROR(IF(K4="","",K4/D4),"")</f>
        <v>1</v>
      </c>
      <c r="Z4" s="634">
        <f t="shared" si="2"/>
        <v>1</v>
      </c>
      <c r="AA4" s="634">
        <f t="shared" si="2"/>
        <v>1</v>
      </c>
      <c r="AB4" s="634">
        <f t="shared" si="2"/>
        <v>1</v>
      </c>
      <c r="AC4" s="634">
        <f t="shared" si="2"/>
        <v>1</v>
      </c>
      <c r="AD4" s="634">
        <f t="shared" si="2"/>
        <v>1</v>
      </c>
      <c r="AE4" s="715"/>
    </row>
    <row r="5" spans="2:31" ht="19.899999999999999" customHeight="1">
      <c r="B5" s="716" t="s">
        <v>744</v>
      </c>
      <c r="C5" s="641">
        <f>IFERROR(IF(Qty!D73=0,"",Qty!D73),"")</f>
        <v>13</v>
      </c>
      <c r="D5" s="649">
        <f>IFERROR(IF(Qty!E73=0,"",Qty!E73),"")</f>
        <v>28.110769230769229</v>
      </c>
      <c r="E5" s="649">
        <f>IFERROR(IF(Qty!F73=0,"",Qty!F73),"")</f>
        <v>2.4776923076923074</v>
      </c>
      <c r="F5" s="649">
        <f>IFERROR(IF(Qty!G73=0,"",Qty!G73),"")</f>
        <v>0.11384615384615385</v>
      </c>
      <c r="G5" s="641">
        <f>IFERROR(IF(Qty!H73=0,"",Qty!H73),"")</f>
        <v>6855.0769230769229</v>
      </c>
      <c r="H5" s="641">
        <f>IFERROR(IF(Qty!I73=0,"",Qty!I73),"")</f>
        <v>5337.3076923076924</v>
      </c>
      <c r="I5" s="641">
        <f>IFERROR(IF(Qty!J73=0,"",Qty!J73),"")</f>
        <v>4775.6153846153848</v>
      </c>
      <c r="J5" s="641">
        <f>IFERROR(IF(Qty!K73=0,"",Qty!K73),"")</f>
        <v>7</v>
      </c>
      <c r="K5" s="649">
        <f>IFERROR(IF(Qty!L73=0,"",Qty!L73),"")</f>
        <v>28.30142857142857</v>
      </c>
      <c r="L5" s="649">
        <f>IFERROR(IF(Qty!M73=0,"",Qty!M73),"")</f>
        <v>2.2842857142857143</v>
      </c>
      <c r="M5" s="649">
        <f>IFERROR(IF(Qty!N73=0,"",Qty!N73),"")</f>
        <v>0.12857142857142859</v>
      </c>
      <c r="N5" s="641">
        <f>IFERROR(IF(Qty!O73=0,"",Qty!O73),"")</f>
        <v>6892</v>
      </c>
      <c r="O5" s="641">
        <f>IFERROR(IF(Qty!P73=0,"",Qty!P73),"")</f>
        <v>5372.8571428571431</v>
      </c>
      <c r="P5" s="641">
        <f>IFERROR(IF(Qty!Q73=0,"",Qty!Q73),"")</f>
        <v>4793.5714285714284</v>
      </c>
      <c r="Q5" s="641">
        <f t="shared" ref="Q5:Q15" si="3">IFERROR(IF(J5="","",J5-C5),"")</f>
        <v>-6</v>
      </c>
      <c r="R5" s="649">
        <f t="shared" si="0"/>
        <v>0.19065934065934087</v>
      </c>
      <c r="S5" s="649">
        <f t="shared" si="0"/>
        <v>-0.19340659340659316</v>
      </c>
      <c r="T5" s="649">
        <f t="shared" si="0"/>
        <v>1.472527472527474E-2</v>
      </c>
      <c r="U5" s="641">
        <f t="shared" si="0"/>
        <v>36.923076923077133</v>
      </c>
      <c r="V5" s="641">
        <f t="shared" si="0"/>
        <v>35.549450549450739</v>
      </c>
      <c r="W5" s="641">
        <f t="shared" si="0"/>
        <v>17.956043956043686</v>
      </c>
      <c r="X5" s="629">
        <f t="shared" si="1"/>
        <v>0.53846153846153844</v>
      </c>
      <c r="Y5" s="629">
        <f t="shared" si="2"/>
        <v>1.0067824305729296</v>
      </c>
      <c r="Z5" s="629">
        <f t="shared" si="2"/>
        <v>0.9219408347008472</v>
      </c>
      <c r="AA5" s="629">
        <f t="shared" si="2"/>
        <v>1.1293436293436294</v>
      </c>
      <c r="AB5" s="629">
        <f t="shared" si="2"/>
        <v>1.0053862381614973</v>
      </c>
      <c r="AC5" s="629">
        <f t="shared" si="2"/>
        <v>1.0066605585810025</v>
      </c>
      <c r="AD5" s="629">
        <f t="shared" si="2"/>
        <v>1.0037599434857942</v>
      </c>
      <c r="AE5" s="630"/>
    </row>
    <row r="6" spans="2:31" ht="19.899999999999999" customHeight="1">
      <c r="B6" s="716" t="s">
        <v>745</v>
      </c>
      <c r="C6" s="645">
        <f>IFERROR(IF(Qty!D110=0,"",Qty!D110),"")</f>
        <v>27</v>
      </c>
      <c r="D6" s="650">
        <f>IFERROR(IF(Qty!E110=0,"",Qty!E110),"")</f>
        <v>28.085925925925924</v>
      </c>
      <c r="E6" s="650">
        <f>IFERROR(IF(Qty!F110=0,"",Qty!F110),"")</f>
        <v>2.4962962962962965</v>
      </c>
      <c r="F6" s="650">
        <f>IFERROR(IF(Qty!G110=0,"",Qty!G110),"")</f>
        <v>0.10592592592592594</v>
      </c>
      <c r="G6" s="645">
        <f>IFERROR(IF(Qty!H110=0,"",Qty!H110),"")</f>
        <v>6847.3703703703704</v>
      </c>
      <c r="H6" s="645">
        <f>IFERROR(IF(Qty!I110=0,"",Qty!I110),"")</f>
        <v>5328.2962962962965</v>
      </c>
      <c r="I6" s="645">
        <f>IFERROR(IF(Qty!J110=0,"",Qty!J110),"")</f>
        <v>4771.0740740740739</v>
      </c>
      <c r="J6" s="647">
        <f>IFERROR(IF(Qty!K110=0,"",Qty!K110),"")</f>
        <v>22</v>
      </c>
      <c r="K6" s="653">
        <f>IFERROR(IF(Qty!L110=0,"",Qty!L110),"")</f>
        <v>27.865909090909089</v>
      </c>
      <c r="L6" s="653">
        <f>IFERROR(IF(Qty!M110=0,"",Qty!M110),"")</f>
        <v>2.4209090909090913</v>
      </c>
      <c r="M6" s="653">
        <f>IFERROR(IF(Qty!N110=0,"",Qty!N110),"")</f>
        <v>9.1818181818181813E-2</v>
      </c>
      <c r="N6" s="647">
        <f>IFERROR(IF(Qty!O110=0,"",Qty!O110),"")</f>
        <v>6827.090909090909</v>
      </c>
      <c r="O6" s="647">
        <f>IFERROR(IF(Qty!P110=0,"",Qty!P110),"")</f>
        <v>5322.136363636364</v>
      </c>
      <c r="P6" s="647">
        <f>IFERROR(IF(Qty!Q110=0,"",Qty!Q110),"")</f>
        <v>4778.909090909091</v>
      </c>
      <c r="Q6" s="642">
        <f t="shared" si="3"/>
        <v>-5</v>
      </c>
      <c r="R6" s="655">
        <f t="shared" si="0"/>
        <v>-0.22001683501683544</v>
      </c>
      <c r="S6" s="655">
        <f t="shared" si="0"/>
        <v>-7.5387205387205114E-2</v>
      </c>
      <c r="T6" s="655">
        <f t="shared" si="0"/>
        <v>-1.4107744107744125E-2</v>
      </c>
      <c r="U6" s="642">
        <f t="shared" si="0"/>
        <v>-20.27946127946143</v>
      </c>
      <c r="V6" s="642">
        <f t="shared" si="0"/>
        <v>-6.159932659932565</v>
      </c>
      <c r="W6" s="642">
        <f t="shared" si="0"/>
        <v>7.8350168350170861</v>
      </c>
      <c r="X6" s="631">
        <f t="shared" si="1"/>
        <v>0.81481481481481477</v>
      </c>
      <c r="Y6" s="631">
        <f t="shared" si="2"/>
        <v>0.9921662958309756</v>
      </c>
      <c r="Z6" s="631">
        <f t="shared" si="2"/>
        <v>0.96980037766387928</v>
      </c>
      <c r="AA6" s="631">
        <f t="shared" si="2"/>
        <v>0.86681500317863935</v>
      </c>
      <c r="AB6" s="631">
        <f t="shared" si="2"/>
        <v>0.9970383577661851</v>
      </c>
      <c r="AC6" s="631">
        <f t="shared" si="2"/>
        <v>0.99884392077366002</v>
      </c>
      <c r="AD6" s="631">
        <f t="shared" si="2"/>
        <v>1.0016421914045712</v>
      </c>
      <c r="AE6" s="714"/>
    </row>
    <row r="7" spans="2:31" ht="19.899999999999999" customHeight="1">
      <c r="B7" s="716" t="s">
        <v>746</v>
      </c>
      <c r="C7" s="641">
        <f>IFERROR(IF(Qty!D147=0,"",Qty!D147),"")</f>
        <v>27</v>
      </c>
      <c r="D7" s="649">
        <f>IFERROR(IF(Qty!E147=0,"",Qty!E147),"")</f>
        <v>28.085925925925924</v>
      </c>
      <c r="E7" s="649">
        <f>IFERROR(IF(Qty!F147=0,"",Qty!F147),"")</f>
        <v>2.4962962962962965</v>
      </c>
      <c r="F7" s="649">
        <f>IFERROR(IF(Qty!G147=0,"",Qty!G147),"")</f>
        <v>0.10592592592592594</v>
      </c>
      <c r="G7" s="641">
        <f>IFERROR(IF(Qty!H147=0,"",Qty!H147),"")</f>
        <v>6847.3703703703704</v>
      </c>
      <c r="H7" s="641">
        <f>IFERROR(IF(Qty!I147=0,"",Qty!I147),"")</f>
        <v>5328.2962962962965</v>
      </c>
      <c r="I7" s="641">
        <f>IFERROR(IF(Qty!J147=0,"",Qty!J147),"")</f>
        <v>4771.0740740740739</v>
      </c>
      <c r="J7" s="641">
        <f>IFERROR(IF(Qty!K147=0,"",Qty!K147),"")</f>
        <v>34</v>
      </c>
      <c r="K7" s="649">
        <f>IFERROR(IF(Qty!L147=0,"",Qty!L147),"")</f>
        <v>27.927941176470586</v>
      </c>
      <c r="L7" s="649">
        <f>IFERROR(IF(Qty!M147=0,"",Qty!M147),"")</f>
        <v>2.4582352941176469</v>
      </c>
      <c r="M7" s="649">
        <f>IFERROR(IF(Qty!N147=0,"",Qty!N147),"")</f>
        <v>9.1764705882352943E-2</v>
      </c>
      <c r="N7" s="641">
        <f>IFERROR(IF(Qty!O147=0,"",Qty!O147),"")</f>
        <v>6829.4411764705883</v>
      </c>
      <c r="O7" s="641">
        <f>IFERROR(IF(Qty!P147=0,"",Qty!P147),"")</f>
        <v>5318.7058823529414</v>
      </c>
      <c r="P7" s="641">
        <f>IFERROR(IF(Qty!Q147=0,"",Qty!Q147),"")</f>
        <v>4773.3529411764703</v>
      </c>
      <c r="Q7" s="641">
        <f t="shared" si="3"/>
        <v>7</v>
      </c>
      <c r="R7" s="649">
        <f t="shared" si="0"/>
        <v>-0.15798474945533769</v>
      </c>
      <c r="S7" s="649">
        <f t="shared" si="0"/>
        <v>-3.8061002178649606E-2</v>
      </c>
      <c r="T7" s="649">
        <f t="shared" si="0"/>
        <v>-1.4161220043572995E-2</v>
      </c>
      <c r="U7" s="641">
        <f t="shared" si="0"/>
        <v>-17.929193899782149</v>
      </c>
      <c r="V7" s="641">
        <f t="shared" si="0"/>
        <v>-9.5904139433550881</v>
      </c>
      <c r="W7" s="641">
        <f t="shared" si="0"/>
        <v>2.2788671023963616</v>
      </c>
      <c r="X7" s="629">
        <f t="shared" si="1"/>
        <v>1.2592592592592593</v>
      </c>
      <c r="Y7" s="629">
        <f t="shared" si="2"/>
        <v>0.99437494957894546</v>
      </c>
      <c r="Z7" s="629">
        <f t="shared" si="2"/>
        <v>0.98475301099668344</v>
      </c>
      <c r="AA7" s="629">
        <f t="shared" si="2"/>
        <v>0.8663101604278074</v>
      </c>
      <c r="AB7" s="629">
        <f t="shared" si="2"/>
        <v>0.99738159425735684</v>
      </c>
      <c r="AC7" s="629">
        <f t="shared" si="2"/>
        <v>0.99820009747768312</v>
      </c>
      <c r="AD7" s="629">
        <f t="shared" si="2"/>
        <v>1.0004776423645945</v>
      </c>
      <c r="AE7" s="630"/>
    </row>
    <row r="8" spans="2:31" ht="19.899999999999999" customHeight="1">
      <c r="B8" s="716" t="s">
        <v>747</v>
      </c>
      <c r="C8" s="645">
        <f>IFERROR(IF(Qty!D184=0,"",Qty!D184),"")</f>
        <v>27</v>
      </c>
      <c r="D8" s="650">
        <f>IFERROR(IF(Qty!E184=0,"",Qty!E184),"")</f>
        <v>27.915555555555553</v>
      </c>
      <c r="E8" s="650">
        <f>IFERROR(IF(Qty!F184=0,"",Qty!F184),"")</f>
        <v>2.5777777777777775</v>
      </c>
      <c r="F8" s="650">
        <f>IFERROR(IF(Qty!G184=0,"",Qty!G184),"")</f>
        <v>9.407407407407406E-2</v>
      </c>
      <c r="G8" s="645">
        <f>IFERROR(IF(Qty!H184=0,"",Qty!H184),"")</f>
        <v>6821.4444444444443</v>
      </c>
      <c r="H8" s="645">
        <f>IFERROR(IF(Qty!I184=0,"",Qty!I184),"")</f>
        <v>5307.5555555555557</v>
      </c>
      <c r="I8" s="645">
        <f>IFERROR(IF(Qty!J184=0,"",Qty!J184),"")</f>
        <v>4763.9629629629626</v>
      </c>
      <c r="J8" s="647">
        <f>IFERROR(IF(Qty!K184=0,"",Qty!K184),"")</f>
        <v>35</v>
      </c>
      <c r="K8" s="653">
        <f>IFERROR(IF(Qty!L184=0,"",Qty!L184),"")</f>
        <v>27.943428571428569</v>
      </c>
      <c r="L8" s="653">
        <f>IFERROR(IF(Qty!M184=0,"",Qty!M184),"")</f>
        <v>2.5760000000000001</v>
      </c>
      <c r="M8" s="653">
        <f>IFERROR(IF(Qty!N184=0,"",Qty!N184),"")</f>
        <v>9.3714285714285722E-2</v>
      </c>
      <c r="N8" s="647">
        <f>IFERROR(IF(Qty!O184=0,"",Qty!O184),"")</f>
        <v>6823.6</v>
      </c>
      <c r="O8" s="647">
        <f>IFERROR(IF(Qty!P184=0,"",Qty!P184),"")</f>
        <v>5307.7428571428572</v>
      </c>
      <c r="P8" s="647">
        <f>IFERROR(IF(Qty!Q184=0,"",Qty!Q184),"")</f>
        <v>4763</v>
      </c>
      <c r="Q8" s="642">
        <f t="shared" si="3"/>
        <v>8</v>
      </c>
      <c r="R8" s="655">
        <f t="shared" si="0"/>
        <v>2.7873015873016271E-2</v>
      </c>
      <c r="S8" s="655">
        <f t="shared" si="0"/>
        <v>-1.777777777777434E-3</v>
      </c>
      <c r="T8" s="655">
        <f t="shared" si="0"/>
        <v>-3.5978835978833779E-4</v>
      </c>
      <c r="U8" s="642">
        <f t="shared" si="0"/>
        <v>2.1555555555560204</v>
      </c>
      <c r="V8" s="642">
        <f t="shared" si="0"/>
        <v>0.18730158730159019</v>
      </c>
      <c r="W8" s="642">
        <f t="shared" si="0"/>
        <v>-0.96296296296259243</v>
      </c>
      <c r="X8" s="631">
        <f t="shared" si="1"/>
        <v>1.2962962962962963</v>
      </c>
      <c r="Y8" s="631">
        <f t="shared" si="2"/>
        <v>1.0009984761298247</v>
      </c>
      <c r="Z8" s="631">
        <f t="shared" si="2"/>
        <v>0.99931034482758629</v>
      </c>
      <c r="AA8" s="631">
        <f t="shared" si="2"/>
        <v>0.99617547806524209</v>
      </c>
      <c r="AB8" s="631">
        <f t="shared" si="2"/>
        <v>1.0003159969377617</v>
      </c>
      <c r="AC8" s="631">
        <f t="shared" si="2"/>
        <v>1.0000352896140872</v>
      </c>
      <c r="AD8" s="631">
        <f t="shared" si="2"/>
        <v>0.99979786514495406</v>
      </c>
      <c r="AE8" s="714"/>
    </row>
    <row r="9" spans="2:31" ht="19.899999999999999" customHeight="1">
      <c r="B9" s="716" t="s">
        <v>748</v>
      </c>
      <c r="C9" s="641">
        <f>IFERROR(IF(Qty!D221=0,"",Qty!D221),"")</f>
        <v>27</v>
      </c>
      <c r="D9" s="649">
        <f>IFERROR(IF(Qty!E221=0,"",Qty!E221),"")</f>
        <v>27.915555555555553</v>
      </c>
      <c r="E9" s="649">
        <f>IFERROR(IF(Qty!F221=0,"",Qty!F221),"")</f>
        <v>2.5777777777777775</v>
      </c>
      <c r="F9" s="649">
        <f>IFERROR(IF(Qty!G221=0,"",Qty!G221),"")</f>
        <v>9.407407407407406E-2</v>
      </c>
      <c r="G9" s="641">
        <f>IFERROR(IF(Qty!H221=0,"",Qty!H221),"")</f>
        <v>6821.4444444444443</v>
      </c>
      <c r="H9" s="641">
        <f>IFERROR(IF(Qty!I221=0,"",Qty!I221),"")</f>
        <v>5307.5555555555557</v>
      </c>
      <c r="I9" s="641">
        <f>IFERROR(IF(Qty!J221=0,"",Qty!J221),"")</f>
        <v>4763.9629629629626</v>
      </c>
      <c r="J9" s="641">
        <f>IFERROR(IF(Qty!K221=0,"",Qty!K221),"")</f>
        <v>19</v>
      </c>
      <c r="K9" s="649">
        <f>IFERROR(IF(Qty!L221=0,"",Qty!L221),"")</f>
        <v>27.920526315789473</v>
      </c>
      <c r="L9" s="649">
        <f>IFERROR(IF(Qty!M221=0,"",Qty!M221),"")</f>
        <v>2.4431578947368422</v>
      </c>
      <c r="M9" s="649">
        <f>IFERROR(IF(Qty!N221=0,"",Qty!N221),"")</f>
        <v>9.1578947368421065E-2</v>
      </c>
      <c r="N9" s="641">
        <f>IFERROR(IF(Qty!O221=0,"",Qty!O221),"")</f>
        <v>6829.7894736842109</v>
      </c>
      <c r="O9" s="641">
        <f>IFERROR(IF(Qty!P221=0,"",Qty!P221),"")</f>
        <v>5320.105263157895</v>
      </c>
      <c r="P9" s="641">
        <f>IFERROR(IF(Qty!Q221=0,"",Qty!Q221),"")</f>
        <v>4774.894736842105</v>
      </c>
      <c r="Q9" s="641">
        <f t="shared" si="3"/>
        <v>-8</v>
      </c>
      <c r="R9" s="649">
        <f t="shared" si="0"/>
        <v>4.9707602339204016E-3</v>
      </c>
      <c r="S9" s="649">
        <f t="shared" si="0"/>
        <v>-0.13461988304093531</v>
      </c>
      <c r="T9" s="649">
        <f t="shared" si="0"/>
        <v>-2.4951267056529947E-3</v>
      </c>
      <c r="U9" s="641">
        <f t="shared" si="0"/>
        <v>8.345029239766518</v>
      </c>
      <c r="V9" s="641">
        <f t="shared" si="0"/>
        <v>12.549707602339367</v>
      </c>
      <c r="W9" s="641">
        <f t="shared" si="0"/>
        <v>10.931773879142384</v>
      </c>
      <c r="X9" s="629">
        <f t="shared" si="1"/>
        <v>0.70370370370370372</v>
      </c>
      <c r="Y9" s="629">
        <f t="shared" ref="Y9:AD9" si="4">IFERROR(IF(K9="","",K9/D9),"")</f>
        <v>1.0001780641701372</v>
      </c>
      <c r="Z9" s="629">
        <f t="shared" si="4"/>
        <v>0.94777676950998202</v>
      </c>
      <c r="AA9" s="629">
        <f t="shared" si="4"/>
        <v>0.97347699958557843</v>
      </c>
      <c r="AB9" s="629">
        <f t="shared" si="4"/>
        <v>1.0012233522251379</v>
      </c>
      <c r="AC9" s="629">
        <f t="shared" si="4"/>
        <v>1.0023644985852673</v>
      </c>
      <c r="AD9" s="629">
        <f t="shared" si="4"/>
        <v>1.0022946807026274</v>
      </c>
      <c r="AE9" s="630"/>
    </row>
    <row r="10" spans="2:31" ht="19.899999999999999" customHeight="1">
      <c r="B10" s="716" t="s">
        <v>749</v>
      </c>
      <c r="C10" s="645">
        <f>IFERROR(IF(Qty!D258=0,"",Qty!D258),"")</f>
        <v>27</v>
      </c>
      <c r="D10" s="650">
        <f>IFERROR(IF(Qty!E258=0,"",Qty!E258),"")</f>
        <v>27.915555555555553</v>
      </c>
      <c r="E10" s="650">
        <f>IFERROR(IF(Qty!F258=0,"",Qty!F258),"")</f>
        <v>2.5777777777777775</v>
      </c>
      <c r="F10" s="650">
        <f>IFERROR(IF(Qty!G258=0,"",Qty!G258),"")</f>
        <v>9.407407407407406E-2</v>
      </c>
      <c r="G10" s="645">
        <f>IFERROR(IF(Qty!H258=0,"",Qty!H258),"")</f>
        <v>6821.4444444444443</v>
      </c>
      <c r="H10" s="645">
        <f>IFERROR(IF(Qty!I258=0,"",Qty!I258),"")</f>
        <v>5307.5555555555557</v>
      </c>
      <c r="I10" s="645">
        <f>IFERROR(IF(Qty!J258=0,"",Qty!J258),"")</f>
        <v>4763.9629629629626</v>
      </c>
      <c r="J10" s="647">
        <f>IFERROR(IF(Qty!K258=0,"",Qty!K258),"")</f>
        <v>29</v>
      </c>
      <c r="K10" s="653">
        <f>IFERROR(IF(Qty!L258=0,"",Qty!L258),"")</f>
        <v>27.931724137931035</v>
      </c>
      <c r="L10" s="653">
        <f>IFERROR(IF(Qty!M258=0,"",Qty!M258),"")</f>
        <v>2.4965517241379311</v>
      </c>
      <c r="M10" s="653">
        <f>IFERROR(IF(Qty!N258=0,"",Qty!N258),"")</f>
        <v>9.2413793103448286E-2</v>
      </c>
      <c r="N10" s="647">
        <f>IFERROR(IF(Qty!O258=0,"",Qty!O258),"")</f>
        <v>6827.4482758620688</v>
      </c>
      <c r="O10" s="647">
        <f>IFERROR(IF(Qty!P258=0,"",Qty!P258),"")</f>
        <v>5315.1379310344828</v>
      </c>
      <c r="P10" s="647">
        <f>IFERROR(IF(Qty!Q258=0,"",Qty!Q258),"")</f>
        <v>4770.0344827586205</v>
      </c>
      <c r="Q10" s="642">
        <f t="shared" si="3"/>
        <v>2</v>
      </c>
      <c r="R10" s="655">
        <f t="shared" si="0"/>
        <v>1.6168582375481577E-2</v>
      </c>
      <c r="S10" s="655">
        <f t="shared" si="0"/>
        <v>-8.1226053639846363E-2</v>
      </c>
      <c r="T10" s="655">
        <f t="shared" si="0"/>
        <v>-1.6602809706257743E-3</v>
      </c>
      <c r="U10" s="642">
        <f t="shared" si="0"/>
        <v>6.0038314176244967</v>
      </c>
      <c r="V10" s="642">
        <f t="shared" si="0"/>
        <v>7.5823754789271334</v>
      </c>
      <c r="W10" s="642">
        <f t="shared" si="0"/>
        <v>6.0715197956578777</v>
      </c>
      <c r="X10" s="631">
        <f t="shared" ref="X10:AA15" si="5">IFERROR(IF(J10="","",J10/C10),"")</f>
        <v>1.0740740740740742</v>
      </c>
      <c r="Y10" s="631">
        <f t="shared" si="5"/>
        <v>1.0005791961526005</v>
      </c>
      <c r="Z10" s="631">
        <f t="shared" si="5"/>
        <v>0.96848989298454236</v>
      </c>
      <c r="AA10" s="631">
        <f t="shared" si="5"/>
        <v>0.98235134401303315</v>
      </c>
      <c r="AB10" s="631">
        <f t="shared" ref="AB10:AC15" si="6">IFERROR(IF(N10="","",N10-G10),"")</f>
        <v>6.0038314176244967</v>
      </c>
      <c r="AC10" s="631">
        <f t="shared" si="6"/>
        <v>7.5823754789271334</v>
      </c>
      <c r="AD10" s="631">
        <f t="shared" ref="AD10:AD15" si="7">IFERROR(IF(P10="","",P10/I10),"")</f>
        <v>1.0012744683035659</v>
      </c>
      <c r="AE10" s="714"/>
    </row>
    <row r="11" spans="2:31" ht="19.899999999999999" customHeight="1">
      <c r="B11" s="716" t="s">
        <v>750</v>
      </c>
      <c r="C11" s="641">
        <f>IFERROR(IF(Qty!D295=0,"",Qty!D295),"")</f>
        <v>27</v>
      </c>
      <c r="D11" s="649">
        <f>IFERROR(IF(Qty!E295=0,"",Qty!E295),"")</f>
        <v>27.915555555555553</v>
      </c>
      <c r="E11" s="649">
        <f>IFERROR(IF(Qty!F295=0,"",Qty!F295),"")</f>
        <v>2.5777777777777775</v>
      </c>
      <c r="F11" s="649">
        <f>IFERROR(IF(Qty!G295=0,"",Qty!G295),"")</f>
        <v>9.407407407407406E-2</v>
      </c>
      <c r="G11" s="641">
        <f>IFERROR(IF(Qty!H295=0,"",Qty!H295),"")</f>
        <v>6821.4444444444443</v>
      </c>
      <c r="H11" s="641">
        <f>IFERROR(IF(Qty!I295=0,"",Qty!I295),"")</f>
        <v>5307.5555555555557</v>
      </c>
      <c r="I11" s="641">
        <f>IFERROR(IF(Qty!J295=0,"",Qty!J295),"")</f>
        <v>4763.9629629629626</v>
      </c>
      <c r="J11" s="641">
        <f>IFERROR(IF(Qty!K295=0,"",Qty!K295),"")</f>
        <v>30</v>
      </c>
      <c r="K11" s="649">
        <f>IFERROR(IF(Qty!L295=0,"",Qty!L295),"")</f>
        <v>27.915000000000003</v>
      </c>
      <c r="L11" s="649">
        <f>IFERROR(IF(Qty!M295=0,"",Qty!M295),"")</f>
        <v>2.4260000000000002</v>
      </c>
      <c r="M11" s="649">
        <f>IFERROR(IF(Qty!N295=0,"",Qty!N295),"")</f>
        <v>9.1333333333333336E-2</v>
      </c>
      <c r="N11" s="641">
        <f>IFERROR(IF(Qty!O295=0,"",Qty!O295),"")</f>
        <v>6830.4</v>
      </c>
      <c r="O11" s="641">
        <f>IFERROR(IF(Qty!P295=0,"",Qty!P295),"")</f>
        <v>5321.7</v>
      </c>
      <c r="P11" s="641">
        <f>IFERROR(IF(Qty!Q295=0,"",Qty!Q295),"")</f>
        <v>4776.5333333333338</v>
      </c>
      <c r="Q11" s="641">
        <f t="shared" si="3"/>
        <v>3</v>
      </c>
      <c r="R11" s="649">
        <f t="shared" si="0"/>
        <v>-5.5555555555031333E-4</v>
      </c>
      <c r="S11" s="649">
        <f t="shared" si="0"/>
        <v>-0.15177777777777735</v>
      </c>
      <c r="T11" s="649">
        <f t="shared" si="0"/>
        <v>-2.7407407407407242E-3</v>
      </c>
      <c r="U11" s="641">
        <f t="shared" si="0"/>
        <v>8.9555555555552928</v>
      </c>
      <c r="V11" s="641">
        <f t="shared" si="0"/>
        <v>14.144444444444161</v>
      </c>
      <c r="W11" s="641">
        <f t="shared" si="0"/>
        <v>12.570370370371165</v>
      </c>
      <c r="X11" s="629">
        <f t="shared" si="5"/>
        <v>1.1111111111111112</v>
      </c>
      <c r="Y11" s="629">
        <f t="shared" si="5"/>
        <v>0.99998009871039661</v>
      </c>
      <c r="Z11" s="629">
        <f t="shared" si="5"/>
        <v>0.94112068965517259</v>
      </c>
      <c r="AA11" s="629">
        <f t="shared" si="5"/>
        <v>0.97086614173228358</v>
      </c>
      <c r="AB11" s="629">
        <f t="shared" si="6"/>
        <v>8.9555555555552928</v>
      </c>
      <c r="AC11" s="629">
        <f t="shared" si="6"/>
        <v>14.144444444444161</v>
      </c>
      <c r="AD11" s="629">
        <f t="shared" si="7"/>
        <v>1.0026386373001004</v>
      </c>
      <c r="AE11" s="630"/>
    </row>
    <row r="12" spans="2:31" ht="19.899999999999999" customHeight="1">
      <c r="B12" s="716" t="s">
        <v>751</v>
      </c>
      <c r="C12" s="645">
        <f>IFERROR(IF(Qty!D332=0,"",Qty!D332),"")</f>
        <v>27</v>
      </c>
      <c r="D12" s="650">
        <f>IFERROR(IF(Qty!E332=0,"",Qty!E332),"")</f>
        <v>27.915555555555553</v>
      </c>
      <c r="E12" s="650">
        <f>IFERROR(IF(Qty!F332=0,"",Qty!F332),"")</f>
        <v>2.5777777777777775</v>
      </c>
      <c r="F12" s="650">
        <f>IFERROR(IF(Qty!G332=0,"",Qty!G332),"")</f>
        <v>9.407407407407406E-2</v>
      </c>
      <c r="G12" s="645">
        <f>IFERROR(IF(Qty!H332=0,"",Qty!H332),"")</f>
        <v>6821.4444444444443</v>
      </c>
      <c r="H12" s="645">
        <f>IFERROR(IF(Qty!I332=0,"",Qty!I332),"")</f>
        <v>5307.5555555555557</v>
      </c>
      <c r="I12" s="645">
        <f>IFERROR(IF(Qty!J332=0,"",Qty!J332),"")</f>
        <v>4763.9629629629626</v>
      </c>
      <c r="J12" s="647">
        <f>IFERROR(IF(Qty!K332=0,"",Qty!K332),"")</f>
        <v>22</v>
      </c>
      <c r="K12" s="653">
        <f>IFERROR(IF(Qty!L332=0,"",Qty!L332),"")</f>
        <v>27.879545454545454</v>
      </c>
      <c r="L12" s="653">
        <f>IFERROR(IF(Qty!M332=0,"",Qty!M332),"")</f>
        <v>2.2790909090909093</v>
      </c>
      <c r="M12" s="653">
        <f>IFERROR(IF(Qty!N332=0,"",Qty!N332),"")</f>
        <v>8.9090909090909096E-2</v>
      </c>
      <c r="N12" s="647">
        <f>IFERROR(IF(Qty!O332=0,"",Qty!O332),"")</f>
        <v>6836.5</v>
      </c>
      <c r="O12" s="647">
        <f>IFERROR(IF(Qty!P332=0,"",Qty!P332),"")</f>
        <v>5335.363636363636</v>
      </c>
      <c r="P12" s="647">
        <f>IFERROR(IF(Qty!Q332=0,"",Qty!Q332),"")</f>
        <v>4790.090909090909</v>
      </c>
      <c r="Q12" s="642">
        <f t="shared" si="3"/>
        <v>-5</v>
      </c>
      <c r="R12" s="655">
        <f t="shared" si="0"/>
        <v>-3.6010101010099049E-2</v>
      </c>
      <c r="S12" s="655">
        <f t="shared" si="0"/>
        <v>-0.29868686868686822</v>
      </c>
      <c r="T12" s="655">
        <f t="shared" si="0"/>
        <v>-4.9831649831649644E-3</v>
      </c>
      <c r="U12" s="642">
        <f t="shared" si="0"/>
        <v>15.055555555555657</v>
      </c>
      <c r="V12" s="642">
        <f t="shared" si="0"/>
        <v>27.808080808080376</v>
      </c>
      <c r="W12" s="642">
        <f t="shared" si="0"/>
        <v>26.127946127946416</v>
      </c>
      <c r="X12" s="631">
        <f t="shared" si="5"/>
        <v>0.81481481481481477</v>
      </c>
      <c r="Y12" s="631">
        <f t="shared" si="5"/>
        <v>0.99871003459205987</v>
      </c>
      <c r="Z12" s="631">
        <f t="shared" si="5"/>
        <v>0.88413009404388732</v>
      </c>
      <c r="AA12" s="631">
        <f t="shared" si="5"/>
        <v>0.947029348604152</v>
      </c>
      <c r="AB12" s="631">
        <f t="shared" si="6"/>
        <v>15.055555555555657</v>
      </c>
      <c r="AC12" s="631">
        <f t="shared" si="6"/>
        <v>27.808080808080376</v>
      </c>
      <c r="AD12" s="631">
        <f t="shared" si="7"/>
        <v>1.0054844981648841</v>
      </c>
      <c r="AE12" s="714"/>
    </row>
    <row r="13" spans="2:31" ht="19.899999999999999" customHeight="1">
      <c r="B13" s="716" t="s">
        <v>752</v>
      </c>
      <c r="C13" s="641">
        <f>IFERROR(IF(Qty!D369=0,"",Qty!D369),"")</f>
        <v>27</v>
      </c>
      <c r="D13" s="649">
        <f>IFERROR(IF(Qty!E369=0,"",Qty!E369),"")</f>
        <v>27.915555555555553</v>
      </c>
      <c r="E13" s="649">
        <f>IFERROR(IF(Qty!F369=0,"",Qty!F369),"")</f>
        <v>2.5777777777777775</v>
      </c>
      <c r="F13" s="649">
        <f>IFERROR(IF(Qty!G369=0,"",Qty!G369),"")</f>
        <v>9.407407407407406E-2</v>
      </c>
      <c r="G13" s="641">
        <f>IFERROR(IF(Qty!H369=0,"",Qty!H369),"")</f>
        <v>6821.4444444444443</v>
      </c>
      <c r="H13" s="641">
        <f>IFERROR(IF(Qty!I369=0,"",Qty!I369),"")</f>
        <v>5307.5555555555557</v>
      </c>
      <c r="I13" s="641">
        <f>IFERROR(IF(Qty!J369=0,"",Qty!J369),"")</f>
        <v>4763.9629629629626</v>
      </c>
      <c r="J13" s="641">
        <f>IFERROR(IF(Qty!K369=0,"",Qty!K369),"")</f>
        <v>21</v>
      </c>
      <c r="K13" s="649">
        <f>IFERROR(IF(Qty!L369=0,"",Qty!L369),"")</f>
        <v>27.846666666666664</v>
      </c>
      <c r="L13" s="649">
        <f>IFERROR(IF(Qty!M369=0,"",Qty!M369),"")</f>
        <v>2.1238095238095234</v>
      </c>
      <c r="M13" s="649">
        <f>IFERROR(IF(Qty!N369=0,"",Qty!N369),"")</f>
        <v>8.6666666666666684E-2</v>
      </c>
      <c r="N13" s="641">
        <f>IFERROR(IF(Qty!O369=0,"",Qty!O369),"")</f>
        <v>6843.2857142857147</v>
      </c>
      <c r="O13" s="641">
        <f>IFERROR(IF(Qty!P369=0,"",Qty!P369),"")</f>
        <v>5349.8095238095239</v>
      </c>
      <c r="P13" s="641">
        <f>IFERROR(IF(Qty!Q369=0,"",Qty!Q369),"")</f>
        <v>4804.2380952380954</v>
      </c>
      <c r="Q13" s="641">
        <f t="shared" si="3"/>
        <v>-6</v>
      </c>
      <c r="R13" s="649">
        <f t="shared" si="0"/>
        <v>-6.8888888888888999E-2</v>
      </c>
      <c r="S13" s="649">
        <f t="shared" si="0"/>
        <v>-0.45396825396825413</v>
      </c>
      <c r="T13" s="649">
        <f t="shared" si="0"/>
        <v>-7.4074074074073765E-3</v>
      </c>
      <c r="U13" s="641">
        <f t="shared" si="0"/>
        <v>21.841269841270332</v>
      </c>
      <c r="V13" s="641">
        <f t="shared" si="0"/>
        <v>42.253968253968196</v>
      </c>
      <c r="W13" s="641">
        <f t="shared" si="0"/>
        <v>40.275132275132819</v>
      </c>
      <c r="X13" s="629">
        <f t="shared" si="5"/>
        <v>0.77777777777777779</v>
      </c>
      <c r="Y13" s="629">
        <f t="shared" si="5"/>
        <v>0.99753224008915775</v>
      </c>
      <c r="Z13" s="629">
        <f t="shared" si="5"/>
        <v>0.82389162561576346</v>
      </c>
      <c r="AA13" s="629">
        <f t="shared" si="5"/>
        <v>0.9212598425196854</v>
      </c>
      <c r="AB13" s="629">
        <f t="shared" si="6"/>
        <v>21.841269841270332</v>
      </c>
      <c r="AC13" s="629">
        <f t="shared" si="6"/>
        <v>42.253968253968196</v>
      </c>
      <c r="AD13" s="629">
        <f t="shared" si="7"/>
        <v>1.0084541237176377</v>
      </c>
      <c r="AE13" s="630"/>
    </row>
    <row r="14" spans="2:31" ht="19.899999999999999" customHeight="1">
      <c r="B14" s="716" t="s">
        <v>753</v>
      </c>
      <c r="C14" s="645">
        <f>IFERROR(IF(Qty!D406=0,"",Qty!D406),"")</f>
        <v>27</v>
      </c>
      <c r="D14" s="650">
        <f>IFERROR(IF(Qty!E406=0,"",Qty!E406),"")</f>
        <v>27.479999999999997</v>
      </c>
      <c r="E14" s="650">
        <f>IFERROR(IF(Qty!F406=0,"",Qty!F406),"")</f>
        <v>2.3881481481481481</v>
      </c>
      <c r="F14" s="650">
        <f>IFERROR(IF(Qty!G406=0,"",Qty!G406),"")</f>
        <v>0.1</v>
      </c>
      <c r="G14" s="645">
        <f>IFERROR(IF(Qty!H406=0,"",Qty!H406),"")</f>
        <v>6876.8518518518522</v>
      </c>
      <c r="H14" s="645">
        <f>IFERROR(IF(Qty!I406=0,"",Qty!I406),"")</f>
        <v>5382.2222222222226</v>
      </c>
      <c r="I14" s="645">
        <f>IFERROR(IF(Qty!J406=0,"",Qty!J406),"")</f>
        <v>4841.8888888888887</v>
      </c>
      <c r="J14" s="647">
        <f>IFERROR(IF(Qty!K406=0,"",Qty!K406),"")</f>
        <v>12</v>
      </c>
      <c r="K14" s="653">
        <f>IFERROR(IF(Qty!L406=0,"",Qty!L406),"")</f>
        <v>27.272499999999997</v>
      </c>
      <c r="L14" s="653">
        <f>IFERROR(IF(Qty!M406=0,"",Qty!M406),"")</f>
        <v>1.6716666666666666</v>
      </c>
      <c r="M14" s="653">
        <f>IFERROR(IF(Qty!N406=0,"",Qty!N406),"")</f>
        <v>9.0000000000000011E-2</v>
      </c>
      <c r="N14" s="647">
        <f>IFERROR(IF(Qty!O406=0,"",Qty!O406),"")</f>
        <v>6913.583333333333</v>
      </c>
      <c r="O14" s="647">
        <f>IFERROR(IF(Qty!P406=0,"",Qty!P406),"")</f>
        <v>5456</v>
      </c>
      <c r="P14" s="647">
        <f>IFERROR(IF(Qty!Q406=0,"",Qty!Q406),"")</f>
        <v>4915</v>
      </c>
      <c r="Q14" s="642">
        <f t="shared" si="3"/>
        <v>-15</v>
      </c>
      <c r="R14" s="655">
        <f t="shared" si="0"/>
        <v>-0.20749999999999957</v>
      </c>
      <c r="S14" s="655">
        <f t="shared" si="0"/>
        <v>-0.7164814814814815</v>
      </c>
      <c r="T14" s="655">
        <f t="shared" si="0"/>
        <v>-9.999999999999995E-3</v>
      </c>
      <c r="U14" s="642">
        <f t="shared" si="0"/>
        <v>36.731481481480841</v>
      </c>
      <c r="V14" s="642">
        <f t="shared" si="0"/>
        <v>73.777777777777374</v>
      </c>
      <c r="W14" s="642">
        <f t="shared" si="0"/>
        <v>73.111111111111313</v>
      </c>
      <c r="X14" s="631">
        <f t="shared" si="5"/>
        <v>0.44444444444444442</v>
      </c>
      <c r="Y14" s="631">
        <f t="shared" si="5"/>
        <v>0.99244905385735083</v>
      </c>
      <c r="Z14" s="631">
        <f t="shared" si="5"/>
        <v>0.69998449131513651</v>
      </c>
      <c r="AA14" s="631">
        <f t="shared" si="5"/>
        <v>0.9</v>
      </c>
      <c r="AB14" s="631">
        <f t="shared" si="6"/>
        <v>36.731481481480841</v>
      </c>
      <c r="AC14" s="631">
        <f t="shared" si="6"/>
        <v>73.777777777777374</v>
      </c>
      <c r="AD14" s="631">
        <f t="shared" si="7"/>
        <v>1.0150997085618561</v>
      </c>
      <c r="AE14" s="714"/>
    </row>
    <row r="15" spans="2:31" ht="19.899999999999999" customHeight="1">
      <c r="B15" s="719" t="s">
        <v>754</v>
      </c>
      <c r="C15" s="643">
        <f>IFERROR(IF(Qty!D443=0,"",Qty!D443),"")</f>
        <v>27</v>
      </c>
      <c r="D15" s="651">
        <f>IFERROR(IF(Qty!E443=0,"",Qty!E443),"")</f>
        <v>27.479999999999997</v>
      </c>
      <c r="E15" s="651">
        <f>IFERROR(IF(Qty!F443=0,"",Qty!F443),"")</f>
        <v>2.3881481481481481</v>
      </c>
      <c r="F15" s="651">
        <f>IFERROR(IF(Qty!G443=0,"",Qty!G443),"")</f>
        <v>0.1</v>
      </c>
      <c r="G15" s="643">
        <f>IFERROR(IF(Qty!H443=0,"",Qty!H443),"")</f>
        <v>6876.8518518518522</v>
      </c>
      <c r="H15" s="643">
        <f>IFERROR(IF(Qty!I443=0,"",Qty!I443),"")</f>
        <v>5382.2222222222226</v>
      </c>
      <c r="I15" s="643">
        <f>IFERROR(IF(Qty!J443=0,"",Qty!J443),"")</f>
        <v>4841.8888888888887</v>
      </c>
      <c r="J15" s="643">
        <f>IFERROR(IF(Qty!K443=0,"",Qty!K443),"")</f>
        <v>25</v>
      </c>
      <c r="K15" s="651">
        <f>IFERROR(IF(Qty!L443=0,"",Qty!L443),"")</f>
        <v>27.442399999999999</v>
      </c>
      <c r="L15" s="651">
        <f>IFERROR(IF(Qty!M443=0,"",Qty!M443),"")</f>
        <v>2.3007999999999997</v>
      </c>
      <c r="M15" s="651">
        <f>IFERROR(IF(Qty!N443=0,"",Qty!N443),"")</f>
        <v>9.920000000000001E-2</v>
      </c>
      <c r="N15" s="643">
        <f>IFERROR(IF(Qty!O443=0,"",Qty!O443),"")</f>
        <v>6885.36</v>
      </c>
      <c r="O15" s="643">
        <f>IFERROR(IF(Qty!P443=0,"",Qty!P443),"")</f>
        <v>5394.92</v>
      </c>
      <c r="P15" s="643">
        <f>IFERROR(IF(Qty!Q443=0,"",Qty!Q443),"")</f>
        <v>4854.2</v>
      </c>
      <c r="Q15" s="643">
        <f t="shared" si="3"/>
        <v>-2</v>
      </c>
      <c r="R15" s="651">
        <f t="shared" si="0"/>
        <v>-3.7599999999997635E-2</v>
      </c>
      <c r="S15" s="651">
        <f t="shared" si="0"/>
        <v>-8.7348148148148397E-2</v>
      </c>
      <c r="T15" s="651">
        <f t="shared" si="0"/>
        <v>-7.9999999999999516E-4</v>
      </c>
      <c r="U15" s="643">
        <f t="shared" si="0"/>
        <v>8.5081481481474839</v>
      </c>
      <c r="V15" s="643">
        <f t="shared" si="0"/>
        <v>12.697777777777446</v>
      </c>
      <c r="W15" s="643">
        <f t="shared" si="0"/>
        <v>12.311111111111131</v>
      </c>
      <c r="X15" s="632">
        <f t="shared" si="5"/>
        <v>0.92592592592592593</v>
      </c>
      <c r="Y15" s="632">
        <f t="shared" si="5"/>
        <v>0.99863173216885015</v>
      </c>
      <c r="Z15" s="632">
        <f t="shared" si="5"/>
        <v>0.96342431761786596</v>
      </c>
      <c r="AA15" s="632">
        <f t="shared" si="5"/>
        <v>0.9920000000000001</v>
      </c>
      <c r="AB15" s="632">
        <f t="shared" si="6"/>
        <v>8.5081481481474839</v>
      </c>
      <c r="AC15" s="632">
        <f t="shared" si="6"/>
        <v>12.697777777777446</v>
      </c>
      <c r="AD15" s="632">
        <f t="shared" si="7"/>
        <v>1.002542625697042</v>
      </c>
      <c r="AE15" s="633"/>
    </row>
    <row r="16" spans="2:31" ht="19.899999999999999" customHeight="1">
      <c r="B16" s="720" t="s">
        <v>755</v>
      </c>
      <c r="C16" s="720">
        <f>SUM(C4:C15)</f>
        <v>296</v>
      </c>
      <c r="D16" s="721">
        <f>SUMPRODUCT(D4:D15,$C$4:$C$15)/SUM($C$16)</f>
        <v>27.884324324324325</v>
      </c>
      <c r="E16" s="721">
        <f t="shared" ref="E16:H16" si="8">SUMPRODUCT(E4:E15,$C$4:$C$15)/SUM($C$16)</f>
        <v>2.5195270270270274</v>
      </c>
      <c r="F16" s="721">
        <f t="shared" si="8"/>
        <v>9.9054054054054028E-2</v>
      </c>
      <c r="G16" s="720">
        <f t="shared" si="8"/>
        <v>6839.2364864864867</v>
      </c>
      <c r="H16" s="720">
        <f t="shared" si="8"/>
        <v>5327.5743243243242</v>
      </c>
      <c r="I16" s="720">
        <f>IFERROR(SUMPRODUCT(I4:I15,$C$4:$C$15)/SUM($C$16),"")</f>
        <v>4780.5</v>
      </c>
      <c r="J16" s="720">
        <f>SUM(J4:J15)</f>
        <v>269</v>
      </c>
      <c r="K16" s="721">
        <f>SUMPRODUCT(K4:K15,$J$4:$J$15)/SUM($J$16)</f>
        <v>27.85721189591078</v>
      </c>
      <c r="L16" s="721">
        <f t="shared" ref="L16:O16" si="9">SUMPRODUCT(L4:L15,$J$4:$J$15)/SUM($J$16)</f>
        <v>2.3759107806691451</v>
      </c>
      <c r="M16" s="721">
        <f t="shared" si="9"/>
        <v>9.4052044609665431E-2</v>
      </c>
      <c r="N16" s="720">
        <f t="shared" si="9"/>
        <v>6841.8810408921936</v>
      </c>
      <c r="O16" s="720">
        <f t="shared" si="9"/>
        <v>5336.9144981412637</v>
      </c>
      <c r="P16" s="720">
        <f>IFERROR(SUMPRODUCT(P4:P15,$J$4:$J$15)/SUM($J$16),"")</f>
        <v>4790.8141263940524</v>
      </c>
      <c r="Q16" s="720"/>
      <c r="R16" s="721"/>
      <c r="S16" s="721"/>
      <c r="T16" s="721"/>
      <c r="U16" s="720"/>
      <c r="V16" s="720"/>
      <c r="W16" s="726">
        <f>IFERROR(IF(P16="","",I16-P16),"")</f>
        <v>-10.314126394052437</v>
      </c>
      <c r="X16" s="722">
        <f t="shared" ref="X16" si="10">IFERROR(IF(J16="","",J16/C16),"")</f>
        <v>0.90878378378378377</v>
      </c>
      <c r="Y16" s="722"/>
      <c r="Z16" s="722"/>
      <c r="AA16" s="722"/>
      <c r="AB16" s="722"/>
      <c r="AC16" s="722"/>
      <c r="AD16" s="722">
        <f>IFERROR(IF($P$16="","",$P$16/$I$16),"")</f>
        <v>1.0021575413438035</v>
      </c>
      <c r="AE16" s="723"/>
    </row>
    <row r="17" ht="19.899999999999999" customHeight="1"/>
    <row r="18" ht="19.899999999999999" customHeight="1"/>
    <row r="19" ht="19.899999999999999" customHeight="1"/>
    <row r="20" ht="19.899999999999999" customHeight="1"/>
    <row r="21" ht="19.899999999999999" customHeight="1"/>
    <row r="22" ht="19.899999999999999" customHeight="1"/>
    <row r="23" ht="19.899999999999999" customHeight="1"/>
    <row r="24" ht="19.899999999999999" customHeight="1"/>
  </sheetData>
  <mergeCells count="6">
    <mergeCell ref="AE2:AE3"/>
    <mergeCell ref="J2:P2"/>
    <mergeCell ref="C2:I2"/>
    <mergeCell ref="B2:B3"/>
    <mergeCell ref="Q2:W2"/>
    <mergeCell ref="X2:AD2"/>
  </mergeCells>
  <phoneticPr fontId="70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18"/>
  <sheetViews>
    <sheetView showGridLines="0" workbookViewId="0">
      <selection activeCell="H17" sqref="H17"/>
    </sheetView>
  </sheetViews>
  <sheetFormatPr defaultColWidth="9.140625" defaultRowHeight="15"/>
  <cols>
    <col min="1" max="1" width="9.140625" style="169"/>
    <col min="2" max="2" width="8.85546875" style="169" customWidth="1"/>
    <col min="3" max="3" width="17" style="169" customWidth="1"/>
    <col min="4" max="4" width="8.85546875" style="169" customWidth="1"/>
    <col min="5" max="5" width="15.5703125" style="169" bestFit="1" customWidth="1"/>
    <col min="6" max="6" width="9.140625" style="169"/>
    <col min="7" max="7" width="8.85546875" style="169" customWidth="1"/>
    <col min="8" max="8" width="15.5703125" style="169" bestFit="1" customWidth="1"/>
    <col min="9" max="9" width="8.85546875" style="169" customWidth="1"/>
    <col min="10" max="10" width="15.5703125" style="169" bestFit="1" customWidth="1"/>
    <col min="11" max="11" width="8.85546875" style="169" customWidth="1"/>
    <col min="12" max="12" width="15.5703125" style="169" bestFit="1" customWidth="1"/>
    <col min="13" max="13" width="9.140625" style="169"/>
    <col min="14" max="14" width="8.85546875" style="169" customWidth="1"/>
    <col min="15" max="15" width="15.5703125" style="169" customWidth="1"/>
    <col min="16" max="16" width="8.85546875" style="169" customWidth="1"/>
    <col min="17" max="17" width="15.5703125" style="169" bestFit="1" customWidth="1"/>
    <col min="18" max="18" width="8.85546875" style="169" customWidth="1"/>
    <col min="19" max="19" width="15.5703125" style="169" bestFit="1" customWidth="1"/>
    <col min="20" max="16384" width="9.140625" style="169"/>
  </cols>
  <sheetData>
    <row r="2" spans="2:19" ht="15.75" thickBot="1">
      <c r="B2" s="413"/>
      <c r="C2" s="413"/>
      <c r="D2" s="413"/>
      <c r="E2" s="413"/>
      <c r="F2" s="413"/>
      <c r="G2" s="413"/>
    </row>
    <row r="3" spans="2:19" ht="32.25" thickBot="1">
      <c r="B3" s="955" t="s">
        <v>787</v>
      </c>
      <c r="C3" s="956"/>
      <c r="D3" s="956"/>
      <c r="E3" s="957"/>
      <c r="F3" s="767"/>
      <c r="G3" s="949" t="s">
        <v>788</v>
      </c>
      <c r="H3" s="950"/>
      <c r="I3" s="950"/>
      <c r="J3" s="950"/>
      <c r="K3" s="950"/>
      <c r="L3" s="951"/>
      <c r="M3" s="766"/>
      <c r="N3" s="952" t="s">
        <v>789</v>
      </c>
      <c r="O3" s="953"/>
      <c r="P3" s="953"/>
      <c r="Q3" s="953"/>
      <c r="R3" s="953"/>
      <c r="S3" s="954"/>
    </row>
    <row r="4" spans="2:19" ht="32.25" thickBot="1">
      <c r="B4" s="958"/>
      <c r="C4" s="959"/>
      <c r="D4" s="787"/>
      <c r="E4" s="788"/>
      <c r="F4" s="780"/>
      <c r="G4" s="946"/>
      <c r="H4" s="947"/>
      <c r="I4" s="947"/>
      <c r="J4" s="947"/>
      <c r="K4" s="947"/>
      <c r="L4" s="948"/>
      <c r="N4" s="960"/>
      <c r="O4" s="961"/>
      <c r="P4" s="790"/>
      <c r="Q4" s="790"/>
      <c r="R4" s="790"/>
      <c r="S4" s="791"/>
    </row>
    <row r="5" spans="2:19" ht="19.5" thickBot="1">
      <c r="B5" s="783" t="s">
        <v>790</v>
      </c>
      <c r="C5" s="785" t="s">
        <v>791</v>
      </c>
      <c r="D5" s="785" t="s">
        <v>790</v>
      </c>
      <c r="E5" s="789" t="s">
        <v>791</v>
      </c>
      <c r="F5" s="781"/>
      <c r="G5" s="783" t="s">
        <v>790</v>
      </c>
      <c r="H5" s="784" t="s">
        <v>791</v>
      </c>
      <c r="I5" s="785" t="s">
        <v>790</v>
      </c>
      <c r="J5" s="784" t="s">
        <v>791</v>
      </c>
      <c r="K5" s="785" t="s">
        <v>790</v>
      </c>
      <c r="L5" s="786" t="s">
        <v>791</v>
      </c>
      <c r="M5" s="768"/>
      <c r="N5" s="783" t="s">
        <v>790</v>
      </c>
      <c r="O5" s="784" t="s">
        <v>791</v>
      </c>
      <c r="P5" s="785" t="s">
        <v>790</v>
      </c>
      <c r="Q5" s="784" t="s">
        <v>791</v>
      </c>
      <c r="R5" s="785" t="s">
        <v>790</v>
      </c>
      <c r="S5" s="786" t="s">
        <v>791</v>
      </c>
    </row>
    <row r="6" spans="2:19">
      <c r="B6" s="806">
        <v>93</v>
      </c>
      <c r="C6" s="807">
        <v>0.1875</v>
      </c>
      <c r="D6" s="808">
        <v>101</v>
      </c>
      <c r="E6" s="809">
        <v>0.22916666666666666</v>
      </c>
      <c r="F6" s="777"/>
      <c r="G6" s="792">
        <v>123</v>
      </c>
      <c r="H6" s="793">
        <v>0.16666666666666666</v>
      </c>
      <c r="I6" s="794">
        <v>404</v>
      </c>
      <c r="J6" s="795">
        <v>0.20833333333333334</v>
      </c>
      <c r="K6" s="796">
        <v>191</v>
      </c>
      <c r="L6" s="797">
        <v>0.25</v>
      </c>
      <c r="N6" s="806">
        <v>145</v>
      </c>
      <c r="O6" s="793">
        <v>0.16666666666666666</v>
      </c>
      <c r="P6" s="808">
        <v>184</v>
      </c>
      <c r="Q6" s="807">
        <v>0.1875</v>
      </c>
      <c r="R6" s="808">
        <v>402</v>
      </c>
      <c r="S6" s="817">
        <v>0.27083333333333331</v>
      </c>
    </row>
    <row r="7" spans="2:19">
      <c r="B7" s="810">
        <v>137</v>
      </c>
      <c r="C7" s="769">
        <v>0.1875</v>
      </c>
      <c r="D7" s="681">
        <v>114</v>
      </c>
      <c r="E7" s="811">
        <v>0.22916666666666666</v>
      </c>
      <c r="F7" s="777"/>
      <c r="G7" s="798">
        <v>389</v>
      </c>
      <c r="H7" s="771">
        <v>0.16666666666666666</v>
      </c>
      <c r="I7" s="770">
        <v>276</v>
      </c>
      <c r="J7" s="773">
        <v>0.20833333333333334</v>
      </c>
      <c r="K7" s="776">
        <v>394</v>
      </c>
      <c r="L7" s="799">
        <v>0.25</v>
      </c>
      <c r="N7" s="810">
        <v>198</v>
      </c>
      <c r="O7" s="771">
        <v>0.16666666666666699</v>
      </c>
      <c r="P7" s="681">
        <v>105</v>
      </c>
      <c r="Q7" s="769">
        <v>0.1875</v>
      </c>
      <c r="R7" s="681">
        <v>303</v>
      </c>
      <c r="S7" s="818">
        <v>0.27083333333333331</v>
      </c>
    </row>
    <row r="8" spans="2:19">
      <c r="B8" s="810">
        <v>148</v>
      </c>
      <c r="C8" s="769">
        <v>0.1875</v>
      </c>
      <c r="D8" s="681">
        <v>121</v>
      </c>
      <c r="E8" s="811">
        <v>0.22916666666666699</v>
      </c>
      <c r="F8" s="777"/>
      <c r="G8" s="798">
        <v>265</v>
      </c>
      <c r="H8" s="771">
        <v>0.16666666666666666</v>
      </c>
      <c r="I8" s="770">
        <v>386</v>
      </c>
      <c r="J8" s="773">
        <v>0.20833333333333334</v>
      </c>
      <c r="K8" s="776">
        <v>200</v>
      </c>
      <c r="L8" s="799">
        <v>0.25</v>
      </c>
      <c r="N8" s="810">
        <v>299</v>
      </c>
      <c r="O8" s="771">
        <v>0.16666666666666699</v>
      </c>
      <c r="P8" s="681">
        <v>211</v>
      </c>
      <c r="Q8" s="769">
        <v>0.1875</v>
      </c>
      <c r="R8" s="681">
        <v>321</v>
      </c>
      <c r="S8" s="818">
        <v>0.27083333333333298</v>
      </c>
    </row>
    <row r="9" spans="2:19">
      <c r="B9" s="810">
        <v>159</v>
      </c>
      <c r="C9" s="769">
        <v>0.1875</v>
      </c>
      <c r="D9" s="681">
        <v>156</v>
      </c>
      <c r="E9" s="811">
        <v>0.22916666666666699</v>
      </c>
      <c r="F9" s="777"/>
      <c r="G9" s="798">
        <v>273</v>
      </c>
      <c r="H9" s="771">
        <v>0.16666666666666666</v>
      </c>
      <c r="I9" s="770">
        <v>270</v>
      </c>
      <c r="J9" s="773">
        <v>0.20833333333333334</v>
      </c>
      <c r="K9" s="776">
        <v>228</v>
      </c>
      <c r="L9" s="799">
        <v>0.25</v>
      </c>
      <c r="N9" s="810">
        <v>300</v>
      </c>
      <c r="O9" s="771">
        <v>0.16666666666666699</v>
      </c>
      <c r="P9" s="681">
        <v>376</v>
      </c>
      <c r="Q9" s="769">
        <v>0.1875</v>
      </c>
      <c r="R9" s="681">
        <v>336</v>
      </c>
      <c r="S9" s="818">
        <v>0.27083333333333298</v>
      </c>
    </row>
    <row r="10" spans="2:19">
      <c r="B10" s="810">
        <v>165</v>
      </c>
      <c r="C10" s="769">
        <v>0.1875</v>
      </c>
      <c r="D10" s="681">
        <v>161</v>
      </c>
      <c r="E10" s="811">
        <v>0.22916666666666699</v>
      </c>
      <c r="F10" s="777"/>
      <c r="G10" s="798">
        <v>418</v>
      </c>
      <c r="H10" s="771">
        <v>0.16666666666666666</v>
      </c>
      <c r="I10" s="770">
        <v>280</v>
      </c>
      <c r="J10" s="773">
        <v>0.20833333333333334</v>
      </c>
      <c r="K10" s="776">
        <v>337</v>
      </c>
      <c r="L10" s="799">
        <v>0.25</v>
      </c>
      <c r="N10" s="810">
        <v>178</v>
      </c>
      <c r="O10" s="771">
        <v>0.16666666666666699</v>
      </c>
      <c r="P10" s="681">
        <v>158</v>
      </c>
      <c r="Q10" s="769">
        <v>0.1875</v>
      </c>
      <c r="R10" s="681">
        <v>368</v>
      </c>
      <c r="S10" s="818">
        <v>0.27083333333333298</v>
      </c>
    </row>
    <row r="11" spans="2:19">
      <c r="B11" s="810">
        <v>166</v>
      </c>
      <c r="C11" s="769">
        <v>0.1875</v>
      </c>
      <c r="D11" s="681">
        <v>168</v>
      </c>
      <c r="E11" s="811">
        <v>0.22916666666666699</v>
      </c>
      <c r="F11" s="777"/>
      <c r="G11" s="798">
        <v>361</v>
      </c>
      <c r="H11" s="771">
        <v>0.16666666666666666</v>
      </c>
      <c r="I11" s="770">
        <v>245</v>
      </c>
      <c r="J11" s="773">
        <v>0.20833333333333334</v>
      </c>
      <c r="K11" s="776">
        <v>421</v>
      </c>
      <c r="L11" s="799">
        <v>0.25</v>
      </c>
      <c r="N11" s="810">
        <v>170</v>
      </c>
      <c r="O11" s="771">
        <v>0.16666666666666699</v>
      </c>
      <c r="P11" s="681">
        <v>172</v>
      </c>
      <c r="Q11" s="769">
        <v>0.1875</v>
      </c>
      <c r="R11" s="681">
        <v>220</v>
      </c>
      <c r="S11" s="818">
        <v>0.27083333333333298</v>
      </c>
    </row>
    <row r="12" spans="2:19">
      <c r="B12" s="810">
        <v>167</v>
      </c>
      <c r="C12" s="769">
        <v>0.1875</v>
      </c>
      <c r="D12" s="681">
        <v>176</v>
      </c>
      <c r="E12" s="811">
        <v>0.22916666666666699</v>
      </c>
      <c r="F12" s="777"/>
      <c r="G12" s="798">
        <v>285</v>
      </c>
      <c r="H12" s="771">
        <v>0.16666666666666666</v>
      </c>
      <c r="I12" s="770">
        <v>283</v>
      </c>
      <c r="J12" s="773">
        <v>0.20833333333333334</v>
      </c>
      <c r="K12" s="776">
        <v>275</v>
      </c>
      <c r="L12" s="799">
        <v>0.25</v>
      </c>
      <c r="N12" s="810">
        <v>367</v>
      </c>
      <c r="O12" s="771">
        <v>0.16666666666666699</v>
      </c>
      <c r="P12" s="681">
        <v>192</v>
      </c>
      <c r="Q12" s="769">
        <v>0.1875</v>
      </c>
      <c r="R12" s="681">
        <v>350</v>
      </c>
      <c r="S12" s="818">
        <v>0.27083333333333298</v>
      </c>
    </row>
    <row r="13" spans="2:19">
      <c r="B13" s="810">
        <v>177</v>
      </c>
      <c r="C13" s="769">
        <v>0.1875</v>
      </c>
      <c r="D13" s="772">
        <v>180</v>
      </c>
      <c r="E13" s="811">
        <v>0.22916666666666699</v>
      </c>
      <c r="F13" s="777"/>
      <c r="G13" s="798">
        <v>355</v>
      </c>
      <c r="H13" s="771">
        <v>0.16666666666666666</v>
      </c>
      <c r="I13" s="770">
        <v>356</v>
      </c>
      <c r="J13" s="773">
        <v>0.20833333333333334</v>
      </c>
      <c r="K13" s="776">
        <v>183</v>
      </c>
      <c r="L13" s="799">
        <v>0.25</v>
      </c>
      <c r="N13" s="810">
        <v>375</v>
      </c>
      <c r="O13" s="771">
        <v>0.16666666666666699</v>
      </c>
      <c r="P13" s="681">
        <v>333</v>
      </c>
      <c r="Q13" s="769">
        <v>0.1875</v>
      </c>
      <c r="R13" s="681">
        <v>97</v>
      </c>
      <c r="S13" s="818">
        <v>0.27083333333333298</v>
      </c>
    </row>
    <row r="14" spans="2:19">
      <c r="B14" s="810">
        <v>179</v>
      </c>
      <c r="C14" s="769">
        <v>0.1875</v>
      </c>
      <c r="D14" s="681">
        <v>194</v>
      </c>
      <c r="E14" s="811">
        <v>0.22916666666666699</v>
      </c>
      <c r="F14" s="777"/>
      <c r="G14" s="798">
        <v>398</v>
      </c>
      <c r="H14" s="771">
        <v>0.16666666666666666</v>
      </c>
      <c r="I14" s="770">
        <v>395</v>
      </c>
      <c r="J14" s="773">
        <v>0.20833333333333334</v>
      </c>
      <c r="K14" s="776">
        <v>327</v>
      </c>
      <c r="L14" s="799">
        <v>0.25</v>
      </c>
      <c r="N14" s="810">
        <v>390</v>
      </c>
      <c r="O14" s="771">
        <v>0.16666666666666699</v>
      </c>
      <c r="P14" s="681">
        <v>263</v>
      </c>
      <c r="Q14" s="769">
        <v>0.1875</v>
      </c>
      <c r="R14" s="681">
        <v>163</v>
      </c>
      <c r="S14" s="818">
        <v>0.27083333333333298</v>
      </c>
    </row>
    <row r="15" spans="2:19">
      <c r="B15" s="810">
        <v>215</v>
      </c>
      <c r="C15" s="769">
        <v>0.1875</v>
      </c>
      <c r="D15" s="681">
        <v>195</v>
      </c>
      <c r="E15" s="811">
        <v>0.22916666666666699</v>
      </c>
      <c r="F15" s="777"/>
      <c r="G15" s="798">
        <v>364</v>
      </c>
      <c r="H15" s="771">
        <v>0.16666666666666666</v>
      </c>
      <c r="I15" s="770">
        <v>385</v>
      </c>
      <c r="J15" s="773">
        <v>0.20833333333333334</v>
      </c>
      <c r="K15" s="776">
        <v>286</v>
      </c>
      <c r="L15" s="799">
        <v>0.25</v>
      </c>
      <c r="N15" s="810">
        <v>230</v>
      </c>
      <c r="O15" s="771">
        <v>0.16666666666666699</v>
      </c>
      <c r="P15" s="681">
        <v>249</v>
      </c>
      <c r="Q15" s="769">
        <v>0.1875</v>
      </c>
      <c r="R15" s="681">
        <v>417</v>
      </c>
      <c r="S15" s="818">
        <v>0.27083333333333298</v>
      </c>
    </row>
    <row r="16" spans="2:19">
      <c r="B16" s="810">
        <v>219</v>
      </c>
      <c r="C16" s="769">
        <v>0.1875</v>
      </c>
      <c r="D16" s="681">
        <v>204</v>
      </c>
      <c r="E16" s="811">
        <v>0.22916666666666699</v>
      </c>
      <c r="F16" s="777"/>
      <c r="G16" s="798">
        <v>274</v>
      </c>
      <c r="H16" s="771">
        <v>0.16666666666666666</v>
      </c>
      <c r="I16" s="770">
        <v>419</v>
      </c>
      <c r="J16" s="773">
        <v>0.20833333333333334</v>
      </c>
      <c r="K16" s="776">
        <v>387</v>
      </c>
      <c r="L16" s="799">
        <v>0.25</v>
      </c>
      <c r="N16" s="810">
        <v>291</v>
      </c>
      <c r="O16" s="771">
        <v>0.16666666666666699</v>
      </c>
      <c r="P16" s="681">
        <v>292</v>
      </c>
      <c r="Q16" s="769">
        <v>0.1875</v>
      </c>
      <c r="R16" s="681">
        <v>343</v>
      </c>
      <c r="S16" s="818">
        <v>0.27083333333333298</v>
      </c>
    </row>
    <row r="17" spans="2:19">
      <c r="B17" s="810">
        <v>221</v>
      </c>
      <c r="C17" s="769">
        <v>0.1875</v>
      </c>
      <c r="D17" s="681">
        <v>212</v>
      </c>
      <c r="E17" s="811">
        <v>0.22916666666666699</v>
      </c>
      <c r="F17" s="777"/>
      <c r="G17" s="800">
        <v>98</v>
      </c>
      <c r="H17" s="771">
        <v>0.16666666666666666</v>
      </c>
      <c r="I17" s="770">
        <v>282</v>
      </c>
      <c r="J17" s="773">
        <v>0.20833333333333334</v>
      </c>
      <c r="K17" s="776">
        <v>248</v>
      </c>
      <c r="L17" s="799">
        <v>0.25</v>
      </c>
      <c r="N17" s="810">
        <v>295</v>
      </c>
      <c r="O17" s="771">
        <v>0.16666666666666699</v>
      </c>
      <c r="P17" s="681">
        <v>413</v>
      </c>
      <c r="Q17" s="769">
        <v>0.1875</v>
      </c>
      <c r="R17" s="681">
        <v>366</v>
      </c>
      <c r="S17" s="818">
        <v>0.27083333333333298</v>
      </c>
    </row>
    <row r="18" spans="2:19">
      <c r="B18" s="810">
        <v>226</v>
      </c>
      <c r="C18" s="769">
        <v>0.1875</v>
      </c>
      <c r="D18" s="681">
        <v>225</v>
      </c>
      <c r="E18" s="811">
        <v>0.22916666666666699</v>
      </c>
      <c r="F18" s="777"/>
      <c r="G18" s="798">
        <v>322</v>
      </c>
      <c r="H18" s="771">
        <v>0.16666666666666666</v>
      </c>
      <c r="I18" s="770">
        <v>420</v>
      </c>
      <c r="J18" s="773">
        <v>0.20833333333333334</v>
      </c>
      <c r="K18" s="776">
        <v>281</v>
      </c>
      <c r="L18" s="799">
        <v>0.25</v>
      </c>
      <c r="N18" s="810">
        <v>301</v>
      </c>
      <c r="O18" s="771">
        <v>0.16666666666666699</v>
      </c>
      <c r="P18" s="681">
        <v>258</v>
      </c>
      <c r="Q18" s="769">
        <v>0.1875</v>
      </c>
      <c r="R18" s="681">
        <v>409</v>
      </c>
      <c r="S18" s="818">
        <v>0.27083333333333298</v>
      </c>
    </row>
    <row r="19" spans="2:19">
      <c r="B19" s="810">
        <v>227</v>
      </c>
      <c r="C19" s="769">
        <v>0.1875</v>
      </c>
      <c r="D19" s="681">
        <v>294</v>
      </c>
      <c r="E19" s="811">
        <v>0.22916666666666699</v>
      </c>
      <c r="F19" s="777"/>
      <c r="G19" s="798">
        <v>313</v>
      </c>
      <c r="H19" s="771">
        <v>0.16666666666666666</v>
      </c>
      <c r="I19" s="770">
        <v>344</v>
      </c>
      <c r="J19" s="773">
        <v>0.20833333333333334</v>
      </c>
      <c r="K19" s="776">
        <v>338</v>
      </c>
      <c r="L19" s="799">
        <v>0.25</v>
      </c>
      <c r="N19" s="810">
        <v>400</v>
      </c>
      <c r="O19" s="771">
        <v>0.16666666666666699</v>
      </c>
      <c r="P19" s="681">
        <v>181</v>
      </c>
      <c r="Q19" s="769">
        <v>0.1875</v>
      </c>
      <c r="R19" s="681">
        <v>365</v>
      </c>
      <c r="S19" s="818">
        <v>0.27083333333333298</v>
      </c>
    </row>
    <row r="20" spans="2:19">
      <c r="B20" s="810">
        <v>229</v>
      </c>
      <c r="C20" s="769">
        <v>0.1875</v>
      </c>
      <c r="D20" s="681">
        <v>308</v>
      </c>
      <c r="E20" s="811">
        <v>0.22916666666666699</v>
      </c>
      <c r="F20" s="777"/>
      <c r="G20" s="798">
        <v>271</v>
      </c>
      <c r="H20" s="771">
        <v>0.16666666666666666</v>
      </c>
      <c r="I20" s="770">
        <v>203</v>
      </c>
      <c r="J20" s="773">
        <v>0.20833333333333334</v>
      </c>
      <c r="K20" s="776">
        <v>342</v>
      </c>
      <c r="L20" s="799">
        <v>0.25</v>
      </c>
      <c r="N20" s="810">
        <v>144</v>
      </c>
      <c r="O20" s="771">
        <v>0.16666666666666699</v>
      </c>
      <c r="P20" s="681">
        <v>218</v>
      </c>
      <c r="Q20" s="769">
        <v>0.1875</v>
      </c>
      <c r="R20" s="681">
        <v>383</v>
      </c>
      <c r="S20" s="818">
        <v>0.27083333333333298</v>
      </c>
    </row>
    <row r="21" spans="2:19">
      <c r="B21" s="810">
        <v>233</v>
      </c>
      <c r="C21" s="769">
        <v>0.1875</v>
      </c>
      <c r="D21" s="681">
        <v>325</v>
      </c>
      <c r="E21" s="811">
        <v>0.22916666666666699</v>
      </c>
      <c r="F21" s="777"/>
      <c r="G21" s="798">
        <v>112</v>
      </c>
      <c r="H21" s="771">
        <v>0.16666666666666666</v>
      </c>
      <c r="I21" s="770">
        <v>126</v>
      </c>
      <c r="J21" s="773">
        <v>0.20833333333333334</v>
      </c>
      <c r="K21" s="776">
        <v>328</v>
      </c>
      <c r="L21" s="799">
        <v>0.25</v>
      </c>
      <c r="N21" s="810">
        <v>189</v>
      </c>
      <c r="O21" s="771">
        <v>0.16666666666666699</v>
      </c>
      <c r="P21" s="681">
        <v>306</v>
      </c>
      <c r="Q21" s="769">
        <v>0.1875</v>
      </c>
      <c r="R21" s="681">
        <v>377</v>
      </c>
      <c r="S21" s="818">
        <v>0.27083333333333298</v>
      </c>
    </row>
    <row r="22" spans="2:19">
      <c r="B22" s="810">
        <v>293</v>
      </c>
      <c r="C22" s="769">
        <v>0.1875</v>
      </c>
      <c r="D22" s="681">
        <v>348</v>
      </c>
      <c r="E22" s="811">
        <v>0.22916666666666699</v>
      </c>
      <c r="F22" s="777"/>
      <c r="G22" s="798">
        <v>359</v>
      </c>
      <c r="H22" s="771">
        <v>0.16666666666666666</v>
      </c>
      <c r="I22" s="770">
        <v>214</v>
      </c>
      <c r="J22" s="773">
        <v>0.20833333333333334</v>
      </c>
      <c r="K22" s="776">
        <v>310</v>
      </c>
      <c r="L22" s="799">
        <v>0.25</v>
      </c>
      <c r="N22" s="810">
        <v>311</v>
      </c>
      <c r="O22" s="771">
        <v>0.16666666666666699</v>
      </c>
      <c r="P22" s="681">
        <v>318</v>
      </c>
      <c r="Q22" s="769">
        <v>0.1875</v>
      </c>
      <c r="R22" s="681">
        <v>320</v>
      </c>
      <c r="S22" s="818">
        <v>0.27083333333333298</v>
      </c>
    </row>
    <row r="23" spans="2:19">
      <c r="B23" s="810">
        <v>296</v>
      </c>
      <c r="C23" s="769">
        <v>0.1875</v>
      </c>
      <c r="D23" s="681">
        <v>349</v>
      </c>
      <c r="E23" s="811">
        <v>0.22916666666666699</v>
      </c>
      <c r="F23" s="777"/>
      <c r="G23" s="798">
        <v>357</v>
      </c>
      <c r="H23" s="771">
        <v>0.16666666666666666</v>
      </c>
      <c r="I23" s="770">
        <v>216</v>
      </c>
      <c r="J23" s="773">
        <v>0.20833333333333334</v>
      </c>
      <c r="K23" s="776">
        <v>323</v>
      </c>
      <c r="L23" s="799">
        <v>0.25</v>
      </c>
      <c r="N23" s="810">
        <v>331</v>
      </c>
      <c r="O23" s="771">
        <v>0.16666666666666699</v>
      </c>
      <c r="P23" s="681">
        <v>92</v>
      </c>
      <c r="Q23" s="769">
        <v>0.1875</v>
      </c>
      <c r="R23" s="681">
        <v>197</v>
      </c>
      <c r="S23" s="818">
        <v>0.27083333333333298</v>
      </c>
    </row>
    <row r="24" spans="2:19" ht="15.75">
      <c r="B24" s="810">
        <v>298</v>
      </c>
      <c r="C24" s="769">
        <v>0.1875</v>
      </c>
      <c r="D24" s="681">
        <v>371</v>
      </c>
      <c r="E24" s="811">
        <v>0.22916666666666699</v>
      </c>
      <c r="F24" s="777"/>
      <c r="G24" s="798">
        <v>289</v>
      </c>
      <c r="H24" s="771">
        <v>0.16666666666666666</v>
      </c>
      <c r="I24" s="770">
        <v>213</v>
      </c>
      <c r="J24" s="773">
        <v>0.20833333333333334</v>
      </c>
      <c r="K24" s="776">
        <v>196</v>
      </c>
      <c r="L24" s="799">
        <v>0.25</v>
      </c>
      <c r="N24" s="810">
        <v>380</v>
      </c>
      <c r="O24" s="771">
        <v>0.16666666666666699</v>
      </c>
      <c r="P24" s="681">
        <v>103</v>
      </c>
      <c r="Q24" s="769">
        <v>0.1875</v>
      </c>
      <c r="R24" s="775">
        <v>95</v>
      </c>
      <c r="S24" s="801" t="s">
        <v>793</v>
      </c>
    </row>
    <row r="25" spans="2:19" ht="15.75">
      <c r="B25" s="810">
        <v>302</v>
      </c>
      <c r="C25" s="769">
        <v>0.1875</v>
      </c>
      <c r="D25" s="681">
        <v>379</v>
      </c>
      <c r="E25" s="811">
        <v>0.22916666666666699</v>
      </c>
      <c r="F25" s="777"/>
      <c r="G25" s="798">
        <v>317</v>
      </c>
      <c r="H25" s="771">
        <v>0.16666666666666666</v>
      </c>
      <c r="I25" s="770">
        <v>392</v>
      </c>
      <c r="J25" s="773">
        <v>0.20833333333333334</v>
      </c>
      <c r="K25" s="776">
        <v>358</v>
      </c>
      <c r="L25" s="799">
        <v>0.25</v>
      </c>
      <c r="N25" s="810">
        <v>207</v>
      </c>
      <c r="O25" s="771">
        <v>0.16666666666666699</v>
      </c>
      <c r="P25" s="681">
        <v>122</v>
      </c>
      <c r="Q25" s="769">
        <v>0.1875</v>
      </c>
      <c r="R25" s="775">
        <v>96</v>
      </c>
      <c r="S25" s="801" t="s">
        <v>793</v>
      </c>
    </row>
    <row r="26" spans="2:19">
      <c r="B26" s="810">
        <v>304</v>
      </c>
      <c r="C26" s="769">
        <v>0.1875</v>
      </c>
      <c r="D26" s="681">
        <v>382</v>
      </c>
      <c r="E26" s="811">
        <v>0.22916666666666699</v>
      </c>
      <c r="F26" s="777"/>
      <c r="G26" s="798">
        <v>278</v>
      </c>
      <c r="H26" s="771">
        <v>0.16666666666666666</v>
      </c>
      <c r="I26" s="770">
        <v>279</v>
      </c>
      <c r="J26" s="773">
        <v>0.20833333333333334</v>
      </c>
      <c r="K26" s="776">
        <v>340</v>
      </c>
      <c r="L26" s="799">
        <v>0.25</v>
      </c>
      <c r="N26" s="810">
        <v>202</v>
      </c>
      <c r="O26" s="771">
        <v>0.16666666666666699</v>
      </c>
      <c r="P26" s="681">
        <v>260</v>
      </c>
      <c r="Q26" s="769">
        <v>0.1875</v>
      </c>
      <c r="R26" s="76"/>
      <c r="S26" s="803"/>
    </row>
    <row r="27" spans="2:19">
      <c r="B27" s="810">
        <v>307</v>
      </c>
      <c r="C27" s="769">
        <v>0.1875</v>
      </c>
      <c r="D27" s="681">
        <v>407</v>
      </c>
      <c r="E27" s="811">
        <v>0.22916666666666699</v>
      </c>
      <c r="F27" s="777"/>
      <c r="G27" s="798">
        <v>284</v>
      </c>
      <c r="H27" s="771">
        <v>0.16666666666666666</v>
      </c>
      <c r="I27" s="770">
        <v>268</v>
      </c>
      <c r="J27" s="773">
        <v>0.20833333333333334</v>
      </c>
      <c r="K27" s="776">
        <v>354</v>
      </c>
      <c r="L27" s="799">
        <v>0.25</v>
      </c>
      <c r="N27" s="810">
        <v>373</v>
      </c>
      <c r="O27" s="771">
        <v>0.16666666666666699</v>
      </c>
      <c r="P27" s="681">
        <v>169</v>
      </c>
      <c r="Q27" s="769">
        <v>0.1875</v>
      </c>
      <c r="R27" s="76"/>
      <c r="S27" s="803"/>
    </row>
    <row r="28" spans="2:19">
      <c r="B28" s="810">
        <v>315</v>
      </c>
      <c r="C28" s="769">
        <v>0.1875</v>
      </c>
      <c r="D28" s="681">
        <v>408</v>
      </c>
      <c r="E28" s="811">
        <v>0.22916666666666699</v>
      </c>
      <c r="F28" s="777"/>
      <c r="G28" s="798">
        <v>396</v>
      </c>
      <c r="H28" s="771">
        <v>0.16666666666666666</v>
      </c>
      <c r="I28" s="770">
        <v>223</v>
      </c>
      <c r="J28" s="773">
        <v>0.20833333333333334</v>
      </c>
      <c r="K28" s="776">
        <v>360</v>
      </c>
      <c r="L28" s="799">
        <v>0.25</v>
      </c>
      <c r="N28" s="810">
        <v>411</v>
      </c>
      <c r="O28" s="771">
        <v>0.16666666666666699</v>
      </c>
      <c r="P28" s="681">
        <v>173</v>
      </c>
      <c r="Q28" s="769">
        <v>0.1875</v>
      </c>
      <c r="R28" s="76"/>
      <c r="S28" s="803"/>
    </row>
    <row r="29" spans="2:19">
      <c r="B29" s="810">
        <v>335</v>
      </c>
      <c r="C29" s="769">
        <v>0.1875</v>
      </c>
      <c r="D29" s="774">
        <v>416</v>
      </c>
      <c r="E29" s="811">
        <v>0.22916666666666699</v>
      </c>
      <c r="F29" s="777"/>
      <c r="G29" s="798">
        <v>362</v>
      </c>
      <c r="H29" s="771">
        <v>0.16666666666666666</v>
      </c>
      <c r="I29" s="770">
        <v>329</v>
      </c>
      <c r="J29" s="773">
        <v>0.20833333333333334</v>
      </c>
      <c r="K29" s="776">
        <v>244</v>
      </c>
      <c r="L29" s="799">
        <v>0.25</v>
      </c>
      <c r="N29" s="810">
        <v>257</v>
      </c>
      <c r="O29" s="771">
        <v>0.16666666666666699</v>
      </c>
      <c r="P29" s="681">
        <v>232</v>
      </c>
      <c r="Q29" s="769">
        <v>0.1875</v>
      </c>
      <c r="R29" s="76"/>
      <c r="S29" s="803"/>
    </row>
    <row r="30" spans="2:19" ht="15.75">
      <c r="B30" s="810">
        <v>369</v>
      </c>
      <c r="C30" s="769">
        <v>0.1875</v>
      </c>
      <c r="D30" s="775">
        <v>100</v>
      </c>
      <c r="E30" s="801" t="s">
        <v>793</v>
      </c>
      <c r="F30" s="777"/>
      <c r="G30" s="798">
        <v>314</v>
      </c>
      <c r="H30" s="771">
        <v>0.16666666666666666</v>
      </c>
      <c r="I30" s="770">
        <v>231</v>
      </c>
      <c r="J30" s="773">
        <v>0.20833333333333334</v>
      </c>
      <c r="K30" s="776">
        <v>309</v>
      </c>
      <c r="L30" s="799">
        <v>0.25</v>
      </c>
      <c r="N30" s="810">
        <v>171</v>
      </c>
      <c r="O30" s="771">
        <v>0.16666666666666699</v>
      </c>
      <c r="P30" s="681">
        <v>305</v>
      </c>
      <c r="Q30" s="769">
        <v>0.1875</v>
      </c>
      <c r="R30" s="76"/>
      <c r="S30" s="803"/>
    </row>
    <row r="31" spans="2:19" ht="15.75">
      <c r="B31" s="810">
        <v>374</v>
      </c>
      <c r="C31" s="769">
        <v>0.1875</v>
      </c>
      <c r="D31" s="775">
        <v>190</v>
      </c>
      <c r="E31" s="801" t="s">
        <v>793</v>
      </c>
      <c r="F31" s="777"/>
      <c r="G31" s="798">
        <v>287</v>
      </c>
      <c r="H31" s="771">
        <v>0.16666666666666666</v>
      </c>
      <c r="I31" s="770">
        <v>234</v>
      </c>
      <c r="J31" s="773">
        <v>0.20833333333333334</v>
      </c>
      <c r="K31" s="776">
        <v>150</v>
      </c>
      <c r="L31" s="799">
        <v>0.25</v>
      </c>
      <c r="N31" s="810">
        <v>332</v>
      </c>
      <c r="O31" s="771">
        <v>0.16666666666666699</v>
      </c>
      <c r="P31" s="681">
        <v>401</v>
      </c>
      <c r="Q31" s="769">
        <v>0.1875</v>
      </c>
      <c r="R31" s="76"/>
      <c r="S31" s="803"/>
    </row>
    <row r="32" spans="2:19" ht="15.75">
      <c r="B32" s="810">
        <v>384</v>
      </c>
      <c r="C32" s="769">
        <v>0.1875</v>
      </c>
      <c r="D32" s="777"/>
      <c r="E32" s="812"/>
      <c r="F32" s="777"/>
      <c r="G32" s="798">
        <v>316</v>
      </c>
      <c r="H32" s="771">
        <v>0.16666666666666666</v>
      </c>
      <c r="I32" s="770">
        <v>267</v>
      </c>
      <c r="J32" s="773">
        <v>0.20833333333333334</v>
      </c>
      <c r="K32" s="778">
        <v>250</v>
      </c>
      <c r="L32" s="801" t="s">
        <v>793</v>
      </c>
      <c r="N32" s="810">
        <v>399</v>
      </c>
      <c r="O32" s="771">
        <v>0.16666666666666699</v>
      </c>
      <c r="P32" s="681">
        <v>412</v>
      </c>
      <c r="Q32" s="769">
        <v>0.1875</v>
      </c>
      <c r="R32" s="76"/>
      <c r="S32" s="803"/>
    </row>
    <row r="33" spans="2:19" ht="15.75">
      <c r="B33" s="810">
        <v>397</v>
      </c>
      <c r="C33" s="769">
        <v>0.1875</v>
      </c>
      <c r="D33" s="777"/>
      <c r="E33" s="812"/>
      <c r="F33" s="777"/>
      <c r="G33" s="798">
        <v>297</v>
      </c>
      <c r="H33" s="771">
        <v>0.16666666666666666</v>
      </c>
      <c r="I33" s="770">
        <v>288</v>
      </c>
      <c r="J33" s="773">
        <v>0.20833333333333334</v>
      </c>
      <c r="K33" s="775">
        <v>264</v>
      </c>
      <c r="L33" s="801" t="s">
        <v>793</v>
      </c>
      <c r="N33" s="810">
        <v>406</v>
      </c>
      <c r="O33" s="771">
        <v>0.16666666666666699</v>
      </c>
      <c r="P33" s="681">
        <v>182</v>
      </c>
      <c r="Q33" s="769">
        <v>0.1875</v>
      </c>
      <c r="R33" s="76"/>
      <c r="S33" s="803"/>
    </row>
    <row r="34" spans="2:19" ht="15.75">
      <c r="B34" s="810">
        <v>403</v>
      </c>
      <c r="C34" s="769">
        <v>0.1875</v>
      </c>
      <c r="D34" s="777"/>
      <c r="E34" s="812"/>
      <c r="F34" s="777"/>
      <c r="G34" s="798">
        <v>269</v>
      </c>
      <c r="H34" s="771">
        <v>0.16666666666666666</v>
      </c>
      <c r="I34" s="770">
        <v>224</v>
      </c>
      <c r="J34" s="773">
        <v>0.20833333333333334</v>
      </c>
      <c r="K34" s="775">
        <v>205</v>
      </c>
      <c r="L34" s="801" t="s">
        <v>793</v>
      </c>
      <c r="N34" s="810">
        <v>222</v>
      </c>
      <c r="O34" s="771">
        <v>0.16666666666666699</v>
      </c>
      <c r="P34" s="681">
        <v>175</v>
      </c>
      <c r="Q34" s="769">
        <v>0.1875</v>
      </c>
      <c r="R34" s="76"/>
      <c r="S34" s="803"/>
    </row>
    <row r="35" spans="2:19">
      <c r="B35" s="810">
        <v>414</v>
      </c>
      <c r="C35" s="769">
        <v>0.1875</v>
      </c>
      <c r="D35" s="777"/>
      <c r="E35" s="812"/>
      <c r="F35" s="777"/>
      <c r="G35" s="798">
        <v>405</v>
      </c>
      <c r="H35" s="771">
        <v>0.16666666666666666</v>
      </c>
      <c r="I35" s="770">
        <v>363</v>
      </c>
      <c r="J35" s="773">
        <v>0.20833333333333334</v>
      </c>
      <c r="K35" s="782"/>
      <c r="L35" s="802"/>
      <c r="N35" s="810">
        <v>347</v>
      </c>
      <c r="O35" s="771">
        <v>0.16666666666666699</v>
      </c>
      <c r="P35" s="681">
        <v>186</v>
      </c>
      <c r="Q35" s="769">
        <v>0.1875</v>
      </c>
      <c r="R35" s="76"/>
      <c r="S35" s="803"/>
    </row>
    <row r="36" spans="2:19" ht="15.75" thickBot="1">
      <c r="B36" s="813">
        <v>415</v>
      </c>
      <c r="C36" s="814">
        <v>0.1875</v>
      </c>
      <c r="D36" s="815"/>
      <c r="E36" s="816"/>
      <c r="F36" s="777"/>
      <c r="G36" s="798">
        <v>352</v>
      </c>
      <c r="H36" s="771">
        <v>0.16666666666666666</v>
      </c>
      <c r="I36" s="770">
        <v>353</v>
      </c>
      <c r="J36" s="773">
        <v>0.20833333333333334</v>
      </c>
      <c r="K36" s="782"/>
      <c r="L36" s="802"/>
      <c r="N36" s="810">
        <v>370</v>
      </c>
      <c r="O36" s="771">
        <v>0.16666666666666699</v>
      </c>
      <c r="P36" s="681">
        <v>330</v>
      </c>
      <c r="Q36" s="769">
        <v>0.1875</v>
      </c>
      <c r="R36" s="76"/>
      <c r="S36" s="803"/>
    </row>
    <row r="37" spans="2:19" ht="15.75" thickBot="1">
      <c r="D37" s="777"/>
      <c r="E37" s="777"/>
      <c r="F37" s="777"/>
      <c r="G37" s="798">
        <v>290</v>
      </c>
      <c r="H37" s="771">
        <v>0.16666666666666666</v>
      </c>
      <c r="I37" s="770">
        <v>339</v>
      </c>
      <c r="J37" s="773">
        <v>0.20833333333333334</v>
      </c>
      <c r="K37" s="782"/>
      <c r="L37" s="802"/>
      <c r="N37" s="813">
        <v>410</v>
      </c>
      <c r="O37" s="805">
        <v>0.16666666666666699</v>
      </c>
      <c r="P37" s="819">
        <v>372</v>
      </c>
      <c r="Q37" s="814">
        <v>0.1875</v>
      </c>
      <c r="R37" s="83"/>
      <c r="S37" s="84"/>
    </row>
    <row r="38" spans="2:19">
      <c r="D38" s="777"/>
      <c r="E38" s="777"/>
      <c r="F38" s="777"/>
      <c r="G38" s="798">
        <v>351</v>
      </c>
      <c r="H38" s="771">
        <v>0.16666666666666666</v>
      </c>
      <c r="I38" s="770">
        <v>345</v>
      </c>
      <c r="J38" s="773">
        <v>0.20833333333333334</v>
      </c>
      <c r="K38" s="782"/>
      <c r="L38" s="802"/>
    </row>
    <row r="39" spans="2:19">
      <c r="D39" s="777"/>
      <c r="E39" s="777"/>
      <c r="F39" s="777"/>
      <c r="G39" s="798">
        <v>326</v>
      </c>
      <c r="H39" s="771">
        <v>0.16666666666666666</v>
      </c>
      <c r="I39" s="770">
        <v>341</v>
      </c>
      <c r="J39" s="773">
        <v>0.20833333333333334</v>
      </c>
      <c r="K39" s="782"/>
      <c r="L39" s="802"/>
    </row>
    <row r="40" spans="2:19">
      <c r="D40" s="777"/>
      <c r="E40" s="777"/>
      <c r="F40" s="777"/>
      <c r="G40" s="798">
        <v>312</v>
      </c>
      <c r="H40" s="771">
        <v>0.16666666666666666</v>
      </c>
      <c r="I40" s="770">
        <v>388</v>
      </c>
      <c r="J40" s="773">
        <v>0.20833333333333334</v>
      </c>
      <c r="K40" s="782"/>
      <c r="L40" s="802"/>
    </row>
    <row r="41" spans="2:19">
      <c r="D41" s="777"/>
      <c r="E41" s="777"/>
      <c r="F41" s="777"/>
      <c r="G41" s="798">
        <v>346</v>
      </c>
      <c r="H41" s="771">
        <v>0.16666666666666666</v>
      </c>
      <c r="I41" s="76"/>
      <c r="J41" s="76"/>
      <c r="K41" s="76"/>
      <c r="L41" s="803"/>
    </row>
    <row r="42" spans="2:19">
      <c r="D42" s="777"/>
      <c r="E42" s="777"/>
      <c r="F42" s="777"/>
      <c r="G42" s="798">
        <v>393</v>
      </c>
      <c r="H42" s="771">
        <v>0.16666666666666666</v>
      </c>
      <c r="I42" s="76"/>
      <c r="J42" s="76"/>
      <c r="K42" s="76"/>
      <c r="L42" s="803"/>
    </row>
    <row r="43" spans="2:19">
      <c r="D43" s="777"/>
      <c r="E43" s="777"/>
      <c r="F43" s="777"/>
      <c r="G43" s="798">
        <v>247</v>
      </c>
      <c r="H43" s="771">
        <v>0.16666666666666666</v>
      </c>
      <c r="I43" s="76"/>
      <c r="J43" s="76"/>
      <c r="K43" s="76"/>
      <c r="L43" s="803"/>
    </row>
    <row r="44" spans="2:19" ht="15.75" thickBot="1">
      <c r="D44" s="777"/>
      <c r="E44" s="777"/>
      <c r="F44" s="777"/>
      <c r="G44" s="804">
        <v>391</v>
      </c>
      <c r="H44" s="805">
        <v>0.16666666666666666</v>
      </c>
      <c r="I44" s="83"/>
      <c r="J44" s="83"/>
      <c r="K44" s="83"/>
      <c r="L44" s="84"/>
    </row>
    <row r="45" spans="2:19">
      <c r="D45" s="777"/>
      <c r="E45" s="777"/>
      <c r="F45" s="777"/>
      <c r="G45" s="777"/>
    </row>
    <row r="46" spans="2:19">
      <c r="D46" s="777"/>
      <c r="E46" s="777"/>
      <c r="F46" s="777"/>
      <c r="G46" s="777"/>
    </row>
    <row r="47" spans="2:19">
      <c r="D47" s="777"/>
      <c r="E47" s="777"/>
      <c r="F47" s="777"/>
      <c r="G47" s="777"/>
    </row>
    <row r="48" spans="2:19">
      <c r="D48" s="777"/>
      <c r="E48" s="777"/>
      <c r="F48" s="777"/>
      <c r="G48" s="777"/>
    </row>
    <row r="49" spans="4:7">
      <c r="D49" s="777"/>
      <c r="E49" s="777"/>
      <c r="F49" s="777"/>
      <c r="G49" s="777"/>
    </row>
    <row r="50" spans="4:7">
      <c r="D50" s="777"/>
      <c r="E50" s="777"/>
      <c r="F50" s="777"/>
      <c r="G50" s="777"/>
    </row>
    <row r="51" spans="4:7">
      <c r="D51" s="777"/>
      <c r="E51" s="777"/>
      <c r="F51" s="777"/>
      <c r="G51" s="777"/>
    </row>
    <row r="52" spans="4:7">
      <c r="D52" s="777"/>
      <c r="E52" s="777"/>
      <c r="F52" s="777"/>
      <c r="G52" s="777"/>
    </row>
    <row r="53" spans="4:7">
      <c r="D53" s="777"/>
      <c r="E53" s="777"/>
      <c r="F53" s="777"/>
      <c r="G53" s="777"/>
    </row>
    <row r="54" spans="4:7">
      <c r="D54" s="777"/>
      <c r="E54" s="777"/>
      <c r="F54" s="777"/>
      <c r="G54" s="777"/>
    </row>
    <row r="55" spans="4:7">
      <c r="D55" s="777"/>
      <c r="E55" s="777"/>
      <c r="F55" s="777"/>
      <c r="G55" s="777"/>
    </row>
    <row r="56" spans="4:7">
      <c r="D56" s="777"/>
      <c r="E56" s="777"/>
      <c r="F56" s="777"/>
      <c r="G56" s="777"/>
    </row>
    <row r="57" spans="4:7">
      <c r="D57" s="777"/>
      <c r="E57" s="777"/>
      <c r="F57" s="777"/>
      <c r="G57" s="777"/>
    </row>
    <row r="58" spans="4:7">
      <c r="D58" s="777"/>
      <c r="E58" s="777"/>
      <c r="F58" s="777"/>
      <c r="G58" s="777"/>
    </row>
    <row r="59" spans="4:7">
      <c r="D59" s="777"/>
      <c r="E59" s="777"/>
      <c r="F59" s="777"/>
      <c r="G59" s="777"/>
    </row>
    <row r="60" spans="4:7">
      <c r="D60" s="777"/>
      <c r="E60" s="777"/>
      <c r="F60" s="777"/>
      <c r="G60" s="777"/>
    </row>
    <row r="61" spans="4:7">
      <c r="D61" s="777"/>
      <c r="E61" s="777"/>
      <c r="F61" s="777"/>
      <c r="G61" s="777"/>
    </row>
    <row r="62" spans="4:7">
      <c r="D62" s="777"/>
      <c r="E62" s="777"/>
      <c r="F62" s="777"/>
      <c r="G62" s="777"/>
    </row>
    <row r="63" spans="4:7">
      <c r="D63" s="777"/>
      <c r="E63" s="777"/>
      <c r="F63" s="777"/>
      <c r="G63" s="777"/>
    </row>
    <row r="64" spans="4:7">
      <c r="D64" s="777"/>
      <c r="E64" s="777"/>
      <c r="F64" s="777"/>
      <c r="G64" s="777"/>
    </row>
    <row r="65" spans="4:7">
      <c r="D65" s="777"/>
      <c r="E65" s="777"/>
      <c r="F65" s="777"/>
      <c r="G65" s="777"/>
    </row>
    <row r="66" spans="4:7">
      <c r="D66" s="777"/>
      <c r="E66" s="777"/>
      <c r="F66" s="777"/>
      <c r="G66" s="777"/>
    </row>
    <row r="67" spans="4:7">
      <c r="D67" s="777"/>
      <c r="E67" s="777"/>
      <c r="F67" s="777"/>
      <c r="G67" s="777"/>
    </row>
    <row r="68" spans="4:7">
      <c r="D68" s="777"/>
      <c r="E68" s="777"/>
      <c r="F68" s="777"/>
      <c r="G68" s="777"/>
    </row>
    <row r="69" spans="4:7">
      <c r="D69" s="777"/>
      <c r="E69" s="777"/>
      <c r="F69" s="777"/>
      <c r="G69" s="777"/>
    </row>
    <row r="70" spans="4:7">
      <c r="D70" s="777"/>
      <c r="E70" s="777"/>
      <c r="F70" s="777"/>
      <c r="G70" s="777"/>
    </row>
    <row r="71" spans="4:7">
      <c r="D71" s="777"/>
      <c r="E71" s="777"/>
      <c r="F71" s="777"/>
      <c r="G71" s="777"/>
    </row>
    <row r="72" spans="4:7">
      <c r="D72" s="777"/>
      <c r="E72" s="777"/>
      <c r="F72" s="777"/>
      <c r="G72" s="777"/>
    </row>
    <row r="73" spans="4:7">
      <c r="D73" s="777"/>
      <c r="E73" s="777"/>
      <c r="F73" s="777"/>
      <c r="G73" s="777"/>
    </row>
    <row r="74" spans="4:7">
      <c r="D74" s="777"/>
      <c r="E74" s="777"/>
      <c r="F74" s="777"/>
      <c r="G74" s="777"/>
    </row>
    <row r="75" spans="4:7">
      <c r="D75" s="777"/>
      <c r="E75" s="777"/>
      <c r="F75" s="777"/>
      <c r="G75" s="777"/>
    </row>
    <row r="76" spans="4:7">
      <c r="D76" s="777"/>
      <c r="E76" s="777"/>
      <c r="F76" s="777"/>
      <c r="G76" s="777"/>
    </row>
    <row r="77" spans="4:7">
      <c r="D77" s="777"/>
      <c r="E77" s="777"/>
      <c r="F77" s="777"/>
      <c r="G77" s="777"/>
    </row>
    <row r="78" spans="4:7">
      <c r="D78" s="777"/>
      <c r="E78" s="777"/>
      <c r="F78" s="777"/>
      <c r="G78" s="777"/>
    </row>
    <row r="79" spans="4:7">
      <c r="D79" s="777"/>
      <c r="E79" s="777"/>
      <c r="F79" s="777"/>
      <c r="G79" s="777"/>
    </row>
    <row r="80" spans="4:7">
      <c r="D80" s="777"/>
      <c r="E80" s="777"/>
      <c r="F80" s="777"/>
      <c r="G80" s="777"/>
    </row>
    <row r="81" spans="4:7">
      <c r="D81" s="777"/>
      <c r="E81" s="777"/>
      <c r="F81" s="777"/>
      <c r="G81" s="777"/>
    </row>
    <row r="82" spans="4:7">
      <c r="D82" s="777"/>
      <c r="E82" s="777"/>
      <c r="F82" s="777"/>
      <c r="G82" s="777"/>
    </row>
    <row r="83" spans="4:7">
      <c r="D83" s="777"/>
      <c r="E83" s="777"/>
      <c r="F83" s="777"/>
      <c r="G83" s="777"/>
    </row>
    <row r="84" spans="4:7">
      <c r="D84" s="777"/>
      <c r="E84" s="777"/>
      <c r="F84" s="777"/>
      <c r="G84" s="777"/>
    </row>
    <row r="85" spans="4:7">
      <c r="D85" s="777"/>
      <c r="E85" s="777"/>
      <c r="F85" s="777"/>
      <c r="G85" s="777"/>
    </row>
    <row r="86" spans="4:7">
      <c r="D86" s="777"/>
      <c r="E86" s="777"/>
      <c r="F86" s="777"/>
      <c r="G86" s="777"/>
    </row>
    <row r="87" spans="4:7">
      <c r="D87" s="777"/>
      <c r="E87" s="777"/>
      <c r="F87" s="777"/>
      <c r="G87" s="777"/>
    </row>
    <row r="88" spans="4:7">
      <c r="D88" s="777"/>
      <c r="E88" s="777"/>
      <c r="F88" s="777"/>
      <c r="G88" s="777"/>
    </row>
    <row r="89" spans="4:7">
      <c r="D89" s="777"/>
      <c r="E89" s="777"/>
      <c r="F89" s="777"/>
      <c r="G89" s="777"/>
    </row>
    <row r="90" spans="4:7">
      <c r="D90" s="777"/>
      <c r="E90" s="777"/>
      <c r="F90" s="777"/>
      <c r="G90" s="777"/>
    </row>
    <row r="91" spans="4:7">
      <c r="D91" s="777"/>
      <c r="E91" s="777"/>
      <c r="F91" s="777"/>
      <c r="G91" s="777"/>
    </row>
    <row r="92" spans="4:7">
      <c r="D92" s="777"/>
      <c r="E92" s="777"/>
      <c r="F92" s="777"/>
      <c r="G92" s="777"/>
    </row>
    <row r="93" spans="4:7">
      <c r="D93" s="777"/>
      <c r="E93" s="777"/>
      <c r="F93" s="777"/>
      <c r="G93" s="777"/>
    </row>
    <row r="94" spans="4:7">
      <c r="D94" s="777"/>
      <c r="E94" s="777"/>
      <c r="F94" s="777"/>
      <c r="G94" s="777"/>
    </row>
    <row r="95" spans="4:7">
      <c r="D95" s="777"/>
      <c r="E95" s="777"/>
      <c r="F95" s="777"/>
      <c r="G95" s="777"/>
    </row>
    <row r="96" spans="4:7">
      <c r="D96" s="777"/>
      <c r="E96" s="777"/>
      <c r="F96" s="777"/>
      <c r="G96" s="777"/>
    </row>
    <row r="97" spans="4:13">
      <c r="D97" s="777"/>
      <c r="E97" s="777"/>
      <c r="F97" s="777"/>
      <c r="G97" s="777"/>
    </row>
    <row r="98" spans="4:13">
      <c r="D98" s="777"/>
      <c r="E98" s="777"/>
      <c r="F98" s="777"/>
      <c r="G98" s="777"/>
    </row>
    <row r="99" spans="4:13">
      <c r="D99" s="777"/>
      <c r="E99" s="777"/>
      <c r="F99" s="777"/>
      <c r="G99" s="777"/>
    </row>
    <row r="100" spans="4:13">
      <c r="D100" s="777"/>
      <c r="E100" s="777"/>
      <c r="F100" s="777"/>
      <c r="G100" s="777"/>
    </row>
    <row r="101" spans="4:13">
      <c r="D101" s="777"/>
      <c r="E101" s="777"/>
      <c r="F101" s="777"/>
      <c r="G101" s="777"/>
    </row>
    <row r="102" spans="4:13">
      <c r="D102" s="777"/>
      <c r="E102" s="777"/>
      <c r="F102" s="777"/>
      <c r="G102" s="777"/>
    </row>
    <row r="103" spans="4:13">
      <c r="D103" s="777"/>
      <c r="E103" s="777"/>
      <c r="F103" s="777"/>
      <c r="G103" s="777"/>
    </row>
    <row r="104" spans="4:13">
      <c r="D104" s="777"/>
      <c r="E104" s="777"/>
      <c r="F104" s="777"/>
      <c r="G104" s="777"/>
    </row>
    <row r="105" spans="4:13">
      <c r="D105" s="777"/>
      <c r="E105" s="777"/>
      <c r="F105" s="777"/>
      <c r="G105" s="777"/>
    </row>
    <row r="106" spans="4:13">
      <c r="D106" s="777"/>
      <c r="E106" s="777"/>
      <c r="F106" s="777"/>
      <c r="G106" s="777"/>
    </row>
    <row r="107" spans="4:13">
      <c r="D107" s="777"/>
      <c r="E107" s="777"/>
      <c r="F107" s="777"/>
      <c r="G107" s="777"/>
    </row>
    <row r="108" spans="4:13">
      <c r="D108" s="777"/>
      <c r="E108" s="777"/>
      <c r="F108" s="777"/>
      <c r="G108" s="777"/>
    </row>
    <row r="109" spans="4:13">
      <c r="D109" s="777"/>
      <c r="E109" s="777"/>
      <c r="F109" s="777"/>
      <c r="G109" s="777"/>
    </row>
    <row r="110" spans="4:13" ht="21">
      <c r="D110" s="777"/>
      <c r="E110" s="777"/>
      <c r="F110" s="777"/>
      <c r="G110" s="777"/>
      <c r="M110" s="779"/>
    </row>
    <row r="111" spans="4:13">
      <c r="D111" s="777"/>
      <c r="E111" s="777"/>
      <c r="F111" s="777"/>
      <c r="G111" s="777"/>
    </row>
    <row r="112" spans="4:13">
      <c r="D112" s="777"/>
      <c r="E112" s="777"/>
      <c r="F112" s="777"/>
      <c r="G112" s="777"/>
    </row>
    <row r="113" spans="4:7">
      <c r="D113" s="777"/>
      <c r="E113" s="777"/>
      <c r="F113" s="777"/>
      <c r="G113" s="777"/>
    </row>
    <row r="114" spans="4:7">
      <c r="D114" s="777"/>
      <c r="E114" s="777"/>
      <c r="F114" s="777"/>
      <c r="G114" s="777"/>
    </row>
    <row r="115" spans="4:7">
      <c r="D115" s="777"/>
      <c r="E115" s="777"/>
      <c r="F115" s="777"/>
      <c r="G115" s="777"/>
    </row>
    <row r="116" spans="4:7">
      <c r="D116" s="777"/>
      <c r="E116" s="777"/>
      <c r="F116" s="777"/>
      <c r="G116" s="777"/>
    </row>
    <row r="117" spans="4:7">
      <c r="D117" s="777"/>
      <c r="E117" s="777"/>
      <c r="F117" s="777"/>
      <c r="G117" s="777"/>
    </row>
    <row r="118" spans="4:7">
      <c r="D118" s="777"/>
      <c r="E118" s="777"/>
      <c r="F118" s="777"/>
      <c r="G118" s="777"/>
    </row>
  </sheetData>
  <mergeCells count="6">
    <mergeCell ref="G4:L4"/>
    <mergeCell ref="G3:L3"/>
    <mergeCell ref="N3:S3"/>
    <mergeCell ref="B3:E3"/>
    <mergeCell ref="B4:C4"/>
    <mergeCell ref="N4: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346"/>
  <sheetViews>
    <sheetView showGridLines="0" topLeftCell="B1" workbookViewId="0">
      <selection activeCell="C3" sqref="C3"/>
    </sheetView>
  </sheetViews>
  <sheetFormatPr defaultRowHeight="15"/>
  <cols>
    <col min="5" max="5" width="12" customWidth="1"/>
  </cols>
  <sheetData>
    <row r="1" spans="1:6">
      <c r="A1" s="405" t="s">
        <v>96</v>
      </c>
      <c r="B1" s="405" t="s">
        <v>561</v>
      </c>
      <c r="C1" s="405" t="s">
        <v>562</v>
      </c>
      <c r="E1" s="409" t="s">
        <v>576</v>
      </c>
      <c r="F1" s="410" t="s">
        <v>577</v>
      </c>
    </row>
    <row r="2" spans="1:6">
      <c r="A2" s="5">
        <v>1</v>
      </c>
      <c r="B2" s="169">
        <f>_xlfn.NUMBERVALUE(RIGHT(E2,3))</f>
        <v>95</v>
      </c>
      <c r="C2" s="5" t="s">
        <v>944</v>
      </c>
      <c r="E2" t="s">
        <v>859</v>
      </c>
      <c r="F2">
        <v>100</v>
      </c>
    </row>
    <row r="3" spans="1:6">
      <c r="A3" s="5">
        <f>+A2+1</f>
        <v>2</v>
      </c>
      <c r="B3" s="5">
        <f t="shared" ref="B3:B66" si="0">_xlfn.NUMBERVALUE(RIGHT(E3,3))</f>
        <v>98</v>
      </c>
      <c r="C3" s="5" t="s">
        <v>563</v>
      </c>
      <c r="E3" t="s">
        <v>860</v>
      </c>
      <c r="F3">
        <v>163</v>
      </c>
    </row>
    <row r="4" spans="1:6">
      <c r="A4" s="5">
        <f t="shared" ref="A4:A67" si="1">+A3+1</f>
        <v>3</v>
      </c>
      <c r="B4" s="5">
        <f t="shared" si="0"/>
        <v>100</v>
      </c>
      <c r="C4" s="5" t="s">
        <v>944</v>
      </c>
      <c r="E4" t="s">
        <v>861</v>
      </c>
      <c r="F4">
        <v>170</v>
      </c>
    </row>
    <row r="5" spans="1:6">
      <c r="A5" s="5">
        <f t="shared" si="1"/>
        <v>4</v>
      </c>
      <c r="B5" s="5">
        <f t="shared" si="0"/>
        <v>105</v>
      </c>
      <c r="C5" s="5" t="s">
        <v>944</v>
      </c>
      <c r="E5" t="s">
        <v>862</v>
      </c>
      <c r="F5" s="921">
        <v>171</v>
      </c>
    </row>
    <row r="6" spans="1:6">
      <c r="A6" s="5">
        <f t="shared" si="1"/>
        <v>5</v>
      </c>
      <c r="B6" s="5">
        <f t="shared" si="0"/>
        <v>126</v>
      </c>
      <c r="C6" s="5" t="s">
        <v>563</v>
      </c>
      <c r="E6" t="s">
        <v>863</v>
      </c>
      <c r="F6" s="921">
        <v>105</v>
      </c>
    </row>
    <row r="7" spans="1:6">
      <c r="A7" s="5">
        <f t="shared" si="1"/>
        <v>6</v>
      </c>
      <c r="B7" s="5">
        <f t="shared" si="0"/>
        <v>137</v>
      </c>
      <c r="C7" s="5" t="s">
        <v>563</v>
      </c>
      <c r="E7" t="s">
        <v>864</v>
      </c>
      <c r="F7" s="921">
        <v>264</v>
      </c>
    </row>
    <row r="8" spans="1:6">
      <c r="A8" s="5">
        <f t="shared" si="1"/>
        <v>7</v>
      </c>
      <c r="B8" s="5">
        <f t="shared" si="0"/>
        <v>161</v>
      </c>
      <c r="C8" s="5" t="s">
        <v>563</v>
      </c>
      <c r="E8" t="s">
        <v>865</v>
      </c>
    </row>
    <row r="9" spans="1:6">
      <c r="A9" s="5">
        <f t="shared" si="1"/>
        <v>8</v>
      </c>
      <c r="B9" s="5">
        <f t="shared" si="0"/>
        <v>163</v>
      </c>
      <c r="C9" s="5" t="s">
        <v>944</v>
      </c>
      <c r="E9" t="s">
        <v>866</v>
      </c>
    </row>
    <row r="10" spans="1:6">
      <c r="A10" s="5">
        <f t="shared" si="1"/>
        <v>9</v>
      </c>
      <c r="B10" s="5">
        <f t="shared" si="0"/>
        <v>167</v>
      </c>
      <c r="C10" s="5" t="s">
        <v>563</v>
      </c>
      <c r="E10" t="s">
        <v>867</v>
      </c>
    </row>
    <row r="11" spans="1:6">
      <c r="A11" s="5">
        <f t="shared" si="1"/>
        <v>10</v>
      </c>
      <c r="B11" s="5">
        <f t="shared" si="0"/>
        <v>170</v>
      </c>
      <c r="C11" s="5" t="s">
        <v>944</v>
      </c>
      <c r="E11" t="s">
        <v>868</v>
      </c>
    </row>
    <row r="12" spans="1:6">
      <c r="A12" s="5">
        <f t="shared" si="1"/>
        <v>11</v>
      </c>
      <c r="B12" s="5">
        <f t="shared" si="0"/>
        <v>171</v>
      </c>
      <c r="C12" s="5" t="s">
        <v>944</v>
      </c>
      <c r="E12" t="s">
        <v>869</v>
      </c>
    </row>
    <row r="13" spans="1:6">
      <c r="A13" s="5">
        <f t="shared" si="1"/>
        <v>12</v>
      </c>
      <c r="B13" s="5">
        <f t="shared" si="0"/>
        <v>172</v>
      </c>
      <c r="C13" s="5" t="s">
        <v>563</v>
      </c>
      <c r="E13" t="s">
        <v>870</v>
      </c>
    </row>
    <row r="14" spans="1:6">
      <c r="A14" s="5">
        <f t="shared" si="1"/>
        <v>13</v>
      </c>
      <c r="B14" s="5">
        <f t="shared" si="0"/>
        <v>178</v>
      </c>
      <c r="C14" s="5" t="s">
        <v>563</v>
      </c>
      <c r="E14" t="s">
        <v>931</v>
      </c>
    </row>
    <row r="15" spans="1:6">
      <c r="A15" s="5">
        <f t="shared" si="1"/>
        <v>14</v>
      </c>
      <c r="B15" s="5">
        <f t="shared" si="0"/>
        <v>183</v>
      </c>
      <c r="C15" s="5" t="s">
        <v>563</v>
      </c>
      <c r="E15" t="s">
        <v>932</v>
      </c>
    </row>
    <row r="16" spans="1:6">
      <c r="A16" s="5">
        <f t="shared" si="1"/>
        <v>15</v>
      </c>
      <c r="B16" s="5">
        <f t="shared" si="0"/>
        <v>195</v>
      </c>
      <c r="C16" s="5" t="s">
        <v>563</v>
      </c>
      <c r="E16" t="s">
        <v>871</v>
      </c>
    </row>
    <row r="17" spans="1:5">
      <c r="A17" s="5">
        <f t="shared" si="1"/>
        <v>16</v>
      </c>
      <c r="B17" s="5">
        <f t="shared" si="0"/>
        <v>196</v>
      </c>
      <c r="C17" s="5" t="s">
        <v>563</v>
      </c>
      <c r="E17" t="s">
        <v>872</v>
      </c>
    </row>
    <row r="18" spans="1:5">
      <c r="A18" s="5">
        <f t="shared" si="1"/>
        <v>17</v>
      </c>
      <c r="B18" s="5">
        <f t="shared" si="0"/>
        <v>200</v>
      </c>
      <c r="C18" s="5" t="s">
        <v>563</v>
      </c>
      <c r="E18" t="s">
        <v>873</v>
      </c>
    </row>
    <row r="19" spans="1:5">
      <c r="A19" s="5">
        <f t="shared" si="1"/>
        <v>18</v>
      </c>
      <c r="B19" s="5">
        <f t="shared" si="0"/>
        <v>205</v>
      </c>
      <c r="C19" s="5" t="s">
        <v>563</v>
      </c>
      <c r="E19" t="s">
        <v>874</v>
      </c>
    </row>
    <row r="20" spans="1:5">
      <c r="A20" s="5">
        <f t="shared" si="1"/>
        <v>19</v>
      </c>
      <c r="B20" s="5">
        <f t="shared" si="0"/>
        <v>229</v>
      </c>
      <c r="C20" s="5" t="s">
        <v>563</v>
      </c>
      <c r="E20" t="s">
        <v>875</v>
      </c>
    </row>
    <row r="21" spans="1:5">
      <c r="A21" s="5">
        <f t="shared" si="1"/>
        <v>20</v>
      </c>
      <c r="B21" s="5">
        <f t="shared" si="0"/>
        <v>234</v>
      </c>
      <c r="C21" s="5" t="s">
        <v>563</v>
      </c>
      <c r="E21" t="s">
        <v>876</v>
      </c>
    </row>
    <row r="22" spans="1:5">
      <c r="A22" s="5">
        <f t="shared" si="1"/>
        <v>21</v>
      </c>
      <c r="B22" s="5">
        <f t="shared" si="0"/>
        <v>248</v>
      </c>
      <c r="C22" s="5" t="s">
        <v>563</v>
      </c>
      <c r="E22" t="s">
        <v>877</v>
      </c>
    </row>
    <row r="23" spans="1:5">
      <c r="A23" s="5">
        <f t="shared" si="1"/>
        <v>22</v>
      </c>
      <c r="B23" s="5">
        <f t="shared" si="0"/>
        <v>258</v>
      </c>
      <c r="C23" s="5" t="s">
        <v>563</v>
      </c>
      <c r="E23" t="s">
        <v>878</v>
      </c>
    </row>
    <row r="24" spans="1:5">
      <c r="A24" s="5">
        <f t="shared" si="1"/>
        <v>23</v>
      </c>
      <c r="B24" s="5">
        <f t="shared" si="0"/>
        <v>263</v>
      </c>
      <c r="C24" s="5" t="s">
        <v>563</v>
      </c>
      <c r="E24" t="s">
        <v>933</v>
      </c>
    </row>
    <row r="25" spans="1:5">
      <c r="A25" s="5">
        <f t="shared" si="1"/>
        <v>24</v>
      </c>
      <c r="B25" s="5">
        <f t="shared" si="0"/>
        <v>264</v>
      </c>
      <c r="C25" s="5" t="s">
        <v>944</v>
      </c>
      <c r="E25" t="s">
        <v>879</v>
      </c>
    </row>
    <row r="26" spans="1:5">
      <c r="A26" s="5">
        <f t="shared" si="1"/>
        <v>25</v>
      </c>
      <c r="B26" s="5">
        <f t="shared" si="0"/>
        <v>273</v>
      </c>
      <c r="C26" s="5" t="s">
        <v>563</v>
      </c>
      <c r="E26" t="s">
        <v>880</v>
      </c>
    </row>
    <row r="27" spans="1:5">
      <c r="A27" s="5">
        <f t="shared" si="1"/>
        <v>26</v>
      </c>
      <c r="B27" s="5">
        <f t="shared" si="0"/>
        <v>276</v>
      </c>
      <c r="C27" s="5" t="s">
        <v>563</v>
      </c>
      <c r="E27" t="s">
        <v>881</v>
      </c>
    </row>
    <row r="28" spans="1:5">
      <c r="A28" s="5">
        <f t="shared" si="1"/>
        <v>27</v>
      </c>
      <c r="B28" s="5">
        <f t="shared" si="0"/>
        <v>285</v>
      </c>
      <c r="C28" s="5" t="s">
        <v>563</v>
      </c>
      <c r="E28" t="s">
        <v>882</v>
      </c>
    </row>
    <row r="29" spans="1:5">
      <c r="A29" s="5">
        <f t="shared" si="1"/>
        <v>28</v>
      </c>
      <c r="B29" s="5">
        <f t="shared" si="0"/>
        <v>293</v>
      </c>
      <c r="C29" s="5" t="s">
        <v>563</v>
      </c>
      <c r="E29" t="s">
        <v>883</v>
      </c>
    </row>
    <row r="30" spans="1:5">
      <c r="A30" s="5">
        <f t="shared" si="1"/>
        <v>29</v>
      </c>
      <c r="B30" s="5">
        <f t="shared" si="0"/>
        <v>306</v>
      </c>
      <c r="C30" s="5" t="s">
        <v>563</v>
      </c>
      <c r="E30" t="s">
        <v>884</v>
      </c>
    </row>
    <row r="31" spans="1:5">
      <c r="A31" s="5">
        <f t="shared" si="1"/>
        <v>30</v>
      </c>
      <c r="B31" s="5">
        <f t="shared" si="0"/>
        <v>311</v>
      </c>
      <c r="C31" s="5" t="s">
        <v>563</v>
      </c>
      <c r="E31" t="s">
        <v>885</v>
      </c>
    </row>
    <row r="32" spans="1:5">
      <c r="A32" s="5">
        <f t="shared" si="1"/>
        <v>31</v>
      </c>
      <c r="B32" s="5">
        <f t="shared" si="0"/>
        <v>335</v>
      </c>
      <c r="C32" s="5" t="s">
        <v>563</v>
      </c>
      <c r="E32" t="s">
        <v>886</v>
      </c>
    </row>
    <row r="33" spans="1:5">
      <c r="A33" s="5">
        <f t="shared" si="1"/>
        <v>32</v>
      </c>
      <c r="B33" s="5">
        <f t="shared" si="0"/>
        <v>341</v>
      </c>
      <c r="C33" s="5" t="s">
        <v>563</v>
      </c>
      <c r="E33" t="s">
        <v>887</v>
      </c>
    </row>
    <row r="34" spans="1:5">
      <c r="A34" s="5">
        <f t="shared" si="1"/>
        <v>33</v>
      </c>
      <c r="B34" s="5">
        <f t="shared" si="0"/>
        <v>350</v>
      </c>
      <c r="C34" s="5" t="s">
        <v>563</v>
      </c>
      <c r="E34" t="s">
        <v>888</v>
      </c>
    </row>
    <row r="35" spans="1:5">
      <c r="A35" s="5">
        <f t="shared" si="1"/>
        <v>34</v>
      </c>
      <c r="B35" s="5">
        <f t="shared" si="0"/>
        <v>353</v>
      </c>
      <c r="C35" s="5" t="s">
        <v>563</v>
      </c>
      <c r="E35" t="s">
        <v>889</v>
      </c>
    </row>
    <row r="36" spans="1:5">
      <c r="A36" s="5">
        <f t="shared" si="1"/>
        <v>35</v>
      </c>
      <c r="B36" s="5">
        <f t="shared" si="0"/>
        <v>356</v>
      </c>
      <c r="C36" s="5" t="s">
        <v>563</v>
      </c>
      <c r="E36" t="s">
        <v>890</v>
      </c>
    </row>
    <row r="37" spans="1:5">
      <c r="A37" s="5">
        <f t="shared" si="1"/>
        <v>36</v>
      </c>
      <c r="B37" s="5">
        <f t="shared" si="0"/>
        <v>357</v>
      </c>
      <c r="C37" s="5" t="s">
        <v>563</v>
      </c>
      <c r="E37" t="s">
        <v>891</v>
      </c>
    </row>
    <row r="38" spans="1:5">
      <c r="A38" s="5">
        <f t="shared" si="1"/>
        <v>37</v>
      </c>
      <c r="B38" s="5">
        <f t="shared" si="0"/>
        <v>360</v>
      </c>
      <c r="C38" s="5" t="s">
        <v>563</v>
      </c>
      <c r="E38" t="s">
        <v>934</v>
      </c>
    </row>
    <row r="39" spans="1:5">
      <c r="A39" s="5">
        <f t="shared" si="1"/>
        <v>38</v>
      </c>
      <c r="B39" s="5">
        <f t="shared" si="0"/>
        <v>363</v>
      </c>
      <c r="C39" s="5" t="s">
        <v>563</v>
      </c>
      <c r="E39" t="s">
        <v>892</v>
      </c>
    </row>
    <row r="40" spans="1:5">
      <c r="A40" s="5">
        <f t="shared" si="1"/>
        <v>39</v>
      </c>
      <c r="B40" s="5">
        <f t="shared" si="0"/>
        <v>365</v>
      </c>
      <c r="C40" s="5" t="s">
        <v>563</v>
      </c>
      <c r="E40" t="s">
        <v>935</v>
      </c>
    </row>
    <row r="41" spans="1:5">
      <c r="A41" s="5">
        <f t="shared" si="1"/>
        <v>40</v>
      </c>
      <c r="B41" s="5">
        <f t="shared" si="0"/>
        <v>376</v>
      </c>
      <c r="C41" s="5" t="s">
        <v>563</v>
      </c>
      <c r="E41" t="s">
        <v>893</v>
      </c>
    </row>
    <row r="42" spans="1:5">
      <c r="A42" s="5">
        <f t="shared" si="1"/>
        <v>41</v>
      </c>
      <c r="B42" s="5">
        <f t="shared" si="0"/>
        <v>383</v>
      </c>
      <c r="C42" s="5" t="s">
        <v>563</v>
      </c>
      <c r="E42" t="s">
        <v>894</v>
      </c>
    </row>
    <row r="43" spans="1:5">
      <c r="A43" s="5">
        <f t="shared" si="1"/>
        <v>42</v>
      </c>
      <c r="B43" s="5">
        <f t="shared" si="0"/>
        <v>387</v>
      </c>
      <c r="C43" s="5" t="s">
        <v>563</v>
      </c>
      <c r="E43" t="s">
        <v>895</v>
      </c>
    </row>
    <row r="44" spans="1:5">
      <c r="A44" s="5">
        <f t="shared" si="1"/>
        <v>43</v>
      </c>
      <c r="B44" s="5">
        <f t="shared" si="0"/>
        <v>396</v>
      </c>
      <c r="C44" s="5" t="s">
        <v>563</v>
      </c>
      <c r="E44" t="s">
        <v>896</v>
      </c>
    </row>
    <row r="45" spans="1:5">
      <c r="A45" s="5">
        <f t="shared" si="1"/>
        <v>44</v>
      </c>
      <c r="B45" s="5">
        <f t="shared" si="0"/>
        <v>398</v>
      </c>
      <c r="C45" s="5" t="s">
        <v>563</v>
      </c>
      <c r="E45" t="s">
        <v>897</v>
      </c>
    </row>
    <row r="46" spans="1:5">
      <c r="A46" s="5">
        <f t="shared" si="1"/>
        <v>45</v>
      </c>
      <c r="B46" s="5">
        <f t="shared" si="0"/>
        <v>404</v>
      </c>
      <c r="C46" s="5" t="s">
        <v>563</v>
      </c>
      <c r="E46" t="s">
        <v>898</v>
      </c>
    </row>
    <row r="47" spans="1:5">
      <c r="A47" s="5">
        <f t="shared" si="1"/>
        <v>46</v>
      </c>
      <c r="B47" s="5">
        <f t="shared" si="0"/>
        <v>405</v>
      </c>
      <c r="C47" s="5" t="s">
        <v>563</v>
      </c>
      <c r="E47" t="s">
        <v>899</v>
      </c>
    </row>
    <row r="48" spans="1:5">
      <c r="A48" s="5">
        <f t="shared" si="1"/>
        <v>47</v>
      </c>
      <c r="B48" s="5">
        <f t="shared" si="0"/>
        <v>416</v>
      </c>
      <c r="C48" s="5" t="s">
        <v>563</v>
      </c>
      <c r="E48" t="s">
        <v>900</v>
      </c>
    </row>
    <row r="49" spans="1:3">
      <c r="A49" s="5">
        <f t="shared" si="1"/>
        <v>48</v>
      </c>
      <c r="B49" s="5">
        <f t="shared" si="0"/>
        <v>0</v>
      </c>
      <c r="C49" s="5" t="s">
        <v>563</v>
      </c>
    </row>
    <row r="50" spans="1:3">
      <c r="A50" s="5">
        <f t="shared" si="1"/>
        <v>49</v>
      </c>
      <c r="B50" s="5">
        <f t="shared" si="0"/>
        <v>0</v>
      </c>
      <c r="C50" s="5" t="s">
        <v>563</v>
      </c>
    </row>
    <row r="51" spans="1:3">
      <c r="A51" s="5">
        <f t="shared" si="1"/>
        <v>50</v>
      </c>
      <c r="B51" s="5">
        <f t="shared" si="0"/>
        <v>0</v>
      </c>
      <c r="C51" s="5" t="s">
        <v>930</v>
      </c>
    </row>
    <row r="52" spans="1:3">
      <c r="A52" s="5">
        <f t="shared" si="1"/>
        <v>51</v>
      </c>
      <c r="B52" s="5">
        <f t="shared" si="0"/>
        <v>0</v>
      </c>
      <c r="C52" s="5" t="s">
        <v>563</v>
      </c>
    </row>
    <row r="53" spans="1:3">
      <c r="A53" s="5">
        <f t="shared" si="1"/>
        <v>52</v>
      </c>
      <c r="B53" s="5">
        <f t="shared" si="0"/>
        <v>0</v>
      </c>
      <c r="C53" s="5" t="s">
        <v>563</v>
      </c>
    </row>
    <row r="54" spans="1:3">
      <c r="A54" s="5">
        <f t="shared" si="1"/>
        <v>53</v>
      </c>
      <c r="B54" s="5">
        <f t="shared" si="0"/>
        <v>0</v>
      </c>
      <c r="C54" s="5" t="s">
        <v>563</v>
      </c>
    </row>
    <row r="55" spans="1:3">
      <c r="A55" s="5">
        <f t="shared" si="1"/>
        <v>54</v>
      </c>
      <c r="B55" s="5">
        <f t="shared" si="0"/>
        <v>0</v>
      </c>
      <c r="C55" s="5" t="s">
        <v>563</v>
      </c>
    </row>
    <row r="56" spans="1:3">
      <c r="A56" s="5">
        <f t="shared" si="1"/>
        <v>55</v>
      </c>
      <c r="B56" s="5">
        <f t="shared" si="0"/>
        <v>0</v>
      </c>
      <c r="C56" s="5" t="s">
        <v>563</v>
      </c>
    </row>
    <row r="57" spans="1:3">
      <c r="A57" s="5">
        <f t="shared" si="1"/>
        <v>56</v>
      </c>
      <c r="B57" s="5">
        <f t="shared" si="0"/>
        <v>0</v>
      </c>
      <c r="C57" s="5" t="s">
        <v>563</v>
      </c>
    </row>
    <row r="58" spans="1:3">
      <c r="A58" s="5">
        <f t="shared" si="1"/>
        <v>57</v>
      </c>
      <c r="B58" s="5">
        <f t="shared" si="0"/>
        <v>0</v>
      </c>
      <c r="C58" s="5" t="s">
        <v>563</v>
      </c>
    </row>
    <row r="59" spans="1:3">
      <c r="A59" s="5">
        <f t="shared" si="1"/>
        <v>58</v>
      </c>
      <c r="B59" s="5">
        <f t="shared" si="0"/>
        <v>0</v>
      </c>
      <c r="C59" s="5" t="s">
        <v>563</v>
      </c>
    </row>
    <row r="60" spans="1:3">
      <c r="A60" s="5">
        <f t="shared" si="1"/>
        <v>59</v>
      </c>
      <c r="B60" s="5">
        <f t="shared" si="0"/>
        <v>0</v>
      </c>
      <c r="C60" s="5" t="s">
        <v>563</v>
      </c>
    </row>
    <row r="61" spans="1:3">
      <c r="A61" s="5">
        <f t="shared" si="1"/>
        <v>60</v>
      </c>
      <c r="B61" s="5">
        <f t="shared" si="0"/>
        <v>0</v>
      </c>
      <c r="C61" s="5" t="s">
        <v>563</v>
      </c>
    </row>
    <row r="62" spans="1:3">
      <c r="A62" s="5">
        <f t="shared" si="1"/>
        <v>61</v>
      </c>
      <c r="B62" s="5">
        <f t="shared" si="0"/>
        <v>0</v>
      </c>
      <c r="C62" s="5" t="s">
        <v>563</v>
      </c>
    </row>
    <row r="63" spans="1:3">
      <c r="A63" s="5">
        <f t="shared" si="1"/>
        <v>62</v>
      </c>
      <c r="B63" s="5">
        <f t="shared" si="0"/>
        <v>0</v>
      </c>
      <c r="C63" s="5" t="s">
        <v>563</v>
      </c>
    </row>
    <row r="64" spans="1:3">
      <c r="A64" s="5">
        <f t="shared" si="1"/>
        <v>63</v>
      </c>
      <c r="B64" s="5">
        <f t="shared" si="0"/>
        <v>0</v>
      </c>
      <c r="C64" s="5" t="s">
        <v>563</v>
      </c>
    </row>
    <row r="65" spans="1:3">
      <c r="A65" s="5">
        <f t="shared" si="1"/>
        <v>64</v>
      </c>
      <c r="B65" s="5">
        <f t="shared" si="0"/>
        <v>0</v>
      </c>
      <c r="C65" s="5" t="s">
        <v>563</v>
      </c>
    </row>
    <row r="66" spans="1:3">
      <c r="A66" s="5">
        <f t="shared" si="1"/>
        <v>65</v>
      </c>
      <c r="B66" s="5">
        <f t="shared" si="0"/>
        <v>0</v>
      </c>
      <c r="C66" s="5" t="s">
        <v>563</v>
      </c>
    </row>
    <row r="67" spans="1:3">
      <c r="A67" s="5">
        <f t="shared" si="1"/>
        <v>66</v>
      </c>
      <c r="B67" s="5">
        <f t="shared" ref="B67:B130" si="2">_xlfn.NUMBERVALUE(RIGHT(E67,3))</f>
        <v>0</v>
      </c>
      <c r="C67" s="5" t="s">
        <v>563</v>
      </c>
    </row>
    <row r="68" spans="1:3">
      <c r="A68" s="5">
        <f t="shared" ref="A68:A131" si="3">+A67+1</f>
        <v>67</v>
      </c>
      <c r="B68" s="5">
        <f t="shared" si="2"/>
        <v>0</v>
      </c>
      <c r="C68" s="5" t="s">
        <v>563</v>
      </c>
    </row>
    <row r="69" spans="1:3">
      <c r="A69" s="5">
        <f t="shared" si="3"/>
        <v>68</v>
      </c>
      <c r="B69" s="5">
        <f t="shared" si="2"/>
        <v>0</v>
      </c>
      <c r="C69" s="5" t="s">
        <v>563</v>
      </c>
    </row>
    <row r="70" spans="1:3">
      <c r="A70" s="5">
        <f t="shared" si="3"/>
        <v>69</v>
      </c>
      <c r="B70" s="5">
        <f t="shared" si="2"/>
        <v>0</v>
      </c>
      <c r="C70" s="5" t="s">
        <v>563</v>
      </c>
    </row>
    <row r="71" spans="1:3">
      <c r="A71" s="5">
        <f t="shared" si="3"/>
        <v>70</v>
      </c>
      <c r="B71" s="5">
        <f t="shared" si="2"/>
        <v>0</v>
      </c>
      <c r="C71" s="5" t="s">
        <v>563</v>
      </c>
    </row>
    <row r="72" spans="1:3">
      <c r="A72" s="5">
        <f t="shared" si="3"/>
        <v>71</v>
      </c>
      <c r="B72" s="5">
        <f t="shared" si="2"/>
        <v>0</v>
      </c>
      <c r="C72" s="5" t="s">
        <v>563</v>
      </c>
    </row>
    <row r="73" spans="1:3">
      <c r="A73" s="5">
        <f t="shared" si="3"/>
        <v>72</v>
      </c>
      <c r="B73" s="5">
        <f t="shared" si="2"/>
        <v>0</v>
      </c>
      <c r="C73" s="5" t="s">
        <v>563</v>
      </c>
    </row>
    <row r="74" spans="1:3">
      <c r="A74" s="5">
        <f t="shared" si="3"/>
        <v>73</v>
      </c>
      <c r="B74" s="5">
        <f t="shared" si="2"/>
        <v>0</v>
      </c>
      <c r="C74" s="5" t="s">
        <v>563</v>
      </c>
    </row>
    <row r="75" spans="1:3">
      <c r="A75" s="5">
        <f t="shared" si="3"/>
        <v>74</v>
      </c>
      <c r="B75" s="5">
        <f t="shared" si="2"/>
        <v>0</v>
      </c>
      <c r="C75" s="5" t="s">
        <v>563</v>
      </c>
    </row>
    <row r="76" spans="1:3">
      <c r="A76" s="5">
        <f t="shared" si="3"/>
        <v>75</v>
      </c>
      <c r="B76" s="5">
        <f t="shared" si="2"/>
        <v>0</v>
      </c>
      <c r="C76" s="5" t="s">
        <v>563</v>
      </c>
    </row>
    <row r="77" spans="1:3">
      <c r="A77" s="5">
        <f t="shared" si="3"/>
        <v>76</v>
      </c>
      <c r="B77" s="5">
        <f t="shared" si="2"/>
        <v>0</v>
      </c>
      <c r="C77" s="5" t="s">
        <v>563</v>
      </c>
    </row>
    <row r="78" spans="1:3">
      <c r="A78" s="5">
        <f t="shared" si="3"/>
        <v>77</v>
      </c>
      <c r="B78" s="5">
        <f t="shared" si="2"/>
        <v>0</v>
      </c>
      <c r="C78" s="5" t="s">
        <v>563</v>
      </c>
    </row>
    <row r="79" spans="1:3">
      <c r="A79" s="5">
        <f t="shared" si="3"/>
        <v>78</v>
      </c>
      <c r="B79" s="5">
        <f t="shared" si="2"/>
        <v>0</v>
      </c>
      <c r="C79" s="5" t="s">
        <v>563</v>
      </c>
    </row>
    <row r="80" spans="1:3">
      <c r="A80" s="5">
        <f t="shared" si="3"/>
        <v>79</v>
      </c>
      <c r="B80" s="5">
        <f t="shared" si="2"/>
        <v>0</v>
      </c>
      <c r="C80" s="5" t="s">
        <v>563</v>
      </c>
    </row>
    <row r="81" spans="1:3">
      <c r="A81" s="5">
        <f t="shared" si="3"/>
        <v>80</v>
      </c>
      <c r="B81" s="5">
        <f t="shared" si="2"/>
        <v>0</v>
      </c>
      <c r="C81" s="5" t="s">
        <v>563</v>
      </c>
    </row>
    <row r="82" spans="1:3">
      <c r="A82" s="5">
        <f t="shared" si="3"/>
        <v>81</v>
      </c>
      <c r="B82" s="5">
        <f t="shared" si="2"/>
        <v>0</v>
      </c>
      <c r="C82" s="5" t="s">
        <v>563</v>
      </c>
    </row>
    <row r="83" spans="1:3">
      <c r="A83" s="5">
        <f t="shared" si="3"/>
        <v>82</v>
      </c>
      <c r="B83" s="5">
        <f t="shared" si="2"/>
        <v>0</v>
      </c>
      <c r="C83" s="5" t="s">
        <v>563</v>
      </c>
    </row>
    <row r="84" spans="1:3">
      <c r="A84" s="5">
        <f t="shared" si="3"/>
        <v>83</v>
      </c>
      <c r="B84" s="5">
        <f t="shared" si="2"/>
        <v>0</v>
      </c>
      <c r="C84" s="5" t="s">
        <v>563</v>
      </c>
    </row>
    <row r="85" spans="1:3">
      <c r="A85" s="5">
        <f t="shared" si="3"/>
        <v>84</v>
      </c>
      <c r="B85" s="5">
        <f t="shared" si="2"/>
        <v>0</v>
      </c>
      <c r="C85" s="5" t="s">
        <v>563</v>
      </c>
    </row>
    <row r="86" spans="1:3">
      <c r="A86" s="5">
        <f t="shared" si="3"/>
        <v>85</v>
      </c>
      <c r="B86" s="5">
        <f t="shared" si="2"/>
        <v>0</v>
      </c>
      <c r="C86" s="5" t="s">
        <v>563</v>
      </c>
    </row>
    <row r="87" spans="1:3">
      <c r="A87" s="5">
        <f t="shared" si="3"/>
        <v>86</v>
      </c>
      <c r="B87" s="5">
        <f t="shared" si="2"/>
        <v>0</v>
      </c>
      <c r="C87" s="5" t="s">
        <v>563</v>
      </c>
    </row>
    <row r="88" spans="1:3">
      <c r="A88" s="5">
        <f t="shared" si="3"/>
        <v>87</v>
      </c>
      <c r="B88" s="5">
        <f t="shared" si="2"/>
        <v>0</v>
      </c>
      <c r="C88" s="5" t="s">
        <v>563</v>
      </c>
    </row>
    <row r="89" spans="1:3">
      <c r="A89" s="5">
        <f t="shared" si="3"/>
        <v>88</v>
      </c>
      <c r="B89" s="5">
        <f t="shared" si="2"/>
        <v>0</v>
      </c>
      <c r="C89" s="5" t="s">
        <v>563</v>
      </c>
    </row>
    <row r="90" spans="1:3">
      <c r="A90" s="5">
        <f t="shared" si="3"/>
        <v>89</v>
      </c>
      <c r="B90" s="5">
        <f t="shared" si="2"/>
        <v>0</v>
      </c>
      <c r="C90" s="5" t="s">
        <v>563</v>
      </c>
    </row>
    <row r="91" spans="1:3">
      <c r="A91" s="5">
        <f t="shared" si="3"/>
        <v>90</v>
      </c>
      <c r="B91" s="5">
        <f t="shared" si="2"/>
        <v>0</v>
      </c>
      <c r="C91" s="5" t="s">
        <v>563</v>
      </c>
    </row>
    <row r="92" spans="1:3">
      <c r="A92" s="5">
        <f t="shared" si="3"/>
        <v>91</v>
      </c>
      <c r="B92" s="5">
        <f t="shared" si="2"/>
        <v>0</v>
      </c>
      <c r="C92" s="5" t="s">
        <v>563</v>
      </c>
    </row>
    <row r="93" spans="1:3">
      <c r="A93" s="5">
        <f t="shared" si="3"/>
        <v>92</v>
      </c>
      <c r="B93" s="5">
        <f t="shared" si="2"/>
        <v>0</v>
      </c>
      <c r="C93" s="5" t="s">
        <v>563</v>
      </c>
    </row>
    <row r="94" spans="1:3">
      <c r="A94" s="5">
        <f t="shared" si="3"/>
        <v>93</v>
      </c>
      <c r="B94" s="5">
        <f t="shared" si="2"/>
        <v>0</v>
      </c>
      <c r="C94" s="5" t="s">
        <v>563</v>
      </c>
    </row>
    <row r="95" spans="1:3">
      <c r="A95" s="5">
        <f t="shared" si="3"/>
        <v>94</v>
      </c>
      <c r="B95" s="5">
        <f t="shared" si="2"/>
        <v>0</v>
      </c>
      <c r="C95" s="5" t="s">
        <v>563</v>
      </c>
    </row>
    <row r="96" spans="1:3">
      <c r="A96" s="5">
        <f t="shared" si="3"/>
        <v>95</v>
      </c>
      <c r="B96" s="5">
        <f t="shared" si="2"/>
        <v>0</v>
      </c>
      <c r="C96" s="5" t="s">
        <v>563</v>
      </c>
    </row>
    <row r="97" spans="1:3">
      <c r="A97" s="5">
        <f t="shared" si="3"/>
        <v>96</v>
      </c>
      <c r="B97" s="5">
        <f t="shared" si="2"/>
        <v>0</v>
      </c>
      <c r="C97" s="5" t="s">
        <v>563</v>
      </c>
    </row>
    <row r="98" spans="1:3">
      <c r="A98" s="5">
        <f t="shared" si="3"/>
        <v>97</v>
      </c>
      <c r="B98" s="5">
        <f t="shared" si="2"/>
        <v>0</v>
      </c>
      <c r="C98" s="5" t="s">
        <v>563</v>
      </c>
    </row>
    <row r="99" spans="1:3">
      <c r="A99" s="5">
        <f t="shared" si="3"/>
        <v>98</v>
      </c>
      <c r="B99" s="5">
        <f t="shared" si="2"/>
        <v>0</v>
      </c>
      <c r="C99" s="5" t="s">
        <v>563</v>
      </c>
    </row>
    <row r="100" spans="1:3">
      <c r="A100" s="5">
        <f t="shared" si="3"/>
        <v>99</v>
      </c>
      <c r="B100" s="5">
        <f t="shared" si="2"/>
        <v>0</v>
      </c>
      <c r="C100" s="5" t="s">
        <v>563</v>
      </c>
    </row>
    <row r="101" spans="1:3">
      <c r="A101" s="5">
        <f t="shared" si="3"/>
        <v>100</v>
      </c>
      <c r="B101" s="5">
        <f t="shared" si="2"/>
        <v>0</v>
      </c>
      <c r="C101" s="5" t="s">
        <v>563</v>
      </c>
    </row>
    <row r="102" spans="1:3">
      <c r="A102" s="5">
        <f t="shared" si="3"/>
        <v>101</v>
      </c>
      <c r="B102" s="5">
        <f t="shared" si="2"/>
        <v>0</v>
      </c>
      <c r="C102" s="5" t="s">
        <v>563</v>
      </c>
    </row>
    <row r="103" spans="1:3">
      <c r="A103" s="5">
        <f t="shared" si="3"/>
        <v>102</v>
      </c>
      <c r="B103" s="5">
        <f t="shared" si="2"/>
        <v>0</v>
      </c>
      <c r="C103" s="5" t="s">
        <v>563</v>
      </c>
    </row>
    <row r="104" spans="1:3">
      <c r="A104" s="5">
        <f t="shared" si="3"/>
        <v>103</v>
      </c>
      <c r="B104" s="5">
        <f t="shared" si="2"/>
        <v>0</v>
      </c>
      <c r="C104" s="5" t="s">
        <v>563</v>
      </c>
    </row>
    <row r="105" spans="1:3">
      <c r="A105" s="5">
        <f t="shared" si="3"/>
        <v>104</v>
      </c>
      <c r="B105" s="5">
        <f t="shared" si="2"/>
        <v>0</v>
      </c>
      <c r="C105" s="5" t="s">
        <v>563</v>
      </c>
    </row>
    <row r="106" spans="1:3">
      <c r="A106" s="5">
        <f t="shared" si="3"/>
        <v>105</v>
      </c>
      <c r="B106" s="5">
        <f t="shared" si="2"/>
        <v>0</v>
      </c>
      <c r="C106" s="5" t="s">
        <v>563</v>
      </c>
    </row>
    <row r="107" spans="1:3">
      <c r="A107" s="5">
        <f t="shared" si="3"/>
        <v>106</v>
      </c>
      <c r="B107" s="5">
        <f t="shared" si="2"/>
        <v>0</v>
      </c>
      <c r="C107" s="5" t="s">
        <v>563</v>
      </c>
    </row>
    <row r="108" spans="1:3">
      <c r="A108" s="5">
        <f t="shared" si="3"/>
        <v>107</v>
      </c>
      <c r="B108" s="5">
        <f t="shared" si="2"/>
        <v>0</v>
      </c>
      <c r="C108" s="5" t="s">
        <v>563</v>
      </c>
    </row>
    <row r="109" spans="1:3">
      <c r="A109" s="5">
        <f t="shared" si="3"/>
        <v>108</v>
      </c>
      <c r="B109" s="5">
        <f t="shared" si="2"/>
        <v>0</v>
      </c>
      <c r="C109" s="5" t="s">
        <v>563</v>
      </c>
    </row>
    <row r="110" spans="1:3">
      <c r="A110" s="5">
        <f t="shared" si="3"/>
        <v>109</v>
      </c>
      <c r="B110" s="5">
        <f t="shared" si="2"/>
        <v>0</v>
      </c>
      <c r="C110" s="5" t="s">
        <v>563</v>
      </c>
    </row>
    <row r="111" spans="1:3">
      <c r="A111" s="5">
        <f t="shared" si="3"/>
        <v>110</v>
      </c>
      <c r="B111" s="5">
        <f t="shared" si="2"/>
        <v>0</v>
      </c>
      <c r="C111" s="5" t="s">
        <v>563</v>
      </c>
    </row>
    <row r="112" spans="1:3">
      <c r="A112" s="5">
        <f t="shared" si="3"/>
        <v>111</v>
      </c>
      <c r="B112" s="5">
        <f t="shared" si="2"/>
        <v>0</v>
      </c>
      <c r="C112" s="5" t="s">
        <v>563</v>
      </c>
    </row>
    <row r="113" spans="1:3">
      <c r="A113" s="5">
        <f t="shared" si="3"/>
        <v>112</v>
      </c>
      <c r="B113" s="5">
        <f t="shared" si="2"/>
        <v>0</v>
      </c>
      <c r="C113" s="5" t="s">
        <v>563</v>
      </c>
    </row>
    <row r="114" spans="1:3">
      <c r="A114" s="5">
        <f t="shared" si="3"/>
        <v>113</v>
      </c>
      <c r="B114" s="5">
        <f t="shared" si="2"/>
        <v>0</v>
      </c>
      <c r="C114" s="5" t="s">
        <v>563</v>
      </c>
    </row>
    <row r="115" spans="1:3">
      <c r="A115" s="5">
        <f t="shared" si="3"/>
        <v>114</v>
      </c>
      <c r="B115" s="5">
        <f t="shared" si="2"/>
        <v>0</v>
      </c>
      <c r="C115" s="5" t="s">
        <v>563</v>
      </c>
    </row>
    <row r="116" spans="1:3">
      <c r="A116" s="5">
        <f t="shared" si="3"/>
        <v>115</v>
      </c>
      <c r="B116" s="5">
        <f t="shared" si="2"/>
        <v>0</v>
      </c>
      <c r="C116" s="5" t="s">
        <v>563</v>
      </c>
    </row>
    <row r="117" spans="1:3">
      <c r="A117" s="5">
        <f t="shared" si="3"/>
        <v>116</v>
      </c>
      <c r="B117" s="5">
        <f t="shared" si="2"/>
        <v>0</v>
      </c>
      <c r="C117" s="5" t="s">
        <v>563</v>
      </c>
    </row>
    <row r="118" spans="1:3">
      <c r="A118" s="5">
        <f t="shared" si="3"/>
        <v>117</v>
      </c>
      <c r="B118" s="5">
        <f t="shared" si="2"/>
        <v>0</v>
      </c>
      <c r="C118" s="5" t="s">
        <v>563</v>
      </c>
    </row>
    <row r="119" spans="1:3">
      <c r="A119" s="5">
        <f t="shared" si="3"/>
        <v>118</v>
      </c>
      <c r="B119" s="5">
        <f t="shared" si="2"/>
        <v>0</v>
      </c>
      <c r="C119" s="5" t="s">
        <v>563</v>
      </c>
    </row>
    <row r="120" spans="1:3">
      <c r="A120" s="5">
        <f t="shared" si="3"/>
        <v>119</v>
      </c>
      <c r="B120" s="5">
        <f t="shared" si="2"/>
        <v>0</v>
      </c>
      <c r="C120" s="5" t="s">
        <v>563</v>
      </c>
    </row>
    <row r="121" spans="1:3">
      <c r="A121" s="5">
        <f t="shared" si="3"/>
        <v>120</v>
      </c>
      <c r="B121" s="5">
        <f t="shared" si="2"/>
        <v>0</v>
      </c>
      <c r="C121" s="5" t="s">
        <v>563</v>
      </c>
    </row>
    <row r="122" spans="1:3">
      <c r="A122" s="5">
        <f t="shared" si="3"/>
        <v>121</v>
      </c>
      <c r="B122" s="5">
        <f t="shared" si="2"/>
        <v>0</v>
      </c>
      <c r="C122" s="5" t="s">
        <v>563</v>
      </c>
    </row>
    <row r="123" spans="1:3">
      <c r="A123" s="5">
        <f t="shared" si="3"/>
        <v>122</v>
      </c>
      <c r="B123" s="5">
        <f t="shared" si="2"/>
        <v>0</v>
      </c>
      <c r="C123" s="5" t="s">
        <v>563</v>
      </c>
    </row>
    <row r="124" spans="1:3">
      <c r="A124" s="5">
        <f t="shared" si="3"/>
        <v>123</v>
      </c>
      <c r="B124" s="5">
        <f t="shared" si="2"/>
        <v>0</v>
      </c>
      <c r="C124" s="5" t="s">
        <v>563</v>
      </c>
    </row>
    <row r="125" spans="1:3">
      <c r="A125" s="5">
        <f t="shared" si="3"/>
        <v>124</v>
      </c>
      <c r="B125" s="5">
        <f t="shared" si="2"/>
        <v>0</v>
      </c>
      <c r="C125" s="5" t="s">
        <v>563</v>
      </c>
    </row>
    <row r="126" spans="1:3">
      <c r="A126" s="5">
        <f t="shared" si="3"/>
        <v>125</v>
      </c>
      <c r="B126" s="5">
        <f t="shared" si="2"/>
        <v>0</v>
      </c>
      <c r="C126" s="5" t="s">
        <v>563</v>
      </c>
    </row>
    <row r="127" spans="1:3">
      <c r="A127" s="5">
        <f t="shared" si="3"/>
        <v>126</v>
      </c>
      <c r="B127" s="5">
        <f t="shared" si="2"/>
        <v>0</v>
      </c>
      <c r="C127" s="5" t="s">
        <v>563</v>
      </c>
    </row>
    <row r="128" spans="1:3">
      <c r="A128" s="5">
        <f t="shared" si="3"/>
        <v>127</v>
      </c>
      <c r="B128" s="5">
        <f t="shared" si="2"/>
        <v>0</v>
      </c>
      <c r="C128" s="5" t="s">
        <v>563</v>
      </c>
    </row>
    <row r="129" spans="1:3">
      <c r="A129" s="5">
        <f t="shared" si="3"/>
        <v>128</v>
      </c>
      <c r="B129" s="5">
        <f t="shared" si="2"/>
        <v>0</v>
      </c>
      <c r="C129" s="5" t="s">
        <v>563</v>
      </c>
    </row>
    <row r="130" spans="1:3">
      <c r="A130" s="5">
        <f t="shared" si="3"/>
        <v>129</v>
      </c>
      <c r="B130" s="5">
        <f t="shared" si="2"/>
        <v>0</v>
      </c>
      <c r="C130" s="5" t="s">
        <v>563</v>
      </c>
    </row>
    <row r="131" spans="1:3">
      <c r="A131" s="5">
        <f t="shared" si="3"/>
        <v>130</v>
      </c>
      <c r="B131" s="5">
        <f t="shared" ref="B131:B194" si="4">_xlfn.NUMBERVALUE(RIGHT(E131,3))</f>
        <v>0</v>
      </c>
      <c r="C131" s="5" t="s">
        <v>563</v>
      </c>
    </row>
    <row r="132" spans="1:3">
      <c r="A132" s="5">
        <f t="shared" ref="A132:A195" si="5">+A131+1</f>
        <v>131</v>
      </c>
      <c r="B132" s="5">
        <f t="shared" si="4"/>
        <v>0</v>
      </c>
      <c r="C132" s="5" t="s">
        <v>563</v>
      </c>
    </row>
    <row r="133" spans="1:3">
      <c r="A133" s="5">
        <f t="shared" si="5"/>
        <v>132</v>
      </c>
      <c r="B133" s="5">
        <f t="shared" si="4"/>
        <v>0</v>
      </c>
      <c r="C133" s="5" t="s">
        <v>563</v>
      </c>
    </row>
    <row r="134" spans="1:3">
      <c r="A134" s="5">
        <f t="shared" si="5"/>
        <v>133</v>
      </c>
      <c r="B134" s="5">
        <f t="shared" si="4"/>
        <v>0</v>
      </c>
      <c r="C134" s="5" t="s">
        <v>563</v>
      </c>
    </row>
    <row r="135" spans="1:3">
      <c r="A135" s="5">
        <f t="shared" si="5"/>
        <v>134</v>
      </c>
      <c r="B135" s="5">
        <f t="shared" si="4"/>
        <v>0</v>
      </c>
      <c r="C135" s="5" t="s">
        <v>563</v>
      </c>
    </row>
    <row r="136" spans="1:3">
      <c r="A136" s="5">
        <f t="shared" si="5"/>
        <v>135</v>
      </c>
      <c r="B136" s="5">
        <f t="shared" si="4"/>
        <v>0</v>
      </c>
      <c r="C136" s="5" t="s">
        <v>563</v>
      </c>
    </row>
    <row r="137" spans="1:3">
      <c r="A137" s="5">
        <f t="shared" si="5"/>
        <v>136</v>
      </c>
      <c r="B137" s="5">
        <f t="shared" si="4"/>
        <v>0</v>
      </c>
      <c r="C137" s="5" t="s">
        <v>563</v>
      </c>
    </row>
    <row r="138" spans="1:3">
      <c r="A138" s="5">
        <f t="shared" si="5"/>
        <v>137</v>
      </c>
      <c r="B138" s="5">
        <f t="shared" si="4"/>
        <v>0</v>
      </c>
      <c r="C138" s="5" t="s">
        <v>563</v>
      </c>
    </row>
    <row r="139" spans="1:3">
      <c r="A139" s="5">
        <f t="shared" si="5"/>
        <v>138</v>
      </c>
      <c r="B139" s="5">
        <f t="shared" si="4"/>
        <v>0</v>
      </c>
      <c r="C139" s="5" t="s">
        <v>563</v>
      </c>
    </row>
    <row r="140" spans="1:3">
      <c r="A140" s="5">
        <f t="shared" si="5"/>
        <v>139</v>
      </c>
      <c r="B140" s="5">
        <f t="shared" si="4"/>
        <v>0</v>
      </c>
      <c r="C140" s="5" t="s">
        <v>563</v>
      </c>
    </row>
    <row r="141" spans="1:3">
      <c r="A141" s="5">
        <f t="shared" si="5"/>
        <v>140</v>
      </c>
      <c r="B141" s="5">
        <f t="shared" si="4"/>
        <v>0</v>
      </c>
      <c r="C141" s="5" t="s">
        <v>563</v>
      </c>
    </row>
    <row r="142" spans="1:3">
      <c r="A142" s="5">
        <f t="shared" si="5"/>
        <v>141</v>
      </c>
      <c r="B142" s="5">
        <f t="shared" si="4"/>
        <v>0</v>
      </c>
      <c r="C142" s="5" t="s">
        <v>563</v>
      </c>
    </row>
    <row r="143" spans="1:3">
      <c r="A143" s="5">
        <f t="shared" si="5"/>
        <v>142</v>
      </c>
      <c r="B143" s="5">
        <f t="shared" si="4"/>
        <v>0</v>
      </c>
      <c r="C143" s="5" t="s">
        <v>563</v>
      </c>
    </row>
    <row r="144" spans="1:3">
      <c r="A144" s="5">
        <f t="shared" si="5"/>
        <v>143</v>
      </c>
      <c r="B144" s="5">
        <f t="shared" si="4"/>
        <v>0</v>
      </c>
      <c r="C144" s="5" t="s">
        <v>563</v>
      </c>
    </row>
    <row r="145" spans="1:3">
      <c r="A145" s="5">
        <f t="shared" si="5"/>
        <v>144</v>
      </c>
      <c r="B145" s="5">
        <f t="shared" si="4"/>
        <v>0</v>
      </c>
      <c r="C145" s="5" t="s">
        <v>563</v>
      </c>
    </row>
    <row r="146" spans="1:3">
      <c r="A146" s="5">
        <f t="shared" si="5"/>
        <v>145</v>
      </c>
      <c r="B146" s="5">
        <f t="shared" si="4"/>
        <v>0</v>
      </c>
      <c r="C146" s="5" t="s">
        <v>563</v>
      </c>
    </row>
    <row r="147" spans="1:3">
      <c r="A147" s="5">
        <f t="shared" si="5"/>
        <v>146</v>
      </c>
      <c r="B147" s="5">
        <f t="shared" si="4"/>
        <v>0</v>
      </c>
      <c r="C147" s="5" t="s">
        <v>563</v>
      </c>
    </row>
    <row r="148" spans="1:3">
      <c r="A148" s="5">
        <f t="shared" si="5"/>
        <v>147</v>
      </c>
      <c r="B148" s="5">
        <f t="shared" si="4"/>
        <v>0</v>
      </c>
      <c r="C148" s="5" t="s">
        <v>563</v>
      </c>
    </row>
    <row r="149" spans="1:3">
      <c r="A149" s="5">
        <f t="shared" si="5"/>
        <v>148</v>
      </c>
      <c r="B149" s="5">
        <f t="shared" si="4"/>
        <v>0</v>
      </c>
      <c r="C149" s="5" t="s">
        <v>563</v>
      </c>
    </row>
    <row r="150" spans="1:3">
      <c r="A150" s="5">
        <f t="shared" si="5"/>
        <v>149</v>
      </c>
      <c r="B150" s="5">
        <f t="shared" si="4"/>
        <v>0</v>
      </c>
      <c r="C150" s="5" t="s">
        <v>563</v>
      </c>
    </row>
    <row r="151" spans="1:3">
      <c r="A151" s="5">
        <f t="shared" si="5"/>
        <v>150</v>
      </c>
      <c r="B151" s="5">
        <f t="shared" si="4"/>
        <v>0</v>
      </c>
      <c r="C151" s="5" t="s">
        <v>563</v>
      </c>
    </row>
    <row r="152" spans="1:3">
      <c r="A152" s="5">
        <f t="shared" si="5"/>
        <v>151</v>
      </c>
      <c r="B152" s="5">
        <f t="shared" si="4"/>
        <v>0</v>
      </c>
      <c r="C152" s="5" t="s">
        <v>563</v>
      </c>
    </row>
    <row r="153" spans="1:3">
      <c r="A153" s="5">
        <f t="shared" si="5"/>
        <v>152</v>
      </c>
      <c r="B153" s="5">
        <f t="shared" si="4"/>
        <v>0</v>
      </c>
      <c r="C153" s="5" t="s">
        <v>563</v>
      </c>
    </row>
    <row r="154" spans="1:3">
      <c r="A154" s="5">
        <f t="shared" si="5"/>
        <v>153</v>
      </c>
      <c r="B154" s="5">
        <f t="shared" si="4"/>
        <v>0</v>
      </c>
      <c r="C154" s="5" t="s">
        <v>563</v>
      </c>
    </row>
    <row r="155" spans="1:3">
      <c r="A155" s="5">
        <f t="shared" si="5"/>
        <v>154</v>
      </c>
      <c r="B155" s="5">
        <f t="shared" si="4"/>
        <v>0</v>
      </c>
      <c r="C155" s="5" t="s">
        <v>563</v>
      </c>
    </row>
    <row r="156" spans="1:3">
      <c r="A156" s="5">
        <f t="shared" si="5"/>
        <v>155</v>
      </c>
      <c r="B156" s="5">
        <f t="shared" si="4"/>
        <v>0</v>
      </c>
      <c r="C156" s="5" t="s">
        <v>563</v>
      </c>
    </row>
    <row r="157" spans="1:3">
      <c r="A157" s="5">
        <f t="shared" si="5"/>
        <v>156</v>
      </c>
      <c r="B157" s="5">
        <f t="shared" si="4"/>
        <v>0</v>
      </c>
      <c r="C157" s="5" t="s">
        <v>563</v>
      </c>
    </row>
    <row r="158" spans="1:3">
      <c r="A158" s="5">
        <f t="shared" si="5"/>
        <v>157</v>
      </c>
      <c r="B158" s="5">
        <f t="shared" si="4"/>
        <v>0</v>
      </c>
      <c r="C158" s="5" t="s">
        <v>563</v>
      </c>
    </row>
    <row r="159" spans="1:3">
      <c r="A159" s="5">
        <f t="shared" si="5"/>
        <v>158</v>
      </c>
      <c r="B159" s="5">
        <f t="shared" si="4"/>
        <v>0</v>
      </c>
      <c r="C159" s="5" t="s">
        <v>563</v>
      </c>
    </row>
    <row r="160" spans="1:3">
      <c r="A160" s="5">
        <f t="shared" si="5"/>
        <v>159</v>
      </c>
      <c r="B160" s="5">
        <f t="shared" si="4"/>
        <v>0</v>
      </c>
      <c r="C160" s="5" t="s">
        <v>563</v>
      </c>
    </row>
    <row r="161" spans="1:3">
      <c r="A161" s="5">
        <f t="shared" si="5"/>
        <v>160</v>
      </c>
      <c r="B161" s="5">
        <f t="shared" si="4"/>
        <v>0</v>
      </c>
      <c r="C161" s="5" t="s">
        <v>563</v>
      </c>
    </row>
    <row r="162" spans="1:3">
      <c r="A162" s="5">
        <f t="shared" si="5"/>
        <v>161</v>
      </c>
      <c r="B162" s="5">
        <f t="shared" si="4"/>
        <v>0</v>
      </c>
      <c r="C162" s="5" t="s">
        <v>563</v>
      </c>
    </row>
    <row r="163" spans="1:3">
      <c r="A163" s="5">
        <f t="shared" si="5"/>
        <v>162</v>
      </c>
      <c r="B163" s="5">
        <f t="shared" si="4"/>
        <v>0</v>
      </c>
      <c r="C163" s="5" t="s">
        <v>563</v>
      </c>
    </row>
    <row r="164" spans="1:3">
      <c r="A164" s="5">
        <f t="shared" si="5"/>
        <v>163</v>
      </c>
      <c r="B164" s="5">
        <f t="shared" si="4"/>
        <v>0</v>
      </c>
      <c r="C164" s="5" t="s">
        <v>563</v>
      </c>
    </row>
    <row r="165" spans="1:3">
      <c r="A165" s="5">
        <f t="shared" si="5"/>
        <v>164</v>
      </c>
      <c r="B165" s="5">
        <f t="shared" si="4"/>
        <v>0</v>
      </c>
      <c r="C165" s="5" t="s">
        <v>563</v>
      </c>
    </row>
    <row r="166" spans="1:3">
      <c r="A166" s="5">
        <f t="shared" si="5"/>
        <v>165</v>
      </c>
      <c r="B166" s="5">
        <f t="shared" si="4"/>
        <v>0</v>
      </c>
      <c r="C166" s="5" t="s">
        <v>563</v>
      </c>
    </row>
    <row r="167" spans="1:3">
      <c r="A167" s="5">
        <f t="shared" si="5"/>
        <v>166</v>
      </c>
      <c r="B167" s="5">
        <f t="shared" si="4"/>
        <v>0</v>
      </c>
      <c r="C167" s="5" t="s">
        <v>563</v>
      </c>
    </row>
    <row r="168" spans="1:3">
      <c r="A168" s="5">
        <f t="shared" si="5"/>
        <v>167</v>
      </c>
      <c r="B168" s="5">
        <f t="shared" si="4"/>
        <v>0</v>
      </c>
      <c r="C168" s="5" t="s">
        <v>563</v>
      </c>
    </row>
    <row r="169" spans="1:3">
      <c r="A169" s="5">
        <f t="shared" si="5"/>
        <v>168</v>
      </c>
      <c r="B169" s="5">
        <f t="shared" si="4"/>
        <v>0</v>
      </c>
      <c r="C169" s="5" t="s">
        <v>563</v>
      </c>
    </row>
    <row r="170" spans="1:3">
      <c r="A170" s="5">
        <f t="shared" si="5"/>
        <v>169</v>
      </c>
      <c r="B170" s="5">
        <f t="shared" si="4"/>
        <v>0</v>
      </c>
      <c r="C170" s="5" t="s">
        <v>563</v>
      </c>
    </row>
    <row r="171" spans="1:3">
      <c r="A171" s="5">
        <f t="shared" si="5"/>
        <v>170</v>
      </c>
      <c r="B171" s="5">
        <f t="shared" si="4"/>
        <v>0</v>
      </c>
      <c r="C171" s="5" t="s">
        <v>563</v>
      </c>
    </row>
    <row r="172" spans="1:3">
      <c r="A172" s="5">
        <f t="shared" si="5"/>
        <v>171</v>
      </c>
      <c r="B172" s="5">
        <f t="shared" si="4"/>
        <v>0</v>
      </c>
      <c r="C172" s="5" t="s">
        <v>563</v>
      </c>
    </row>
    <row r="173" spans="1:3">
      <c r="A173" s="5">
        <f t="shared" si="5"/>
        <v>172</v>
      </c>
      <c r="B173" s="5">
        <f t="shared" si="4"/>
        <v>0</v>
      </c>
      <c r="C173" s="5" t="s">
        <v>563</v>
      </c>
    </row>
    <row r="174" spans="1:3">
      <c r="A174" s="5">
        <f t="shared" si="5"/>
        <v>173</v>
      </c>
      <c r="B174" s="5">
        <f t="shared" si="4"/>
        <v>0</v>
      </c>
      <c r="C174" s="5" t="s">
        <v>563</v>
      </c>
    </row>
    <row r="175" spans="1:3">
      <c r="A175" s="5">
        <f t="shared" si="5"/>
        <v>174</v>
      </c>
      <c r="B175" s="5">
        <f t="shared" si="4"/>
        <v>0</v>
      </c>
      <c r="C175" s="5" t="s">
        <v>563</v>
      </c>
    </row>
    <row r="176" spans="1:3">
      <c r="A176" s="5">
        <f t="shared" si="5"/>
        <v>175</v>
      </c>
      <c r="B176" s="5">
        <f t="shared" si="4"/>
        <v>0</v>
      </c>
      <c r="C176" s="5" t="s">
        <v>563</v>
      </c>
    </row>
    <row r="177" spans="1:3">
      <c r="A177" s="5">
        <f t="shared" si="5"/>
        <v>176</v>
      </c>
      <c r="B177" s="5">
        <f t="shared" si="4"/>
        <v>0</v>
      </c>
      <c r="C177" s="5" t="s">
        <v>563</v>
      </c>
    </row>
    <row r="178" spans="1:3">
      <c r="A178" s="5">
        <f t="shared" si="5"/>
        <v>177</v>
      </c>
      <c r="B178" s="5">
        <f t="shared" si="4"/>
        <v>0</v>
      </c>
      <c r="C178" s="5" t="s">
        <v>563</v>
      </c>
    </row>
    <row r="179" spans="1:3">
      <c r="A179" s="5">
        <f t="shared" si="5"/>
        <v>178</v>
      </c>
      <c r="B179" s="5">
        <f t="shared" si="4"/>
        <v>0</v>
      </c>
      <c r="C179" s="5" t="s">
        <v>563</v>
      </c>
    </row>
    <row r="180" spans="1:3">
      <c r="A180" s="5">
        <f t="shared" si="5"/>
        <v>179</v>
      </c>
      <c r="B180" s="5">
        <f t="shared" si="4"/>
        <v>0</v>
      </c>
      <c r="C180" s="5" t="s">
        <v>563</v>
      </c>
    </row>
    <row r="181" spans="1:3">
      <c r="A181" s="5">
        <f t="shared" si="5"/>
        <v>180</v>
      </c>
      <c r="B181" s="5">
        <f t="shared" si="4"/>
        <v>0</v>
      </c>
      <c r="C181" s="5" t="s">
        <v>563</v>
      </c>
    </row>
    <row r="182" spans="1:3">
      <c r="A182" s="5">
        <f t="shared" si="5"/>
        <v>181</v>
      </c>
      <c r="B182" s="5">
        <f t="shared" si="4"/>
        <v>0</v>
      </c>
      <c r="C182" s="5" t="s">
        <v>563</v>
      </c>
    </row>
    <row r="183" spans="1:3">
      <c r="A183" s="5">
        <f t="shared" si="5"/>
        <v>182</v>
      </c>
      <c r="B183" s="5">
        <f t="shared" si="4"/>
        <v>0</v>
      </c>
      <c r="C183" s="5" t="s">
        <v>563</v>
      </c>
    </row>
    <row r="184" spans="1:3">
      <c r="A184" s="5">
        <f t="shared" si="5"/>
        <v>183</v>
      </c>
      <c r="B184" s="5">
        <f t="shared" si="4"/>
        <v>0</v>
      </c>
      <c r="C184" s="5" t="s">
        <v>563</v>
      </c>
    </row>
    <row r="185" spans="1:3">
      <c r="A185" s="5">
        <f t="shared" si="5"/>
        <v>184</v>
      </c>
      <c r="B185" s="5">
        <f t="shared" si="4"/>
        <v>0</v>
      </c>
      <c r="C185" s="5" t="s">
        <v>563</v>
      </c>
    </row>
    <row r="186" spans="1:3">
      <c r="A186" s="5">
        <f t="shared" si="5"/>
        <v>185</v>
      </c>
      <c r="B186" s="5">
        <f t="shared" si="4"/>
        <v>0</v>
      </c>
      <c r="C186" s="5" t="s">
        <v>563</v>
      </c>
    </row>
    <row r="187" spans="1:3">
      <c r="A187" s="5">
        <f t="shared" si="5"/>
        <v>186</v>
      </c>
      <c r="B187" s="5">
        <f t="shared" si="4"/>
        <v>0</v>
      </c>
      <c r="C187" s="5" t="s">
        <v>563</v>
      </c>
    </row>
    <row r="188" spans="1:3">
      <c r="A188" s="5">
        <f t="shared" si="5"/>
        <v>187</v>
      </c>
      <c r="B188" s="5">
        <f t="shared" si="4"/>
        <v>0</v>
      </c>
      <c r="C188" s="5" t="s">
        <v>563</v>
      </c>
    </row>
    <row r="189" spans="1:3">
      <c r="A189" s="5">
        <f t="shared" si="5"/>
        <v>188</v>
      </c>
      <c r="B189" s="5">
        <f t="shared" si="4"/>
        <v>0</v>
      </c>
      <c r="C189" s="5" t="s">
        <v>563</v>
      </c>
    </row>
    <row r="190" spans="1:3">
      <c r="A190" s="5">
        <f t="shared" si="5"/>
        <v>189</v>
      </c>
      <c r="B190" s="5">
        <f t="shared" si="4"/>
        <v>0</v>
      </c>
      <c r="C190" s="5" t="s">
        <v>563</v>
      </c>
    </row>
    <row r="191" spans="1:3">
      <c r="A191" s="5">
        <f t="shared" si="5"/>
        <v>190</v>
      </c>
      <c r="B191" s="5">
        <f t="shared" si="4"/>
        <v>0</v>
      </c>
      <c r="C191" s="5" t="s">
        <v>563</v>
      </c>
    </row>
    <row r="192" spans="1:3">
      <c r="A192" s="5">
        <f t="shared" si="5"/>
        <v>191</v>
      </c>
      <c r="B192" s="5">
        <f t="shared" si="4"/>
        <v>0</v>
      </c>
      <c r="C192" s="5" t="s">
        <v>563</v>
      </c>
    </row>
    <row r="193" spans="1:3">
      <c r="A193" s="5">
        <f t="shared" si="5"/>
        <v>192</v>
      </c>
      <c r="B193" s="5">
        <f t="shared" si="4"/>
        <v>0</v>
      </c>
      <c r="C193" s="5" t="s">
        <v>563</v>
      </c>
    </row>
    <row r="194" spans="1:3">
      <c r="A194" s="5">
        <f t="shared" si="5"/>
        <v>193</v>
      </c>
      <c r="B194" s="5">
        <f t="shared" si="4"/>
        <v>0</v>
      </c>
      <c r="C194" s="5" t="s">
        <v>563</v>
      </c>
    </row>
    <row r="195" spans="1:3">
      <c r="A195" s="5">
        <f t="shared" si="5"/>
        <v>194</v>
      </c>
      <c r="B195" s="5">
        <f t="shared" ref="B195:B258" si="6">_xlfn.NUMBERVALUE(RIGHT(E195,3))</f>
        <v>0</v>
      </c>
      <c r="C195" s="5" t="s">
        <v>563</v>
      </c>
    </row>
    <row r="196" spans="1:3">
      <c r="A196" s="5">
        <f t="shared" ref="A196:A259" si="7">+A195+1</f>
        <v>195</v>
      </c>
      <c r="B196" s="5">
        <f t="shared" si="6"/>
        <v>0</v>
      </c>
      <c r="C196" s="5" t="s">
        <v>563</v>
      </c>
    </row>
    <row r="197" spans="1:3">
      <c r="A197" s="5">
        <f t="shared" si="7"/>
        <v>196</v>
      </c>
      <c r="B197" s="5">
        <f t="shared" si="6"/>
        <v>0</v>
      </c>
      <c r="C197" s="5" t="s">
        <v>563</v>
      </c>
    </row>
    <row r="198" spans="1:3">
      <c r="A198" s="5">
        <f t="shared" si="7"/>
        <v>197</v>
      </c>
      <c r="B198" s="5">
        <f t="shared" si="6"/>
        <v>0</v>
      </c>
      <c r="C198" s="5" t="s">
        <v>563</v>
      </c>
    </row>
    <row r="199" spans="1:3">
      <c r="A199" s="5">
        <f t="shared" si="7"/>
        <v>198</v>
      </c>
      <c r="B199" s="5">
        <f t="shared" si="6"/>
        <v>0</v>
      </c>
      <c r="C199" s="5" t="s">
        <v>563</v>
      </c>
    </row>
    <row r="200" spans="1:3">
      <c r="A200" s="5">
        <f t="shared" si="7"/>
        <v>199</v>
      </c>
      <c r="B200" s="5">
        <f t="shared" si="6"/>
        <v>0</v>
      </c>
      <c r="C200" s="5" t="s">
        <v>563</v>
      </c>
    </row>
    <row r="201" spans="1:3">
      <c r="A201" s="5">
        <f t="shared" si="7"/>
        <v>200</v>
      </c>
      <c r="B201" s="5">
        <f t="shared" si="6"/>
        <v>0</v>
      </c>
      <c r="C201" s="5" t="s">
        <v>563</v>
      </c>
    </row>
    <row r="202" spans="1:3">
      <c r="A202" s="5">
        <f t="shared" si="7"/>
        <v>201</v>
      </c>
      <c r="B202" s="5">
        <f t="shared" si="6"/>
        <v>0</v>
      </c>
      <c r="C202" s="5" t="s">
        <v>563</v>
      </c>
    </row>
    <row r="203" spans="1:3">
      <c r="A203" s="5">
        <f t="shared" si="7"/>
        <v>202</v>
      </c>
      <c r="B203" s="5">
        <f t="shared" si="6"/>
        <v>0</v>
      </c>
      <c r="C203" s="5" t="s">
        <v>563</v>
      </c>
    </row>
    <row r="204" spans="1:3">
      <c r="A204" s="5">
        <f t="shared" si="7"/>
        <v>203</v>
      </c>
      <c r="B204" s="5">
        <f t="shared" si="6"/>
        <v>0</v>
      </c>
      <c r="C204" s="5" t="s">
        <v>563</v>
      </c>
    </row>
    <row r="205" spans="1:3">
      <c r="A205" s="5">
        <f t="shared" si="7"/>
        <v>204</v>
      </c>
      <c r="B205" s="5">
        <f t="shared" si="6"/>
        <v>0</v>
      </c>
      <c r="C205" s="5" t="s">
        <v>563</v>
      </c>
    </row>
    <row r="206" spans="1:3">
      <c r="A206" s="5">
        <f t="shared" si="7"/>
        <v>205</v>
      </c>
      <c r="B206" s="5">
        <f t="shared" si="6"/>
        <v>0</v>
      </c>
      <c r="C206" s="5" t="s">
        <v>563</v>
      </c>
    </row>
    <row r="207" spans="1:3">
      <c r="A207" s="5">
        <f t="shared" si="7"/>
        <v>206</v>
      </c>
      <c r="B207" s="5">
        <f t="shared" si="6"/>
        <v>0</v>
      </c>
      <c r="C207" s="5" t="s">
        <v>563</v>
      </c>
    </row>
    <row r="208" spans="1:3">
      <c r="A208" s="5">
        <f t="shared" si="7"/>
        <v>207</v>
      </c>
      <c r="B208" s="5">
        <f t="shared" si="6"/>
        <v>0</v>
      </c>
      <c r="C208" s="5" t="s">
        <v>563</v>
      </c>
    </row>
    <row r="209" spans="1:3">
      <c r="A209" s="5">
        <f t="shared" si="7"/>
        <v>208</v>
      </c>
      <c r="B209" s="5">
        <f t="shared" si="6"/>
        <v>0</v>
      </c>
      <c r="C209" s="5" t="s">
        <v>563</v>
      </c>
    </row>
    <row r="210" spans="1:3">
      <c r="A210" s="5">
        <f t="shared" si="7"/>
        <v>209</v>
      </c>
      <c r="B210" s="5">
        <f t="shared" si="6"/>
        <v>0</v>
      </c>
      <c r="C210" s="5" t="s">
        <v>563</v>
      </c>
    </row>
    <row r="211" spans="1:3">
      <c r="A211" s="5">
        <f t="shared" si="7"/>
        <v>210</v>
      </c>
      <c r="B211" s="5">
        <f t="shared" si="6"/>
        <v>0</v>
      </c>
      <c r="C211" s="5" t="s">
        <v>563</v>
      </c>
    </row>
    <row r="212" spans="1:3">
      <c r="A212" s="5">
        <f t="shared" si="7"/>
        <v>211</v>
      </c>
      <c r="B212" s="5">
        <f t="shared" si="6"/>
        <v>0</v>
      </c>
      <c r="C212" s="5" t="s">
        <v>563</v>
      </c>
    </row>
    <row r="213" spans="1:3">
      <c r="A213" s="5">
        <f t="shared" si="7"/>
        <v>212</v>
      </c>
      <c r="B213" s="5">
        <f t="shared" si="6"/>
        <v>0</v>
      </c>
      <c r="C213" s="5" t="s">
        <v>563</v>
      </c>
    </row>
    <row r="214" spans="1:3">
      <c r="A214" s="5">
        <f t="shared" si="7"/>
        <v>213</v>
      </c>
      <c r="B214" s="5">
        <f t="shared" si="6"/>
        <v>0</v>
      </c>
      <c r="C214" s="5" t="s">
        <v>563</v>
      </c>
    </row>
    <row r="215" spans="1:3">
      <c r="A215" s="5">
        <f t="shared" si="7"/>
        <v>214</v>
      </c>
      <c r="B215" s="5">
        <f t="shared" si="6"/>
        <v>0</v>
      </c>
      <c r="C215" s="5" t="s">
        <v>563</v>
      </c>
    </row>
    <row r="216" spans="1:3">
      <c r="A216" s="5">
        <f t="shared" si="7"/>
        <v>215</v>
      </c>
      <c r="B216" s="5">
        <f t="shared" si="6"/>
        <v>0</v>
      </c>
      <c r="C216" s="5" t="s">
        <v>563</v>
      </c>
    </row>
    <row r="217" spans="1:3">
      <c r="A217" s="5">
        <f t="shared" si="7"/>
        <v>216</v>
      </c>
      <c r="B217" s="5">
        <f t="shared" si="6"/>
        <v>0</v>
      </c>
      <c r="C217" s="5" t="s">
        <v>563</v>
      </c>
    </row>
    <row r="218" spans="1:3">
      <c r="A218" s="5">
        <f t="shared" si="7"/>
        <v>217</v>
      </c>
      <c r="B218" s="5">
        <f t="shared" si="6"/>
        <v>0</v>
      </c>
      <c r="C218" s="5" t="s">
        <v>563</v>
      </c>
    </row>
    <row r="219" spans="1:3">
      <c r="A219" s="5">
        <f t="shared" si="7"/>
        <v>218</v>
      </c>
      <c r="B219" s="5">
        <f t="shared" si="6"/>
        <v>0</v>
      </c>
      <c r="C219" s="5" t="s">
        <v>563</v>
      </c>
    </row>
    <row r="220" spans="1:3">
      <c r="A220" s="5">
        <f t="shared" si="7"/>
        <v>219</v>
      </c>
      <c r="B220" s="5">
        <f t="shared" si="6"/>
        <v>0</v>
      </c>
      <c r="C220" s="5" t="s">
        <v>563</v>
      </c>
    </row>
    <row r="221" spans="1:3">
      <c r="A221" s="5">
        <f t="shared" si="7"/>
        <v>220</v>
      </c>
      <c r="B221" s="5">
        <f t="shared" si="6"/>
        <v>0</v>
      </c>
      <c r="C221" s="5" t="s">
        <v>563</v>
      </c>
    </row>
    <row r="222" spans="1:3">
      <c r="A222" s="5">
        <f t="shared" si="7"/>
        <v>221</v>
      </c>
      <c r="B222" s="5">
        <f t="shared" si="6"/>
        <v>0</v>
      </c>
      <c r="C222" s="5" t="s">
        <v>563</v>
      </c>
    </row>
    <row r="223" spans="1:3">
      <c r="A223" s="5">
        <f t="shared" si="7"/>
        <v>222</v>
      </c>
      <c r="B223" s="5">
        <f t="shared" si="6"/>
        <v>0</v>
      </c>
      <c r="C223" s="5" t="s">
        <v>563</v>
      </c>
    </row>
    <row r="224" spans="1:3">
      <c r="A224" s="5">
        <f t="shared" si="7"/>
        <v>223</v>
      </c>
      <c r="B224" s="5">
        <f t="shared" si="6"/>
        <v>0</v>
      </c>
      <c r="C224" s="5" t="s">
        <v>563</v>
      </c>
    </row>
    <row r="225" spans="1:3">
      <c r="A225" s="5">
        <f t="shared" si="7"/>
        <v>224</v>
      </c>
      <c r="B225" s="5">
        <f t="shared" si="6"/>
        <v>0</v>
      </c>
      <c r="C225" s="5" t="s">
        <v>563</v>
      </c>
    </row>
    <row r="226" spans="1:3">
      <c r="A226" s="5">
        <f t="shared" si="7"/>
        <v>225</v>
      </c>
      <c r="B226" s="5">
        <f t="shared" si="6"/>
        <v>0</v>
      </c>
      <c r="C226" s="5" t="s">
        <v>563</v>
      </c>
    </row>
    <row r="227" spans="1:3">
      <c r="A227" s="5">
        <f t="shared" si="7"/>
        <v>226</v>
      </c>
      <c r="B227" s="5">
        <f t="shared" si="6"/>
        <v>0</v>
      </c>
      <c r="C227" s="5" t="s">
        <v>563</v>
      </c>
    </row>
    <row r="228" spans="1:3">
      <c r="A228" s="5">
        <f t="shared" si="7"/>
        <v>227</v>
      </c>
      <c r="B228" s="5">
        <f t="shared" si="6"/>
        <v>0</v>
      </c>
      <c r="C228" s="5" t="s">
        <v>563</v>
      </c>
    </row>
    <row r="229" spans="1:3">
      <c r="A229" s="5">
        <f t="shared" si="7"/>
        <v>228</v>
      </c>
      <c r="B229" s="5">
        <f t="shared" si="6"/>
        <v>0</v>
      </c>
      <c r="C229" s="5" t="s">
        <v>563</v>
      </c>
    </row>
    <row r="230" spans="1:3">
      <c r="A230" s="5">
        <f t="shared" si="7"/>
        <v>229</v>
      </c>
      <c r="B230" s="5">
        <f t="shared" si="6"/>
        <v>0</v>
      </c>
      <c r="C230" s="5" t="s">
        <v>563</v>
      </c>
    </row>
    <row r="231" spans="1:3">
      <c r="A231" s="5">
        <f t="shared" si="7"/>
        <v>230</v>
      </c>
      <c r="B231" s="5">
        <f t="shared" si="6"/>
        <v>0</v>
      </c>
      <c r="C231" s="5" t="s">
        <v>563</v>
      </c>
    </row>
    <row r="232" spans="1:3">
      <c r="A232" s="5">
        <f t="shared" si="7"/>
        <v>231</v>
      </c>
      <c r="B232" s="5">
        <f t="shared" si="6"/>
        <v>0</v>
      </c>
      <c r="C232" s="5" t="s">
        <v>563</v>
      </c>
    </row>
    <row r="233" spans="1:3">
      <c r="A233" s="5">
        <f t="shared" si="7"/>
        <v>232</v>
      </c>
      <c r="B233" s="5">
        <f t="shared" si="6"/>
        <v>0</v>
      </c>
      <c r="C233" s="5" t="s">
        <v>563</v>
      </c>
    </row>
    <row r="234" spans="1:3">
      <c r="A234" s="5">
        <f t="shared" si="7"/>
        <v>233</v>
      </c>
      <c r="B234" s="5">
        <f t="shared" si="6"/>
        <v>0</v>
      </c>
      <c r="C234" s="5" t="s">
        <v>563</v>
      </c>
    </row>
    <row r="235" spans="1:3">
      <c r="A235" s="5">
        <f t="shared" si="7"/>
        <v>234</v>
      </c>
      <c r="B235" s="5">
        <f t="shared" si="6"/>
        <v>0</v>
      </c>
      <c r="C235" s="5" t="s">
        <v>563</v>
      </c>
    </row>
    <row r="236" spans="1:3">
      <c r="A236" s="5">
        <f t="shared" si="7"/>
        <v>235</v>
      </c>
      <c r="B236" s="5">
        <f t="shared" si="6"/>
        <v>0</v>
      </c>
      <c r="C236" s="5" t="s">
        <v>563</v>
      </c>
    </row>
    <row r="237" spans="1:3">
      <c r="A237" s="5">
        <f t="shared" si="7"/>
        <v>236</v>
      </c>
      <c r="B237" s="5">
        <f t="shared" si="6"/>
        <v>0</v>
      </c>
      <c r="C237" s="5" t="s">
        <v>563</v>
      </c>
    </row>
    <row r="238" spans="1:3">
      <c r="A238" s="5">
        <f t="shared" si="7"/>
        <v>237</v>
      </c>
      <c r="B238" s="5">
        <f t="shared" si="6"/>
        <v>0</v>
      </c>
      <c r="C238" s="5" t="s">
        <v>563</v>
      </c>
    </row>
    <row r="239" spans="1:3">
      <c r="A239" s="5">
        <f t="shared" si="7"/>
        <v>238</v>
      </c>
      <c r="B239" s="5">
        <f t="shared" si="6"/>
        <v>0</v>
      </c>
      <c r="C239" s="5" t="s">
        <v>563</v>
      </c>
    </row>
    <row r="240" spans="1:3">
      <c r="A240" s="5">
        <f t="shared" si="7"/>
        <v>239</v>
      </c>
      <c r="B240" s="5">
        <f t="shared" si="6"/>
        <v>0</v>
      </c>
      <c r="C240" s="5" t="s">
        <v>563</v>
      </c>
    </row>
    <row r="241" spans="1:3">
      <c r="A241" s="5">
        <f t="shared" si="7"/>
        <v>240</v>
      </c>
      <c r="B241" s="5">
        <f t="shared" si="6"/>
        <v>0</v>
      </c>
      <c r="C241" s="5" t="s">
        <v>563</v>
      </c>
    </row>
    <row r="242" spans="1:3">
      <c r="A242" s="5">
        <f t="shared" si="7"/>
        <v>241</v>
      </c>
      <c r="B242" s="5">
        <f t="shared" si="6"/>
        <v>0</v>
      </c>
      <c r="C242" s="5" t="s">
        <v>563</v>
      </c>
    </row>
    <row r="243" spans="1:3">
      <c r="A243" s="5">
        <f t="shared" si="7"/>
        <v>242</v>
      </c>
      <c r="B243" s="5">
        <f t="shared" si="6"/>
        <v>0</v>
      </c>
      <c r="C243" s="5" t="s">
        <v>563</v>
      </c>
    </row>
    <row r="244" spans="1:3">
      <c r="A244" s="5">
        <f t="shared" si="7"/>
        <v>243</v>
      </c>
      <c r="B244" s="5">
        <f t="shared" si="6"/>
        <v>0</v>
      </c>
      <c r="C244" s="5" t="s">
        <v>563</v>
      </c>
    </row>
    <row r="245" spans="1:3">
      <c r="A245" s="5">
        <f t="shared" si="7"/>
        <v>244</v>
      </c>
      <c r="B245" s="5">
        <f t="shared" si="6"/>
        <v>0</v>
      </c>
      <c r="C245" s="5" t="s">
        <v>563</v>
      </c>
    </row>
    <row r="246" spans="1:3">
      <c r="A246" s="5">
        <f t="shared" si="7"/>
        <v>245</v>
      </c>
      <c r="B246" s="5">
        <f t="shared" si="6"/>
        <v>0</v>
      </c>
      <c r="C246" s="5" t="s">
        <v>563</v>
      </c>
    </row>
    <row r="247" spans="1:3">
      <c r="A247" s="5">
        <f t="shared" si="7"/>
        <v>246</v>
      </c>
      <c r="B247" s="5">
        <f t="shared" si="6"/>
        <v>0</v>
      </c>
      <c r="C247" s="5" t="s">
        <v>563</v>
      </c>
    </row>
    <row r="248" spans="1:3">
      <c r="A248" s="5">
        <f t="shared" si="7"/>
        <v>247</v>
      </c>
      <c r="B248" s="5">
        <f t="shared" si="6"/>
        <v>0</v>
      </c>
      <c r="C248" s="5" t="s">
        <v>563</v>
      </c>
    </row>
    <row r="249" spans="1:3">
      <c r="A249" s="5">
        <f t="shared" si="7"/>
        <v>248</v>
      </c>
      <c r="B249" s="5">
        <f t="shared" si="6"/>
        <v>0</v>
      </c>
      <c r="C249" s="5" t="s">
        <v>563</v>
      </c>
    </row>
    <row r="250" spans="1:3">
      <c r="A250" s="5">
        <f t="shared" si="7"/>
        <v>249</v>
      </c>
      <c r="B250" s="5">
        <f t="shared" si="6"/>
        <v>0</v>
      </c>
      <c r="C250" s="5" t="s">
        <v>563</v>
      </c>
    </row>
    <row r="251" spans="1:3">
      <c r="A251" s="5">
        <f t="shared" si="7"/>
        <v>250</v>
      </c>
      <c r="B251" s="5">
        <f t="shared" si="6"/>
        <v>0</v>
      </c>
      <c r="C251" s="5" t="s">
        <v>563</v>
      </c>
    </row>
    <row r="252" spans="1:3">
      <c r="A252" s="5">
        <f t="shared" si="7"/>
        <v>251</v>
      </c>
      <c r="B252" s="5">
        <f t="shared" si="6"/>
        <v>0</v>
      </c>
      <c r="C252" s="5" t="s">
        <v>563</v>
      </c>
    </row>
    <row r="253" spans="1:3">
      <c r="A253" s="5">
        <f t="shared" si="7"/>
        <v>252</v>
      </c>
      <c r="B253" s="5">
        <f t="shared" si="6"/>
        <v>0</v>
      </c>
      <c r="C253" s="5" t="s">
        <v>563</v>
      </c>
    </row>
    <row r="254" spans="1:3">
      <c r="A254" s="5">
        <f t="shared" si="7"/>
        <v>253</v>
      </c>
      <c r="B254" s="5">
        <f t="shared" si="6"/>
        <v>0</v>
      </c>
      <c r="C254" s="5" t="s">
        <v>563</v>
      </c>
    </row>
    <row r="255" spans="1:3">
      <c r="A255" s="5">
        <f t="shared" si="7"/>
        <v>254</v>
      </c>
      <c r="B255" s="5">
        <f t="shared" si="6"/>
        <v>0</v>
      </c>
      <c r="C255" s="5" t="s">
        <v>563</v>
      </c>
    </row>
    <row r="256" spans="1:3">
      <c r="A256" s="5">
        <f t="shared" si="7"/>
        <v>255</v>
      </c>
      <c r="B256" s="5">
        <f t="shared" si="6"/>
        <v>0</v>
      </c>
      <c r="C256" s="5" t="s">
        <v>563</v>
      </c>
    </row>
    <row r="257" spans="1:3">
      <c r="A257" s="5">
        <f t="shared" si="7"/>
        <v>256</v>
      </c>
      <c r="B257" s="5">
        <f t="shared" si="6"/>
        <v>0</v>
      </c>
      <c r="C257" s="5" t="s">
        <v>563</v>
      </c>
    </row>
    <row r="258" spans="1:3">
      <c r="A258" s="5">
        <f t="shared" si="7"/>
        <v>257</v>
      </c>
      <c r="B258" s="5">
        <f t="shared" si="6"/>
        <v>0</v>
      </c>
      <c r="C258" s="5" t="s">
        <v>563</v>
      </c>
    </row>
    <row r="259" spans="1:3">
      <c r="A259" s="5">
        <f t="shared" si="7"/>
        <v>258</v>
      </c>
      <c r="B259" s="5">
        <f t="shared" ref="B259:B322" si="8">_xlfn.NUMBERVALUE(RIGHT(E259,3))</f>
        <v>0</v>
      </c>
      <c r="C259" s="5" t="s">
        <v>563</v>
      </c>
    </row>
    <row r="260" spans="1:3">
      <c r="A260" s="5">
        <f t="shared" ref="A260:A323" si="9">+A259+1</f>
        <v>259</v>
      </c>
      <c r="B260" s="5">
        <f t="shared" si="8"/>
        <v>0</v>
      </c>
      <c r="C260" s="5" t="s">
        <v>563</v>
      </c>
    </row>
    <row r="261" spans="1:3">
      <c r="A261" s="5">
        <f t="shared" si="9"/>
        <v>260</v>
      </c>
      <c r="B261" s="5">
        <f t="shared" si="8"/>
        <v>0</v>
      </c>
      <c r="C261" s="5" t="s">
        <v>563</v>
      </c>
    </row>
    <row r="262" spans="1:3">
      <c r="A262" s="5">
        <f t="shared" si="9"/>
        <v>261</v>
      </c>
      <c r="B262" s="5">
        <f t="shared" si="8"/>
        <v>0</v>
      </c>
      <c r="C262" s="5" t="s">
        <v>563</v>
      </c>
    </row>
    <row r="263" spans="1:3">
      <c r="A263" s="5">
        <f t="shared" si="9"/>
        <v>262</v>
      </c>
      <c r="B263" s="5">
        <f t="shared" si="8"/>
        <v>0</v>
      </c>
      <c r="C263" s="5" t="s">
        <v>563</v>
      </c>
    </row>
    <row r="264" spans="1:3">
      <c r="A264" s="5">
        <f t="shared" si="9"/>
        <v>263</v>
      </c>
      <c r="B264" s="5">
        <f t="shared" si="8"/>
        <v>0</v>
      </c>
      <c r="C264" s="5" t="s">
        <v>563</v>
      </c>
    </row>
    <row r="265" spans="1:3">
      <c r="A265" s="5">
        <f t="shared" si="9"/>
        <v>264</v>
      </c>
      <c r="B265" s="5">
        <f t="shared" si="8"/>
        <v>0</v>
      </c>
      <c r="C265" s="5" t="s">
        <v>563</v>
      </c>
    </row>
    <row r="266" spans="1:3">
      <c r="A266" s="5">
        <f t="shared" si="9"/>
        <v>265</v>
      </c>
      <c r="B266" s="5">
        <f t="shared" si="8"/>
        <v>0</v>
      </c>
      <c r="C266" s="5" t="s">
        <v>563</v>
      </c>
    </row>
    <row r="267" spans="1:3">
      <c r="A267" s="5">
        <f t="shared" si="9"/>
        <v>266</v>
      </c>
      <c r="B267" s="5">
        <f t="shared" si="8"/>
        <v>0</v>
      </c>
      <c r="C267" s="5" t="s">
        <v>563</v>
      </c>
    </row>
    <row r="268" spans="1:3">
      <c r="A268" s="5">
        <f t="shared" si="9"/>
        <v>267</v>
      </c>
      <c r="B268" s="5">
        <f t="shared" si="8"/>
        <v>0</v>
      </c>
      <c r="C268" s="5" t="s">
        <v>563</v>
      </c>
    </row>
    <row r="269" spans="1:3">
      <c r="A269" s="5">
        <f t="shared" si="9"/>
        <v>268</v>
      </c>
      <c r="B269" s="5">
        <f t="shared" si="8"/>
        <v>0</v>
      </c>
      <c r="C269" s="5" t="s">
        <v>563</v>
      </c>
    </row>
    <row r="270" spans="1:3">
      <c r="A270" s="5">
        <f t="shared" si="9"/>
        <v>269</v>
      </c>
      <c r="B270" s="5">
        <f t="shared" si="8"/>
        <v>0</v>
      </c>
      <c r="C270" s="5" t="s">
        <v>563</v>
      </c>
    </row>
    <row r="271" spans="1:3">
      <c r="A271" s="5">
        <f t="shared" si="9"/>
        <v>270</v>
      </c>
      <c r="B271" s="5">
        <f t="shared" si="8"/>
        <v>0</v>
      </c>
      <c r="C271" s="5" t="s">
        <v>563</v>
      </c>
    </row>
    <row r="272" spans="1:3">
      <c r="A272" s="5">
        <f t="shared" si="9"/>
        <v>271</v>
      </c>
      <c r="B272" s="5">
        <f t="shared" si="8"/>
        <v>0</v>
      </c>
      <c r="C272" s="5" t="s">
        <v>563</v>
      </c>
    </row>
    <row r="273" spans="1:3">
      <c r="A273" s="5">
        <f t="shared" si="9"/>
        <v>272</v>
      </c>
      <c r="B273" s="5">
        <f t="shared" si="8"/>
        <v>0</v>
      </c>
      <c r="C273" s="5" t="s">
        <v>563</v>
      </c>
    </row>
    <row r="274" spans="1:3">
      <c r="A274" s="5">
        <f t="shared" si="9"/>
        <v>273</v>
      </c>
      <c r="B274" s="5">
        <f t="shared" si="8"/>
        <v>0</v>
      </c>
      <c r="C274" s="5" t="s">
        <v>563</v>
      </c>
    </row>
    <row r="275" spans="1:3">
      <c r="A275" s="5">
        <f t="shared" si="9"/>
        <v>274</v>
      </c>
      <c r="B275" s="5">
        <f t="shared" si="8"/>
        <v>0</v>
      </c>
      <c r="C275" s="5" t="s">
        <v>563</v>
      </c>
    </row>
    <row r="276" spans="1:3">
      <c r="A276" s="5">
        <f t="shared" si="9"/>
        <v>275</v>
      </c>
      <c r="B276" s="5">
        <f t="shared" si="8"/>
        <v>0</v>
      </c>
      <c r="C276" s="5" t="s">
        <v>563</v>
      </c>
    </row>
    <row r="277" spans="1:3">
      <c r="A277" s="5">
        <f t="shared" si="9"/>
        <v>276</v>
      </c>
      <c r="B277" s="5">
        <f t="shared" si="8"/>
        <v>0</v>
      </c>
      <c r="C277" s="5" t="s">
        <v>563</v>
      </c>
    </row>
    <row r="278" spans="1:3">
      <c r="A278" s="5">
        <f t="shared" si="9"/>
        <v>277</v>
      </c>
      <c r="B278" s="5">
        <f t="shared" si="8"/>
        <v>0</v>
      </c>
      <c r="C278" s="5" t="s">
        <v>563</v>
      </c>
    </row>
    <row r="279" spans="1:3">
      <c r="A279" s="5">
        <f t="shared" si="9"/>
        <v>278</v>
      </c>
      <c r="B279" s="5">
        <f t="shared" si="8"/>
        <v>0</v>
      </c>
      <c r="C279" s="5" t="s">
        <v>563</v>
      </c>
    </row>
    <row r="280" spans="1:3">
      <c r="A280" s="5">
        <f t="shared" si="9"/>
        <v>279</v>
      </c>
      <c r="B280" s="5">
        <f t="shared" si="8"/>
        <v>0</v>
      </c>
      <c r="C280" s="5" t="s">
        <v>563</v>
      </c>
    </row>
    <row r="281" spans="1:3">
      <c r="A281" s="5">
        <f t="shared" si="9"/>
        <v>280</v>
      </c>
      <c r="B281" s="5">
        <f t="shared" si="8"/>
        <v>0</v>
      </c>
      <c r="C281" s="5" t="s">
        <v>563</v>
      </c>
    </row>
    <row r="282" spans="1:3">
      <c r="A282" s="5">
        <f t="shared" si="9"/>
        <v>281</v>
      </c>
      <c r="B282" s="5">
        <f t="shared" si="8"/>
        <v>0</v>
      </c>
      <c r="C282" s="5" t="s">
        <v>563</v>
      </c>
    </row>
    <row r="283" spans="1:3">
      <c r="A283" s="5">
        <f t="shared" si="9"/>
        <v>282</v>
      </c>
      <c r="B283" s="5">
        <f t="shared" si="8"/>
        <v>0</v>
      </c>
      <c r="C283" s="5" t="s">
        <v>563</v>
      </c>
    </row>
    <row r="284" spans="1:3">
      <c r="A284" s="5">
        <f t="shared" si="9"/>
        <v>283</v>
      </c>
      <c r="B284" s="5">
        <f t="shared" si="8"/>
        <v>0</v>
      </c>
      <c r="C284" s="5" t="s">
        <v>563</v>
      </c>
    </row>
    <row r="285" spans="1:3">
      <c r="A285" s="5">
        <f t="shared" si="9"/>
        <v>284</v>
      </c>
      <c r="B285" s="5">
        <f t="shared" si="8"/>
        <v>0</v>
      </c>
      <c r="C285" s="5" t="s">
        <v>563</v>
      </c>
    </row>
    <row r="286" spans="1:3">
      <c r="A286" s="5">
        <f t="shared" si="9"/>
        <v>285</v>
      </c>
      <c r="B286" s="5">
        <f t="shared" si="8"/>
        <v>0</v>
      </c>
      <c r="C286" s="5" t="s">
        <v>563</v>
      </c>
    </row>
    <row r="287" spans="1:3">
      <c r="A287" s="5">
        <f t="shared" si="9"/>
        <v>286</v>
      </c>
      <c r="B287" s="5">
        <f t="shared" si="8"/>
        <v>0</v>
      </c>
      <c r="C287" s="5" t="s">
        <v>563</v>
      </c>
    </row>
    <row r="288" spans="1:3">
      <c r="A288" s="5">
        <f t="shared" si="9"/>
        <v>287</v>
      </c>
      <c r="B288" s="5">
        <f t="shared" si="8"/>
        <v>0</v>
      </c>
      <c r="C288" s="5" t="s">
        <v>563</v>
      </c>
    </row>
    <row r="289" spans="1:3">
      <c r="A289" s="5">
        <f t="shared" si="9"/>
        <v>288</v>
      </c>
      <c r="B289" s="5">
        <f t="shared" si="8"/>
        <v>0</v>
      </c>
      <c r="C289" s="5" t="s">
        <v>563</v>
      </c>
    </row>
    <row r="290" spans="1:3">
      <c r="A290" s="5">
        <f t="shared" si="9"/>
        <v>289</v>
      </c>
      <c r="B290" s="5">
        <f t="shared" si="8"/>
        <v>0</v>
      </c>
      <c r="C290" s="5" t="s">
        <v>563</v>
      </c>
    </row>
    <row r="291" spans="1:3">
      <c r="A291" s="5">
        <f t="shared" si="9"/>
        <v>290</v>
      </c>
      <c r="B291" s="5">
        <f t="shared" si="8"/>
        <v>0</v>
      </c>
      <c r="C291" s="5" t="s">
        <v>563</v>
      </c>
    </row>
    <row r="292" spans="1:3">
      <c r="A292" s="5">
        <f t="shared" si="9"/>
        <v>291</v>
      </c>
      <c r="B292" s="5">
        <f t="shared" si="8"/>
        <v>0</v>
      </c>
      <c r="C292" s="5" t="s">
        <v>563</v>
      </c>
    </row>
    <row r="293" spans="1:3">
      <c r="A293" s="5">
        <f t="shared" si="9"/>
        <v>292</v>
      </c>
      <c r="B293" s="5">
        <f t="shared" si="8"/>
        <v>0</v>
      </c>
      <c r="C293" s="5" t="s">
        <v>563</v>
      </c>
    </row>
    <row r="294" spans="1:3">
      <c r="A294" s="5">
        <f t="shared" si="9"/>
        <v>293</v>
      </c>
      <c r="B294" s="5">
        <f t="shared" si="8"/>
        <v>0</v>
      </c>
      <c r="C294" s="5" t="s">
        <v>563</v>
      </c>
    </row>
    <row r="295" spans="1:3">
      <c r="A295" s="5">
        <f t="shared" si="9"/>
        <v>294</v>
      </c>
      <c r="B295" s="5">
        <f t="shared" si="8"/>
        <v>0</v>
      </c>
      <c r="C295" s="5" t="s">
        <v>563</v>
      </c>
    </row>
    <row r="296" spans="1:3">
      <c r="A296" s="5">
        <f t="shared" si="9"/>
        <v>295</v>
      </c>
      <c r="B296" s="5">
        <f t="shared" si="8"/>
        <v>0</v>
      </c>
      <c r="C296" s="5" t="s">
        <v>563</v>
      </c>
    </row>
    <row r="297" spans="1:3">
      <c r="A297" s="5">
        <f t="shared" si="9"/>
        <v>296</v>
      </c>
      <c r="B297" s="5">
        <f t="shared" si="8"/>
        <v>0</v>
      </c>
      <c r="C297" s="5" t="s">
        <v>563</v>
      </c>
    </row>
    <row r="298" spans="1:3">
      <c r="A298" s="5">
        <f t="shared" si="9"/>
        <v>297</v>
      </c>
      <c r="B298" s="5">
        <f t="shared" si="8"/>
        <v>0</v>
      </c>
      <c r="C298" s="5" t="s">
        <v>563</v>
      </c>
    </row>
    <row r="299" spans="1:3">
      <c r="A299" s="5">
        <f t="shared" si="9"/>
        <v>298</v>
      </c>
      <c r="B299" s="5">
        <f t="shared" si="8"/>
        <v>0</v>
      </c>
      <c r="C299" s="5" t="s">
        <v>563</v>
      </c>
    </row>
    <row r="300" spans="1:3">
      <c r="A300" s="5">
        <f t="shared" si="9"/>
        <v>299</v>
      </c>
      <c r="B300" s="5">
        <f t="shared" si="8"/>
        <v>0</v>
      </c>
      <c r="C300" s="5" t="s">
        <v>563</v>
      </c>
    </row>
    <row r="301" spans="1:3">
      <c r="A301" s="5">
        <f t="shared" si="9"/>
        <v>300</v>
      </c>
      <c r="B301" s="5">
        <f t="shared" si="8"/>
        <v>0</v>
      </c>
      <c r="C301" s="5" t="s">
        <v>563</v>
      </c>
    </row>
    <row r="302" spans="1:3">
      <c r="A302" s="5">
        <f t="shared" si="9"/>
        <v>301</v>
      </c>
      <c r="B302" s="5">
        <f t="shared" si="8"/>
        <v>0</v>
      </c>
      <c r="C302" s="5" t="s">
        <v>563</v>
      </c>
    </row>
    <row r="303" spans="1:3">
      <c r="A303" s="5">
        <f t="shared" si="9"/>
        <v>302</v>
      </c>
      <c r="B303" s="5">
        <f t="shared" si="8"/>
        <v>0</v>
      </c>
      <c r="C303" s="5" t="s">
        <v>563</v>
      </c>
    </row>
    <row r="304" spans="1:3">
      <c r="A304" s="5">
        <f t="shared" si="9"/>
        <v>303</v>
      </c>
      <c r="B304" s="5">
        <f t="shared" si="8"/>
        <v>0</v>
      </c>
      <c r="C304" s="5" t="s">
        <v>563</v>
      </c>
    </row>
    <row r="305" spans="1:3">
      <c r="A305" s="5">
        <f t="shared" si="9"/>
        <v>304</v>
      </c>
      <c r="B305" s="5">
        <f t="shared" si="8"/>
        <v>0</v>
      </c>
      <c r="C305" s="5" t="s">
        <v>563</v>
      </c>
    </row>
    <row r="306" spans="1:3">
      <c r="A306" s="5">
        <f t="shared" si="9"/>
        <v>305</v>
      </c>
      <c r="B306" s="5">
        <f t="shared" si="8"/>
        <v>0</v>
      </c>
      <c r="C306" s="5" t="s">
        <v>563</v>
      </c>
    </row>
    <row r="307" spans="1:3">
      <c r="A307" s="5">
        <f t="shared" si="9"/>
        <v>306</v>
      </c>
      <c r="B307" s="5">
        <f t="shared" si="8"/>
        <v>0</v>
      </c>
      <c r="C307" s="5" t="s">
        <v>563</v>
      </c>
    </row>
    <row r="308" spans="1:3">
      <c r="A308" s="5">
        <f t="shared" si="9"/>
        <v>307</v>
      </c>
      <c r="B308" s="5">
        <f t="shared" si="8"/>
        <v>0</v>
      </c>
      <c r="C308" s="5" t="s">
        <v>563</v>
      </c>
    </row>
    <row r="309" spans="1:3">
      <c r="A309" s="5">
        <f t="shared" si="9"/>
        <v>308</v>
      </c>
      <c r="B309" s="5">
        <f t="shared" si="8"/>
        <v>0</v>
      </c>
      <c r="C309" s="5" t="s">
        <v>563</v>
      </c>
    </row>
    <row r="310" spans="1:3">
      <c r="A310" s="5">
        <f t="shared" si="9"/>
        <v>309</v>
      </c>
      <c r="B310" s="5">
        <f t="shared" si="8"/>
        <v>0</v>
      </c>
      <c r="C310" s="5" t="s">
        <v>563</v>
      </c>
    </row>
    <row r="311" spans="1:3">
      <c r="A311" s="5">
        <f t="shared" si="9"/>
        <v>310</v>
      </c>
      <c r="B311" s="5">
        <f t="shared" si="8"/>
        <v>0</v>
      </c>
      <c r="C311" s="5" t="s">
        <v>563</v>
      </c>
    </row>
    <row r="312" spans="1:3">
      <c r="A312" s="5">
        <f t="shared" si="9"/>
        <v>311</v>
      </c>
      <c r="B312" s="5">
        <f t="shared" si="8"/>
        <v>0</v>
      </c>
      <c r="C312" s="5" t="s">
        <v>563</v>
      </c>
    </row>
    <row r="313" spans="1:3">
      <c r="A313" s="5">
        <f t="shared" si="9"/>
        <v>312</v>
      </c>
      <c r="B313" s="5">
        <f t="shared" si="8"/>
        <v>0</v>
      </c>
      <c r="C313" s="5" t="s">
        <v>563</v>
      </c>
    </row>
    <row r="314" spans="1:3">
      <c r="A314" s="5">
        <f t="shared" si="9"/>
        <v>313</v>
      </c>
      <c r="B314" s="5">
        <f t="shared" si="8"/>
        <v>0</v>
      </c>
      <c r="C314" s="5" t="s">
        <v>563</v>
      </c>
    </row>
    <row r="315" spans="1:3">
      <c r="A315" s="5">
        <f t="shared" si="9"/>
        <v>314</v>
      </c>
      <c r="B315" s="5">
        <f t="shared" si="8"/>
        <v>0</v>
      </c>
      <c r="C315" s="5" t="s">
        <v>563</v>
      </c>
    </row>
    <row r="316" spans="1:3">
      <c r="A316" s="5">
        <f t="shared" si="9"/>
        <v>315</v>
      </c>
      <c r="B316" s="5">
        <f t="shared" si="8"/>
        <v>0</v>
      </c>
      <c r="C316" s="5" t="s">
        <v>563</v>
      </c>
    </row>
    <row r="317" spans="1:3">
      <c r="A317" s="5">
        <f t="shared" si="9"/>
        <v>316</v>
      </c>
      <c r="B317" s="5">
        <f t="shared" si="8"/>
        <v>0</v>
      </c>
      <c r="C317" s="5" t="s">
        <v>563</v>
      </c>
    </row>
    <row r="318" spans="1:3">
      <c r="A318" s="5">
        <f t="shared" si="9"/>
        <v>317</v>
      </c>
      <c r="B318" s="5">
        <f t="shared" si="8"/>
        <v>0</v>
      </c>
      <c r="C318" s="5" t="s">
        <v>563</v>
      </c>
    </row>
    <row r="319" spans="1:3">
      <c r="A319" s="5">
        <f t="shared" si="9"/>
        <v>318</v>
      </c>
      <c r="B319" s="5">
        <f t="shared" si="8"/>
        <v>0</v>
      </c>
      <c r="C319" s="5" t="s">
        <v>563</v>
      </c>
    </row>
    <row r="320" spans="1:3">
      <c r="A320" s="5">
        <f t="shared" si="9"/>
        <v>319</v>
      </c>
      <c r="B320" s="5">
        <f t="shared" si="8"/>
        <v>0</v>
      </c>
      <c r="C320" s="5" t="s">
        <v>563</v>
      </c>
    </row>
    <row r="321" spans="1:3">
      <c r="A321" s="5">
        <f t="shared" si="9"/>
        <v>320</v>
      </c>
      <c r="B321" s="5">
        <f t="shared" si="8"/>
        <v>0</v>
      </c>
      <c r="C321" s="5" t="s">
        <v>563</v>
      </c>
    </row>
    <row r="322" spans="1:3">
      <c r="A322" s="5">
        <f t="shared" si="9"/>
        <v>321</v>
      </c>
      <c r="B322" s="5">
        <f t="shared" si="8"/>
        <v>0</v>
      </c>
      <c r="C322" s="5" t="s">
        <v>563</v>
      </c>
    </row>
    <row r="323" spans="1:3">
      <c r="A323" s="5">
        <f t="shared" si="9"/>
        <v>322</v>
      </c>
      <c r="B323" s="5">
        <f t="shared" ref="B323:B346" si="10">_xlfn.NUMBERVALUE(RIGHT(E323,3))</f>
        <v>0</v>
      </c>
      <c r="C323" s="5" t="s">
        <v>563</v>
      </c>
    </row>
    <row r="324" spans="1:3">
      <c r="A324" s="5">
        <f t="shared" ref="A324:A346" si="11">+A323+1</f>
        <v>323</v>
      </c>
      <c r="B324" s="5">
        <f t="shared" si="10"/>
        <v>0</v>
      </c>
      <c r="C324" s="5" t="s">
        <v>563</v>
      </c>
    </row>
    <row r="325" spans="1:3">
      <c r="A325" s="5">
        <f t="shared" si="11"/>
        <v>324</v>
      </c>
      <c r="B325" s="5">
        <f t="shared" si="10"/>
        <v>0</v>
      </c>
      <c r="C325" s="5" t="s">
        <v>563</v>
      </c>
    </row>
    <row r="326" spans="1:3">
      <c r="A326" s="5">
        <f t="shared" si="11"/>
        <v>325</v>
      </c>
      <c r="B326" s="5">
        <f t="shared" si="10"/>
        <v>0</v>
      </c>
      <c r="C326" s="5" t="s">
        <v>563</v>
      </c>
    </row>
    <row r="327" spans="1:3">
      <c r="A327" s="5">
        <f t="shared" si="11"/>
        <v>326</v>
      </c>
      <c r="B327" s="5">
        <f t="shared" si="10"/>
        <v>0</v>
      </c>
      <c r="C327" s="5" t="s">
        <v>563</v>
      </c>
    </row>
    <row r="328" spans="1:3">
      <c r="A328" s="5">
        <f t="shared" si="11"/>
        <v>327</v>
      </c>
      <c r="B328" s="5">
        <f t="shared" si="10"/>
        <v>0</v>
      </c>
      <c r="C328" s="5" t="s">
        <v>563</v>
      </c>
    </row>
    <row r="329" spans="1:3">
      <c r="A329" s="5">
        <f t="shared" si="11"/>
        <v>328</v>
      </c>
      <c r="B329" s="5">
        <f t="shared" si="10"/>
        <v>0</v>
      </c>
      <c r="C329" s="5" t="s">
        <v>563</v>
      </c>
    </row>
    <row r="330" spans="1:3">
      <c r="A330" s="5">
        <f t="shared" si="11"/>
        <v>329</v>
      </c>
      <c r="B330" s="5">
        <f t="shared" si="10"/>
        <v>0</v>
      </c>
      <c r="C330" s="5" t="s">
        <v>563</v>
      </c>
    </row>
    <row r="331" spans="1:3">
      <c r="A331" s="5">
        <f t="shared" si="11"/>
        <v>330</v>
      </c>
      <c r="B331" s="5">
        <f t="shared" si="10"/>
        <v>0</v>
      </c>
      <c r="C331" s="5" t="s">
        <v>563</v>
      </c>
    </row>
    <row r="332" spans="1:3">
      <c r="A332" s="5">
        <f t="shared" si="11"/>
        <v>331</v>
      </c>
      <c r="B332" s="5">
        <f t="shared" si="10"/>
        <v>0</v>
      </c>
      <c r="C332" s="5" t="s">
        <v>563</v>
      </c>
    </row>
    <row r="333" spans="1:3">
      <c r="A333" s="5">
        <f t="shared" si="11"/>
        <v>332</v>
      </c>
      <c r="B333" s="5">
        <f t="shared" si="10"/>
        <v>0</v>
      </c>
      <c r="C333" s="5" t="s">
        <v>563</v>
      </c>
    </row>
    <row r="334" spans="1:3">
      <c r="A334" s="5">
        <f t="shared" si="11"/>
        <v>333</v>
      </c>
      <c r="B334" s="5">
        <f t="shared" si="10"/>
        <v>0</v>
      </c>
      <c r="C334" s="5" t="s">
        <v>563</v>
      </c>
    </row>
    <row r="335" spans="1:3">
      <c r="A335" s="5">
        <f t="shared" si="11"/>
        <v>334</v>
      </c>
      <c r="B335" s="5">
        <f t="shared" si="10"/>
        <v>0</v>
      </c>
      <c r="C335" s="5" t="s">
        <v>563</v>
      </c>
    </row>
    <row r="336" spans="1:3">
      <c r="A336" s="5">
        <f t="shared" si="11"/>
        <v>335</v>
      </c>
      <c r="B336" s="5">
        <f t="shared" si="10"/>
        <v>0</v>
      </c>
      <c r="C336" s="5" t="s">
        <v>563</v>
      </c>
    </row>
    <row r="337" spans="1:3">
      <c r="A337" s="5">
        <f t="shared" si="11"/>
        <v>336</v>
      </c>
      <c r="B337" s="5">
        <f t="shared" si="10"/>
        <v>0</v>
      </c>
      <c r="C337" s="5" t="s">
        <v>563</v>
      </c>
    </row>
    <row r="338" spans="1:3">
      <c r="A338" s="5">
        <f t="shared" si="11"/>
        <v>337</v>
      </c>
      <c r="B338" s="5">
        <f t="shared" si="10"/>
        <v>0</v>
      </c>
      <c r="C338" s="5" t="s">
        <v>563</v>
      </c>
    </row>
    <row r="339" spans="1:3">
      <c r="A339" s="5">
        <f t="shared" si="11"/>
        <v>338</v>
      </c>
      <c r="B339" s="5">
        <f t="shared" si="10"/>
        <v>0</v>
      </c>
      <c r="C339" s="5" t="s">
        <v>563</v>
      </c>
    </row>
    <row r="340" spans="1:3">
      <c r="A340" s="5">
        <f t="shared" si="11"/>
        <v>339</v>
      </c>
      <c r="B340" s="5">
        <f t="shared" si="10"/>
        <v>0</v>
      </c>
      <c r="C340" s="5" t="s">
        <v>563</v>
      </c>
    </row>
    <row r="341" spans="1:3">
      <c r="A341" s="5">
        <f t="shared" si="11"/>
        <v>340</v>
      </c>
      <c r="B341" s="5">
        <f t="shared" si="10"/>
        <v>0</v>
      </c>
      <c r="C341" s="5" t="s">
        <v>563</v>
      </c>
    </row>
    <row r="342" spans="1:3">
      <c r="A342" s="5">
        <f t="shared" si="11"/>
        <v>341</v>
      </c>
      <c r="B342" s="5">
        <f t="shared" si="10"/>
        <v>0</v>
      </c>
      <c r="C342" s="5" t="s">
        <v>563</v>
      </c>
    </row>
    <row r="343" spans="1:3">
      <c r="A343" s="5">
        <f t="shared" si="11"/>
        <v>342</v>
      </c>
      <c r="B343" s="5">
        <f t="shared" si="10"/>
        <v>0</v>
      </c>
      <c r="C343" s="5" t="s">
        <v>563</v>
      </c>
    </row>
    <row r="344" spans="1:3">
      <c r="A344" s="5">
        <f t="shared" si="11"/>
        <v>343</v>
      </c>
      <c r="B344" s="5">
        <f t="shared" si="10"/>
        <v>0</v>
      </c>
      <c r="C344" s="5" t="s">
        <v>563</v>
      </c>
    </row>
    <row r="345" spans="1:3">
      <c r="A345" s="5">
        <f t="shared" si="11"/>
        <v>344</v>
      </c>
      <c r="B345" s="5">
        <f t="shared" si="10"/>
        <v>0</v>
      </c>
      <c r="C345" s="5" t="s">
        <v>563</v>
      </c>
    </row>
    <row r="346" spans="1:3">
      <c r="A346" s="5">
        <f t="shared" si="11"/>
        <v>345</v>
      </c>
      <c r="B346" s="5">
        <f t="shared" si="10"/>
        <v>0</v>
      </c>
      <c r="C346" s="5" t="s">
        <v>563</v>
      </c>
    </row>
  </sheetData>
  <conditionalFormatting sqref="F2:F346 B2:B346">
    <cfRule type="duplicateValues" dxfId="260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CX425"/>
  <sheetViews>
    <sheetView showGridLines="0" topLeftCell="A320" zoomScale="70" zoomScaleNormal="70" workbookViewId="0">
      <selection activeCell="A346" sqref="A346"/>
    </sheetView>
  </sheetViews>
  <sheetFormatPr defaultColWidth="13.140625" defaultRowHeight="15"/>
  <cols>
    <col min="1" max="1" width="9.5703125" style="169" customWidth="1"/>
    <col min="2" max="2" width="9.85546875" style="169" bestFit="1" customWidth="1"/>
    <col min="3" max="3" width="9.28515625" style="169" customWidth="1"/>
    <col min="4" max="4" width="6.42578125" style="169" customWidth="1"/>
    <col min="5" max="5" width="7.140625" style="169" customWidth="1"/>
    <col min="6" max="6" width="1.42578125" style="169" customWidth="1"/>
    <col min="7" max="7" width="9.140625" style="169" bestFit="1" customWidth="1"/>
    <col min="8" max="8" width="9.85546875" style="169" bestFit="1" customWidth="1"/>
    <col min="9" max="9" width="9.28515625" style="169" customWidth="1"/>
    <col min="10" max="10" width="6.42578125" style="169" customWidth="1"/>
    <col min="11" max="11" width="7.140625" style="169" customWidth="1"/>
    <col min="12" max="12" width="1.5703125" style="169" customWidth="1"/>
    <col min="13" max="13" width="8.42578125" style="169" bestFit="1" customWidth="1"/>
    <col min="14" max="14" width="9.85546875" style="169" bestFit="1" customWidth="1"/>
    <col min="15" max="15" width="9.28515625" style="169" customWidth="1"/>
    <col min="16" max="16" width="6.42578125" style="169" customWidth="1"/>
    <col min="17" max="17" width="7.140625" style="169" customWidth="1"/>
    <col min="18" max="18" width="1.42578125" style="169" customWidth="1"/>
    <col min="19" max="19" width="7.7109375" style="169" customWidth="1"/>
    <col min="20" max="20" width="9.85546875" style="169" customWidth="1"/>
    <col min="21" max="21" width="11.7109375" style="169" customWidth="1"/>
    <col min="22" max="22" width="6.5703125" style="169" customWidth="1"/>
    <col min="23" max="23" width="7.140625" style="169" customWidth="1"/>
    <col min="24" max="24" width="1.42578125" style="169" customWidth="1"/>
    <col min="25" max="25" width="11.7109375" style="169" hidden="1" customWidth="1"/>
    <col min="26" max="26" width="8" style="169" hidden="1" customWidth="1"/>
    <col min="27" max="27" width="11.7109375" style="169" hidden="1" customWidth="1"/>
    <col min="28" max="28" width="6.42578125" style="169" hidden="1" customWidth="1"/>
    <col min="29" max="29" width="7.140625" style="169" hidden="1" customWidth="1"/>
    <col min="30" max="30" width="1.42578125" style="169" hidden="1" customWidth="1"/>
    <col min="31" max="31" width="7.7109375" style="169" hidden="1" customWidth="1"/>
    <col min="32" max="32" width="9.85546875" style="169" hidden="1" customWidth="1"/>
    <col min="33" max="33" width="9.5703125" style="169" hidden="1" customWidth="1"/>
    <col min="34" max="34" width="6.42578125" style="169" hidden="1" customWidth="1"/>
    <col min="35" max="35" width="7.140625" style="169" hidden="1" customWidth="1"/>
    <col min="36" max="36" width="1.42578125" style="169" hidden="1" customWidth="1"/>
    <col min="37" max="37" width="7.7109375" style="169" hidden="1" customWidth="1"/>
    <col min="38" max="38" width="9.85546875" style="169" hidden="1" customWidth="1"/>
    <col min="39" max="39" width="9.5703125" style="169" hidden="1" customWidth="1"/>
    <col min="40" max="40" width="6.42578125" style="169" hidden="1" customWidth="1"/>
    <col min="41" max="41" width="7.140625" style="169" hidden="1" customWidth="1"/>
    <col min="42" max="42" width="1.42578125" style="169" hidden="1" customWidth="1"/>
    <col min="43" max="43" width="12.85546875" style="169" hidden="1" customWidth="1"/>
    <col min="44" max="44" width="9.85546875" style="169" hidden="1" customWidth="1"/>
    <col min="45" max="45" width="12.85546875" style="169" hidden="1" customWidth="1"/>
    <col min="46" max="46" width="6.42578125" style="169" hidden="1" customWidth="1"/>
    <col min="47" max="47" width="7.140625" style="169" hidden="1" customWidth="1"/>
    <col min="48" max="48" width="1.42578125" style="169" hidden="1" customWidth="1"/>
    <col min="49" max="49" width="10.85546875" style="169" customWidth="1"/>
    <col min="50" max="50" width="9.85546875" style="169" customWidth="1"/>
    <col min="51" max="51" width="10.85546875" style="169" customWidth="1"/>
    <col min="52" max="52" width="6.42578125" style="169" customWidth="1"/>
    <col min="53" max="53" width="7.140625" style="169" customWidth="1"/>
    <col min="54" max="54" width="1.42578125" style="169" customWidth="1"/>
    <col min="55" max="55" width="7.85546875" style="169" bestFit="1" customWidth="1"/>
    <col min="56" max="56" width="9.85546875" style="169" bestFit="1" customWidth="1"/>
    <col min="57" max="57" width="9.28515625" style="169" customWidth="1"/>
    <col min="58" max="58" width="6.42578125" style="169" customWidth="1"/>
    <col min="59" max="59" width="7.140625" style="169" customWidth="1"/>
    <col min="60" max="60" width="1.28515625" style="169" hidden="1" customWidth="1"/>
    <col min="61" max="63" width="11.5703125" style="169" hidden="1" customWidth="1"/>
    <col min="64" max="65" width="6.5703125" style="169" hidden="1" customWidth="1"/>
    <col min="66" max="66" width="3.5703125" style="169" customWidth="1"/>
    <col min="67" max="70" width="13.7109375" style="169" hidden="1" customWidth="1"/>
    <col min="71" max="71" width="3.42578125" style="169" hidden="1" customWidth="1"/>
    <col min="72" max="75" width="13.7109375" style="169" hidden="1" customWidth="1"/>
    <col min="76" max="76" width="3.42578125" style="169" hidden="1" customWidth="1"/>
    <col min="77" max="80" width="13.7109375" style="169" hidden="1" customWidth="1"/>
    <col min="81" max="81" width="4.85546875" style="169" hidden="1" customWidth="1"/>
    <col min="82" max="85" width="13.7109375" style="169" hidden="1" customWidth="1"/>
    <col min="86" max="86" width="4.28515625" style="169" hidden="1" customWidth="1"/>
    <col min="87" max="90" width="13.7109375" style="169" hidden="1" customWidth="1"/>
    <col min="91" max="91" width="3.140625" style="169" hidden="1" customWidth="1"/>
    <col min="92" max="95" width="13.7109375" style="169" hidden="1" customWidth="1"/>
    <col min="96" max="96" width="12.85546875" style="169" bestFit="1" customWidth="1"/>
    <col min="97" max="97" width="9.7109375" style="169" bestFit="1" customWidth="1"/>
    <col min="98" max="101" width="6.5703125" style="169" bestFit="1" customWidth="1"/>
    <col min="102" max="102" width="6.28515625" style="169" bestFit="1" customWidth="1"/>
    <col min="103" max="16384" width="13.140625" style="169"/>
  </cols>
  <sheetData>
    <row r="1" spans="1:102" ht="18.75" customHeight="1">
      <c r="A1" s="975" t="s">
        <v>76</v>
      </c>
      <c r="B1" s="976"/>
      <c r="C1" s="976"/>
      <c r="D1" s="976"/>
      <c r="E1" s="976"/>
      <c r="F1" s="976"/>
      <c r="G1" s="976"/>
      <c r="H1" s="976"/>
      <c r="I1" s="976"/>
      <c r="J1" s="976"/>
      <c r="K1" s="976"/>
      <c r="L1" s="976"/>
      <c r="M1" s="976"/>
      <c r="N1" s="976"/>
      <c r="O1" s="976"/>
      <c r="P1" s="976"/>
      <c r="Q1" s="976"/>
      <c r="R1" s="976"/>
      <c r="S1" s="976"/>
      <c r="T1" s="976"/>
      <c r="U1" s="976"/>
      <c r="V1" s="976"/>
      <c r="W1" s="976"/>
      <c r="X1" s="977"/>
      <c r="BG1" s="863"/>
      <c r="BH1" s="863"/>
      <c r="BI1" s="863"/>
      <c r="BJ1" s="863"/>
      <c r="BK1" s="674"/>
    </row>
    <row r="2" spans="1:102" ht="15.75" customHeight="1" thickBot="1">
      <c r="A2" s="978">
        <v>44105</v>
      </c>
      <c r="B2" s="979"/>
      <c r="C2" s="979"/>
      <c r="D2" s="979"/>
      <c r="E2" s="979"/>
      <c r="F2" s="979"/>
      <c r="G2" s="979"/>
      <c r="H2" s="979"/>
      <c r="I2" s="979"/>
      <c r="J2" s="979"/>
      <c r="K2" s="979"/>
      <c r="L2" s="979"/>
      <c r="M2" s="979"/>
      <c r="N2" s="979"/>
      <c r="O2" s="979"/>
      <c r="P2" s="979"/>
      <c r="Q2" s="979"/>
      <c r="R2" s="979"/>
      <c r="S2" s="979"/>
      <c r="T2" s="979"/>
      <c r="U2" s="979"/>
      <c r="V2" s="979"/>
      <c r="W2" s="979"/>
      <c r="X2" s="980"/>
      <c r="AS2" s="1017" t="s">
        <v>914</v>
      </c>
      <c r="AT2" s="1017"/>
      <c r="AU2" s="863"/>
      <c r="AV2" s="863"/>
      <c r="AW2" s="863"/>
      <c r="AX2" s="863"/>
      <c r="AY2" s="674"/>
      <c r="AZ2" s="674"/>
      <c r="BA2" s="863"/>
      <c r="BB2" s="863"/>
      <c r="BC2" s="863"/>
      <c r="BD2" s="863"/>
      <c r="BE2" s="674"/>
      <c r="BF2" s="674"/>
    </row>
    <row r="3" spans="1:102" ht="16.5" customHeight="1" thickBot="1">
      <c r="A3" s="981" t="s">
        <v>524</v>
      </c>
      <c r="B3" s="982"/>
      <c r="C3" s="982"/>
      <c r="D3" s="982"/>
      <c r="E3" s="982"/>
      <c r="F3" s="982"/>
      <c r="G3" s="982"/>
      <c r="H3" s="982"/>
      <c r="I3" s="982"/>
      <c r="J3" s="982"/>
      <c r="K3" s="982"/>
      <c r="L3" s="982"/>
      <c r="M3" s="982"/>
      <c r="N3" s="982"/>
      <c r="O3" s="982"/>
      <c r="P3" s="982"/>
      <c r="Q3" s="982"/>
      <c r="R3" s="982"/>
      <c r="S3" s="982"/>
      <c r="T3" s="982"/>
      <c r="U3" s="982"/>
      <c r="V3" s="982"/>
      <c r="W3" s="982"/>
      <c r="X3" s="982"/>
      <c r="AS3" s="434" t="s">
        <v>550</v>
      </c>
      <c r="AT3" s="592">
        <v>10</v>
      </c>
      <c r="BC3" s="1017" t="s">
        <v>914</v>
      </c>
      <c r="BD3" s="1017"/>
    </row>
    <row r="4" spans="1:102" ht="15.75" customHeight="1" thickBot="1">
      <c r="A4" s="983" t="s">
        <v>77</v>
      </c>
      <c r="B4" s="984"/>
      <c r="C4" s="984"/>
      <c r="D4" s="984"/>
      <c r="E4" s="984"/>
      <c r="F4" s="984"/>
      <c r="G4" s="984"/>
      <c r="H4" s="984"/>
      <c r="I4" s="984"/>
      <c r="J4" s="984"/>
      <c r="K4" s="984"/>
      <c r="L4" s="984"/>
      <c r="M4" s="984"/>
      <c r="N4" s="984"/>
      <c r="O4" s="984"/>
      <c r="P4" s="984"/>
      <c r="Q4" s="984"/>
      <c r="R4" s="984"/>
      <c r="S4" s="984"/>
      <c r="T4" s="984"/>
      <c r="U4" s="984"/>
      <c r="V4" s="984"/>
      <c r="W4" s="984"/>
      <c r="X4" s="984"/>
      <c r="AS4" s="437" t="s">
        <v>548</v>
      </c>
      <c r="AT4" s="592">
        <v>15</v>
      </c>
      <c r="BC4" s="418" t="s">
        <v>566</v>
      </c>
      <c r="BD4" s="592">
        <v>20</v>
      </c>
    </row>
    <row r="5" spans="1:102" ht="15.75" customHeight="1">
      <c r="A5" s="987"/>
      <c r="B5" s="988"/>
      <c r="C5" s="988"/>
      <c r="D5" s="988"/>
      <c r="E5" s="988"/>
      <c r="F5" s="988"/>
      <c r="G5" s="988"/>
      <c r="H5" s="988"/>
      <c r="I5" s="988"/>
      <c r="J5" s="988"/>
      <c r="K5" s="988"/>
      <c r="L5" s="988"/>
      <c r="M5" s="988"/>
      <c r="N5" s="988"/>
      <c r="O5" s="988"/>
      <c r="P5" s="988"/>
      <c r="Q5" s="988"/>
      <c r="R5" s="827"/>
      <c r="S5" s="989" t="s">
        <v>795</v>
      </c>
      <c r="T5" s="990"/>
      <c r="U5" s="828" t="str">
        <f>IFERROR(VLOOKUP(T6,'CHANGE SHIFT'!$B:$C,2,FALSE),"")</f>
        <v/>
      </c>
      <c r="V5" s="592" t="str">
        <f>IFERROR(VLOOKUP(T6,'SETT AREA UNIT'!$B:$C,2,FALSE),"")</f>
        <v/>
      </c>
      <c r="W5" s="827"/>
      <c r="X5" s="571"/>
      <c r="AQ5" s="963" t="s">
        <v>795</v>
      </c>
      <c r="AR5" s="963"/>
      <c r="AS5" s="828" t="str">
        <f>IFERROR(VLOOKUP(AR6,'CHANGE SHIFT'!$B:$C,2,FALSE),"")</f>
        <v/>
      </c>
      <c r="AT5" s="592" t="str">
        <f>IFERROR(VLOOKUP(AR6,'SETT AREA UNIT'!$B:$C,2,FALSE),"")</f>
        <v/>
      </c>
    </row>
    <row r="6" spans="1:102" ht="15.75" customHeight="1">
      <c r="A6" s="971" t="s">
        <v>40</v>
      </c>
      <c r="B6" s="971"/>
      <c r="C6" s="971"/>
      <c r="D6" s="571"/>
      <c r="E6" s="571"/>
      <c r="F6" s="571"/>
      <c r="K6" s="756"/>
      <c r="L6" s="756"/>
      <c r="Q6" s="756"/>
      <c r="R6" s="756"/>
      <c r="S6" s="736" t="s">
        <v>769</v>
      </c>
      <c r="T6" s="238"/>
      <c r="U6" s="592" t="str">
        <f>IFERROR(VLOOKUP(T6,'Loading RTK'!$C:$D,2,FALSE),"")</f>
        <v/>
      </c>
      <c r="V6" s="592" t="str">
        <f>IFERROR(IF(T6="","",VLOOKUP(T6,'UNIT UNREG'!$B:$C,2,FALSE)),"")</f>
        <v/>
      </c>
      <c r="X6" s="571"/>
      <c r="AQ6" s="736" t="s">
        <v>769</v>
      </c>
      <c r="AR6" s="238"/>
      <c r="AS6" s="592" t="str">
        <f>IFERROR(VLOOKUP(AR6,'Loading RTK'!$C:$D,2,FALSE),"")</f>
        <v/>
      </c>
      <c r="AT6" s="592" t="str">
        <f>IFERROR(IF(AR6="","",VLOOKUP(AR6,'UNIT UNREG'!$B:$C,2,FALSE)),"")</f>
        <v/>
      </c>
    </row>
    <row r="7" spans="1:102" ht="21" customHeight="1">
      <c r="A7" s="965" t="s">
        <v>572</v>
      </c>
      <c r="B7" s="966"/>
      <c r="C7" s="966"/>
      <c r="D7" s="966"/>
      <c r="E7" s="967"/>
      <c r="F7" s="756"/>
      <c r="G7" s="965" t="s">
        <v>573</v>
      </c>
      <c r="H7" s="966"/>
      <c r="I7" s="966"/>
      <c r="J7" s="966"/>
      <c r="K7" s="967"/>
      <c r="L7" s="572"/>
      <c r="M7" s="965" t="s">
        <v>171</v>
      </c>
      <c r="N7" s="966"/>
      <c r="O7" s="966"/>
      <c r="P7" s="966"/>
      <c r="Q7" s="967"/>
      <c r="R7" s="756"/>
      <c r="S7" s="965" t="s">
        <v>90</v>
      </c>
      <c r="T7" s="966"/>
      <c r="U7" s="966"/>
      <c r="V7" s="966"/>
      <c r="W7" s="967"/>
      <c r="X7" s="756"/>
      <c r="Y7" s="965" t="s">
        <v>172</v>
      </c>
      <c r="Z7" s="966"/>
      <c r="AA7" s="966"/>
      <c r="AB7" s="966"/>
      <c r="AC7" s="967"/>
      <c r="AE7" s="965" t="s">
        <v>188</v>
      </c>
      <c r="AF7" s="966"/>
      <c r="AG7" s="966"/>
      <c r="AH7" s="966"/>
      <c r="AI7" s="967"/>
      <c r="AK7" s="965" t="s">
        <v>199</v>
      </c>
      <c r="AL7" s="966"/>
      <c r="AM7" s="966"/>
      <c r="AN7" s="966"/>
      <c r="AO7" s="967"/>
      <c r="AQ7" s="965" t="s">
        <v>536</v>
      </c>
      <c r="AR7" s="966"/>
      <c r="AS7" s="966"/>
      <c r="AT7" s="966"/>
      <c r="AU7" s="967"/>
      <c r="AW7" s="965" t="s">
        <v>197</v>
      </c>
      <c r="AX7" s="966"/>
      <c r="AY7" s="966"/>
      <c r="AZ7" s="966"/>
      <c r="BA7" s="967"/>
      <c r="BC7" s="965" t="s">
        <v>168</v>
      </c>
      <c r="BD7" s="966"/>
      <c r="BE7" s="966"/>
      <c r="BF7" s="966"/>
      <c r="BG7" s="967"/>
      <c r="BI7" s="965" t="s">
        <v>189</v>
      </c>
      <c r="BJ7" s="966"/>
      <c r="BK7" s="966"/>
      <c r="BL7" s="966"/>
      <c r="BM7" s="967"/>
      <c r="BO7" s="965" t="s">
        <v>190</v>
      </c>
      <c r="BP7" s="966"/>
      <c r="BQ7" s="966"/>
      <c r="BR7" s="967"/>
      <c r="BT7" s="964" t="s">
        <v>191</v>
      </c>
      <c r="BU7" s="964"/>
      <c r="BV7" s="964"/>
      <c r="BW7" s="964"/>
      <c r="BY7" s="964" t="s">
        <v>192</v>
      </c>
      <c r="BZ7" s="964"/>
      <c r="CA7" s="964"/>
      <c r="CB7" s="964"/>
      <c r="CD7" s="964" t="s">
        <v>193</v>
      </c>
      <c r="CE7" s="964"/>
      <c r="CF7" s="964"/>
      <c r="CG7" s="964"/>
      <c r="CI7" s="964" t="s">
        <v>194</v>
      </c>
      <c r="CJ7" s="964"/>
      <c r="CK7" s="964"/>
      <c r="CL7" s="964"/>
      <c r="CN7" s="964" t="s">
        <v>195</v>
      </c>
      <c r="CO7" s="964"/>
      <c r="CP7" s="964"/>
      <c r="CQ7" s="965"/>
      <c r="CR7" s="835" t="s">
        <v>153</v>
      </c>
      <c r="CS7" s="835" t="s">
        <v>28</v>
      </c>
      <c r="CT7" s="836" t="s">
        <v>853</v>
      </c>
      <c r="CU7" s="836" t="s">
        <v>854</v>
      </c>
      <c r="CV7" s="836" t="s">
        <v>855</v>
      </c>
      <c r="CW7" s="836" t="s">
        <v>856</v>
      </c>
      <c r="CX7" s="836" t="s">
        <v>857</v>
      </c>
    </row>
    <row r="8" spans="1:102" ht="15.75" customHeight="1">
      <c r="A8" s="231" t="s">
        <v>84</v>
      </c>
      <c r="B8" s="68" t="s">
        <v>151</v>
      </c>
      <c r="C8" s="68" t="s">
        <v>152</v>
      </c>
      <c r="D8" s="68" t="s">
        <v>434</v>
      </c>
      <c r="E8" s="68" t="s">
        <v>167</v>
      </c>
      <c r="F8" s="756"/>
      <c r="G8" s="231" t="s">
        <v>84</v>
      </c>
      <c r="H8" s="68" t="s">
        <v>151</v>
      </c>
      <c r="I8" s="68" t="s">
        <v>152</v>
      </c>
      <c r="J8" s="68" t="s">
        <v>434</v>
      </c>
      <c r="K8" s="68" t="s">
        <v>167</v>
      </c>
      <c r="L8" s="572"/>
      <c r="M8" s="231" t="s">
        <v>84</v>
      </c>
      <c r="N8" s="68" t="s">
        <v>151</v>
      </c>
      <c r="O8" s="68" t="s">
        <v>152</v>
      </c>
      <c r="P8" s="68" t="s">
        <v>434</v>
      </c>
      <c r="Q8" s="68" t="s">
        <v>167</v>
      </c>
      <c r="R8" s="756"/>
      <c r="S8" s="231" t="s">
        <v>84</v>
      </c>
      <c r="T8" s="68" t="s">
        <v>151</v>
      </c>
      <c r="U8" s="68" t="s">
        <v>152</v>
      </c>
      <c r="V8" s="68" t="s">
        <v>434</v>
      </c>
      <c r="W8" s="68" t="s">
        <v>167</v>
      </c>
      <c r="X8" s="756"/>
      <c r="Y8" s="231" t="s">
        <v>84</v>
      </c>
      <c r="Z8" s="68" t="s">
        <v>151</v>
      </c>
      <c r="AA8" s="68" t="s">
        <v>152</v>
      </c>
      <c r="AB8" s="68" t="s">
        <v>434</v>
      </c>
      <c r="AC8" s="68" t="s">
        <v>167</v>
      </c>
      <c r="AE8" s="231" t="s">
        <v>84</v>
      </c>
      <c r="AF8" s="68" t="s">
        <v>151</v>
      </c>
      <c r="AG8" s="68" t="s">
        <v>152</v>
      </c>
      <c r="AH8" s="68" t="s">
        <v>434</v>
      </c>
      <c r="AI8" s="68" t="s">
        <v>167</v>
      </c>
      <c r="AK8" s="231" t="s">
        <v>84</v>
      </c>
      <c r="AL8" s="68" t="s">
        <v>151</v>
      </c>
      <c r="AM8" s="68" t="s">
        <v>152</v>
      </c>
      <c r="AN8" s="68" t="s">
        <v>434</v>
      </c>
      <c r="AO8" s="68" t="s">
        <v>167</v>
      </c>
      <c r="AQ8" s="231" t="s">
        <v>84</v>
      </c>
      <c r="AR8" s="68" t="s">
        <v>151</v>
      </c>
      <c r="AS8" s="68" t="s">
        <v>152</v>
      </c>
      <c r="AT8" s="68" t="s">
        <v>434</v>
      </c>
      <c r="AU8" s="68" t="s">
        <v>167</v>
      </c>
      <c r="AW8" s="231" t="s">
        <v>84</v>
      </c>
      <c r="AX8" s="68" t="s">
        <v>151</v>
      </c>
      <c r="AY8" s="68" t="s">
        <v>152</v>
      </c>
      <c r="AZ8" s="68" t="s">
        <v>434</v>
      </c>
      <c r="BA8" s="68" t="s">
        <v>167</v>
      </c>
      <c r="BC8" s="231" t="s">
        <v>84</v>
      </c>
      <c r="BD8" s="68" t="s">
        <v>151</v>
      </c>
      <c r="BE8" s="68" t="s">
        <v>152</v>
      </c>
      <c r="BF8" s="68" t="s">
        <v>434</v>
      </c>
      <c r="BG8" s="68" t="s">
        <v>167</v>
      </c>
      <c r="BI8" s="231" t="s">
        <v>84</v>
      </c>
      <c r="BJ8" s="68" t="s">
        <v>151</v>
      </c>
      <c r="BK8" s="68" t="s">
        <v>152</v>
      </c>
      <c r="BL8" s="68" t="s">
        <v>434</v>
      </c>
      <c r="BM8" s="68" t="s">
        <v>167</v>
      </c>
      <c r="BO8" s="68" t="s">
        <v>84</v>
      </c>
      <c r="BP8" s="68" t="s">
        <v>102</v>
      </c>
      <c r="BQ8" s="68" t="s">
        <v>79</v>
      </c>
      <c r="BR8" s="68" t="s">
        <v>167</v>
      </c>
      <c r="BT8" s="68" t="s">
        <v>84</v>
      </c>
      <c r="BU8" s="68" t="s">
        <v>102</v>
      </c>
      <c r="BV8" s="68" t="s">
        <v>79</v>
      </c>
      <c r="BW8" s="68" t="s">
        <v>167</v>
      </c>
      <c r="BY8" s="68" t="s">
        <v>84</v>
      </c>
      <c r="BZ8" s="68" t="s">
        <v>102</v>
      </c>
      <c r="CA8" s="68" t="s">
        <v>79</v>
      </c>
      <c r="CB8" s="68" t="s">
        <v>167</v>
      </c>
      <c r="CD8" s="68" t="s">
        <v>84</v>
      </c>
      <c r="CE8" s="68" t="s">
        <v>102</v>
      </c>
      <c r="CF8" s="68" t="s">
        <v>79</v>
      </c>
      <c r="CG8" s="68" t="s">
        <v>167</v>
      </c>
      <c r="CI8" s="68" t="s">
        <v>84</v>
      </c>
      <c r="CJ8" s="68" t="s">
        <v>102</v>
      </c>
      <c r="CK8" s="68" t="s">
        <v>79</v>
      </c>
      <c r="CL8" s="68" t="s">
        <v>167</v>
      </c>
      <c r="CN8" s="68" t="s">
        <v>84</v>
      </c>
      <c r="CO8" s="68" t="s">
        <v>102</v>
      </c>
      <c r="CP8" s="68" t="s">
        <v>79</v>
      </c>
      <c r="CQ8" s="833" t="s">
        <v>167</v>
      </c>
      <c r="CR8" s="762" t="s">
        <v>763</v>
      </c>
      <c r="CS8" s="78" t="s">
        <v>356</v>
      </c>
      <c r="CT8" s="238">
        <v>2</v>
      </c>
      <c r="CU8" s="238"/>
      <c r="CV8" s="238"/>
      <c r="CW8" s="238"/>
      <c r="CX8" s="238"/>
    </row>
    <row r="9" spans="1:102" ht="15.75" customHeight="1">
      <c r="A9" s="238">
        <v>0</v>
      </c>
      <c r="B9" s="7">
        <v>290</v>
      </c>
      <c r="C9" s="356" t="s">
        <v>65</v>
      </c>
      <c r="D9" s="592" t="str">
        <f>IFERROR(VLOOKUP(B9,'SETT AREA UNIT'!$B:$C,2,FALSE),"")</f>
        <v>KM 69</v>
      </c>
      <c r="E9" s="592" t="str">
        <f>IFERROR(IF(B9="","",VLOOKUP(B9,'UNIT UNREG'!$B:$C,2,FALSE)),"")</f>
        <v/>
      </c>
      <c r="F9" s="574"/>
      <c r="G9" s="238">
        <v>1</v>
      </c>
      <c r="H9" s="7">
        <v>355</v>
      </c>
      <c r="I9" s="356" t="s">
        <v>574</v>
      </c>
      <c r="J9" s="592" t="str">
        <f>IFERROR(VLOOKUP(H9,'SETT AREA UNIT'!$B:$C,2,FALSE),"")</f>
        <v>KM 69</v>
      </c>
      <c r="K9" s="592" t="str">
        <f>IFERROR(IF(H9="","",VLOOKUP(H9,'UNIT UNREG'!$B:$C,2,FALSE)),"")</f>
        <v/>
      </c>
      <c r="L9" s="574"/>
      <c r="M9" s="592">
        <v>0</v>
      </c>
      <c r="N9" s="7">
        <v>265</v>
      </c>
      <c r="O9" s="433" t="s">
        <v>427</v>
      </c>
      <c r="P9" s="592" t="str">
        <f>IFERROR(VLOOKUP(N9,'SETT AREA UNIT'!$B:$C,2,FALSE),"")</f>
        <v>KM 69</v>
      </c>
      <c r="Q9" s="592" t="str">
        <f>IFERROR(IF(N9="","",VLOOKUP(N9,'UNIT UNREG'!$B:$C,2,FALSE)),"")</f>
        <v/>
      </c>
      <c r="R9" s="574"/>
      <c r="S9" s="238"/>
      <c r="T9" s="238"/>
      <c r="U9" s="238"/>
      <c r="V9" s="592" t="str">
        <f>IFERROR(VLOOKUP(T9,'SETT AREA UNIT'!$B:$C,2,FALSE),"")</f>
        <v/>
      </c>
      <c r="W9" s="592" t="str">
        <f>IFERROR(IF(T9="","",VLOOKUP(T9,'UNIT UNREG'!$B:$C,2,FALSE)),"")</f>
        <v/>
      </c>
      <c r="X9" s="574"/>
      <c r="Y9" s="238"/>
      <c r="Z9" s="238"/>
      <c r="AA9" s="573"/>
      <c r="AB9" s="592" t="str">
        <f>IFERROR(VLOOKUP(Z9,'SETT AREA UNIT'!$B:$C,2,FALSE),"")</f>
        <v/>
      </c>
      <c r="AC9" s="592" t="str">
        <f>IFERROR(IF(Z9="","",VLOOKUP(Z9,'UNIT UNREG'!$B:$C,2,FALSE)),"")</f>
        <v/>
      </c>
      <c r="AE9" s="238"/>
      <c r="AF9" s="238"/>
      <c r="AG9" s="573"/>
      <c r="AH9" s="592" t="str">
        <f>IFERROR(VLOOKUP(AF9,'SETT AREA UNIT'!$B:$C,2,FALSE),"")</f>
        <v/>
      </c>
      <c r="AI9" s="592" t="str">
        <f>IFERROR(IF(AF9="","",VLOOKUP(AF9,'UNIT UNREG'!$B:$C,2,FALSE)),"")</f>
        <v/>
      </c>
      <c r="AK9" s="238"/>
      <c r="AL9" s="238"/>
      <c r="AM9" s="238"/>
      <c r="AN9" s="592" t="str">
        <f>IFERROR(VLOOKUP(AL9,'SETT AREA UNIT'!$B:$C,2,FALSE),"")</f>
        <v/>
      </c>
      <c r="AO9" s="592" t="str">
        <f>IFERROR(IF(AL9="","",VLOOKUP(AL9,'UNIT UNREG'!$B:$C,2,FALSE)),"")</f>
        <v/>
      </c>
      <c r="AQ9" s="238">
        <v>0</v>
      </c>
      <c r="AR9" s="7">
        <v>418</v>
      </c>
      <c r="AS9" s="437" t="s">
        <v>548</v>
      </c>
      <c r="AT9" s="844">
        <v>3</v>
      </c>
      <c r="AU9" s="592" t="str">
        <f>IFERROR(IF(AR9="","",VLOOKUP(AR9,'UNIT UNREG'!$B:$C,2,FALSE)),"")</f>
        <v/>
      </c>
      <c r="AW9" s="238">
        <v>0</v>
      </c>
      <c r="AX9" s="864">
        <v>303</v>
      </c>
      <c r="AY9" s="425" t="s">
        <v>447</v>
      </c>
      <c r="AZ9" s="592" t="str">
        <f>IFERROR(VLOOKUP(AX9,'SETT AREA UNIT'!$B:$C,2,FALSE),"")</f>
        <v>KM 34</v>
      </c>
      <c r="BA9" s="592" t="str">
        <f>IFERROR(IF(AX9="","",VLOOKUP(AX9,'UNIT UNREG'!$B:$C,2,FALSE)),"")</f>
        <v/>
      </c>
      <c r="BC9" s="238">
        <v>17</v>
      </c>
      <c r="BD9" s="7">
        <v>304</v>
      </c>
      <c r="BE9" s="418" t="s">
        <v>566</v>
      </c>
      <c r="BF9" s="843">
        <v>4</v>
      </c>
      <c r="BG9" s="592" t="str">
        <f>IFERROR(IF(BD9="","",VLOOKUP(BD9,'UNIT UNREG'!$B:$C,2,FALSE)),"")</f>
        <v/>
      </c>
      <c r="BI9" s="238"/>
      <c r="BJ9" s="238"/>
      <c r="BK9" s="238"/>
      <c r="BL9" s="592" t="str">
        <f>IFERROR(VLOOKUP(BJ9,'SETT AREA UNIT'!$B:$C,2,FALSE),"")</f>
        <v/>
      </c>
      <c r="BM9" s="592" t="str">
        <f>IFERROR(IF(BJ9="","",VLOOKUP(BJ9,'UNIT UNREG'!$B:$C,2,FALSE)),"")</f>
        <v/>
      </c>
      <c r="BO9" s="238"/>
      <c r="BP9" s="238"/>
      <c r="BQ9" s="238"/>
      <c r="BR9" s="238"/>
      <c r="BT9" s="238"/>
      <c r="BU9" s="238"/>
      <c r="BV9" s="238"/>
      <c r="BW9" s="238"/>
      <c r="BY9" s="238"/>
      <c r="BZ9" s="238"/>
      <c r="CA9" s="238"/>
      <c r="CB9" s="238"/>
      <c r="CD9" s="238"/>
      <c r="CE9" s="238"/>
      <c r="CF9" s="238"/>
      <c r="CG9" s="238"/>
      <c r="CI9" s="238"/>
      <c r="CJ9" s="238"/>
      <c r="CK9" s="238"/>
      <c r="CL9" s="238"/>
      <c r="CN9" s="238"/>
      <c r="CO9" s="238"/>
      <c r="CP9" s="238"/>
      <c r="CQ9" s="834"/>
      <c r="CR9" s="418" t="s">
        <v>566</v>
      </c>
      <c r="CS9" s="78" t="s">
        <v>356</v>
      </c>
      <c r="CT9" s="238">
        <v>7</v>
      </c>
      <c r="CU9" s="238">
        <v>7</v>
      </c>
      <c r="CV9" s="238">
        <v>4</v>
      </c>
      <c r="CW9" s="238">
        <v>4</v>
      </c>
      <c r="CX9" s="238">
        <v>4</v>
      </c>
    </row>
    <row r="10" spans="1:102" ht="15.75" customHeight="1">
      <c r="A10" s="238">
        <v>0</v>
      </c>
      <c r="B10" s="7">
        <v>417</v>
      </c>
      <c r="C10" s="356" t="s">
        <v>65</v>
      </c>
      <c r="D10" s="592" t="str">
        <f>IFERROR(VLOOKUP(B10,'SETT AREA UNIT'!$B:$C,2,FALSE),"")</f>
        <v>KM 34</v>
      </c>
      <c r="E10" s="592" t="str">
        <f>IFERROR(IF(B10="","",VLOOKUP(B10,'UNIT UNREG'!$B:$C,2,FALSE)),"")</f>
        <v/>
      </c>
      <c r="F10" s="574"/>
      <c r="G10" s="238">
        <v>44</v>
      </c>
      <c r="H10" s="7">
        <v>301</v>
      </c>
      <c r="I10" s="356" t="s">
        <v>574</v>
      </c>
      <c r="J10" s="592" t="str">
        <f>IFERROR(VLOOKUP(H10,'SETT AREA UNIT'!$B:$C,2,FALSE),"")</f>
        <v>KM 34</v>
      </c>
      <c r="K10" s="592" t="str">
        <f>IFERROR(IF(H10="","",VLOOKUP(H10,'UNIT UNREG'!$B:$C,2,FALSE)),"")</f>
        <v/>
      </c>
      <c r="L10" s="574"/>
      <c r="M10" s="592">
        <v>0</v>
      </c>
      <c r="N10" s="7">
        <v>314</v>
      </c>
      <c r="O10" s="433" t="s">
        <v>427</v>
      </c>
      <c r="P10" s="592" t="str">
        <f>IFERROR(VLOOKUP(N10,'SETT AREA UNIT'!$B:$C,2,FALSE),"")</f>
        <v>KM 69</v>
      </c>
      <c r="Q10" s="592" t="str">
        <f>IFERROR(IF(N10="","",VLOOKUP(N10,'UNIT UNREG'!$B:$C,2,FALSE)),"")</f>
        <v/>
      </c>
      <c r="R10" s="574"/>
      <c r="S10" s="238"/>
      <c r="T10" s="238"/>
      <c r="U10" s="238"/>
      <c r="V10" s="592" t="str">
        <f>IFERROR(VLOOKUP(T10,'SETT AREA UNIT'!$B:$C,2,FALSE),"")</f>
        <v/>
      </c>
      <c r="W10" s="592" t="str">
        <f>IFERROR(IF(T10="","",VLOOKUP(T10,'UNIT UNREG'!$B:$C,2,FALSE)),"")</f>
        <v/>
      </c>
      <c r="X10" s="574"/>
      <c r="Y10" s="238"/>
      <c r="Z10" s="238"/>
      <c r="AA10" s="575"/>
      <c r="AB10" s="592" t="str">
        <f>IFERROR(VLOOKUP(Z10,'SETT AREA UNIT'!$B:$C,2,FALSE),"")</f>
        <v/>
      </c>
      <c r="AC10" s="592" t="str">
        <f>IFERROR(IF(Z10="","",VLOOKUP(Z10,'UNIT UNREG'!$B:$C,2,FALSE)),"")</f>
        <v/>
      </c>
      <c r="AE10" s="238"/>
      <c r="AF10" s="238"/>
      <c r="AG10" s="575"/>
      <c r="AH10" s="592" t="str">
        <f>IFERROR(VLOOKUP(AF10,'SETT AREA UNIT'!$B:$C,2,FALSE),"")</f>
        <v/>
      </c>
      <c r="AI10" s="592" t="str">
        <f>IFERROR(IF(AF10="","",VLOOKUP(AF10,'UNIT UNREG'!$B:$C,2,FALSE)),"")</f>
        <v/>
      </c>
      <c r="AK10" s="238"/>
      <c r="AL10" s="238"/>
      <c r="AM10" s="238"/>
      <c r="AN10" s="592" t="str">
        <f>IFERROR(VLOOKUP(AL10,'SETT AREA UNIT'!$B:$C,2,FALSE),"")</f>
        <v/>
      </c>
      <c r="AO10" s="592" t="str">
        <f>IFERROR(IF(AL10="","",VLOOKUP(AL10,'UNIT UNREG'!$B:$C,2,FALSE)),"")</f>
        <v/>
      </c>
      <c r="AQ10" s="238">
        <v>0</v>
      </c>
      <c r="AR10" s="7">
        <v>322</v>
      </c>
      <c r="AS10" s="434" t="s">
        <v>550</v>
      </c>
      <c r="AT10" s="845">
        <v>5</v>
      </c>
      <c r="AU10" s="592" t="str">
        <f>IFERROR(IF(AR10="","",VLOOKUP(AR10,'UNIT UNREG'!$B:$C,2,FALSE)),"")</f>
        <v/>
      </c>
      <c r="AW10" s="238">
        <v>5</v>
      </c>
      <c r="AX10" s="864">
        <v>271</v>
      </c>
      <c r="AY10" s="425" t="s">
        <v>447</v>
      </c>
      <c r="AZ10" s="592" t="str">
        <f>IFERROR(VLOOKUP(AX10,'SETT AREA UNIT'!$B:$C,2,FALSE),"")</f>
        <v>KM 69</v>
      </c>
      <c r="BA10" s="592" t="str">
        <f>IFERROR(IF(AX10="","",VLOOKUP(AX10,'UNIT UNREG'!$B:$C,2,FALSE)),"")</f>
        <v/>
      </c>
      <c r="BC10" s="238">
        <v>18</v>
      </c>
      <c r="BD10" s="7">
        <v>407</v>
      </c>
      <c r="BE10" s="418" t="s">
        <v>566</v>
      </c>
      <c r="BF10" s="843">
        <v>5</v>
      </c>
      <c r="BG10" s="592" t="str">
        <f>IFERROR(IF(BD10="","",VLOOKUP(BD10,'UNIT UNREG'!$B:$C,2,FALSE)),"")</f>
        <v/>
      </c>
      <c r="BI10" s="238"/>
      <c r="BJ10" s="238"/>
      <c r="BK10" s="238"/>
      <c r="BL10" s="592" t="str">
        <f>IFERROR(VLOOKUP(BJ10,'SETT AREA UNIT'!$B:$C,2,FALSE),"")</f>
        <v/>
      </c>
      <c r="BM10" s="592" t="str">
        <f>IFERROR(IF(BJ10="","",VLOOKUP(BJ10,'UNIT UNREG'!$B:$C,2,FALSE)),"")</f>
        <v/>
      </c>
      <c r="BO10" s="238"/>
      <c r="BP10" s="238"/>
      <c r="BQ10" s="238"/>
      <c r="BR10" s="238"/>
      <c r="BT10" s="238"/>
      <c r="BU10" s="238"/>
      <c r="BV10" s="238"/>
      <c r="BW10" s="238"/>
      <c r="BY10" s="238"/>
      <c r="BZ10" s="238"/>
      <c r="CA10" s="238"/>
      <c r="CB10" s="238"/>
      <c r="CD10" s="238"/>
      <c r="CE10" s="238"/>
      <c r="CF10" s="238"/>
      <c r="CG10" s="238"/>
      <c r="CI10" s="238"/>
      <c r="CJ10" s="238"/>
      <c r="CK10" s="238"/>
      <c r="CL10" s="238"/>
      <c r="CN10" s="238"/>
      <c r="CO10" s="238"/>
      <c r="CP10" s="238"/>
      <c r="CQ10" s="834"/>
      <c r="CR10" s="425" t="s">
        <v>447</v>
      </c>
      <c r="CS10" s="78" t="s">
        <v>393</v>
      </c>
      <c r="CT10" s="238"/>
      <c r="CU10" s="238"/>
      <c r="CV10" s="238">
        <v>4</v>
      </c>
      <c r="CW10" s="238">
        <v>2</v>
      </c>
      <c r="CX10" s="238"/>
    </row>
    <row r="11" spans="1:102" ht="15.75" customHeight="1">
      <c r="A11" s="238">
        <v>13</v>
      </c>
      <c r="B11" s="7">
        <v>362</v>
      </c>
      <c r="C11" s="356" t="s">
        <v>65</v>
      </c>
      <c r="D11" s="592" t="str">
        <f>IFERROR(VLOOKUP(B11,'SETT AREA UNIT'!$B:$C,2,FALSE),"")</f>
        <v>KM 69</v>
      </c>
      <c r="E11" s="592" t="str">
        <f>IFERROR(IF(B11="","",VLOOKUP(B11,'UNIT UNREG'!$B:$C,2,FALSE)),"")</f>
        <v/>
      </c>
      <c r="F11" s="574"/>
      <c r="G11" s="238"/>
      <c r="H11" s="238"/>
      <c r="I11" s="238"/>
      <c r="J11" s="592" t="str">
        <f>IFERROR(VLOOKUP(H11,'SETT AREA UNIT'!$B:$C,2,FALSE),"")</f>
        <v/>
      </c>
      <c r="K11" s="592" t="str">
        <f>IFERROR(IF(H11="","",VLOOKUP(H11,'UNIT UNREG'!$B:$C,2,FALSE)),"")</f>
        <v/>
      </c>
      <c r="L11" s="574"/>
      <c r="M11" s="238">
        <v>4</v>
      </c>
      <c r="N11" s="7">
        <v>364</v>
      </c>
      <c r="O11" s="433" t="s">
        <v>427</v>
      </c>
      <c r="P11" s="592" t="str">
        <f>IFERROR(VLOOKUP(N11,'SETT AREA UNIT'!$B:$C,2,FALSE),"")</f>
        <v>KM 69</v>
      </c>
      <c r="Q11" s="592" t="str">
        <f>IFERROR(IF(N11="","",VLOOKUP(N11,'UNIT UNREG'!$B:$C,2,FALSE)),"")</f>
        <v/>
      </c>
      <c r="R11" s="574"/>
      <c r="S11" s="238"/>
      <c r="T11" s="238"/>
      <c r="U11" s="238"/>
      <c r="V11" s="592" t="str">
        <f>IFERROR(VLOOKUP(T11,'SETT AREA UNIT'!$B:$C,2,FALSE),"")</f>
        <v/>
      </c>
      <c r="W11" s="592" t="str">
        <f>IFERROR(IF(T11="","",VLOOKUP(T11,'UNIT UNREG'!$B:$C,2,FALSE)),"")</f>
        <v/>
      </c>
      <c r="X11" s="574"/>
      <c r="Y11" s="238"/>
      <c r="Z11" s="238"/>
      <c r="AA11" s="573"/>
      <c r="AB11" s="592" t="str">
        <f>IFERROR(VLOOKUP(Z11,'SETT AREA UNIT'!$B:$C,2,FALSE),"")</f>
        <v/>
      </c>
      <c r="AC11" s="592" t="str">
        <f>IFERROR(IF(Z11="","",VLOOKUP(Z11,'UNIT UNREG'!$B:$C,2,FALSE)),"")</f>
        <v/>
      </c>
      <c r="AE11" s="238"/>
      <c r="AF11" s="238"/>
      <c r="AG11" s="573"/>
      <c r="AH11" s="592" t="str">
        <f>IFERROR(VLOOKUP(AF11,'SETT AREA UNIT'!$B:$C,2,FALSE),"")</f>
        <v/>
      </c>
      <c r="AI11" s="592" t="str">
        <f>IFERROR(IF(AF11="","",VLOOKUP(AF11,'UNIT UNREG'!$B:$C,2,FALSE)),"")</f>
        <v/>
      </c>
      <c r="AK11" s="238"/>
      <c r="AL11" s="238"/>
      <c r="AM11" s="238"/>
      <c r="AN11" s="592" t="str">
        <f>IFERROR(VLOOKUP(AL11,'SETT AREA UNIT'!$B:$C,2,FALSE),"")</f>
        <v/>
      </c>
      <c r="AO11" s="592" t="str">
        <f>IFERROR(IF(AL11="","",VLOOKUP(AL11,'UNIT UNREG'!$B:$C,2,FALSE)),"")</f>
        <v/>
      </c>
      <c r="AQ11" s="238">
        <v>1</v>
      </c>
      <c r="AR11" s="7">
        <v>289</v>
      </c>
      <c r="AS11" s="437" t="s">
        <v>548</v>
      </c>
      <c r="AT11" s="844">
        <v>4</v>
      </c>
      <c r="AU11" s="592" t="str">
        <f>IFERROR(IF(AR11="","",VLOOKUP(AR11,'UNIT UNREG'!$B:$C,2,FALSE)),"")</f>
        <v/>
      </c>
      <c r="AW11" s="238">
        <v>25</v>
      </c>
      <c r="AX11" s="864">
        <v>307</v>
      </c>
      <c r="AY11" s="425" t="s">
        <v>447</v>
      </c>
      <c r="AZ11" s="592" t="str">
        <f>IFERROR(VLOOKUP(AX11,'SETT AREA UNIT'!$B:$C,2,FALSE),"")</f>
        <v>KM 65</v>
      </c>
      <c r="BA11" s="592" t="str">
        <f>IFERROR(IF(AX11="","",VLOOKUP(AX11,'UNIT UNREG'!$B:$C,2,FALSE)),"")</f>
        <v/>
      </c>
      <c r="BC11" s="238">
        <v>18</v>
      </c>
      <c r="BD11" s="7">
        <v>414</v>
      </c>
      <c r="BE11" s="418" t="s">
        <v>566</v>
      </c>
      <c r="BF11" s="843">
        <v>6</v>
      </c>
      <c r="BG11" s="592" t="str">
        <f>IFERROR(IF(BD11="","",VLOOKUP(BD11,'UNIT UNREG'!$B:$C,2,FALSE)),"")</f>
        <v/>
      </c>
      <c r="BI11" s="238"/>
      <c r="BJ11" s="238"/>
      <c r="BK11" s="238"/>
      <c r="BL11" s="592" t="str">
        <f>IFERROR(VLOOKUP(BJ11,'SETT AREA UNIT'!$B:$C,2,FALSE),"")</f>
        <v/>
      </c>
      <c r="BM11" s="592" t="str">
        <f>IFERROR(IF(BJ11="","",VLOOKUP(BJ11,'UNIT UNREG'!$B:$C,2,FALSE)),"")</f>
        <v/>
      </c>
      <c r="BO11" s="238"/>
      <c r="BP11" s="238"/>
      <c r="BQ11" s="238"/>
      <c r="BR11" s="238"/>
      <c r="BT11" s="238"/>
      <c r="BU11" s="238"/>
      <c r="BV11" s="238"/>
      <c r="BW11" s="238"/>
      <c r="BY11" s="238"/>
      <c r="BZ11" s="238"/>
      <c r="CA11" s="238"/>
      <c r="CB11" s="238"/>
      <c r="CD11" s="238"/>
      <c r="CE11" s="238"/>
      <c r="CF11" s="238"/>
      <c r="CG11" s="238"/>
      <c r="CI11" s="238"/>
      <c r="CJ11" s="238"/>
      <c r="CK11" s="238"/>
      <c r="CL11" s="238"/>
      <c r="CN11" s="238"/>
      <c r="CO11" s="238"/>
      <c r="CP11" s="238"/>
      <c r="CQ11" s="834"/>
      <c r="CR11" s="426" t="s">
        <v>394</v>
      </c>
      <c r="CS11" s="78" t="s">
        <v>393</v>
      </c>
      <c r="CT11" s="238"/>
      <c r="CU11" s="238"/>
      <c r="CV11" s="238"/>
      <c r="CW11" s="238">
        <v>2</v>
      </c>
      <c r="CX11" s="238">
        <v>4</v>
      </c>
    </row>
    <row r="12" spans="1:102" ht="15.75" customHeight="1">
      <c r="A12" s="238">
        <v>20</v>
      </c>
      <c r="B12" s="7">
        <v>274</v>
      </c>
      <c r="C12" s="356" t="s">
        <v>65</v>
      </c>
      <c r="D12" s="592" t="str">
        <f>IFERROR(VLOOKUP(B12,'SETT AREA UNIT'!$B:$C,2,FALSE),"")</f>
        <v>KM 69</v>
      </c>
      <c r="E12" s="592" t="str">
        <f>IFERROR(IF(B12="","",VLOOKUP(B12,'UNIT UNREG'!$B:$C,2,FALSE)),"")</f>
        <v/>
      </c>
      <c r="F12" s="574"/>
      <c r="G12" s="238"/>
      <c r="H12" s="238"/>
      <c r="I12" s="238"/>
      <c r="J12" s="592" t="str">
        <f>IFERROR(VLOOKUP(H12,'SETT AREA UNIT'!$B:$C,2,FALSE),"")</f>
        <v/>
      </c>
      <c r="K12" s="592" t="str">
        <f>IFERROR(IF(H12="","",VLOOKUP(H12,'UNIT UNREG'!$B:$C,2,FALSE)),"")</f>
        <v/>
      </c>
      <c r="L12" s="574"/>
      <c r="M12" s="238"/>
      <c r="N12" s="238"/>
      <c r="O12" s="575"/>
      <c r="P12" s="592" t="str">
        <f>IFERROR(VLOOKUP(N12,'SETT AREA UNIT'!$B:$C,2,FALSE),"")</f>
        <v/>
      </c>
      <c r="Q12" s="592" t="str">
        <f>IFERROR(IF(N12="","",VLOOKUP(N12,'UNIT UNREG'!$B:$C,2,FALSE)),"")</f>
        <v/>
      </c>
      <c r="R12" s="574"/>
      <c r="S12" s="238"/>
      <c r="T12" s="238"/>
      <c r="U12" s="238"/>
      <c r="V12" s="592" t="str">
        <f>IFERROR(VLOOKUP(T12,'SETT AREA UNIT'!$B:$C,2,FALSE),"")</f>
        <v/>
      </c>
      <c r="W12" s="592" t="str">
        <f>IFERROR(IF(T12="","",VLOOKUP(T12,'UNIT UNREG'!$B:$C,2,FALSE)),"")</f>
        <v/>
      </c>
      <c r="X12" s="574"/>
      <c r="Y12" s="238"/>
      <c r="Z12" s="238"/>
      <c r="AA12" s="575"/>
      <c r="AB12" s="592" t="str">
        <f>IFERROR(VLOOKUP(Z12,'SETT AREA UNIT'!$B:$C,2,FALSE),"")</f>
        <v/>
      </c>
      <c r="AC12" s="592" t="str">
        <f>IFERROR(IF(Z12="","",VLOOKUP(Z12,'UNIT UNREG'!$B:$C,2,FALSE)),"")</f>
        <v/>
      </c>
      <c r="AE12" s="238"/>
      <c r="AF12" s="238"/>
      <c r="AG12" s="575"/>
      <c r="AH12" s="592" t="str">
        <f>IFERROR(VLOOKUP(AF12,'SETT AREA UNIT'!$B:$C,2,FALSE),"")</f>
        <v/>
      </c>
      <c r="AI12" s="592" t="str">
        <f>IFERROR(IF(AF12="","",VLOOKUP(AF12,'UNIT UNREG'!$B:$C,2,FALSE)),"")</f>
        <v/>
      </c>
      <c r="AK12" s="238"/>
      <c r="AL12" s="238"/>
      <c r="AM12" s="238"/>
      <c r="AN12" s="592" t="str">
        <f>IFERROR(VLOOKUP(AL12,'SETT AREA UNIT'!$B:$C,2,FALSE),"")</f>
        <v/>
      </c>
      <c r="AO12" s="592" t="str">
        <f>IFERROR(IF(AL12="","",VLOOKUP(AL12,'UNIT UNREG'!$B:$C,2,FALSE)),"")</f>
        <v/>
      </c>
      <c r="AQ12" s="238">
        <v>1</v>
      </c>
      <c r="AR12" s="7">
        <v>359</v>
      </c>
      <c r="AS12" s="434" t="s">
        <v>550</v>
      </c>
      <c r="AT12" s="845">
        <v>6</v>
      </c>
      <c r="AU12" s="592" t="str">
        <f>IFERROR(IF(AR12="","",VLOOKUP(AR12,'UNIT UNREG'!$B:$C,2,FALSE)),"")</f>
        <v/>
      </c>
      <c r="AW12" s="238"/>
      <c r="AX12" s="238"/>
      <c r="AY12" s="238"/>
      <c r="AZ12" s="592" t="str">
        <f>IFERROR(VLOOKUP(AX12,'SETT AREA UNIT'!$B:$C,2,FALSE),"")</f>
        <v/>
      </c>
      <c r="BA12" s="592" t="str">
        <f>IFERROR(IF(AX12="","",VLOOKUP(AX12,'UNIT UNREG'!$B:$C,2,FALSE)),"")</f>
        <v/>
      </c>
      <c r="BC12" s="238">
        <v>22</v>
      </c>
      <c r="BD12" s="7">
        <v>166</v>
      </c>
      <c r="BE12" s="418" t="s">
        <v>566</v>
      </c>
      <c r="BF12" s="843">
        <v>7</v>
      </c>
      <c r="BG12" s="592" t="str">
        <f>IFERROR(IF(BD12="","",VLOOKUP(BD12,'UNIT UNREG'!$B:$C,2,FALSE)),"")</f>
        <v/>
      </c>
      <c r="BI12" s="238"/>
      <c r="BJ12" s="238"/>
      <c r="BK12" s="238"/>
      <c r="BL12" s="592" t="str">
        <f>IFERROR(VLOOKUP(BJ12,'SETT AREA UNIT'!$B:$C,2,FALSE),"")</f>
        <v/>
      </c>
      <c r="BM12" s="592" t="str">
        <f>IFERROR(IF(BJ12="","",VLOOKUP(BJ12,'UNIT UNREG'!$B:$C,2,FALSE)),"")</f>
        <v/>
      </c>
      <c r="BO12" s="238"/>
      <c r="BP12" s="238"/>
      <c r="BQ12" s="238"/>
      <c r="BR12" s="238"/>
      <c r="BT12" s="238"/>
      <c r="BU12" s="238"/>
      <c r="BV12" s="238"/>
      <c r="BW12" s="238"/>
      <c r="BY12" s="238"/>
      <c r="BZ12" s="238"/>
      <c r="CA12" s="238"/>
      <c r="CB12" s="238"/>
      <c r="CD12" s="238"/>
      <c r="CE12" s="238"/>
      <c r="CF12" s="238"/>
      <c r="CG12" s="238"/>
      <c r="CI12" s="238"/>
      <c r="CJ12" s="238"/>
      <c r="CK12" s="238"/>
      <c r="CL12" s="238"/>
      <c r="CN12" s="238"/>
      <c r="CO12" s="238"/>
      <c r="CP12" s="238"/>
      <c r="CQ12" s="834"/>
      <c r="CR12" s="427" t="s">
        <v>395</v>
      </c>
      <c r="CS12" s="78" t="s">
        <v>393</v>
      </c>
      <c r="CT12" s="238">
        <v>3</v>
      </c>
      <c r="CU12" s="238">
        <v>3</v>
      </c>
      <c r="CV12" s="238"/>
      <c r="CW12" s="238"/>
      <c r="CX12" s="238"/>
    </row>
    <row r="13" spans="1:102" ht="15.75" customHeight="1">
      <c r="A13" s="869">
        <v>50</v>
      </c>
      <c r="B13" s="7">
        <v>399</v>
      </c>
      <c r="C13" s="356" t="s">
        <v>65</v>
      </c>
      <c r="D13" s="592" t="str">
        <f>IFERROR(VLOOKUP(B13,'SETT AREA UNIT'!$B:$C,2,FALSE),"")</f>
        <v>KM 34</v>
      </c>
      <c r="E13" s="592" t="str">
        <f>IFERROR(IF(B13="","",VLOOKUP(B13,'UNIT UNREG'!$B:$C,2,FALSE)),"")</f>
        <v/>
      </c>
      <c r="F13" s="574"/>
      <c r="G13" s="238"/>
      <c r="H13" s="238"/>
      <c r="I13" s="238"/>
      <c r="J13" s="592" t="str">
        <f>IFERROR(VLOOKUP(H13,'SETT AREA UNIT'!$B:$C,2,FALSE),"")</f>
        <v/>
      </c>
      <c r="K13" s="592" t="str">
        <f>IFERROR(IF(H13="","",VLOOKUP(H13,'UNIT UNREG'!$B:$C,2,FALSE)),"")</f>
        <v/>
      </c>
      <c r="L13" s="574"/>
      <c r="M13" s="238"/>
      <c r="N13" s="238"/>
      <c r="O13" s="573"/>
      <c r="P13" s="592" t="str">
        <f>IFERROR(VLOOKUP(N13,'SETT AREA UNIT'!$B:$C,2,FALSE),"")</f>
        <v/>
      </c>
      <c r="Q13" s="592" t="str">
        <f>IFERROR(IF(N13="","",VLOOKUP(N13,'UNIT UNREG'!$B:$C,2,FALSE)),"")</f>
        <v/>
      </c>
      <c r="R13" s="574"/>
      <c r="S13" s="238"/>
      <c r="T13" s="238"/>
      <c r="U13" s="238"/>
      <c r="V13" s="592" t="str">
        <f>IFERROR(VLOOKUP(T13,'SETT AREA UNIT'!$B:$C,2,FALSE),"")</f>
        <v/>
      </c>
      <c r="W13" s="592" t="str">
        <f>IFERROR(IF(T13="","",VLOOKUP(T13,'UNIT UNREG'!$B:$C,2,FALSE)),"")</f>
        <v/>
      </c>
      <c r="X13" s="574"/>
      <c r="Y13" s="238"/>
      <c r="Z13" s="238"/>
      <c r="AA13" s="573"/>
      <c r="AB13" s="592" t="str">
        <f>IFERROR(VLOOKUP(Z13,'SETT AREA UNIT'!$B:$C,2,FALSE),"")</f>
        <v/>
      </c>
      <c r="AC13" s="592" t="str">
        <f>IFERROR(IF(Z13="","",VLOOKUP(Z13,'UNIT UNREG'!$B:$C,2,FALSE)),"")</f>
        <v/>
      </c>
      <c r="AE13" s="238"/>
      <c r="AF13" s="238"/>
      <c r="AG13" s="573"/>
      <c r="AH13" s="592" t="str">
        <f>IFERROR(VLOOKUP(AF13,'SETT AREA UNIT'!$B:$C,2,FALSE),"")</f>
        <v/>
      </c>
      <c r="AI13" s="592" t="str">
        <f>IFERROR(IF(AF13="","",VLOOKUP(AF13,'UNIT UNREG'!$B:$C,2,FALSE)),"")</f>
        <v/>
      </c>
      <c r="AK13" s="238"/>
      <c r="AL13" s="238"/>
      <c r="AM13" s="238"/>
      <c r="AN13" s="592" t="str">
        <f>IFERROR(VLOOKUP(AL13,'SETT AREA UNIT'!$B:$C,2,FALSE),"")</f>
        <v/>
      </c>
      <c r="AO13" s="592" t="str">
        <f>IFERROR(IF(AL13="","",VLOOKUP(AL13,'UNIT UNREG'!$B:$C,2,FALSE)),"")</f>
        <v/>
      </c>
      <c r="AQ13" s="238">
        <v>2</v>
      </c>
      <c r="AR13" s="7">
        <v>284</v>
      </c>
      <c r="AS13" s="437" t="s">
        <v>548</v>
      </c>
      <c r="AT13" s="844">
        <v>5</v>
      </c>
      <c r="AU13" s="592" t="str">
        <f>IFERROR(IF(AR13="","",VLOOKUP(AR13,'UNIT UNREG'!$B:$C,2,FALSE)),"")</f>
        <v/>
      </c>
      <c r="AW13" s="238"/>
      <c r="AX13" s="238"/>
      <c r="AY13" s="238"/>
      <c r="AZ13" s="592" t="str">
        <f>IFERROR(VLOOKUP(AX13,'SETT AREA UNIT'!$B:$C,2,FALSE),"")</f>
        <v/>
      </c>
      <c r="BA13" s="592" t="str">
        <f>IFERROR(IF(AX13="","",VLOOKUP(AX13,'UNIT UNREG'!$B:$C,2,FALSE)),"")</f>
        <v/>
      </c>
      <c r="BC13" s="238">
        <v>22</v>
      </c>
      <c r="BD13" s="7">
        <v>219</v>
      </c>
      <c r="BE13" s="418" t="s">
        <v>566</v>
      </c>
      <c r="BF13" s="592" t="str">
        <f>IFERROR(VLOOKUP(BD13,'SETT AREA UNIT'!$B:$C,2,FALSE),"")</f>
        <v>KM 65</v>
      </c>
      <c r="BG13" s="866" t="s">
        <v>916</v>
      </c>
      <c r="BI13" s="238"/>
      <c r="BJ13" s="238"/>
      <c r="BK13" s="238"/>
      <c r="BL13" s="592" t="str">
        <f>IFERROR(VLOOKUP(BJ13,'SETT AREA UNIT'!$B:$C,2,FALSE),"")</f>
        <v/>
      </c>
      <c r="BM13" s="592" t="str">
        <f>IFERROR(IF(BJ13="","",VLOOKUP(BJ13,'UNIT UNREG'!$B:$C,2,FALSE)),"")</f>
        <v/>
      </c>
      <c r="BO13" s="238"/>
      <c r="BP13" s="238"/>
      <c r="BQ13" s="238"/>
      <c r="BR13" s="238"/>
      <c r="BT13" s="238"/>
      <c r="BU13" s="238"/>
      <c r="BV13" s="238"/>
      <c r="BW13" s="238"/>
      <c r="BY13" s="238"/>
      <c r="BZ13" s="238"/>
      <c r="CA13" s="238"/>
      <c r="CB13" s="238"/>
      <c r="CD13" s="238"/>
      <c r="CE13" s="238"/>
      <c r="CF13" s="238"/>
      <c r="CG13" s="238"/>
      <c r="CI13" s="238"/>
      <c r="CJ13" s="238"/>
      <c r="CK13" s="238"/>
      <c r="CL13" s="238"/>
      <c r="CN13" s="238"/>
      <c r="CO13" s="238"/>
      <c r="CP13" s="238"/>
      <c r="CQ13" s="834"/>
      <c r="CR13" s="356" t="s">
        <v>65</v>
      </c>
      <c r="CS13" s="78" t="s">
        <v>666</v>
      </c>
      <c r="CT13" s="238">
        <v>4</v>
      </c>
      <c r="CU13" s="238">
        <v>4</v>
      </c>
      <c r="CV13" s="238">
        <v>8</v>
      </c>
      <c r="CW13" s="238">
        <v>8</v>
      </c>
      <c r="CX13" s="238">
        <v>8</v>
      </c>
    </row>
    <row r="14" spans="1:102" ht="15.75" customHeight="1">
      <c r="A14" s="238"/>
      <c r="B14" s="238"/>
      <c r="C14" s="238"/>
      <c r="D14" s="592" t="str">
        <f>IFERROR(VLOOKUP(B14,'SETT AREA UNIT'!$B:$C,2,FALSE),"")</f>
        <v/>
      </c>
      <c r="E14" s="592" t="str">
        <f>IFERROR(IF(B14="","",VLOOKUP(B14,'UNIT UNREG'!$B:$C,2,FALSE)),"")</f>
        <v/>
      </c>
      <c r="F14" s="574"/>
      <c r="G14" s="238"/>
      <c r="H14" s="238"/>
      <c r="I14" s="238"/>
      <c r="J14" s="592" t="str">
        <f>IFERROR(VLOOKUP(H14,'SETT AREA UNIT'!$B:$C,2,FALSE),"")</f>
        <v/>
      </c>
      <c r="K14" s="592" t="str">
        <f>IFERROR(IF(H14="","",VLOOKUP(H14,'UNIT UNREG'!$B:$C,2,FALSE)),"")</f>
        <v/>
      </c>
      <c r="L14" s="574"/>
      <c r="M14" s="238"/>
      <c r="N14" s="238"/>
      <c r="O14" s="575"/>
      <c r="P14" s="592" t="str">
        <f>IFERROR(VLOOKUP(N14,'SETT AREA UNIT'!$B:$C,2,FALSE),"")</f>
        <v/>
      </c>
      <c r="Q14" s="592" t="str">
        <f>IFERROR(IF(N14="","",VLOOKUP(N14,'UNIT UNREG'!$B:$C,2,FALSE)),"")</f>
        <v/>
      </c>
      <c r="R14" s="574"/>
      <c r="S14" s="238"/>
      <c r="T14" s="238"/>
      <c r="U14" s="238"/>
      <c r="V14" s="592" t="str">
        <f>IFERROR(VLOOKUP(T14,'SETT AREA UNIT'!$B:$C,2,FALSE),"")</f>
        <v/>
      </c>
      <c r="W14" s="592" t="str">
        <f>IFERROR(IF(T14="","",VLOOKUP(T14,'UNIT UNREG'!$B:$C,2,FALSE)),"")</f>
        <v/>
      </c>
      <c r="X14" s="574"/>
      <c r="Y14" s="238"/>
      <c r="Z14" s="238"/>
      <c r="AA14" s="575"/>
      <c r="AB14" s="592" t="str">
        <f>IFERROR(VLOOKUP(Z14,'SETT AREA UNIT'!$B:$C,2,FALSE),"")</f>
        <v/>
      </c>
      <c r="AC14" s="592" t="str">
        <f>IFERROR(IF(Z14="","",VLOOKUP(Z14,'UNIT UNREG'!$B:$C,2,FALSE)),"")</f>
        <v/>
      </c>
      <c r="AE14" s="238"/>
      <c r="AF14" s="238"/>
      <c r="AG14" s="575"/>
      <c r="AH14" s="592" t="str">
        <f>IFERROR(VLOOKUP(AF14,'SETT AREA UNIT'!$B:$C,2,FALSE),"")</f>
        <v/>
      </c>
      <c r="AI14" s="592" t="str">
        <f>IFERROR(IF(AF14="","",VLOOKUP(AF14,'UNIT UNREG'!$B:$C,2,FALSE)),"")</f>
        <v/>
      </c>
      <c r="AK14" s="238"/>
      <c r="AL14" s="238"/>
      <c r="AM14" s="238"/>
      <c r="AN14" s="592" t="str">
        <f>IFERROR(VLOOKUP(AL14,'SETT AREA UNIT'!$B:$C,2,FALSE),"")</f>
        <v/>
      </c>
      <c r="AO14" s="592" t="str">
        <f>IFERROR(IF(AL14="","",VLOOKUP(AL14,'UNIT UNREG'!$B:$C,2,FALSE)),"")</f>
        <v/>
      </c>
      <c r="AQ14" s="238">
        <v>2</v>
      </c>
      <c r="AR14" s="7">
        <v>313</v>
      </c>
      <c r="AS14" s="434" t="s">
        <v>550</v>
      </c>
      <c r="AT14" s="845">
        <v>7</v>
      </c>
      <c r="AU14" s="592" t="str">
        <f>IFERROR(IF(AR14="","",VLOOKUP(AR14,'UNIT UNREG'!$B:$C,2,FALSE)),"")</f>
        <v/>
      </c>
      <c r="AW14" s="238"/>
      <c r="AX14" s="238"/>
      <c r="AY14" s="238"/>
      <c r="AZ14" s="592" t="str">
        <f>IFERROR(VLOOKUP(AX14,'SETT AREA UNIT'!$B:$C,2,FALSE),"")</f>
        <v/>
      </c>
      <c r="BA14" s="592" t="str">
        <f>IFERROR(IF(AX14="","",VLOOKUP(AX14,'UNIT UNREG'!$B:$C,2,FALSE)),"")</f>
        <v/>
      </c>
      <c r="BC14" s="238">
        <v>32</v>
      </c>
      <c r="BD14" s="7">
        <v>221</v>
      </c>
      <c r="BE14" s="418" t="s">
        <v>566</v>
      </c>
      <c r="BF14" s="843">
        <v>8</v>
      </c>
      <c r="BG14" s="592" t="str">
        <f>IFERROR(IF(BD14="","",VLOOKUP(BD14,'UNIT UNREG'!$B:$C,2,FALSE)),"")</f>
        <v/>
      </c>
      <c r="BI14" s="238"/>
      <c r="BJ14" s="238"/>
      <c r="BK14" s="238"/>
      <c r="BL14" s="592" t="str">
        <f>IFERROR(VLOOKUP(BJ14,'SETT AREA UNIT'!$B:$C,2,FALSE),"")</f>
        <v/>
      </c>
      <c r="BM14" s="592" t="str">
        <f>IFERROR(IF(BJ14="","",VLOOKUP(BJ14,'UNIT UNREG'!$B:$C,2,FALSE)),"")</f>
        <v/>
      </c>
      <c r="BO14" s="238"/>
      <c r="BP14" s="238"/>
      <c r="BQ14" s="238"/>
      <c r="BR14" s="238"/>
      <c r="BT14" s="238"/>
      <c r="BU14" s="238"/>
      <c r="BV14" s="238"/>
      <c r="BW14" s="238"/>
      <c r="BY14" s="238"/>
      <c r="BZ14" s="238"/>
      <c r="CA14" s="238"/>
      <c r="CB14" s="238"/>
      <c r="CD14" s="238"/>
      <c r="CE14" s="238"/>
      <c r="CF14" s="238"/>
      <c r="CG14" s="238"/>
      <c r="CI14" s="238"/>
      <c r="CJ14" s="238"/>
      <c r="CK14" s="238"/>
      <c r="CL14" s="238"/>
      <c r="CN14" s="238"/>
      <c r="CO14" s="238"/>
      <c r="CP14" s="238"/>
      <c r="CQ14" s="834"/>
      <c r="CR14" s="356" t="s">
        <v>574</v>
      </c>
      <c r="CS14" s="78" t="s">
        <v>667</v>
      </c>
      <c r="CT14" s="238">
        <v>3</v>
      </c>
      <c r="CU14" s="238">
        <v>4</v>
      </c>
      <c r="CV14" s="238">
        <v>7</v>
      </c>
      <c r="CW14" s="238">
        <v>7</v>
      </c>
      <c r="CX14" s="238">
        <v>7</v>
      </c>
    </row>
    <row r="15" spans="1:102" ht="15.75" customHeight="1">
      <c r="A15" s="238"/>
      <c r="B15" s="238"/>
      <c r="C15" s="238"/>
      <c r="D15" s="592" t="str">
        <f>IFERROR(VLOOKUP(B15,'SETT AREA UNIT'!$B:$C,2,FALSE),"")</f>
        <v/>
      </c>
      <c r="E15" s="592" t="str">
        <f>IFERROR(IF(B15="","",VLOOKUP(B15,'UNIT UNREG'!$B:$C,2,FALSE)),"")</f>
        <v/>
      </c>
      <c r="F15" s="574"/>
      <c r="G15" s="238"/>
      <c r="H15" s="238"/>
      <c r="I15" s="238"/>
      <c r="J15" s="592" t="str">
        <f>IFERROR(VLOOKUP(H15,'SETT AREA UNIT'!$B:$C,2,FALSE),"")</f>
        <v/>
      </c>
      <c r="K15" s="592" t="str">
        <f>IFERROR(IF(H15="","",VLOOKUP(H15,'UNIT UNREG'!$B:$C,2,FALSE)),"")</f>
        <v/>
      </c>
      <c r="L15" s="574"/>
      <c r="M15" s="238"/>
      <c r="N15" s="238"/>
      <c r="O15" s="573"/>
      <c r="P15" s="592" t="str">
        <f>IFERROR(VLOOKUP(N15,'SETT AREA UNIT'!$B:$C,2,FALSE),"")</f>
        <v/>
      </c>
      <c r="Q15" s="592" t="str">
        <f>IFERROR(IF(N15="","",VLOOKUP(N15,'UNIT UNREG'!$B:$C,2,FALSE)),"")</f>
        <v/>
      </c>
      <c r="R15" s="574"/>
      <c r="S15" s="238"/>
      <c r="T15" s="238"/>
      <c r="U15" s="238"/>
      <c r="V15" s="592" t="str">
        <f>IFERROR(VLOOKUP(T15,'SETT AREA UNIT'!$B:$C,2,FALSE),"")</f>
        <v/>
      </c>
      <c r="W15" s="592" t="str">
        <f>IFERROR(IF(T15="","",VLOOKUP(T15,'UNIT UNREG'!$B:$C,2,FALSE)),"")</f>
        <v/>
      </c>
      <c r="X15" s="574"/>
      <c r="Y15" s="238"/>
      <c r="Z15" s="238"/>
      <c r="AA15" s="573"/>
      <c r="AB15" s="592" t="str">
        <f>IFERROR(VLOOKUP(Z15,'SETT AREA UNIT'!$B:$C,2,FALSE),"")</f>
        <v/>
      </c>
      <c r="AC15" s="592" t="str">
        <f>IFERROR(IF(Z15="","",VLOOKUP(Z15,'UNIT UNREG'!$B:$C,2,FALSE)),"")</f>
        <v/>
      </c>
      <c r="AE15" s="238"/>
      <c r="AF15" s="238"/>
      <c r="AG15" s="573"/>
      <c r="AH15" s="592" t="str">
        <f>IFERROR(VLOOKUP(AF15,'SETT AREA UNIT'!$B:$C,2,FALSE),"")</f>
        <v/>
      </c>
      <c r="AI15" s="592" t="str">
        <f>IFERROR(IF(AF15="","",VLOOKUP(AF15,'UNIT UNREG'!$B:$C,2,FALSE)),"")</f>
        <v/>
      </c>
      <c r="AK15" s="238"/>
      <c r="AL15" s="238"/>
      <c r="AM15" s="238"/>
      <c r="AN15" s="592" t="str">
        <f>IFERROR(VLOOKUP(AL15,'SETT AREA UNIT'!$B:$C,2,FALSE),"")</f>
        <v/>
      </c>
      <c r="AO15" s="592" t="str">
        <f>IFERROR(IF(AL15="","",VLOOKUP(AL15,'UNIT UNREG'!$B:$C,2,FALSE)),"")</f>
        <v/>
      </c>
      <c r="AQ15" s="238">
        <v>36</v>
      </c>
      <c r="AR15" s="7">
        <v>325</v>
      </c>
      <c r="AS15" s="437" t="s">
        <v>548</v>
      </c>
      <c r="AT15" s="844">
        <v>6</v>
      </c>
      <c r="AU15" s="592" t="str">
        <f>IFERROR(IF(AR15="","",VLOOKUP(AR15,'UNIT UNREG'!$B:$C,2,FALSE)),"")</f>
        <v/>
      </c>
      <c r="AW15" s="238"/>
      <c r="AX15" s="238"/>
      <c r="AY15" s="238"/>
      <c r="AZ15" s="592" t="str">
        <f>IFERROR(VLOOKUP(AX15,'SETT AREA UNIT'!$B:$C,2,FALSE),"")</f>
        <v/>
      </c>
      <c r="BA15" s="592" t="str">
        <f>IFERROR(IF(AX15="","",VLOOKUP(AX15,'UNIT UNREG'!$B:$C,2,FALSE)),"")</f>
        <v/>
      </c>
      <c r="BC15" s="238">
        <v>44</v>
      </c>
      <c r="BD15" s="7">
        <v>198</v>
      </c>
      <c r="BE15" s="418" t="s">
        <v>566</v>
      </c>
      <c r="BF15" s="843">
        <v>9</v>
      </c>
      <c r="BG15" s="592" t="str">
        <f>IFERROR(IF(BD15="","",VLOOKUP(BD15,'UNIT UNREG'!$B:$C,2,FALSE)),"")</f>
        <v/>
      </c>
      <c r="BI15" s="238"/>
      <c r="BJ15" s="238"/>
      <c r="BK15" s="573"/>
      <c r="BL15" s="592" t="str">
        <f>IFERROR(VLOOKUP(BJ15,'SETT AREA UNIT'!$B:$C,2,FALSE),"")</f>
        <v/>
      </c>
      <c r="BM15" s="592" t="str">
        <f>IFERROR(IF(BJ15="","",VLOOKUP(BJ15,'UNIT UNREG'!$B:$C,2,FALSE)),"")</f>
        <v/>
      </c>
      <c r="BO15" s="238"/>
      <c r="BP15" s="238"/>
      <c r="BQ15" s="238"/>
      <c r="BR15" s="238"/>
      <c r="BT15" s="238"/>
      <c r="BU15" s="238"/>
      <c r="BV15" s="238"/>
      <c r="BW15" s="238"/>
      <c r="BY15" s="238"/>
      <c r="BZ15" s="238"/>
      <c r="CA15" s="238"/>
      <c r="CB15" s="238"/>
      <c r="CD15" s="238"/>
      <c r="CE15" s="238"/>
      <c r="CF15" s="238"/>
      <c r="CG15" s="238"/>
      <c r="CI15" s="238"/>
      <c r="CJ15" s="238"/>
      <c r="CK15" s="238"/>
      <c r="CL15" s="238"/>
      <c r="CN15" s="238"/>
      <c r="CO15" s="238"/>
      <c r="CP15" s="238"/>
      <c r="CQ15" s="834"/>
      <c r="CR15" s="724" t="s">
        <v>70</v>
      </c>
      <c r="CS15" s="78" t="s">
        <v>398</v>
      </c>
      <c r="CT15" s="238"/>
      <c r="CU15" s="238"/>
      <c r="CV15" s="238">
        <v>4</v>
      </c>
      <c r="CW15" s="238">
        <v>4</v>
      </c>
      <c r="CX15" s="238">
        <v>4</v>
      </c>
    </row>
    <row r="16" spans="1:102" ht="15.75" customHeight="1">
      <c r="A16" s="238"/>
      <c r="B16" s="238"/>
      <c r="C16" s="238"/>
      <c r="D16" s="592" t="str">
        <f>IFERROR(VLOOKUP(B16,'SETT AREA UNIT'!$B:$C,2,FALSE),"")</f>
        <v/>
      </c>
      <c r="E16" s="592" t="str">
        <f>IFERROR(IF(B16="","",VLOOKUP(B16,'UNIT UNREG'!$B:$C,2,FALSE)),"")</f>
        <v/>
      </c>
      <c r="F16" s="574"/>
      <c r="G16" s="238"/>
      <c r="H16" s="238"/>
      <c r="I16" s="238"/>
      <c r="J16" s="592" t="str">
        <f>IFERROR(VLOOKUP(H16,'SETT AREA UNIT'!$B:$C,2,FALSE),"")</f>
        <v/>
      </c>
      <c r="K16" s="592" t="str">
        <f>IFERROR(IF(H16="","",VLOOKUP(H16,'UNIT UNREG'!$B:$C,2,FALSE)),"")</f>
        <v/>
      </c>
      <c r="L16" s="574"/>
      <c r="M16" s="238"/>
      <c r="N16" s="238"/>
      <c r="O16" s="575"/>
      <c r="P16" s="592" t="str">
        <f>IFERROR(VLOOKUP(N16,'SETT AREA UNIT'!$B:$C,2,FALSE),"")</f>
        <v/>
      </c>
      <c r="Q16" s="592" t="str">
        <f>IFERROR(IF(N16="","",VLOOKUP(N16,'UNIT UNREG'!$B:$C,2,FALSE)),"")</f>
        <v/>
      </c>
      <c r="R16" s="574"/>
      <c r="S16" s="238"/>
      <c r="T16" s="238"/>
      <c r="U16" s="238"/>
      <c r="V16" s="592" t="str">
        <f>IFERROR(VLOOKUP(T16,'SETT AREA UNIT'!$B:$C,2,FALSE),"")</f>
        <v/>
      </c>
      <c r="W16" s="592" t="str">
        <f>IFERROR(IF(T16="","",VLOOKUP(T16,'UNIT UNREG'!$B:$C,2,FALSE)),"")</f>
        <v/>
      </c>
      <c r="X16" s="574"/>
      <c r="Y16" s="238"/>
      <c r="Z16" s="238"/>
      <c r="AA16" s="575"/>
      <c r="AB16" s="592" t="str">
        <f>IFERROR(VLOOKUP(Z16,'SETT AREA UNIT'!$B:$C,2,FALSE),"")</f>
        <v/>
      </c>
      <c r="AC16" s="592" t="str">
        <f>IFERROR(IF(Z16="","",VLOOKUP(Z16,'UNIT UNREG'!$B:$C,2,FALSE)),"")</f>
        <v/>
      </c>
      <c r="AE16" s="238"/>
      <c r="AF16" s="238"/>
      <c r="AG16" s="575"/>
      <c r="AH16" s="592" t="str">
        <f>IFERROR(VLOOKUP(AF16,'SETT AREA UNIT'!$B:$C,2,FALSE),"")</f>
        <v/>
      </c>
      <c r="AI16" s="592" t="str">
        <f>IFERROR(IF(AF16="","",VLOOKUP(AF16,'UNIT UNREG'!$B:$C,2,FALSE)),"")</f>
        <v/>
      </c>
      <c r="AK16" s="238"/>
      <c r="AL16" s="238"/>
      <c r="AM16" s="238"/>
      <c r="AN16" s="592" t="str">
        <f>IFERROR(VLOOKUP(AL16,'SETT AREA UNIT'!$B:$C,2,FALSE),"")</f>
        <v/>
      </c>
      <c r="AO16" s="592" t="str">
        <f>IFERROR(IF(AL16="","",VLOOKUP(AL16,'UNIT UNREG'!$B:$C,2,FALSE)),"")</f>
        <v/>
      </c>
      <c r="AQ16" s="238">
        <v>45</v>
      </c>
      <c r="AR16" s="7">
        <v>227</v>
      </c>
      <c r="AS16" s="434" t="s">
        <v>550</v>
      </c>
      <c r="AT16" s="845">
        <v>8</v>
      </c>
      <c r="AU16" s="592" t="str">
        <f>IFERROR(IF(AR16="","",VLOOKUP(AR16,'UNIT UNREG'!$B:$C,2,FALSE)),"")</f>
        <v/>
      </c>
      <c r="AW16" s="238"/>
      <c r="AX16" s="238"/>
      <c r="AY16" s="575"/>
      <c r="AZ16" s="592" t="str">
        <f>IFERROR(VLOOKUP(AX16,'SETT AREA UNIT'!$B:$C,2,FALSE),"")</f>
        <v/>
      </c>
      <c r="BA16" s="592" t="str">
        <f>IFERROR(IF(AX16="","",VLOOKUP(AX16,'UNIT UNREG'!$B:$C,2,FALSE)),"")</f>
        <v/>
      </c>
      <c r="BC16" s="238">
        <v>44</v>
      </c>
      <c r="BD16" s="7">
        <v>406</v>
      </c>
      <c r="BE16" s="418" t="s">
        <v>566</v>
      </c>
      <c r="BF16" s="843">
        <v>10</v>
      </c>
      <c r="BG16" s="592" t="str">
        <f>IFERROR(IF(BD16="","",VLOOKUP(BD16,'UNIT UNREG'!$B:$C,2,FALSE)),"")</f>
        <v/>
      </c>
      <c r="BI16" s="238"/>
      <c r="BJ16" s="238"/>
      <c r="BK16" s="575"/>
      <c r="BL16" s="592" t="str">
        <f>IFERROR(VLOOKUP(BJ16,'SETT AREA UNIT'!$B:$C,2,FALSE),"")</f>
        <v/>
      </c>
      <c r="BM16" s="592" t="str">
        <f>IFERROR(IF(BJ16="","",VLOOKUP(BJ16,'UNIT UNREG'!$B:$C,2,FALSE)),"")</f>
        <v/>
      </c>
      <c r="BO16" s="238"/>
      <c r="BP16" s="238"/>
      <c r="BQ16" s="238"/>
      <c r="BR16" s="238"/>
      <c r="BT16" s="238"/>
      <c r="BU16" s="238"/>
      <c r="BV16" s="238"/>
      <c r="BW16" s="238"/>
      <c r="BY16" s="238"/>
      <c r="BZ16" s="238"/>
      <c r="CA16" s="238"/>
      <c r="CB16" s="238"/>
      <c r="CD16" s="238"/>
      <c r="CE16" s="238"/>
      <c r="CF16" s="238"/>
      <c r="CG16" s="238"/>
      <c r="CI16" s="238"/>
      <c r="CJ16" s="238"/>
      <c r="CK16" s="238"/>
      <c r="CL16" s="238"/>
      <c r="CN16" s="238"/>
      <c r="CO16" s="238"/>
      <c r="CP16" s="238"/>
      <c r="CQ16" s="834"/>
      <c r="CR16" s="433" t="s">
        <v>427</v>
      </c>
      <c r="CS16" s="78" t="s">
        <v>399</v>
      </c>
      <c r="CT16" s="238">
        <v>3</v>
      </c>
      <c r="CU16" s="238">
        <v>4</v>
      </c>
      <c r="CV16" s="238">
        <v>4</v>
      </c>
      <c r="CW16" s="238">
        <v>4</v>
      </c>
      <c r="CX16" s="238">
        <v>4</v>
      </c>
    </row>
    <row r="17" spans="1:102" ht="15.75" customHeight="1">
      <c r="A17" s="238"/>
      <c r="B17" s="238"/>
      <c r="C17" s="238"/>
      <c r="D17" s="592" t="str">
        <f>IFERROR(VLOOKUP(B17,'SETT AREA UNIT'!$B:$C,2,FALSE),"")</f>
        <v/>
      </c>
      <c r="E17" s="592" t="str">
        <f>IFERROR(IF(B17="","",VLOOKUP(B17,'UNIT UNREG'!$B:$C,2,FALSE)),"")</f>
        <v/>
      </c>
      <c r="F17" s="574"/>
      <c r="G17" s="238"/>
      <c r="H17" s="238"/>
      <c r="I17" s="238"/>
      <c r="J17" s="592" t="str">
        <f>IFERROR(VLOOKUP(H17,'SETT AREA UNIT'!$B:$C,2,FALSE),"")</f>
        <v/>
      </c>
      <c r="K17" s="592" t="str">
        <f>IFERROR(IF(H17="","",VLOOKUP(H17,'UNIT UNREG'!$B:$C,2,FALSE)),"")</f>
        <v/>
      </c>
      <c r="L17" s="574"/>
      <c r="M17" s="238"/>
      <c r="N17" s="238"/>
      <c r="O17" s="573"/>
      <c r="P17" s="592" t="str">
        <f>IFERROR(VLOOKUP(N17,'SETT AREA UNIT'!$B:$C,2,FALSE),"")</f>
        <v/>
      </c>
      <c r="Q17" s="592" t="str">
        <f>IFERROR(IF(N17="","",VLOOKUP(N17,'UNIT UNREG'!$B:$C,2,FALSE)),"")</f>
        <v/>
      </c>
      <c r="R17" s="574"/>
      <c r="S17" s="238"/>
      <c r="T17" s="238"/>
      <c r="U17" s="238"/>
      <c r="V17" s="592" t="str">
        <f>IFERROR(VLOOKUP(T17,'SETT AREA UNIT'!$B:$C,2,FALSE),"")</f>
        <v/>
      </c>
      <c r="W17" s="592" t="str">
        <f>IFERROR(IF(T17="","",VLOOKUP(T17,'UNIT UNREG'!$B:$C,2,FALSE)),"")</f>
        <v/>
      </c>
      <c r="X17" s="574"/>
      <c r="Y17" s="238"/>
      <c r="Z17" s="238"/>
      <c r="AA17" s="573"/>
      <c r="AB17" s="592" t="str">
        <f>IFERROR(VLOOKUP(Z17,'SETT AREA UNIT'!$B:$C,2,FALSE),"")</f>
        <v/>
      </c>
      <c r="AC17" s="592" t="str">
        <f>IFERROR(IF(Z17="","",VLOOKUP(Z17,'UNIT UNREG'!$B:$C,2,FALSE)),"")</f>
        <v/>
      </c>
      <c r="AE17" s="238"/>
      <c r="AF17" s="238"/>
      <c r="AG17" s="573"/>
      <c r="AH17" s="592" t="str">
        <f>IFERROR(VLOOKUP(AF17,'SETT AREA UNIT'!$B:$C,2,FALSE),"")</f>
        <v/>
      </c>
      <c r="AI17" s="592" t="str">
        <f>IFERROR(IF(AF17="","",VLOOKUP(AF17,'UNIT UNREG'!$B:$C,2,FALSE)),"")</f>
        <v/>
      </c>
      <c r="AK17" s="238"/>
      <c r="AL17" s="238"/>
      <c r="AM17" s="573"/>
      <c r="AN17" s="592" t="str">
        <f>IFERROR(VLOOKUP(AL17,'SETT AREA UNIT'!$B:$C,2,FALSE),"")</f>
        <v/>
      </c>
      <c r="AO17" s="592" t="str">
        <f>IFERROR(IF(AL17="","",VLOOKUP(AL17,'UNIT UNREG'!$B:$C,2,FALSE)),"")</f>
        <v/>
      </c>
      <c r="AQ17" s="238">
        <v>50</v>
      </c>
      <c r="AR17" s="7">
        <v>344</v>
      </c>
      <c r="AS17" s="437" t="s">
        <v>548</v>
      </c>
      <c r="AT17" s="844">
        <v>7</v>
      </c>
      <c r="AU17" s="592" t="str">
        <f>IFERROR(IF(AR17="","",VLOOKUP(AR17,'UNIT UNREG'!$B:$C,2,FALSE)),"")</f>
        <v/>
      </c>
      <c r="AW17" s="238"/>
      <c r="AX17" s="238"/>
      <c r="AY17" s="573"/>
      <c r="AZ17" s="592" t="str">
        <f>IFERROR(VLOOKUP(AX17,'SETT AREA UNIT'!$B:$C,2,FALSE),"")</f>
        <v/>
      </c>
      <c r="BA17" s="592" t="str">
        <f>IFERROR(IF(AX17="","",VLOOKUP(AX17,'UNIT UNREG'!$B:$C,2,FALSE)),"")</f>
        <v/>
      </c>
      <c r="BC17" s="238">
        <v>44</v>
      </c>
      <c r="BD17" s="7">
        <v>300</v>
      </c>
      <c r="BE17" s="418" t="s">
        <v>566</v>
      </c>
      <c r="BF17" s="843">
        <v>11</v>
      </c>
      <c r="BG17" s="592" t="str">
        <f>IFERROR(IF(BD17="","",VLOOKUP(BD17,'UNIT UNREG'!$B:$C,2,FALSE)),"")</f>
        <v/>
      </c>
      <c r="BI17" s="238"/>
      <c r="BJ17" s="238"/>
      <c r="BK17" s="573"/>
      <c r="BL17" s="592" t="str">
        <f>IFERROR(VLOOKUP(BJ17,'SETT AREA UNIT'!$B:$C,2,FALSE),"")</f>
        <v/>
      </c>
      <c r="BM17" s="592" t="str">
        <f>IFERROR(IF(BJ17="","",VLOOKUP(BJ17,'UNIT UNREG'!$B:$C,2,FALSE)),"")</f>
        <v/>
      </c>
      <c r="BO17" s="238"/>
      <c r="BP17" s="238"/>
      <c r="BQ17" s="238"/>
      <c r="BR17" s="238"/>
      <c r="BT17" s="238"/>
      <c r="BU17" s="238"/>
      <c r="BV17" s="238"/>
      <c r="BW17" s="238"/>
      <c r="BY17" s="238"/>
      <c r="BZ17" s="238"/>
      <c r="CA17" s="238"/>
      <c r="CB17" s="238"/>
      <c r="CD17" s="238"/>
      <c r="CE17" s="238"/>
      <c r="CF17" s="238"/>
      <c r="CG17" s="238"/>
      <c r="CI17" s="238"/>
      <c r="CJ17" s="238"/>
      <c r="CK17" s="238"/>
      <c r="CL17" s="238"/>
      <c r="CN17" s="238"/>
      <c r="CO17" s="238"/>
      <c r="CP17" s="238"/>
      <c r="CQ17" s="834"/>
      <c r="CR17" s="434" t="s">
        <v>550</v>
      </c>
      <c r="CS17" s="78" t="s">
        <v>549</v>
      </c>
      <c r="CT17" s="238">
        <v>4</v>
      </c>
      <c r="CU17" s="238">
        <v>4</v>
      </c>
      <c r="CV17" s="238"/>
      <c r="CW17" s="238"/>
      <c r="CX17" s="238"/>
    </row>
    <row r="18" spans="1:102" ht="15.75" customHeight="1">
      <c r="A18" s="238"/>
      <c r="B18" s="238"/>
      <c r="C18" s="238"/>
      <c r="D18" s="592" t="str">
        <f>IFERROR(VLOOKUP(B18,'SETT AREA UNIT'!$B:$C,2,FALSE),"")</f>
        <v/>
      </c>
      <c r="E18" s="592" t="str">
        <f>IFERROR(IF(B18="","",VLOOKUP(B18,'UNIT UNREG'!$B:$C,2,FALSE)),"")</f>
        <v/>
      </c>
      <c r="F18" s="574"/>
      <c r="G18" s="238"/>
      <c r="H18" s="238"/>
      <c r="I18" s="238"/>
      <c r="J18" s="592" t="str">
        <f>IFERROR(VLOOKUP(H18,'SETT AREA UNIT'!$B:$C,2,FALSE),"")</f>
        <v/>
      </c>
      <c r="K18" s="592" t="str">
        <f>IFERROR(IF(H18="","",VLOOKUP(H18,'UNIT UNREG'!$B:$C,2,FALSE)),"")</f>
        <v/>
      </c>
      <c r="L18" s="574"/>
      <c r="M18" s="238"/>
      <c r="N18" s="238"/>
      <c r="O18" s="575"/>
      <c r="P18" s="592" t="str">
        <f>IFERROR(VLOOKUP(N18,'SETT AREA UNIT'!$B:$C,2,FALSE),"")</f>
        <v/>
      </c>
      <c r="Q18" s="592" t="str">
        <f>IFERROR(IF(N18="","",VLOOKUP(N18,'UNIT UNREG'!$B:$C,2,FALSE)),"")</f>
        <v/>
      </c>
      <c r="R18" s="574"/>
      <c r="S18" s="238"/>
      <c r="T18" s="238"/>
      <c r="U18" s="238"/>
      <c r="V18" s="592" t="str">
        <f>IFERROR(VLOOKUP(T18,'SETT AREA UNIT'!$B:$C,2,FALSE),"")</f>
        <v/>
      </c>
      <c r="W18" s="592" t="str">
        <f>IFERROR(IF(T18="","",VLOOKUP(T18,'UNIT UNREG'!$B:$C,2,FALSE)),"")</f>
        <v/>
      </c>
      <c r="X18" s="574"/>
      <c r="Y18" s="238"/>
      <c r="Z18" s="238"/>
      <c r="AA18" s="575"/>
      <c r="AB18" s="592" t="str">
        <f>IFERROR(VLOOKUP(Z18,'SETT AREA UNIT'!$B:$C,2,FALSE),"")</f>
        <v/>
      </c>
      <c r="AC18" s="592" t="str">
        <f>IFERROR(IF(Z18="","",VLOOKUP(Z18,'UNIT UNREG'!$B:$C,2,FALSE)),"")</f>
        <v/>
      </c>
      <c r="AE18" s="238"/>
      <c r="AF18" s="238"/>
      <c r="AG18" s="575"/>
      <c r="AH18" s="592" t="str">
        <f>IFERROR(VLOOKUP(AF18,'SETT AREA UNIT'!$B:$C,2,FALSE),"")</f>
        <v/>
      </c>
      <c r="AI18" s="592" t="str">
        <f>IFERROR(IF(AF18="","",VLOOKUP(AF18,'UNIT UNREG'!$B:$C,2,FALSE)),"")</f>
        <v/>
      </c>
      <c r="AK18" s="238"/>
      <c r="AL18" s="238"/>
      <c r="AM18" s="575"/>
      <c r="AN18" s="592" t="str">
        <f>IFERROR(VLOOKUP(AL18,'SETT AREA UNIT'!$B:$C,2,FALSE),"")</f>
        <v/>
      </c>
      <c r="AO18" s="592" t="str">
        <f>IFERROR(IF(AL18="","",VLOOKUP(AL18,'UNIT UNREG'!$B:$C,2,FALSE)),"")</f>
        <v/>
      </c>
      <c r="AQ18" s="238"/>
      <c r="AR18" s="238"/>
      <c r="AS18" s="573"/>
      <c r="AT18" s="592" t="str">
        <f>IFERROR(VLOOKUP(AR18,'SETT AREA UNIT'!$B:$C,2,FALSE),"")</f>
        <v/>
      </c>
      <c r="AU18" s="592" t="str">
        <f>IFERROR(IF(AR18="","",VLOOKUP(AR18,'UNIT UNREG'!$B:$C,2,FALSE)),"")</f>
        <v/>
      </c>
      <c r="AW18" s="238"/>
      <c r="AX18" s="238"/>
      <c r="AY18" s="575"/>
      <c r="AZ18" s="592" t="str">
        <f>IFERROR(VLOOKUP(AX18,'SETT AREA UNIT'!$B:$C,2,FALSE),"")</f>
        <v/>
      </c>
      <c r="BA18" s="592" t="str">
        <f>IFERROR(IF(AX18="","",VLOOKUP(AX18,'UNIT UNREG'!$B:$C,2,FALSE)),"")</f>
        <v/>
      </c>
      <c r="BC18" s="238">
        <v>46</v>
      </c>
      <c r="BD18" s="7">
        <v>230</v>
      </c>
      <c r="BE18" s="762" t="s">
        <v>763</v>
      </c>
      <c r="BF18" s="592" t="str">
        <f>IFERROR(VLOOKUP(BD18,'SETT AREA UNIT'!$B:$C,2,FALSE),"")</f>
        <v>KM 34</v>
      </c>
      <c r="BG18" s="592" t="str">
        <f>IFERROR(IF(BD18="","",VLOOKUP(BD18,'UNIT UNREG'!$B:$C,2,FALSE)),"")</f>
        <v/>
      </c>
      <c r="BI18" s="238"/>
      <c r="BJ18" s="238"/>
      <c r="BK18" s="575"/>
      <c r="BL18" s="592" t="str">
        <f>IFERROR(VLOOKUP(BJ18,'SETT AREA UNIT'!$B:$C,2,FALSE),"")</f>
        <v/>
      </c>
      <c r="BM18" s="592" t="str">
        <f>IFERROR(IF(BJ18="","",VLOOKUP(BJ18,'UNIT UNREG'!$B:$C,2,FALSE)),"")</f>
        <v/>
      </c>
      <c r="BO18" s="238"/>
      <c r="BP18" s="238"/>
      <c r="BQ18" s="238"/>
      <c r="BR18" s="238"/>
      <c r="BT18" s="238"/>
      <c r="BU18" s="238"/>
      <c r="BV18" s="238"/>
      <c r="BW18" s="238"/>
      <c r="BY18" s="238"/>
      <c r="BZ18" s="238"/>
      <c r="CA18" s="238"/>
      <c r="CB18" s="238"/>
      <c r="CD18" s="238"/>
      <c r="CE18" s="238"/>
      <c r="CF18" s="238"/>
      <c r="CG18" s="238"/>
      <c r="CI18" s="238"/>
      <c r="CJ18" s="238"/>
      <c r="CK18" s="238"/>
      <c r="CL18" s="238"/>
      <c r="CN18" s="238"/>
      <c r="CO18" s="238"/>
      <c r="CP18" s="238"/>
      <c r="CQ18" s="834"/>
      <c r="CR18" s="437" t="s">
        <v>548</v>
      </c>
      <c r="CS18" s="78" t="s">
        <v>549</v>
      </c>
      <c r="CT18" s="238">
        <v>5</v>
      </c>
      <c r="CU18" s="238">
        <v>5</v>
      </c>
      <c r="CV18" s="238"/>
      <c r="CW18" s="238"/>
      <c r="CX18" s="238"/>
    </row>
    <row r="19" spans="1:102" ht="15.75" customHeight="1">
      <c r="A19" s="238"/>
      <c r="B19" s="238"/>
      <c r="C19" s="238"/>
      <c r="D19" s="592" t="str">
        <f>IFERROR(VLOOKUP(B19,'SETT AREA UNIT'!$B:$C,2,FALSE),"")</f>
        <v/>
      </c>
      <c r="E19" s="592" t="str">
        <f>IFERROR(IF(B19="","",VLOOKUP(B19,'UNIT UNREG'!$B:$C,2,FALSE)),"")</f>
        <v/>
      </c>
      <c r="F19" s="574"/>
      <c r="G19" s="238"/>
      <c r="H19" s="238"/>
      <c r="I19" s="238"/>
      <c r="J19" s="592" t="str">
        <f>IFERROR(VLOOKUP(H19,'SETT AREA UNIT'!$B:$C,2,FALSE),"")</f>
        <v/>
      </c>
      <c r="K19" s="592" t="str">
        <f>IFERROR(IF(H19="","",VLOOKUP(H19,'UNIT UNREG'!$B:$C,2,FALSE)),"")</f>
        <v/>
      </c>
      <c r="L19" s="574"/>
      <c r="M19" s="238"/>
      <c r="N19" s="238"/>
      <c r="O19" s="238"/>
      <c r="P19" s="592" t="str">
        <f>IFERROR(VLOOKUP(N19,'SETT AREA UNIT'!$B:$C,2,FALSE),"")</f>
        <v/>
      </c>
      <c r="Q19" s="592" t="str">
        <f>IFERROR(IF(N19="","",VLOOKUP(N19,'UNIT UNREG'!$B:$C,2,FALSE)),"")</f>
        <v/>
      </c>
      <c r="R19" s="574"/>
      <c r="S19" s="238"/>
      <c r="T19" s="238"/>
      <c r="U19" s="238"/>
      <c r="V19" s="592" t="str">
        <f>IFERROR(VLOOKUP(T19,'SETT AREA UNIT'!$B:$C,2,FALSE),"")</f>
        <v/>
      </c>
      <c r="W19" s="592" t="str">
        <f>IFERROR(IF(T19="","",VLOOKUP(T19,'UNIT UNREG'!$B:$C,2,FALSE)),"")</f>
        <v/>
      </c>
      <c r="X19" s="574"/>
      <c r="Y19" s="238"/>
      <c r="Z19" s="238"/>
      <c r="AA19" s="238"/>
      <c r="AB19" s="592" t="str">
        <f>IFERROR(VLOOKUP(Z19,'SETT AREA UNIT'!$B:$C,2,FALSE),"")</f>
        <v/>
      </c>
      <c r="AC19" s="592" t="str">
        <f>IFERROR(IF(Z19="","",VLOOKUP(Z19,'UNIT UNREG'!$B:$C,2,FALSE)),"")</f>
        <v/>
      </c>
      <c r="AE19" s="238"/>
      <c r="AF19" s="238"/>
      <c r="AG19" s="238"/>
      <c r="AH19" s="592" t="str">
        <f>IFERROR(VLOOKUP(AF19,'SETT AREA UNIT'!$B:$C,2,FALSE),"")</f>
        <v/>
      </c>
      <c r="AI19" s="592" t="str">
        <f>IFERROR(IF(AF19="","",VLOOKUP(AF19,'UNIT UNREG'!$B:$C,2,FALSE)),"")</f>
        <v/>
      </c>
      <c r="AK19" s="238"/>
      <c r="AL19" s="238"/>
      <c r="AM19" s="238"/>
      <c r="AN19" s="592" t="str">
        <f>IFERROR(VLOOKUP(AL19,'SETT AREA UNIT'!$B:$C,2,FALSE),"")</f>
        <v/>
      </c>
      <c r="AO19" s="592" t="str">
        <f>IFERROR(IF(AL19="","",VLOOKUP(AL19,'UNIT UNREG'!$B:$C,2,FALSE)),"")</f>
        <v/>
      </c>
      <c r="AQ19" s="238"/>
      <c r="AR19" s="238"/>
      <c r="AS19" s="575"/>
      <c r="AT19" s="592" t="str">
        <f>IFERROR(VLOOKUP(AR19,'SETT AREA UNIT'!$B:$C,2,FALSE),"")</f>
        <v/>
      </c>
      <c r="AU19" s="592" t="str">
        <f>IFERROR(IF(AR19="","",VLOOKUP(AR19,'UNIT UNREG'!$B:$C,2,FALSE)),"")</f>
        <v/>
      </c>
      <c r="AW19" s="238"/>
      <c r="AX19" s="238"/>
      <c r="AY19" s="238"/>
      <c r="AZ19" s="592" t="str">
        <f>IFERROR(VLOOKUP(AX19,'SETT AREA UNIT'!$B:$C,2,FALSE),"")</f>
        <v/>
      </c>
      <c r="BA19" s="592" t="str">
        <f>IFERROR(IF(AX19="","",VLOOKUP(AX19,'UNIT UNREG'!$B:$C,2,FALSE)),"")</f>
        <v/>
      </c>
      <c r="BC19" s="238">
        <v>55</v>
      </c>
      <c r="BD19" s="7">
        <v>411</v>
      </c>
      <c r="BE19" s="762" t="s">
        <v>763</v>
      </c>
      <c r="BF19" s="592" t="str">
        <f>IFERROR(VLOOKUP(BD19,'SETT AREA UNIT'!$B:$C,2,FALSE),"")</f>
        <v>KM 34</v>
      </c>
      <c r="BG19" s="592" t="str">
        <f>IFERROR(IF(BD19="","",VLOOKUP(BD19,'UNIT UNREG'!$B:$C,2,FALSE)),"")</f>
        <v/>
      </c>
      <c r="BI19" s="238"/>
      <c r="BJ19" s="238"/>
      <c r="BK19" s="238"/>
      <c r="BL19" s="592" t="str">
        <f>IFERROR(VLOOKUP(BJ19,'SETT AREA UNIT'!$B:$C,2,FALSE),"")</f>
        <v/>
      </c>
      <c r="BM19" s="592" t="str">
        <f>IFERROR(IF(BJ19="","",VLOOKUP(BJ19,'UNIT UNREG'!$B:$C,2,FALSE)),"")</f>
        <v/>
      </c>
      <c r="BO19" s="238"/>
      <c r="BP19" s="238"/>
      <c r="BQ19" s="238"/>
      <c r="BR19" s="238"/>
      <c r="BT19" s="238"/>
      <c r="BU19" s="238"/>
      <c r="BV19" s="238"/>
      <c r="BW19" s="238"/>
      <c r="BY19" s="238"/>
      <c r="BZ19" s="238"/>
      <c r="CA19" s="238"/>
      <c r="CB19" s="238"/>
      <c r="CD19" s="238"/>
      <c r="CE19" s="238"/>
      <c r="CF19" s="238"/>
      <c r="CG19" s="238"/>
      <c r="CI19" s="238"/>
      <c r="CJ19" s="238"/>
      <c r="CK19" s="238"/>
      <c r="CL19" s="238"/>
      <c r="CN19" s="238"/>
      <c r="CO19" s="238"/>
      <c r="CP19" s="238"/>
      <c r="CQ19" s="834"/>
      <c r="CR19" s="238"/>
      <c r="CS19" s="238"/>
      <c r="CT19" s="238"/>
      <c r="CU19" s="238"/>
      <c r="CV19" s="238"/>
      <c r="CW19" s="238"/>
      <c r="CX19" s="238"/>
    </row>
    <row r="20" spans="1:102" ht="15.75" customHeight="1">
      <c r="A20" s="238"/>
      <c r="B20" s="238"/>
      <c r="C20" s="238"/>
      <c r="D20" s="592" t="str">
        <f>IFERROR(VLOOKUP(B20,'SETT AREA UNIT'!$B:$C,2,FALSE),"")</f>
        <v/>
      </c>
      <c r="E20" s="592" t="str">
        <f>IFERROR(IF(B20="","",VLOOKUP(B20,'UNIT UNREG'!$B:$C,2,FALSE)),"")</f>
        <v/>
      </c>
      <c r="F20" s="574"/>
      <c r="G20" s="238"/>
      <c r="H20" s="238"/>
      <c r="I20" s="238"/>
      <c r="J20" s="592" t="str">
        <f>IFERROR(VLOOKUP(H20,'SETT AREA UNIT'!$B:$C,2,FALSE),"")</f>
        <v/>
      </c>
      <c r="K20" s="592" t="str">
        <f>IFERROR(IF(H20="","",VLOOKUP(H20,'UNIT UNREG'!$B:$C,2,FALSE)),"")</f>
        <v/>
      </c>
      <c r="L20" s="574"/>
      <c r="M20" s="238"/>
      <c r="N20" s="238"/>
      <c r="O20" s="238"/>
      <c r="P20" s="592" t="str">
        <f>IFERROR(VLOOKUP(N20,'SETT AREA UNIT'!$B:$C,2,FALSE),"")</f>
        <v/>
      </c>
      <c r="Q20" s="592" t="str">
        <f>IFERROR(IF(N20="","",VLOOKUP(N20,'UNIT UNREG'!$B:$C,2,FALSE)),"")</f>
        <v/>
      </c>
      <c r="R20" s="574"/>
      <c r="S20" s="238"/>
      <c r="T20" s="238"/>
      <c r="U20" s="238"/>
      <c r="V20" s="592" t="str">
        <f>IFERROR(VLOOKUP(T20,'SETT AREA UNIT'!$B:$C,2,FALSE),"")</f>
        <v/>
      </c>
      <c r="W20" s="592" t="str">
        <f>IFERROR(IF(T20="","",VLOOKUP(T20,'UNIT UNREG'!$B:$C,2,FALSE)),"")</f>
        <v/>
      </c>
      <c r="X20" s="574"/>
      <c r="Y20" s="238"/>
      <c r="Z20" s="238"/>
      <c r="AA20" s="238"/>
      <c r="AB20" s="592" t="str">
        <f>IFERROR(VLOOKUP(Z20,'SETT AREA UNIT'!$B:$C,2,FALSE),"")</f>
        <v/>
      </c>
      <c r="AC20" s="592" t="str">
        <f>IFERROR(IF(Z20="","",VLOOKUP(Z20,'UNIT UNREG'!$B:$C,2,FALSE)),"")</f>
        <v/>
      </c>
      <c r="AE20" s="238"/>
      <c r="AF20" s="238"/>
      <c r="AG20" s="238"/>
      <c r="AH20" s="592" t="str">
        <f>IFERROR(VLOOKUP(AF20,'SETT AREA UNIT'!$B:$C,2,FALSE),"")</f>
        <v/>
      </c>
      <c r="AI20" s="592" t="str">
        <f>IFERROR(IF(AF20="","",VLOOKUP(AF20,'UNIT UNREG'!$B:$C,2,FALSE)),"")</f>
        <v/>
      </c>
      <c r="AK20" s="238"/>
      <c r="AL20" s="238"/>
      <c r="AM20" s="238"/>
      <c r="AN20" s="592" t="str">
        <f>IFERROR(VLOOKUP(AL20,'SETT AREA UNIT'!$B:$C,2,FALSE),"")</f>
        <v/>
      </c>
      <c r="AO20" s="592" t="str">
        <f>IFERROR(IF(AL20="","",VLOOKUP(AL20,'UNIT UNREG'!$B:$C,2,FALSE)),"")</f>
        <v/>
      </c>
      <c r="AQ20" s="238"/>
      <c r="AR20" s="238"/>
      <c r="AS20" s="238"/>
      <c r="AT20" s="592" t="str">
        <f>IFERROR(VLOOKUP(AR20,'SETT AREA UNIT'!$B:$C,2,FALSE),"")</f>
        <v/>
      </c>
      <c r="AU20" s="592" t="str">
        <f>IFERROR(IF(AR20="","",VLOOKUP(AR20,'UNIT UNREG'!$B:$C,2,FALSE)),"")</f>
        <v/>
      </c>
      <c r="AW20" s="238"/>
      <c r="AX20" s="238"/>
      <c r="AY20" s="238"/>
      <c r="AZ20" s="592" t="str">
        <f>IFERROR(VLOOKUP(AX20,'SETT AREA UNIT'!$B:$C,2,FALSE),"")</f>
        <v/>
      </c>
      <c r="BA20" s="592" t="str">
        <f>IFERROR(IF(AX20="","",VLOOKUP(AX20,'UNIT UNREG'!$B:$C,2,FALSE)),"")</f>
        <v/>
      </c>
      <c r="BC20" s="238"/>
      <c r="BD20" s="238"/>
      <c r="BE20" s="238"/>
      <c r="BF20" s="592" t="str">
        <f>IFERROR(VLOOKUP(BD20,'SETT AREA UNIT'!$B:$C,2,FALSE),"")</f>
        <v/>
      </c>
      <c r="BG20" s="592" t="str">
        <f>IFERROR(IF(BD20="","",VLOOKUP(BD20,'UNIT UNREG'!$B:$C,2,FALSE)),"")</f>
        <v/>
      </c>
      <c r="BI20" s="238"/>
      <c r="BJ20" s="238"/>
      <c r="BK20" s="238"/>
      <c r="BL20" s="592" t="str">
        <f>IFERROR(VLOOKUP(BJ20,'SETT AREA UNIT'!$B:$C,2,FALSE),"")</f>
        <v/>
      </c>
      <c r="BM20" s="592" t="str">
        <f>IFERROR(IF(BJ20="","",VLOOKUP(BJ20,'UNIT UNREG'!$B:$C,2,FALSE)),"")</f>
        <v/>
      </c>
      <c r="BO20" s="238"/>
      <c r="BP20" s="238"/>
      <c r="BQ20" s="238"/>
      <c r="BR20" s="238"/>
      <c r="BT20" s="238"/>
      <c r="BU20" s="238"/>
      <c r="BV20" s="238"/>
      <c r="BW20" s="238"/>
      <c r="BY20" s="238"/>
      <c r="BZ20" s="238"/>
      <c r="CA20" s="238"/>
      <c r="CB20" s="238"/>
      <c r="CD20" s="238"/>
      <c r="CE20" s="238"/>
      <c r="CF20" s="238"/>
      <c r="CG20" s="238"/>
      <c r="CI20" s="238"/>
      <c r="CJ20" s="238"/>
      <c r="CK20" s="238"/>
      <c r="CL20" s="238"/>
      <c r="CN20" s="238"/>
      <c r="CO20" s="238"/>
      <c r="CP20" s="238"/>
      <c r="CQ20" s="834"/>
      <c r="CR20" s="238"/>
      <c r="CS20" s="238"/>
      <c r="CT20" s="238"/>
      <c r="CU20" s="238"/>
      <c r="CV20" s="238"/>
      <c r="CW20" s="238"/>
      <c r="CX20" s="238"/>
    </row>
    <row r="21" spans="1:102" ht="15.75" hidden="1" customHeight="1">
      <c r="A21" s="238"/>
      <c r="B21" s="238"/>
      <c r="C21" s="238"/>
      <c r="D21" s="592" t="str">
        <f>IFERROR(VLOOKUP(B21,'SETT AREA UNIT'!$B:$C,2,FALSE),"")</f>
        <v/>
      </c>
      <c r="E21" s="592" t="str">
        <f>IFERROR(IF(B21="","",VLOOKUP(B21,'UNIT UNREG'!$B:$C,2,FALSE)),"")</f>
        <v/>
      </c>
      <c r="F21" s="574"/>
      <c r="G21" s="238"/>
      <c r="H21" s="238"/>
      <c r="I21" s="238"/>
      <c r="J21" s="592" t="str">
        <f>IFERROR(VLOOKUP(H21,'SETT AREA UNIT'!$B:$C,2,FALSE),"")</f>
        <v/>
      </c>
      <c r="K21" s="592" t="str">
        <f>IFERROR(IF(H21="","",VLOOKUP(H21,'UNIT UNREG'!$B:$C,2,FALSE)),"")</f>
        <v/>
      </c>
      <c r="L21" s="574"/>
      <c r="M21" s="238"/>
      <c r="N21" s="238"/>
      <c r="O21" s="238"/>
      <c r="P21" s="592" t="str">
        <f>IFERROR(VLOOKUP(N21,'SETT AREA UNIT'!$B:$C,2,FALSE),"")</f>
        <v/>
      </c>
      <c r="Q21" s="592" t="str">
        <f>IFERROR(IF(N21="","",VLOOKUP(N21,'UNIT UNREG'!$B:$C,2,FALSE)),"")</f>
        <v/>
      </c>
      <c r="R21" s="574"/>
      <c r="S21" s="238"/>
      <c r="T21" s="238"/>
      <c r="U21" s="238"/>
      <c r="V21" s="592" t="str">
        <f>IFERROR(VLOOKUP(T21,'SETT AREA UNIT'!$B:$C,2,FALSE),"")</f>
        <v/>
      </c>
      <c r="W21" s="592" t="str">
        <f>IFERROR(IF(T21="","",VLOOKUP(T21,'UNIT UNREG'!$B:$C,2,FALSE)),"")</f>
        <v/>
      </c>
      <c r="X21" s="574"/>
      <c r="Y21" s="238"/>
      <c r="Z21" s="238"/>
      <c r="AA21" s="238"/>
      <c r="AB21" s="592" t="str">
        <f>IFERROR(VLOOKUP(Z21,'SETT AREA UNIT'!$B:$C,2,FALSE),"")</f>
        <v/>
      </c>
      <c r="AC21" s="592" t="str">
        <f>IFERROR(IF(Z21="","",VLOOKUP(Z21,'UNIT UNREG'!$B:$C,2,FALSE)),"")</f>
        <v/>
      </c>
      <c r="AE21" s="238"/>
      <c r="AF21" s="238"/>
      <c r="AG21" s="238"/>
      <c r="AH21" s="592" t="str">
        <f>IFERROR(VLOOKUP(AF21,'SETT AREA UNIT'!$B:$C,2,FALSE),"")</f>
        <v/>
      </c>
      <c r="AI21" s="592" t="str">
        <f>IFERROR(IF(AF21="","",VLOOKUP(AF21,'UNIT UNREG'!$B:$C,2,FALSE)),"")</f>
        <v/>
      </c>
      <c r="AK21" s="238"/>
      <c r="AL21" s="238"/>
      <c r="AM21" s="238"/>
      <c r="AN21" s="592" t="str">
        <f>IFERROR(VLOOKUP(AL21,'SETT AREA UNIT'!$B:$C,2,FALSE),"")</f>
        <v/>
      </c>
      <c r="AO21" s="592" t="str">
        <f>IFERROR(IF(AL21="","",VLOOKUP(AL21,'UNIT UNREG'!$B:$C,2,FALSE)),"")</f>
        <v/>
      </c>
      <c r="AQ21" s="238"/>
      <c r="AR21" s="238"/>
      <c r="AS21" s="238"/>
      <c r="AT21" s="592" t="str">
        <f>IFERROR(VLOOKUP(AR21,'SETT AREA UNIT'!$B:$C,2,FALSE),"")</f>
        <v/>
      </c>
      <c r="AU21" s="592" t="str">
        <f>IFERROR(IF(AR21="","",VLOOKUP(AR21,'UNIT UNREG'!$B:$C,2,FALSE)),"")</f>
        <v/>
      </c>
      <c r="AW21" s="238"/>
      <c r="AX21" s="238"/>
      <c r="AY21" s="238"/>
      <c r="AZ21" s="592" t="str">
        <f>IFERROR(VLOOKUP(AX21,'SETT AREA UNIT'!$B:$C,2,FALSE),"")</f>
        <v/>
      </c>
      <c r="BA21" s="592" t="str">
        <f>IFERROR(IF(AX21="","",VLOOKUP(AX21,'UNIT UNREG'!$B:$C,2,FALSE)),"")</f>
        <v/>
      </c>
      <c r="BC21" s="238"/>
      <c r="BD21" s="238"/>
      <c r="BE21" s="238"/>
      <c r="BF21" s="592" t="str">
        <f>IFERROR(VLOOKUP(BD21,'SETT AREA UNIT'!$B:$C,2,FALSE),"")</f>
        <v/>
      </c>
      <c r="BG21" s="592" t="str">
        <f>IFERROR(IF(BD21="","",VLOOKUP(BD21,'UNIT UNREG'!$B:$C,2,FALSE)),"")</f>
        <v/>
      </c>
      <c r="BI21" s="238"/>
      <c r="BJ21" s="238"/>
      <c r="BK21" s="238"/>
      <c r="BL21" s="592" t="str">
        <f>IFERROR(VLOOKUP(BJ21,'SETT AREA UNIT'!$B:$C,2,FALSE),"")</f>
        <v/>
      </c>
      <c r="BM21" s="592" t="str">
        <f>IFERROR(IF(BJ21="","",VLOOKUP(BJ21,'UNIT UNREG'!$B:$C,2,FALSE)),"")</f>
        <v/>
      </c>
      <c r="BO21" s="238"/>
      <c r="BP21" s="238"/>
      <c r="BQ21" s="238"/>
      <c r="BR21" s="238"/>
      <c r="BT21" s="238"/>
      <c r="BU21" s="238"/>
      <c r="BV21" s="238"/>
      <c r="BW21" s="238"/>
      <c r="BY21" s="238"/>
      <c r="BZ21" s="238"/>
      <c r="CA21" s="238"/>
      <c r="CB21" s="238"/>
      <c r="CD21" s="238"/>
      <c r="CE21" s="238"/>
      <c r="CF21" s="238"/>
      <c r="CG21" s="238"/>
      <c r="CI21" s="238"/>
      <c r="CJ21" s="238"/>
      <c r="CK21" s="238"/>
      <c r="CL21" s="238"/>
      <c r="CN21" s="238"/>
      <c r="CO21" s="238"/>
      <c r="CP21" s="238"/>
      <c r="CQ21" s="834"/>
      <c r="CR21" s="837" t="s">
        <v>92</v>
      </c>
      <c r="CS21" s="837"/>
      <c r="CT21" s="838">
        <f>SUM(CT7:CT20)</f>
        <v>31</v>
      </c>
      <c r="CU21" s="838">
        <f t="shared" ref="CU21:CX21" si="0">SUM(CU7:CU20)</f>
        <v>31</v>
      </c>
      <c r="CV21" s="838">
        <f t="shared" si="0"/>
        <v>31</v>
      </c>
      <c r="CW21" s="838">
        <f t="shared" si="0"/>
        <v>31</v>
      </c>
      <c r="CX21" s="838">
        <f t="shared" si="0"/>
        <v>31</v>
      </c>
    </row>
    <row r="22" spans="1:102" ht="15.75" hidden="1" customHeight="1">
      <c r="A22" s="238"/>
      <c r="B22" s="238"/>
      <c r="C22" s="238"/>
      <c r="D22" s="592" t="str">
        <f>IFERROR(VLOOKUP(B22,'SETT AREA UNIT'!$B:$C,2,FALSE),"")</f>
        <v/>
      </c>
      <c r="E22" s="592" t="str">
        <f>IFERROR(IF(B22="","",VLOOKUP(B22,'UNIT UNREG'!$B:$C,2,FALSE)),"")</f>
        <v/>
      </c>
      <c r="F22" s="574"/>
      <c r="G22" s="238"/>
      <c r="H22" s="238"/>
      <c r="I22" s="238"/>
      <c r="J22" s="592" t="str">
        <f>IFERROR(VLOOKUP(H22,'SETT AREA UNIT'!$B:$C,2,FALSE),"")</f>
        <v/>
      </c>
      <c r="K22" s="592" t="str">
        <f>IFERROR(IF(H22="","",VLOOKUP(H22,'UNIT UNREG'!$B:$C,2,FALSE)),"")</f>
        <v/>
      </c>
      <c r="L22" s="574"/>
      <c r="M22" s="238"/>
      <c r="N22" s="238"/>
      <c r="O22" s="238"/>
      <c r="P22" s="592" t="str">
        <f>IFERROR(VLOOKUP(N22,'SETT AREA UNIT'!$B:$C,2,FALSE),"")</f>
        <v/>
      </c>
      <c r="Q22" s="592" t="str">
        <f>IFERROR(IF(N22="","",VLOOKUP(N22,'UNIT UNREG'!$B:$C,2,FALSE)),"")</f>
        <v/>
      </c>
      <c r="R22" s="574"/>
      <c r="S22" s="238"/>
      <c r="T22" s="238"/>
      <c r="U22" s="238"/>
      <c r="V22" s="592" t="str">
        <f>IFERROR(VLOOKUP(T22,'SETT AREA UNIT'!$B:$C,2,FALSE),"")</f>
        <v/>
      </c>
      <c r="W22" s="592" t="str">
        <f>IFERROR(IF(T22="","",VLOOKUP(T22,'UNIT UNREG'!$B:$C,2,FALSE)),"")</f>
        <v/>
      </c>
      <c r="X22" s="574"/>
      <c r="Y22" s="238"/>
      <c r="Z22" s="238"/>
      <c r="AA22" s="238"/>
      <c r="AB22" s="592" t="str">
        <f>IFERROR(VLOOKUP(Z22,'SETT AREA UNIT'!$B:$C,2,FALSE),"")</f>
        <v/>
      </c>
      <c r="AC22" s="592" t="str">
        <f>IFERROR(IF(Z22="","",VLOOKUP(Z22,'UNIT UNREG'!$B:$C,2,FALSE)),"")</f>
        <v/>
      </c>
      <c r="AE22" s="238"/>
      <c r="AF22" s="238"/>
      <c r="AG22" s="238"/>
      <c r="AH22" s="592" t="str">
        <f>IFERROR(VLOOKUP(AF22,'SETT AREA UNIT'!$B:$C,2,FALSE),"")</f>
        <v/>
      </c>
      <c r="AI22" s="592" t="str">
        <f>IFERROR(IF(AF22="","",VLOOKUP(AF22,'UNIT UNREG'!$B:$C,2,FALSE)),"")</f>
        <v/>
      </c>
      <c r="AK22" s="238"/>
      <c r="AL22" s="238"/>
      <c r="AM22" s="238"/>
      <c r="AN22" s="592" t="str">
        <f>IFERROR(VLOOKUP(AL22,'SETT AREA UNIT'!$B:$C,2,FALSE),"")</f>
        <v/>
      </c>
      <c r="AO22" s="592" t="str">
        <f>IFERROR(IF(AL22="","",VLOOKUP(AL22,'UNIT UNREG'!$B:$C,2,FALSE)),"")</f>
        <v/>
      </c>
      <c r="AQ22" s="238"/>
      <c r="AR22" s="238"/>
      <c r="AS22" s="238"/>
      <c r="AT22" s="592" t="str">
        <f>IFERROR(VLOOKUP(AR22,'SETT AREA UNIT'!$B:$C,2,FALSE),"")</f>
        <v/>
      </c>
      <c r="AU22" s="592" t="str">
        <f>IFERROR(IF(AR22="","",VLOOKUP(AR22,'UNIT UNREG'!$B:$C,2,FALSE)),"")</f>
        <v/>
      </c>
      <c r="AW22" s="238"/>
      <c r="AX22" s="238"/>
      <c r="AY22" s="238"/>
      <c r="AZ22" s="592" t="str">
        <f>IFERROR(VLOOKUP(AX22,'SETT AREA UNIT'!$B:$C,2,FALSE),"")</f>
        <v/>
      </c>
      <c r="BA22" s="592" t="str">
        <f>IFERROR(IF(AX22="","",VLOOKUP(AX22,'UNIT UNREG'!$B:$C,2,FALSE)),"")</f>
        <v/>
      </c>
      <c r="BC22" s="238"/>
      <c r="BD22" s="238"/>
      <c r="BE22" s="238"/>
      <c r="BF22" s="592" t="str">
        <f>IFERROR(VLOOKUP(BD22,'SETT AREA UNIT'!$B:$C,2,FALSE),"")</f>
        <v/>
      </c>
      <c r="BG22" s="592" t="str">
        <f>IFERROR(IF(BD22="","",VLOOKUP(BD22,'UNIT UNREG'!$B:$C,2,FALSE)),"")</f>
        <v/>
      </c>
      <c r="BI22" s="238"/>
      <c r="BJ22" s="238"/>
      <c r="BK22" s="238"/>
      <c r="BL22" s="592" t="str">
        <f>IFERROR(VLOOKUP(BJ22,'SETT AREA UNIT'!$B:$C,2,FALSE),"")</f>
        <v/>
      </c>
      <c r="BM22" s="592" t="str">
        <f>IFERROR(IF(BJ22="","",VLOOKUP(BJ22,'UNIT UNREG'!$B:$C,2,FALSE)),"")</f>
        <v/>
      </c>
      <c r="BO22" s="238"/>
      <c r="BP22" s="238"/>
      <c r="BQ22" s="238"/>
      <c r="BR22" s="238"/>
      <c r="BT22" s="238"/>
      <c r="BU22" s="238"/>
      <c r="BV22" s="238"/>
      <c r="BW22" s="238"/>
      <c r="BY22" s="238"/>
      <c r="BZ22" s="238"/>
      <c r="CA22" s="238"/>
      <c r="CB22" s="238"/>
      <c r="CD22" s="238"/>
      <c r="CE22" s="238"/>
      <c r="CF22" s="238"/>
      <c r="CG22" s="238"/>
      <c r="CI22" s="238"/>
      <c r="CJ22" s="238"/>
      <c r="CK22" s="238"/>
      <c r="CL22" s="238"/>
      <c r="CN22" s="238"/>
      <c r="CO22" s="238"/>
      <c r="CP22" s="238"/>
      <c r="CQ22" s="238"/>
    </row>
    <row r="23" spans="1:102" ht="15.75" hidden="1" customHeight="1">
      <c r="A23" s="238"/>
      <c r="B23" s="238"/>
      <c r="C23" s="238"/>
      <c r="D23" s="592" t="str">
        <f>IFERROR(VLOOKUP(B23,'SETT AREA UNIT'!$B:$C,2,FALSE),"")</f>
        <v/>
      </c>
      <c r="E23" s="592" t="str">
        <f>IFERROR(IF(B23="","",VLOOKUP(B23,'UNIT UNREG'!$B:$C,2,FALSE)),"")</f>
        <v/>
      </c>
      <c r="F23" s="574"/>
      <c r="G23" s="238"/>
      <c r="H23" s="238"/>
      <c r="I23" s="238"/>
      <c r="J23" s="592" t="str">
        <f>IFERROR(VLOOKUP(H23,'SETT AREA UNIT'!$B:$C,2,FALSE),"")</f>
        <v/>
      </c>
      <c r="K23" s="592" t="str">
        <f>IFERROR(IF(H23="","",VLOOKUP(H23,'UNIT UNREG'!$B:$C,2,FALSE)),"")</f>
        <v/>
      </c>
      <c r="L23" s="574"/>
      <c r="M23" s="238"/>
      <c r="N23" s="238"/>
      <c r="O23" s="238"/>
      <c r="P23" s="592" t="str">
        <f>IFERROR(VLOOKUP(N23,'SETT AREA UNIT'!$B:$C,2,FALSE),"")</f>
        <v/>
      </c>
      <c r="Q23" s="592" t="str">
        <f>IFERROR(IF(N23="","",VLOOKUP(N23,'UNIT UNREG'!$B:$C,2,FALSE)),"")</f>
        <v/>
      </c>
      <c r="R23" s="574"/>
      <c r="S23" s="238"/>
      <c r="T23" s="238"/>
      <c r="U23" s="238"/>
      <c r="V23" s="592" t="str">
        <f>IFERROR(VLOOKUP(T23,'SETT AREA UNIT'!$B:$C,2,FALSE),"")</f>
        <v/>
      </c>
      <c r="W23" s="592" t="str">
        <f>IFERROR(IF(T23="","",VLOOKUP(T23,'UNIT UNREG'!$B:$C,2,FALSE)),"")</f>
        <v/>
      </c>
      <c r="X23" s="574"/>
      <c r="Y23" s="238"/>
      <c r="Z23" s="238"/>
      <c r="AA23" s="238"/>
      <c r="AB23" s="592" t="str">
        <f>IFERROR(VLOOKUP(Z23,'SETT AREA UNIT'!$B:$C,2,FALSE),"")</f>
        <v/>
      </c>
      <c r="AC23" s="592" t="str">
        <f>IFERROR(IF(Z23="","",VLOOKUP(Z23,'UNIT UNREG'!$B:$C,2,FALSE)),"")</f>
        <v/>
      </c>
      <c r="AE23" s="238"/>
      <c r="AF23" s="238"/>
      <c r="AG23" s="238"/>
      <c r="AH23" s="592" t="str">
        <f>IFERROR(VLOOKUP(AF23,'SETT AREA UNIT'!$B:$C,2,FALSE),"")</f>
        <v/>
      </c>
      <c r="AI23" s="592" t="str">
        <f>IFERROR(IF(AF23="","",VLOOKUP(AF23,'UNIT UNREG'!$B:$C,2,FALSE)),"")</f>
        <v/>
      </c>
      <c r="AK23" s="238"/>
      <c r="AL23" s="238"/>
      <c r="AM23" s="238"/>
      <c r="AN23" s="592" t="str">
        <f>IFERROR(VLOOKUP(AL23,'SETT AREA UNIT'!$B:$C,2,FALSE),"")</f>
        <v/>
      </c>
      <c r="AO23" s="592" t="str">
        <f>IFERROR(IF(AL23="","",VLOOKUP(AL23,'UNIT UNREG'!$B:$C,2,FALSE)),"")</f>
        <v/>
      </c>
      <c r="AQ23" s="238"/>
      <c r="AR23" s="238"/>
      <c r="AS23" s="238"/>
      <c r="AT23" s="592" t="str">
        <f>IFERROR(VLOOKUP(AR23,'SETT AREA UNIT'!$B:$C,2,FALSE),"")</f>
        <v/>
      </c>
      <c r="AU23" s="592" t="str">
        <f>IFERROR(IF(AR23="","",VLOOKUP(AR23,'UNIT UNREG'!$B:$C,2,FALSE)),"")</f>
        <v/>
      </c>
      <c r="AW23" s="238"/>
      <c r="AX23" s="238"/>
      <c r="AY23" s="238"/>
      <c r="AZ23" s="592" t="str">
        <f>IFERROR(VLOOKUP(AX23,'SETT AREA UNIT'!$B:$C,2,FALSE),"")</f>
        <v/>
      </c>
      <c r="BA23" s="592" t="str">
        <f>IFERROR(IF(AX23="","",VLOOKUP(AX23,'UNIT UNREG'!$B:$C,2,FALSE)),"")</f>
        <v/>
      </c>
      <c r="BC23" s="238"/>
      <c r="BD23" s="238"/>
      <c r="BE23" s="238"/>
      <c r="BF23" s="592" t="str">
        <f>IFERROR(VLOOKUP(BD23,'SETT AREA UNIT'!$B:$C,2,FALSE),"")</f>
        <v/>
      </c>
      <c r="BG23" s="592" t="str">
        <f>IFERROR(IF(BD23="","",VLOOKUP(BD23,'UNIT UNREG'!$B:$C,2,FALSE)),"")</f>
        <v/>
      </c>
      <c r="BI23" s="238"/>
      <c r="BJ23" s="238"/>
      <c r="BK23" s="238"/>
      <c r="BL23" s="592" t="str">
        <f>IFERROR(VLOOKUP(BJ23,'SETT AREA UNIT'!$B:$C,2,FALSE),"")</f>
        <v/>
      </c>
      <c r="BM23" s="592" t="str">
        <f>IFERROR(IF(BJ23="","",VLOOKUP(BJ23,'UNIT UNREG'!$B:$C,2,FALSE)),"")</f>
        <v/>
      </c>
      <c r="BO23" s="238"/>
      <c r="BP23" s="238"/>
      <c r="BQ23" s="238"/>
      <c r="BR23" s="238"/>
      <c r="BT23" s="238"/>
      <c r="BU23" s="238"/>
      <c r="BV23" s="238"/>
      <c r="BW23" s="238"/>
      <c r="BY23" s="238"/>
      <c r="BZ23" s="238"/>
      <c r="CA23" s="238"/>
      <c r="CB23" s="238"/>
      <c r="CD23" s="238"/>
      <c r="CE23" s="238"/>
      <c r="CF23" s="238"/>
      <c r="CG23" s="238"/>
      <c r="CI23" s="238"/>
      <c r="CJ23" s="238"/>
      <c r="CK23" s="238"/>
      <c r="CL23" s="238"/>
      <c r="CN23" s="238"/>
      <c r="CO23" s="238"/>
      <c r="CP23" s="238"/>
      <c r="CQ23" s="238"/>
    </row>
    <row r="24" spans="1:102" ht="15.75" hidden="1" customHeight="1">
      <c r="A24" s="238"/>
      <c r="B24" s="238"/>
      <c r="C24" s="238"/>
      <c r="D24" s="592" t="str">
        <f>IFERROR(VLOOKUP(B24,'SETT AREA UNIT'!$B:$C,2,FALSE),"")</f>
        <v/>
      </c>
      <c r="E24" s="592" t="str">
        <f>IFERROR(IF(B24="","",VLOOKUP(B24,'UNIT UNREG'!$B:$C,2,FALSE)),"")</f>
        <v/>
      </c>
      <c r="F24" s="574"/>
      <c r="G24" s="238"/>
      <c r="H24" s="238"/>
      <c r="I24" s="238"/>
      <c r="J24" s="592" t="str">
        <f>IFERROR(VLOOKUP(H24,'SETT AREA UNIT'!$B:$C,2,FALSE),"")</f>
        <v/>
      </c>
      <c r="K24" s="592" t="str">
        <f>IFERROR(IF(H24="","",VLOOKUP(H24,'UNIT UNREG'!$B:$C,2,FALSE)),"")</f>
        <v/>
      </c>
      <c r="L24" s="574"/>
      <c r="M24" s="238"/>
      <c r="N24" s="238"/>
      <c r="O24" s="238"/>
      <c r="P24" s="592" t="str">
        <f>IFERROR(VLOOKUP(N24,'SETT AREA UNIT'!$B:$C,2,FALSE),"")</f>
        <v/>
      </c>
      <c r="Q24" s="592" t="str">
        <f>IFERROR(IF(N24="","",VLOOKUP(N24,'UNIT UNREG'!$B:$C,2,FALSE)),"")</f>
        <v/>
      </c>
      <c r="R24" s="574"/>
      <c r="S24" s="238"/>
      <c r="T24" s="238"/>
      <c r="U24" s="238"/>
      <c r="V24" s="592" t="str">
        <f>IFERROR(VLOOKUP(T24,'SETT AREA UNIT'!$B:$C,2,FALSE),"")</f>
        <v/>
      </c>
      <c r="W24" s="592" t="str">
        <f>IFERROR(IF(T24="","",VLOOKUP(T24,'UNIT UNREG'!$B:$C,2,FALSE)),"")</f>
        <v/>
      </c>
      <c r="X24" s="574"/>
      <c r="Y24" s="238"/>
      <c r="Z24" s="238"/>
      <c r="AA24" s="238"/>
      <c r="AB24" s="592" t="str">
        <f>IFERROR(VLOOKUP(Z24,'SETT AREA UNIT'!$B:$C,2,FALSE),"")</f>
        <v/>
      </c>
      <c r="AC24" s="592" t="str">
        <f>IFERROR(IF(Z24="","",VLOOKUP(Z24,'UNIT UNREG'!$B:$C,2,FALSE)),"")</f>
        <v/>
      </c>
      <c r="AE24" s="238"/>
      <c r="AF24" s="238"/>
      <c r="AG24" s="238"/>
      <c r="AH24" s="592" t="str">
        <f>IFERROR(VLOOKUP(AF24,'SETT AREA UNIT'!$B:$C,2,FALSE),"")</f>
        <v/>
      </c>
      <c r="AI24" s="592" t="str">
        <f>IFERROR(IF(AF24="","",VLOOKUP(AF24,'UNIT UNREG'!$B:$C,2,FALSE)),"")</f>
        <v/>
      </c>
      <c r="AK24" s="238"/>
      <c r="AL24" s="238"/>
      <c r="AM24" s="238"/>
      <c r="AN24" s="592" t="str">
        <f>IFERROR(VLOOKUP(AL24,'SETT AREA UNIT'!$B:$C,2,FALSE),"")</f>
        <v/>
      </c>
      <c r="AO24" s="592" t="str">
        <f>IFERROR(IF(AL24="","",VLOOKUP(AL24,'UNIT UNREG'!$B:$C,2,FALSE)),"")</f>
        <v/>
      </c>
      <c r="AQ24" s="238"/>
      <c r="AR24" s="238"/>
      <c r="AS24" s="238"/>
      <c r="AT24" s="592" t="str">
        <f>IFERROR(VLOOKUP(AR24,'SETT AREA UNIT'!$B:$C,2,FALSE),"")</f>
        <v/>
      </c>
      <c r="AU24" s="592" t="str">
        <f>IFERROR(IF(AR24="","",VLOOKUP(AR24,'UNIT UNREG'!$B:$C,2,FALSE)),"")</f>
        <v/>
      </c>
      <c r="AW24" s="238"/>
      <c r="AX24" s="238"/>
      <c r="AY24" s="238"/>
      <c r="AZ24" s="592" t="str">
        <f>IFERROR(VLOOKUP(AX24,'SETT AREA UNIT'!$B:$C,2,FALSE),"")</f>
        <v/>
      </c>
      <c r="BA24" s="592" t="str">
        <f>IFERROR(IF(AX24="","",VLOOKUP(AX24,'UNIT UNREG'!$B:$C,2,FALSE)),"")</f>
        <v/>
      </c>
      <c r="BC24" s="238"/>
      <c r="BD24" s="238"/>
      <c r="BE24" s="238"/>
      <c r="BF24" s="592" t="str">
        <f>IFERROR(VLOOKUP(BD24,'SETT AREA UNIT'!$B:$C,2,FALSE),"")</f>
        <v/>
      </c>
      <c r="BG24" s="592" t="str">
        <f>IFERROR(IF(BD24="","",VLOOKUP(BD24,'UNIT UNREG'!$B:$C,2,FALSE)),"")</f>
        <v/>
      </c>
      <c r="BI24" s="238"/>
      <c r="BJ24" s="238"/>
      <c r="BK24" s="238"/>
      <c r="BL24" s="592" t="str">
        <f>IFERROR(VLOOKUP(BJ24,'SETT AREA UNIT'!$B:$C,2,FALSE),"")</f>
        <v/>
      </c>
      <c r="BM24" s="592" t="str">
        <f>IFERROR(IF(BJ24="","",VLOOKUP(BJ24,'UNIT UNREG'!$B:$C,2,FALSE)),"")</f>
        <v/>
      </c>
      <c r="BO24" s="238"/>
      <c r="BP24" s="238"/>
      <c r="BQ24" s="238"/>
      <c r="BR24" s="238"/>
      <c r="BT24" s="238"/>
      <c r="BU24" s="238"/>
      <c r="BV24" s="238"/>
      <c r="BW24" s="238"/>
      <c r="BY24" s="238"/>
      <c r="BZ24" s="238"/>
      <c r="CA24" s="238"/>
      <c r="CB24" s="238"/>
      <c r="CD24" s="238"/>
      <c r="CE24" s="238"/>
      <c r="CF24" s="238"/>
      <c r="CG24" s="238"/>
      <c r="CI24" s="238"/>
      <c r="CJ24" s="238"/>
      <c r="CK24" s="238"/>
      <c r="CL24" s="238"/>
      <c r="CN24" s="238"/>
      <c r="CO24" s="238"/>
      <c r="CP24" s="238"/>
      <c r="CQ24" s="238"/>
    </row>
    <row r="25" spans="1:102" ht="15.75" hidden="1" customHeight="1">
      <c r="A25" s="238"/>
      <c r="B25" s="238"/>
      <c r="C25" s="238"/>
      <c r="D25" s="592" t="str">
        <f>IFERROR(VLOOKUP(B25,'SETT AREA UNIT'!$B:$C,2,FALSE),"")</f>
        <v/>
      </c>
      <c r="E25" s="592" t="str">
        <f>IFERROR(IF(B25="","",VLOOKUP(B25,'UNIT UNREG'!$B:$C,2,FALSE)),"")</f>
        <v/>
      </c>
      <c r="F25" s="574"/>
      <c r="G25" s="238"/>
      <c r="H25" s="238"/>
      <c r="I25" s="238"/>
      <c r="J25" s="592" t="str">
        <f>IFERROR(VLOOKUP(H25,'SETT AREA UNIT'!$B:$C,2,FALSE),"")</f>
        <v/>
      </c>
      <c r="K25" s="592" t="str">
        <f>IFERROR(IF(H25="","",VLOOKUP(H25,'UNIT UNREG'!$B:$C,2,FALSE)),"")</f>
        <v/>
      </c>
      <c r="L25" s="574"/>
      <c r="M25" s="238"/>
      <c r="N25" s="238"/>
      <c r="O25" s="238"/>
      <c r="P25" s="592" t="str">
        <f>IFERROR(VLOOKUP(N25,'SETT AREA UNIT'!$B:$C,2,FALSE),"")</f>
        <v/>
      </c>
      <c r="Q25" s="592" t="str">
        <f>IFERROR(IF(N25="","",VLOOKUP(N25,'UNIT UNREG'!$B:$C,2,FALSE)),"")</f>
        <v/>
      </c>
      <c r="R25" s="574"/>
      <c r="S25" s="238"/>
      <c r="T25" s="238"/>
      <c r="U25" s="238"/>
      <c r="V25" s="592" t="str">
        <f>IFERROR(VLOOKUP(T25,'SETT AREA UNIT'!$B:$C,2,FALSE),"")</f>
        <v/>
      </c>
      <c r="W25" s="592" t="str">
        <f>IFERROR(IF(T25="","",VLOOKUP(T25,'UNIT UNREG'!$B:$C,2,FALSE)),"")</f>
        <v/>
      </c>
      <c r="X25" s="574"/>
      <c r="Y25" s="238"/>
      <c r="Z25" s="238"/>
      <c r="AA25" s="238"/>
      <c r="AB25" s="592" t="str">
        <f>IFERROR(VLOOKUP(Z25,'SETT AREA UNIT'!$B:$C,2,FALSE),"")</f>
        <v/>
      </c>
      <c r="AC25" s="592" t="str">
        <f>IFERROR(IF(Z25="","",VLOOKUP(Z25,'UNIT UNREG'!$B:$C,2,FALSE)),"")</f>
        <v/>
      </c>
      <c r="AE25" s="238"/>
      <c r="AF25" s="238"/>
      <c r="AG25" s="238"/>
      <c r="AH25" s="592" t="str">
        <f>IFERROR(VLOOKUP(AF25,'SETT AREA UNIT'!$B:$C,2,FALSE),"")</f>
        <v/>
      </c>
      <c r="AI25" s="592" t="str">
        <f>IFERROR(IF(AF25="","",VLOOKUP(AF25,'UNIT UNREG'!$B:$C,2,FALSE)),"")</f>
        <v/>
      </c>
      <c r="AK25" s="238"/>
      <c r="AL25" s="238"/>
      <c r="AM25" s="238"/>
      <c r="AN25" s="592" t="str">
        <f>IFERROR(VLOOKUP(AL25,'SETT AREA UNIT'!$B:$C,2,FALSE),"")</f>
        <v/>
      </c>
      <c r="AO25" s="592" t="str">
        <f>IFERROR(IF(AL25="","",VLOOKUP(AL25,'UNIT UNREG'!$B:$C,2,FALSE)),"")</f>
        <v/>
      </c>
      <c r="AQ25" s="238"/>
      <c r="AR25" s="238"/>
      <c r="AS25" s="238"/>
      <c r="AT25" s="592" t="str">
        <f>IFERROR(VLOOKUP(AR25,'SETT AREA UNIT'!$B:$C,2,FALSE),"")</f>
        <v/>
      </c>
      <c r="AU25" s="592" t="str">
        <f>IFERROR(IF(AR25="","",VLOOKUP(AR25,'UNIT UNREG'!$B:$C,2,FALSE)),"")</f>
        <v/>
      </c>
      <c r="AW25" s="238"/>
      <c r="AX25" s="238"/>
      <c r="AY25" s="238"/>
      <c r="AZ25" s="592" t="str">
        <f>IFERROR(VLOOKUP(AX25,'SETT AREA UNIT'!$B:$C,2,FALSE),"")</f>
        <v/>
      </c>
      <c r="BA25" s="592" t="str">
        <f>IFERROR(IF(AX25="","",VLOOKUP(AX25,'UNIT UNREG'!$B:$C,2,FALSE)),"")</f>
        <v/>
      </c>
      <c r="BC25" s="238"/>
      <c r="BD25" s="238"/>
      <c r="BE25" s="238"/>
      <c r="BF25" s="592" t="str">
        <f>IFERROR(VLOOKUP(BD25,'SETT AREA UNIT'!$B:$C,2,FALSE),"")</f>
        <v/>
      </c>
      <c r="BG25" s="592" t="str">
        <f>IFERROR(IF(BD25="","",VLOOKUP(BD25,'UNIT UNREG'!$B:$C,2,FALSE)),"")</f>
        <v/>
      </c>
      <c r="BI25" s="238"/>
      <c r="BJ25" s="238"/>
      <c r="BK25" s="238"/>
      <c r="BL25" s="592" t="str">
        <f>IFERROR(VLOOKUP(BJ25,'SETT AREA UNIT'!$B:$C,2,FALSE),"")</f>
        <v/>
      </c>
      <c r="BM25" s="592" t="str">
        <f>IFERROR(IF(BJ25="","",VLOOKUP(BJ25,'UNIT UNREG'!$B:$C,2,FALSE)),"")</f>
        <v/>
      </c>
      <c r="BO25" s="238"/>
      <c r="BP25" s="238"/>
      <c r="BQ25" s="238"/>
      <c r="BR25" s="238"/>
      <c r="BT25" s="238"/>
      <c r="BU25" s="238"/>
      <c r="BV25" s="238"/>
      <c r="BW25" s="238"/>
      <c r="BY25" s="238"/>
      <c r="BZ25" s="238"/>
      <c r="CA25" s="238"/>
      <c r="CB25" s="238"/>
      <c r="CD25" s="238"/>
      <c r="CE25" s="238"/>
      <c r="CF25" s="238"/>
      <c r="CG25" s="238"/>
      <c r="CI25" s="238"/>
      <c r="CJ25" s="238"/>
      <c r="CK25" s="238"/>
      <c r="CL25" s="238"/>
      <c r="CN25" s="238"/>
      <c r="CO25" s="238"/>
      <c r="CP25" s="238"/>
      <c r="CQ25" s="238"/>
    </row>
    <row r="26" spans="1:102" ht="15.75" hidden="1" customHeight="1">
      <c r="A26" s="238"/>
      <c r="B26" s="238"/>
      <c r="C26" s="238"/>
      <c r="D26" s="592" t="str">
        <f>IFERROR(VLOOKUP(B26,'SETT AREA UNIT'!$B:$C,2,FALSE),"")</f>
        <v/>
      </c>
      <c r="E26" s="592" t="str">
        <f>IFERROR(IF(B26="","",VLOOKUP(B26,'UNIT UNREG'!$B:$C,2,FALSE)),"")</f>
        <v/>
      </c>
      <c r="F26" s="574"/>
      <c r="G26" s="238"/>
      <c r="H26" s="238"/>
      <c r="I26" s="238"/>
      <c r="J26" s="592" t="str">
        <f>IFERROR(VLOOKUP(H26,'SETT AREA UNIT'!$B:$C,2,FALSE),"")</f>
        <v/>
      </c>
      <c r="K26" s="592" t="str">
        <f>IFERROR(IF(H26="","",VLOOKUP(H26,'UNIT UNREG'!$B:$C,2,FALSE)),"")</f>
        <v/>
      </c>
      <c r="L26" s="574"/>
      <c r="M26" s="238"/>
      <c r="N26" s="238"/>
      <c r="O26" s="238"/>
      <c r="P26" s="592" t="str">
        <f>IFERROR(VLOOKUP(N26,'SETT AREA UNIT'!$B:$C,2,FALSE),"")</f>
        <v/>
      </c>
      <c r="Q26" s="592" t="str">
        <f>IFERROR(IF(N26="","",VLOOKUP(N26,'UNIT UNREG'!$B:$C,2,FALSE)),"")</f>
        <v/>
      </c>
      <c r="R26" s="574"/>
      <c r="S26" s="238"/>
      <c r="T26" s="238"/>
      <c r="U26" s="238"/>
      <c r="V26" s="592" t="str">
        <f>IFERROR(VLOOKUP(T26,'SETT AREA UNIT'!$B:$C,2,FALSE),"")</f>
        <v/>
      </c>
      <c r="W26" s="592" t="str">
        <f>IFERROR(IF(T26="","",VLOOKUP(T26,'UNIT UNREG'!$B:$C,2,FALSE)),"")</f>
        <v/>
      </c>
      <c r="X26" s="574"/>
      <c r="Y26" s="238"/>
      <c r="Z26" s="238"/>
      <c r="AA26" s="238"/>
      <c r="AB26" s="592" t="str">
        <f>IFERROR(VLOOKUP(Z26,'SETT AREA UNIT'!$B:$C,2,FALSE),"")</f>
        <v/>
      </c>
      <c r="AC26" s="592" t="str">
        <f>IFERROR(IF(Z26="","",VLOOKUP(Z26,'UNIT UNREG'!$B:$C,2,FALSE)),"")</f>
        <v/>
      </c>
      <c r="AE26" s="238"/>
      <c r="AF26" s="238"/>
      <c r="AG26" s="238"/>
      <c r="AH26" s="592" t="str">
        <f>IFERROR(VLOOKUP(AF26,'SETT AREA UNIT'!$B:$C,2,FALSE),"")</f>
        <v/>
      </c>
      <c r="AI26" s="592" t="str">
        <f>IFERROR(IF(AF26="","",VLOOKUP(AF26,'UNIT UNREG'!$B:$C,2,FALSE)),"")</f>
        <v/>
      </c>
      <c r="AK26" s="238"/>
      <c r="AL26" s="238"/>
      <c r="AM26" s="238"/>
      <c r="AN26" s="592" t="str">
        <f>IFERROR(VLOOKUP(AL26,'SETT AREA UNIT'!$B:$C,2,FALSE),"")</f>
        <v/>
      </c>
      <c r="AO26" s="592" t="str">
        <f>IFERROR(IF(AL26="","",VLOOKUP(AL26,'UNIT UNREG'!$B:$C,2,FALSE)),"")</f>
        <v/>
      </c>
      <c r="AQ26" s="238"/>
      <c r="AR26" s="238"/>
      <c r="AS26" s="238"/>
      <c r="AT26" s="592" t="str">
        <f>IFERROR(VLOOKUP(AR26,'SETT AREA UNIT'!$B:$C,2,FALSE),"")</f>
        <v/>
      </c>
      <c r="AU26" s="592" t="str">
        <f>IFERROR(IF(AR26="","",VLOOKUP(AR26,'UNIT UNREG'!$B:$C,2,FALSE)),"")</f>
        <v/>
      </c>
      <c r="AW26" s="238"/>
      <c r="AX26" s="238"/>
      <c r="AY26" s="238"/>
      <c r="AZ26" s="592" t="str">
        <f>IFERROR(VLOOKUP(AX26,'SETT AREA UNIT'!$B:$C,2,FALSE),"")</f>
        <v/>
      </c>
      <c r="BA26" s="592" t="str">
        <f>IFERROR(IF(AX26="","",VLOOKUP(AX26,'UNIT UNREG'!$B:$C,2,FALSE)),"")</f>
        <v/>
      </c>
      <c r="BC26" s="238"/>
      <c r="BD26" s="238"/>
      <c r="BE26" s="238"/>
      <c r="BF26" s="592" t="str">
        <f>IFERROR(VLOOKUP(BD26,'SETT AREA UNIT'!$B:$C,2,FALSE),"")</f>
        <v/>
      </c>
      <c r="BG26" s="592" t="str">
        <f>IFERROR(IF(BD26="","",VLOOKUP(BD26,'UNIT UNREG'!$B:$C,2,FALSE)),"")</f>
        <v/>
      </c>
      <c r="BI26" s="238"/>
      <c r="BJ26" s="238"/>
      <c r="BK26" s="238"/>
      <c r="BL26" s="592" t="str">
        <f>IFERROR(VLOOKUP(BJ26,'SETT AREA UNIT'!$B:$C,2,FALSE),"")</f>
        <v/>
      </c>
      <c r="BM26" s="592" t="str">
        <f>IFERROR(IF(BJ26="","",VLOOKUP(BJ26,'UNIT UNREG'!$B:$C,2,FALSE)),"")</f>
        <v/>
      </c>
      <c r="BO26" s="238"/>
      <c r="BP26" s="238"/>
      <c r="BQ26" s="238"/>
      <c r="BR26" s="238"/>
      <c r="BT26" s="238"/>
      <c r="BU26" s="238"/>
      <c r="BV26" s="238"/>
      <c r="BW26" s="238"/>
      <c r="BY26" s="238"/>
      <c r="BZ26" s="238"/>
      <c r="CA26" s="238"/>
      <c r="CB26" s="238"/>
      <c r="CD26" s="238"/>
      <c r="CE26" s="238"/>
      <c r="CF26" s="238"/>
      <c r="CG26" s="238"/>
      <c r="CI26" s="238"/>
      <c r="CJ26" s="238"/>
      <c r="CK26" s="238"/>
      <c r="CL26" s="238"/>
      <c r="CN26" s="238"/>
      <c r="CO26" s="238"/>
      <c r="CP26" s="238"/>
      <c r="CQ26" s="238"/>
    </row>
    <row r="27" spans="1:102" ht="15.75" hidden="1" customHeight="1">
      <c r="A27" s="238"/>
      <c r="B27" s="238"/>
      <c r="C27" s="238"/>
      <c r="D27" s="592" t="str">
        <f>IFERROR(VLOOKUP(B27,'SETT AREA UNIT'!$B:$C,2,FALSE),"")</f>
        <v/>
      </c>
      <c r="E27" s="592" t="str">
        <f>IFERROR(IF(B27="","",VLOOKUP(B27,'UNIT UNREG'!$B:$C,2,FALSE)),"")</f>
        <v/>
      </c>
      <c r="F27" s="574"/>
      <c r="G27" s="238"/>
      <c r="H27" s="238"/>
      <c r="I27" s="238"/>
      <c r="J27" s="592" t="str">
        <f>IFERROR(VLOOKUP(H27,'SETT AREA UNIT'!$B:$C,2,FALSE),"")</f>
        <v/>
      </c>
      <c r="K27" s="592" t="str">
        <f>IFERROR(IF(H27="","",VLOOKUP(H27,'UNIT UNREG'!$B:$C,2,FALSE)),"")</f>
        <v/>
      </c>
      <c r="L27" s="574"/>
      <c r="M27" s="238"/>
      <c r="N27" s="238"/>
      <c r="O27" s="238"/>
      <c r="P27" s="592" t="str">
        <f>IFERROR(VLOOKUP(N27,'SETT AREA UNIT'!$B:$C,2,FALSE),"")</f>
        <v/>
      </c>
      <c r="Q27" s="592" t="str">
        <f>IFERROR(IF(N27="","",VLOOKUP(N27,'UNIT UNREG'!$B:$C,2,FALSE)),"")</f>
        <v/>
      </c>
      <c r="R27" s="574"/>
      <c r="S27" s="238"/>
      <c r="T27" s="238"/>
      <c r="U27" s="238"/>
      <c r="V27" s="592" t="str">
        <f>IFERROR(VLOOKUP(T27,'SETT AREA UNIT'!$B:$C,2,FALSE),"")</f>
        <v/>
      </c>
      <c r="W27" s="592" t="str">
        <f>IFERROR(IF(T27="","",VLOOKUP(T27,'UNIT UNREG'!$B:$C,2,FALSE)),"")</f>
        <v/>
      </c>
      <c r="X27" s="574"/>
      <c r="Y27" s="238"/>
      <c r="Z27" s="238"/>
      <c r="AA27" s="238"/>
      <c r="AB27" s="592" t="str">
        <f>IFERROR(VLOOKUP(Z27,'SETT AREA UNIT'!$B:$C,2,FALSE),"")</f>
        <v/>
      </c>
      <c r="AC27" s="592" t="str">
        <f>IFERROR(IF(Z27="","",VLOOKUP(Z27,'UNIT UNREG'!$B:$C,2,FALSE)),"")</f>
        <v/>
      </c>
      <c r="AE27" s="238"/>
      <c r="AF27" s="238"/>
      <c r="AG27" s="238"/>
      <c r="AH27" s="592" t="str">
        <f>IFERROR(VLOOKUP(AF27,'SETT AREA UNIT'!$B:$C,2,FALSE),"")</f>
        <v/>
      </c>
      <c r="AI27" s="592" t="str">
        <f>IFERROR(IF(AF27="","",VLOOKUP(AF27,'UNIT UNREG'!$B:$C,2,FALSE)),"")</f>
        <v/>
      </c>
      <c r="AK27" s="238"/>
      <c r="AL27" s="238"/>
      <c r="AM27" s="238"/>
      <c r="AN27" s="592" t="str">
        <f>IFERROR(VLOOKUP(AL27,'SETT AREA UNIT'!$B:$C,2,FALSE),"")</f>
        <v/>
      </c>
      <c r="AO27" s="592" t="str">
        <f>IFERROR(IF(AL27="","",VLOOKUP(AL27,'UNIT UNREG'!$B:$C,2,FALSE)),"")</f>
        <v/>
      </c>
      <c r="AQ27" s="238"/>
      <c r="AR27" s="238"/>
      <c r="AS27" s="238"/>
      <c r="AT27" s="592" t="str">
        <f>IFERROR(VLOOKUP(AR27,'SETT AREA UNIT'!$B:$C,2,FALSE),"")</f>
        <v/>
      </c>
      <c r="AU27" s="592" t="str">
        <f>IFERROR(IF(AR27="","",VLOOKUP(AR27,'UNIT UNREG'!$B:$C,2,FALSE)),"")</f>
        <v/>
      </c>
      <c r="AW27" s="238"/>
      <c r="AX27" s="238"/>
      <c r="AY27" s="238"/>
      <c r="AZ27" s="592" t="str">
        <f>IFERROR(VLOOKUP(AX27,'SETT AREA UNIT'!$B:$C,2,FALSE),"")</f>
        <v/>
      </c>
      <c r="BA27" s="592" t="str">
        <f>IFERROR(IF(AX27="","",VLOOKUP(AX27,'UNIT UNREG'!$B:$C,2,FALSE)),"")</f>
        <v/>
      </c>
      <c r="BC27" s="238"/>
      <c r="BD27" s="238"/>
      <c r="BE27" s="238"/>
      <c r="BF27" s="592" t="str">
        <f>IFERROR(VLOOKUP(BD27,'SETT AREA UNIT'!$B:$C,2,FALSE),"")</f>
        <v/>
      </c>
      <c r="BG27" s="592" t="str">
        <f>IFERROR(IF(BD27="","",VLOOKUP(BD27,'UNIT UNREG'!$B:$C,2,FALSE)),"")</f>
        <v/>
      </c>
      <c r="BI27" s="238"/>
      <c r="BJ27" s="238"/>
      <c r="BK27" s="238"/>
      <c r="BL27" s="592" t="str">
        <f>IFERROR(VLOOKUP(BJ27,'SETT AREA UNIT'!$B:$C,2,FALSE),"")</f>
        <v/>
      </c>
      <c r="BM27" s="592" t="str">
        <f>IFERROR(IF(BJ27="","",VLOOKUP(BJ27,'UNIT UNREG'!$B:$C,2,FALSE)),"")</f>
        <v/>
      </c>
      <c r="BO27" s="238"/>
      <c r="BP27" s="238"/>
      <c r="BQ27" s="238"/>
      <c r="BR27" s="238"/>
      <c r="BT27" s="238"/>
      <c r="BU27" s="238"/>
      <c r="BV27" s="238"/>
      <c r="BW27" s="238"/>
      <c r="BY27" s="238"/>
      <c r="BZ27" s="238"/>
      <c r="CA27" s="238"/>
      <c r="CB27" s="238"/>
      <c r="CD27" s="238"/>
      <c r="CE27" s="238"/>
      <c r="CF27" s="238"/>
      <c r="CG27" s="238"/>
      <c r="CI27" s="238"/>
      <c r="CJ27" s="238"/>
      <c r="CK27" s="238"/>
      <c r="CL27" s="238"/>
      <c r="CN27" s="238"/>
      <c r="CO27" s="238"/>
      <c r="CP27" s="238"/>
      <c r="CQ27" s="238"/>
    </row>
    <row r="28" spans="1:102" ht="15.75" hidden="1" customHeight="1">
      <c r="A28" s="238"/>
      <c r="B28" s="238"/>
      <c r="C28" s="238"/>
      <c r="D28" s="592" t="str">
        <f>IFERROR(VLOOKUP(B28,'SETT AREA UNIT'!$B:$C,2,FALSE),"")</f>
        <v/>
      </c>
      <c r="E28" s="592" t="str">
        <f>IFERROR(IF(B28="","",VLOOKUP(B28,'UNIT UNREG'!$B:$C,2,FALSE)),"")</f>
        <v/>
      </c>
      <c r="F28" s="574"/>
      <c r="G28" s="238"/>
      <c r="H28" s="238"/>
      <c r="I28" s="238"/>
      <c r="J28" s="592" t="str">
        <f>IFERROR(VLOOKUP(H28,'SETT AREA UNIT'!$B:$C,2,FALSE),"")</f>
        <v/>
      </c>
      <c r="K28" s="592" t="str">
        <f>IFERROR(IF(H28="","",VLOOKUP(H28,'UNIT UNREG'!$B:$C,2,FALSE)),"")</f>
        <v/>
      </c>
      <c r="L28" s="574"/>
      <c r="M28" s="238"/>
      <c r="N28" s="238"/>
      <c r="O28" s="238"/>
      <c r="P28" s="592" t="str">
        <f>IFERROR(VLOOKUP(N28,'SETT AREA UNIT'!$B:$C,2,FALSE),"")</f>
        <v/>
      </c>
      <c r="Q28" s="592" t="str">
        <f>IFERROR(IF(N28="","",VLOOKUP(N28,'UNIT UNREG'!$B:$C,2,FALSE)),"")</f>
        <v/>
      </c>
      <c r="R28" s="574"/>
      <c r="S28" s="238"/>
      <c r="T28" s="238"/>
      <c r="U28" s="238"/>
      <c r="V28" s="592" t="str">
        <f>IFERROR(VLOOKUP(T28,'SETT AREA UNIT'!$B:$C,2,FALSE),"")</f>
        <v/>
      </c>
      <c r="W28" s="592" t="str">
        <f>IFERROR(IF(T28="","",VLOOKUP(T28,'UNIT UNREG'!$B:$C,2,FALSE)),"")</f>
        <v/>
      </c>
      <c r="X28" s="574"/>
      <c r="Y28" s="238"/>
      <c r="Z28" s="238"/>
      <c r="AA28" s="238"/>
      <c r="AB28" s="592" t="str">
        <f>IFERROR(VLOOKUP(Z28,'SETT AREA UNIT'!$B:$C,2,FALSE),"")</f>
        <v/>
      </c>
      <c r="AC28" s="592" t="str">
        <f>IFERROR(IF(Z28="","",VLOOKUP(Z28,'UNIT UNREG'!$B:$C,2,FALSE)),"")</f>
        <v/>
      </c>
      <c r="AE28" s="238"/>
      <c r="AF28" s="238"/>
      <c r="AG28" s="238"/>
      <c r="AH28" s="592" t="str">
        <f>IFERROR(VLOOKUP(AF28,'SETT AREA UNIT'!$B:$C,2,FALSE),"")</f>
        <v/>
      </c>
      <c r="AI28" s="592" t="str">
        <f>IFERROR(IF(AF28="","",VLOOKUP(AF28,'UNIT UNREG'!$B:$C,2,FALSE)),"")</f>
        <v/>
      </c>
      <c r="AK28" s="238"/>
      <c r="AL28" s="238"/>
      <c r="AM28" s="238"/>
      <c r="AN28" s="592" t="str">
        <f>IFERROR(VLOOKUP(AL28,'SETT AREA UNIT'!$B:$C,2,FALSE),"")</f>
        <v/>
      </c>
      <c r="AO28" s="592" t="str">
        <f>IFERROR(IF(AL28="","",VLOOKUP(AL28,'UNIT UNREG'!$B:$C,2,FALSE)),"")</f>
        <v/>
      </c>
      <c r="AQ28" s="238"/>
      <c r="AR28" s="238"/>
      <c r="AS28" s="238"/>
      <c r="AT28" s="592" t="str">
        <f>IFERROR(VLOOKUP(AR28,'SETT AREA UNIT'!$B:$C,2,FALSE),"")</f>
        <v/>
      </c>
      <c r="AU28" s="592" t="str">
        <f>IFERROR(IF(AR28="","",VLOOKUP(AR28,'UNIT UNREG'!$B:$C,2,FALSE)),"")</f>
        <v/>
      </c>
      <c r="AW28" s="238"/>
      <c r="AX28" s="238"/>
      <c r="AY28" s="238"/>
      <c r="AZ28" s="592" t="str">
        <f>IFERROR(VLOOKUP(AX28,'SETT AREA UNIT'!$B:$C,2,FALSE),"")</f>
        <v/>
      </c>
      <c r="BA28" s="592" t="str">
        <f>IFERROR(IF(AX28="","",VLOOKUP(AX28,'UNIT UNREG'!$B:$C,2,FALSE)),"")</f>
        <v/>
      </c>
      <c r="BC28" s="238"/>
      <c r="BD28" s="238"/>
      <c r="BE28" s="238"/>
      <c r="BF28" s="592" t="str">
        <f>IFERROR(VLOOKUP(BD28,'SETT AREA UNIT'!$B:$C,2,FALSE),"")</f>
        <v/>
      </c>
      <c r="BG28" s="592" t="str">
        <f>IFERROR(IF(BD28="","",VLOOKUP(BD28,'UNIT UNREG'!$B:$C,2,FALSE)),"")</f>
        <v/>
      </c>
      <c r="BI28" s="238"/>
      <c r="BJ28" s="238"/>
      <c r="BK28" s="238"/>
      <c r="BL28" s="592" t="str">
        <f>IFERROR(VLOOKUP(BJ28,'SETT AREA UNIT'!$B:$C,2,FALSE),"")</f>
        <v/>
      </c>
      <c r="BM28" s="592" t="str">
        <f>IFERROR(IF(BJ28="","",VLOOKUP(BJ28,'UNIT UNREG'!$B:$C,2,FALSE)),"")</f>
        <v/>
      </c>
      <c r="BO28" s="238"/>
      <c r="BP28" s="238"/>
      <c r="BQ28" s="238"/>
      <c r="BR28" s="238"/>
      <c r="BT28" s="238"/>
      <c r="BU28" s="238"/>
      <c r="BV28" s="238"/>
      <c r="BW28" s="238"/>
      <c r="BY28" s="238"/>
      <c r="BZ28" s="238"/>
      <c r="CA28" s="238"/>
      <c r="CB28" s="238"/>
      <c r="CD28" s="238"/>
      <c r="CE28" s="238"/>
      <c r="CF28" s="238"/>
      <c r="CG28" s="238"/>
      <c r="CI28" s="238"/>
      <c r="CJ28" s="238"/>
      <c r="CK28" s="238"/>
      <c r="CL28" s="238"/>
      <c r="CN28" s="238"/>
      <c r="CO28" s="238"/>
      <c r="CP28" s="238"/>
      <c r="CQ28" s="238"/>
    </row>
    <row r="29" spans="1:102" ht="15.75" customHeight="1">
      <c r="A29" s="66" t="s">
        <v>119</v>
      </c>
      <c r="B29" s="66" t="s">
        <v>80</v>
      </c>
      <c r="C29" s="66" t="s">
        <v>25</v>
      </c>
      <c r="D29" s="232"/>
      <c r="E29" s="66" t="s">
        <v>81</v>
      </c>
      <c r="F29" s="756"/>
      <c r="G29" s="66" t="s">
        <v>119</v>
      </c>
      <c r="H29" s="66" t="s">
        <v>80</v>
      </c>
      <c r="I29" s="66" t="s">
        <v>25</v>
      </c>
      <c r="J29" s="232"/>
      <c r="K29" s="66" t="s">
        <v>81</v>
      </c>
      <c r="L29" s="572"/>
      <c r="M29" s="66" t="s">
        <v>119</v>
      </c>
      <c r="N29" s="66" t="s">
        <v>80</v>
      </c>
      <c r="O29" s="66" t="s">
        <v>25</v>
      </c>
      <c r="P29" s="232"/>
      <c r="Q29" s="66" t="s">
        <v>81</v>
      </c>
      <c r="R29" s="756"/>
      <c r="S29" s="66" t="s">
        <v>119</v>
      </c>
      <c r="T29" s="66" t="s">
        <v>80</v>
      </c>
      <c r="U29" s="66" t="s">
        <v>25</v>
      </c>
      <c r="V29" s="232"/>
      <c r="W29" s="66" t="s">
        <v>81</v>
      </c>
      <c r="X29" s="756"/>
      <c r="Y29" s="66" t="s">
        <v>119</v>
      </c>
      <c r="Z29" s="66" t="s">
        <v>80</v>
      </c>
      <c r="AA29" s="66" t="s">
        <v>25</v>
      </c>
      <c r="AB29" s="66"/>
      <c r="AC29" s="66" t="s">
        <v>81</v>
      </c>
      <c r="AE29" s="66" t="s">
        <v>119</v>
      </c>
      <c r="AF29" s="66" t="s">
        <v>80</v>
      </c>
      <c r="AG29" s="66" t="s">
        <v>25</v>
      </c>
      <c r="AH29" s="66"/>
      <c r="AI29" s="66" t="s">
        <v>81</v>
      </c>
      <c r="AK29" s="66" t="s">
        <v>119</v>
      </c>
      <c r="AL29" s="66" t="s">
        <v>80</v>
      </c>
      <c r="AM29" s="66" t="s">
        <v>25</v>
      </c>
      <c r="AN29" s="66"/>
      <c r="AO29" s="66" t="s">
        <v>81</v>
      </c>
      <c r="AQ29" s="66" t="s">
        <v>119</v>
      </c>
      <c r="AR29" s="66" t="s">
        <v>80</v>
      </c>
      <c r="AS29" s="66" t="s">
        <v>25</v>
      </c>
      <c r="AT29" s="66"/>
      <c r="AU29" s="66" t="s">
        <v>81</v>
      </c>
      <c r="AW29" s="66" t="s">
        <v>119</v>
      </c>
      <c r="AX29" s="66" t="s">
        <v>80</v>
      </c>
      <c r="AY29" s="66" t="s">
        <v>25</v>
      </c>
      <c r="AZ29" s="66"/>
      <c r="BA29" s="66" t="s">
        <v>81</v>
      </c>
      <c r="BC29" s="66" t="s">
        <v>119</v>
      </c>
      <c r="BD29" s="66" t="s">
        <v>80</v>
      </c>
      <c r="BE29" s="66" t="s">
        <v>25</v>
      </c>
      <c r="BF29" s="66"/>
      <c r="BG29" s="66" t="s">
        <v>81</v>
      </c>
      <c r="BI29" s="66" t="s">
        <v>119</v>
      </c>
      <c r="BJ29" s="66" t="s">
        <v>80</v>
      </c>
      <c r="BK29" s="66" t="s">
        <v>25</v>
      </c>
      <c r="BL29" s="66"/>
      <c r="BM29" s="66" t="s">
        <v>81</v>
      </c>
      <c r="BO29" s="576" t="s">
        <v>119</v>
      </c>
      <c r="BP29" s="66" t="s">
        <v>80</v>
      </c>
      <c r="BQ29" s="66" t="s">
        <v>25</v>
      </c>
      <c r="BR29" s="66" t="s">
        <v>81</v>
      </c>
      <c r="BT29" s="576" t="s">
        <v>119</v>
      </c>
      <c r="BU29" s="66" t="s">
        <v>80</v>
      </c>
      <c r="BV29" s="66" t="s">
        <v>25</v>
      </c>
      <c r="BW29" s="66" t="s">
        <v>81</v>
      </c>
      <c r="BY29" s="576" t="s">
        <v>119</v>
      </c>
      <c r="BZ29" s="66" t="s">
        <v>80</v>
      </c>
      <c r="CA29" s="66" t="s">
        <v>25</v>
      </c>
      <c r="CB29" s="66" t="s">
        <v>81</v>
      </c>
      <c r="CD29" s="576" t="s">
        <v>119</v>
      </c>
      <c r="CE29" s="66" t="s">
        <v>80</v>
      </c>
      <c r="CF29" s="66" t="s">
        <v>25</v>
      </c>
      <c r="CG29" s="66" t="s">
        <v>81</v>
      </c>
      <c r="CI29" s="576" t="s">
        <v>119</v>
      </c>
      <c r="CJ29" s="66" t="s">
        <v>80</v>
      </c>
      <c r="CK29" s="66" t="s">
        <v>25</v>
      </c>
      <c r="CL29" s="66" t="s">
        <v>81</v>
      </c>
      <c r="CN29" s="576" t="s">
        <v>119</v>
      </c>
      <c r="CO29" s="66" t="s">
        <v>80</v>
      </c>
      <c r="CP29" s="66" t="s">
        <v>25</v>
      </c>
      <c r="CQ29" s="66" t="s">
        <v>81</v>
      </c>
    </row>
    <row r="30" spans="1:102" ht="15.75" customHeight="1">
      <c r="A30" s="356" t="s">
        <v>65</v>
      </c>
      <c r="B30" s="238">
        <v>4</v>
      </c>
      <c r="C30" s="501">
        <f>IF(A30="","",COUNTIFS(A9:A28,"&gt;=0",C9:C28,A30))</f>
        <v>5</v>
      </c>
      <c r="D30" s="593"/>
      <c r="E30" s="592">
        <f t="shared" ref="E30:E31" si="1">IFERROR(B30-C30,"")</f>
        <v>-1</v>
      </c>
      <c r="F30" s="574"/>
      <c r="G30" s="356" t="s">
        <v>574</v>
      </c>
      <c r="H30" s="238">
        <v>3</v>
      </c>
      <c r="I30" s="501">
        <f>IF(G30="","",COUNTIFS(G9:G28,"&gt;=0",I9:I28,G30))</f>
        <v>2</v>
      </c>
      <c r="J30" s="593"/>
      <c r="K30" s="592">
        <f t="shared" ref="K30:K31" si="2">IFERROR(H30-I30,"")</f>
        <v>1</v>
      </c>
      <c r="L30" s="574"/>
      <c r="M30" s="433" t="s">
        <v>427</v>
      </c>
      <c r="N30" s="238">
        <v>3</v>
      </c>
      <c r="O30" s="593">
        <f>IF(M30="","",COUNTIFS(M9:M28,"&gt;=0",O9:O28,M30))</f>
        <v>3</v>
      </c>
      <c r="P30" s="593"/>
      <c r="Q30" s="592">
        <f t="shared" ref="Q30:Q31" si="3">IFERROR(N30-O30,"")</f>
        <v>0</v>
      </c>
      <c r="R30" s="574"/>
      <c r="S30" s="238"/>
      <c r="T30" s="238"/>
      <c r="U30" s="501" t="str">
        <f>IF(S30="","",COUNTIFS(S9:S28,"&gt;=0",U9:U28,S30))</f>
        <v/>
      </c>
      <c r="V30" s="593"/>
      <c r="W30" s="592" t="str">
        <f t="shared" ref="W30:W31" si="4">IFERROR(T30-U30,"")</f>
        <v/>
      </c>
      <c r="X30" s="574"/>
      <c r="Y30" s="573"/>
      <c r="Z30" s="238"/>
      <c r="AA30" s="593" t="str">
        <f>IF(Y30="","",COUNTIFS(Y9:Y28,"&gt;=0",AA9:AA28,Y30))</f>
        <v/>
      </c>
      <c r="AB30" s="593"/>
      <c r="AC30" s="592" t="str">
        <f t="shared" ref="AC30:AC31" si="5">IFERROR(Z30-AA30,"")</f>
        <v/>
      </c>
      <c r="AE30" s="573"/>
      <c r="AF30" s="238"/>
      <c r="AG30" s="593" t="str">
        <f>IF(AE30="","",COUNTIFS(AE9:AE28,"&gt;=0",AG9:AG28,AE30))</f>
        <v/>
      </c>
      <c r="AH30" s="593"/>
      <c r="AI30" s="592" t="str">
        <f t="shared" ref="AI30:AI31" si="6">IFERROR(AF30-AG30,"")</f>
        <v/>
      </c>
      <c r="AK30" s="238"/>
      <c r="AL30" s="238"/>
      <c r="AM30" s="501" t="str">
        <f>IF(AK30="","",COUNTIFS(AK9:AK28,"&gt;=0",AM9:AM28,AK30))</f>
        <v/>
      </c>
      <c r="AN30" s="593"/>
      <c r="AO30" s="592" t="str">
        <f t="shared" ref="AO30:AO31" si="7">IFERROR(AL30-AM30,"")</f>
        <v/>
      </c>
      <c r="AQ30" s="434" t="s">
        <v>550</v>
      </c>
      <c r="AR30" s="238">
        <v>4</v>
      </c>
      <c r="AS30" s="593">
        <f>IF(AQ30="","",COUNTIFS(AQ9:AQ28,"&gt;=0",AS9:AS28,AQ30))</f>
        <v>4</v>
      </c>
      <c r="AT30" s="593"/>
      <c r="AU30" s="592">
        <f t="shared" ref="AU30:AU31" si="8">IFERROR(AR30-AS30,"")</f>
        <v>0</v>
      </c>
      <c r="AW30" s="425" t="s">
        <v>447</v>
      </c>
      <c r="AX30" s="238">
        <v>3</v>
      </c>
      <c r="AY30" s="501">
        <f>IF(AW30="","",COUNTIFS(AW9:AW28,"&gt;=0",AY9:AY28,AW30))</f>
        <v>3</v>
      </c>
      <c r="AZ30" s="593"/>
      <c r="BA30" s="592">
        <f t="shared" ref="BA30:BA31" si="9">IFERROR(AX30-AY30,"")</f>
        <v>0</v>
      </c>
      <c r="BC30" s="762" t="s">
        <v>763</v>
      </c>
      <c r="BD30" s="238">
        <v>2</v>
      </c>
      <c r="BE30" s="593">
        <f>IF(BC30="","",COUNTIFS(BC9:BC28,"&gt;=0",BE9:BE28,BC30))</f>
        <v>2</v>
      </c>
      <c r="BF30" s="593"/>
      <c r="BG30" s="592">
        <f t="shared" ref="BG30:BG31" si="10">IFERROR(BD30-BE30,"")</f>
        <v>0</v>
      </c>
      <c r="BI30" s="575"/>
      <c r="BJ30" s="238"/>
      <c r="BK30" s="593" t="str">
        <f>IF(BI30="","",COUNTIFS(BI9:BI28,"&gt;=0",BK9:BK28,BI30))</f>
        <v/>
      </c>
      <c r="BL30" s="593"/>
      <c r="BM30" s="592" t="str">
        <f t="shared" ref="BM30:BM31" si="11">IFERROR(BJ30-BK30,"")</f>
        <v/>
      </c>
      <c r="BO30" s="238"/>
      <c r="BP30" s="238"/>
      <c r="BQ30" s="501">
        <f>+COUNTIF(BQ9:BQ28,BO30)</f>
        <v>0</v>
      </c>
      <c r="BR30" s="238">
        <f>BP30-BQ30</f>
        <v>0</v>
      </c>
      <c r="BT30" s="238"/>
      <c r="BU30" s="238"/>
      <c r="BV30" s="501">
        <f>+COUNTIF(BV9:BV28,BT30)</f>
        <v>0</v>
      </c>
      <c r="BW30" s="238">
        <f>BU30-BV30</f>
        <v>0</v>
      </c>
      <c r="BY30" s="238"/>
      <c r="BZ30" s="238"/>
      <c r="CA30" s="501">
        <f>+COUNTIF(CA9:CA28,BY30)</f>
        <v>0</v>
      </c>
      <c r="CB30" s="238">
        <f>BZ30-CA30</f>
        <v>0</v>
      </c>
      <c r="CD30" s="238"/>
      <c r="CE30" s="238"/>
      <c r="CF30" s="501">
        <f>+COUNTIF(CF9:CF28,CD30)</f>
        <v>0</v>
      </c>
      <c r="CG30" s="238">
        <f>CE30-CF30</f>
        <v>0</v>
      </c>
      <c r="CI30" s="238"/>
      <c r="CJ30" s="238"/>
      <c r="CK30" s="501">
        <f>+COUNTIF(CK9:CK28,CI30)</f>
        <v>0</v>
      </c>
      <c r="CL30" s="238">
        <f>CJ30-CK30</f>
        <v>0</v>
      </c>
      <c r="CN30" s="238"/>
      <c r="CO30" s="238"/>
      <c r="CP30" s="501">
        <f>+COUNTIF(CP9:CP28,CN30)</f>
        <v>0</v>
      </c>
      <c r="CQ30" s="238">
        <f>CO30-CP30</f>
        <v>0</v>
      </c>
    </row>
    <row r="31" spans="1:102" ht="15.75" customHeight="1">
      <c r="A31" s="238"/>
      <c r="B31" s="238"/>
      <c r="C31" s="593" t="str">
        <f>IF(A31="","",COUNTIFS(A9:A28,"&gt;=0",C9:C28,A31))</f>
        <v/>
      </c>
      <c r="D31" s="593"/>
      <c r="E31" s="592" t="str">
        <f t="shared" si="1"/>
        <v/>
      </c>
      <c r="F31" s="574"/>
      <c r="G31" s="575"/>
      <c r="H31" s="238"/>
      <c r="I31" s="593" t="str">
        <f>IF(G31="","",COUNTIFS(G9:G28,"&gt;=0",I9:I28,G31))</f>
        <v/>
      </c>
      <c r="J31" s="593"/>
      <c r="K31" s="592" t="str">
        <f t="shared" si="2"/>
        <v/>
      </c>
      <c r="L31" s="574"/>
      <c r="M31" s="575"/>
      <c r="N31" s="238"/>
      <c r="O31" s="593" t="str">
        <f>IF(M31="","",COUNTIFS(M9:M28,"&gt;=0",O9:O28,M31))</f>
        <v/>
      </c>
      <c r="P31" s="593"/>
      <c r="Q31" s="592" t="str">
        <f t="shared" si="3"/>
        <v/>
      </c>
      <c r="R31" s="574"/>
      <c r="S31" s="575"/>
      <c r="T31" s="238"/>
      <c r="U31" s="593" t="str">
        <f>IF(S31="","",COUNTIFS(S9:S28,"&gt;=0",U9:U28,S31))</f>
        <v/>
      </c>
      <c r="V31" s="593"/>
      <c r="W31" s="592" t="str">
        <f t="shared" si="4"/>
        <v/>
      </c>
      <c r="X31" s="574"/>
      <c r="Y31" s="575"/>
      <c r="Z31" s="238"/>
      <c r="AA31" s="593" t="str">
        <f>IF(Y31="","",COUNTIFS(Y9:Y28,"&gt;=0",AA9:AA28,Y31))</f>
        <v/>
      </c>
      <c r="AB31" s="593"/>
      <c r="AC31" s="592" t="str">
        <f t="shared" si="5"/>
        <v/>
      </c>
      <c r="AE31" s="575"/>
      <c r="AF31" s="238"/>
      <c r="AG31" s="593" t="str">
        <f>IF(AE31="","",COUNTIFS(AE9:AE28,"&gt;=0",AG9:AG28,AE31))</f>
        <v/>
      </c>
      <c r="AH31" s="593"/>
      <c r="AI31" s="592" t="str">
        <f t="shared" si="6"/>
        <v/>
      </c>
      <c r="AK31" s="575"/>
      <c r="AL31" s="238"/>
      <c r="AM31" s="593" t="str">
        <f>IF(AK31="","",COUNTIFS(AK9:AK28,"&gt;=0",AM9:AM28,AK31))</f>
        <v/>
      </c>
      <c r="AN31" s="593"/>
      <c r="AO31" s="592" t="str">
        <f t="shared" si="7"/>
        <v/>
      </c>
      <c r="AQ31" s="437" t="s">
        <v>548</v>
      </c>
      <c r="AR31" s="238">
        <v>5</v>
      </c>
      <c r="AS31" s="593">
        <f>IF(AQ31="","",COUNTIFS(AQ9:AQ28,"&gt;=0",AS9:AS28,AQ31))</f>
        <v>5</v>
      </c>
      <c r="AT31" s="593"/>
      <c r="AU31" s="592">
        <f t="shared" si="8"/>
        <v>0</v>
      </c>
      <c r="AW31" s="575"/>
      <c r="AX31" s="238"/>
      <c r="AY31" s="593" t="str">
        <f>IF(AW31="","",COUNTIFS(AW9:AW28,"&gt;=0",AY9:AY28,AW31))</f>
        <v/>
      </c>
      <c r="AZ31" s="593"/>
      <c r="BA31" s="592" t="str">
        <f t="shared" si="9"/>
        <v/>
      </c>
      <c r="BC31" s="418" t="s">
        <v>566</v>
      </c>
      <c r="BD31" s="238">
        <v>7</v>
      </c>
      <c r="BE31" s="593">
        <f>IF(BC31="","",COUNTIFS(BC9:BC28,"&gt;=0",BE9:BE28,BC31))</f>
        <v>9</v>
      </c>
      <c r="BF31" s="593"/>
      <c r="BG31" s="592">
        <f t="shared" si="10"/>
        <v>-2</v>
      </c>
      <c r="BI31" s="575"/>
      <c r="BJ31" s="238"/>
      <c r="BK31" s="593" t="str">
        <f>IF(BI31="","",COUNTIFS(BI9:BI28,"&gt;=0",BK9:BK28,BI31))</f>
        <v/>
      </c>
      <c r="BL31" s="593"/>
      <c r="BM31" s="592" t="str">
        <f t="shared" si="11"/>
        <v/>
      </c>
      <c r="BO31" s="238"/>
      <c r="BP31" s="238"/>
      <c r="BQ31" s="501">
        <f>+COUNTIF(BQ9:BQ28,BO31)</f>
        <v>0</v>
      </c>
      <c r="BR31" s="238">
        <f t="shared" ref="BR31:BR32" si="12">BP31-BQ31</f>
        <v>0</v>
      </c>
      <c r="BT31" s="238"/>
      <c r="BU31" s="238"/>
      <c r="BV31" s="501">
        <f>+COUNTIF(BV9:BV28,BT31)</f>
        <v>0</v>
      </c>
      <c r="BW31" s="238">
        <f t="shared" ref="BW31:BW32" si="13">BU31-BV31</f>
        <v>0</v>
      </c>
      <c r="BY31" s="238"/>
      <c r="BZ31" s="238"/>
      <c r="CA31" s="501">
        <f>+COUNTIF(CA9:CA28,BY31)</f>
        <v>0</v>
      </c>
      <c r="CB31" s="238">
        <f t="shared" ref="CB31:CB32" si="14">BZ31-CA31</f>
        <v>0</v>
      </c>
      <c r="CD31" s="238"/>
      <c r="CE31" s="238"/>
      <c r="CF31" s="501">
        <f>+COUNTIF(CF9:CF28,CD31)</f>
        <v>0</v>
      </c>
      <c r="CG31" s="238">
        <f t="shared" ref="CG31:CG32" si="15">CE31-CF31</f>
        <v>0</v>
      </c>
      <c r="CI31" s="238"/>
      <c r="CJ31" s="238"/>
      <c r="CK31" s="501">
        <f>+COUNTIF(CK9:CK28,CI31)</f>
        <v>0</v>
      </c>
      <c r="CL31" s="238">
        <f t="shared" ref="CL31:CL32" si="16">CJ31-CK31</f>
        <v>0</v>
      </c>
      <c r="CN31" s="238"/>
      <c r="CO31" s="238"/>
      <c r="CP31" s="501">
        <f>+COUNTIF(CP9:CP28,CN31)</f>
        <v>0</v>
      </c>
      <c r="CQ31" s="238">
        <f t="shared" ref="CQ31:CQ32" si="17">CO31-CP31</f>
        <v>0</v>
      </c>
    </row>
    <row r="32" spans="1:102" ht="15.75" customHeight="1">
      <c r="A32" s="238"/>
      <c r="B32" s="238"/>
      <c r="C32" s="593" t="str">
        <f>IF(A32="","",COUNTIFS(A9:A28,"&gt;=0",C9:C28,A32))</f>
        <v/>
      </c>
      <c r="D32" s="593"/>
      <c r="E32" s="592" t="str">
        <f>IFERROR(B32-C32,"")</f>
        <v/>
      </c>
      <c r="F32" s="574"/>
      <c r="G32" s="238"/>
      <c r="H32" s="238"/>
      <c r="I32" s="593" t="str">
        <f>IF(G32="","",COUNTIFS(G9:G28,"&gt;=0",I9:I28,G32))</f>
        <v/>
      </c>
      <c r="J32" s="593"/>
      <c r="K32" s="592" t="str">
        <f>IFERROR(H32-I32,"")</f>
        <v/>
      </c>
      <c r="L32" s="574"/>
      <c r="M32" s="238"/>
      <c r="N32" s="238"/>
      <c r="O32" s="593" t="str">
        <f>IF(M32="","",COUNTIFS(M9:M28,"&gt;=0",O9:O28,M32))</f>
        <v/>
      </c>
      <c r="P32" s="593"/>
      <c r="Q32" s="592" t="str">
        <f>IFERROR(N32-O32,"")</f>
        <v/>
      </c>
      <c r="R32" s="574"/>
      <c r="S32" s="238"/>
      <c r="T32" s="238"/>
      <c r="U32" s="593" t="str">
        <f>IF(S32="","",COUNTIFS(S9:S28,"&gt;=0",U9:U28,S32))</f>
        <v/>
      </c>
      <c r="V32" s="593"/>
      <c r="W32" s="592" t="str">
        <f>IFERROR(T32-U32,"")</f>
        <v/>
      </c>
      <c r="X32" s="574"/>
      <c r="Y32" s="238"/>
      <c r="Z32" s="238"/>
      <c r="AA32" s="593" t="str">
        <f>IF(Y32="","",COUNTIFS(Y9:Y28,"&gt;=0",AA9:AA28,Y32))</f>
        <v/>
      </c>
      <c r="AB32" s="593"/>
      <c r="AC32" s="592" t="str">
        <f>IFERROR(Z32-AA32,"")</f>
        <v/>
      </c>
      <c r="AE32" s="238"/>
      <c r="AF32" s="238"/>
      <c r="AG32" s="593" t="str">
        <f>IF(AE32="","",COUNTIFS(AE9:AE28,"&gt;=0",AG9:AG28,AE32))</f>
        <v/>
      </c>
      <c r="AH32" s="593"/>
      <c r="AI32" s="592" t="str">
        <f>IFERROR(AF32-AG32,"")</f>
        <v/>
      </c>
      <c r="AK32" s="238"/>
      <c r="AL32" s="238"/>
      <c r="AM32" s="593" t="str">
        <f>IF(AK32="","",COUNTIFS(AK9:AK28,"&gt;=0",AM9:AM28,AK32))</f>
        <v/>
      </c>
      <c r="AN32" s="593"/>
      <c r="AO32" s="592" t="str">
        <f>IFERROR(AL32-AM32,"")</f>
        <v/>
      </c>
      <c r="AQ32" s="238"/>
      <c r="AR32" s="238"/>
      <c r="AS32" s="593" t="str">
        <f>IF(AQ32="","",COUNTIFS(AQ9:AQ28,"&gt;=0",AS9:AS28,AQ32))</f>
        <v/>
      </c>
      <c r="AT32" s="593"/>
      <c r="AU32" s="592" t="str">
        <f>IFERROR(AR32-AS32,"")</f>
        <v/>
      </c>
      <c r="AW32" s="238"/>
      <c r="AX32" s="238"/>
      <c r="AY32" s="593" t="str">
        <f>IF(AW32="","",COUNTIFS(AW9:AW28,"&gt;=0",AY9:AY28,AW32))</f>
        <v/>
      </c>
      <c r="AZ32" s="593"/>
      <c r="BA32" s="592" t="str">
        <f>IFERROR(AX32-AY32,"")</f>
        <v/>
      </c>
      <c r="BC32" s="238"/>
      <c r="BD32" s="238"/>
      <c r="BE32" s="593" t="str">
        <f>IF(BC32="","",COUNTIFS(BC9:BC28,"&gt;=0",BE9:BE28,BC32))</f>
        <v/>
      </c>
      <c r="BF32" s="593"/>
      <c r="BG32" s="592" t="str">
        <f>IFERROR(BD32-BE32,"")</f>
        <v/>
      </c>
      <c r="BI32" s="238"/>
      <c r="BJ32" s="238"/>
      <c r="BK32" s="593" t="str">
        <f>IF(BI32="","",COUNTIFS(BI9:BI28,"&gt;=0",BK9:BK28,BI32))</f>
        <v/>
      </c>
      <c r="BL32" s="593"/>
      <c r="BM32" s="592" t="str">
        <f>IFERROR(BJ32-BK32,"")</f>
        <v/>
      </c>
      <c r="BO32" s="238"/>
      <c r="BP32" s="238"/>
      <c r="BQ32" s="501">
        <f>+COUNTIF(BQ9:BQ28,BO32)</f>
        <v>0</v>
      </c>
      <c r="BR32" s="238">
        <f t="shared" si="12"/>
        <v>0</v>
      </c>
      <c r="BT32" s="238"/>
      <c r="BU32" s="238"/>
      <c r="BV32" s="501">
        <f>+COUNTIF(BV9:BV28,BT32)</f>
        <v>0</v>
      </c>
      <c r="BW32" s="238">
        <f t="shared" si="13"/>
        <v>0</v>
      </c>
      <c r="BY32" s="238"/>
      <c r="BZ32" s="238"/>
      <c r="CA32" s="501">
        <f>+COUNTIF(CA9:CA28,BY32)</f>
        <v>0</v>
      </c>
      <c r="CB32" s="238">
        <f t="shared" si="14"/>
        <v>0</v>
      </c>
      <c r="CD32" s="238"/>
      <c r="CE32" s="238"/>
      <c r="CF32" s="501">
        <f>+COUNTIF(CF9:CF28,CD32)</f>
        <v>0</v>
      </c>
      <c r="CG32" s="238">
        <f t="shared" si="15"/>
        <v>0</v>
      </c>
      <c r="CI32" s="238"/>
      <c r="CJ32" s="238"/>
      <c r="CK32" s="501">
        <f>+COUNTIF(CK9:CK28,CI32)</f>
        <v>0</v>
      </c>
      <c r="CL32" s="238">
        <f t="shared" si="16"/>
        <v>0</v>
      </c>
      <c r="CN32" s="238"/>
      <c r="CO32" s="238"/>
      <c r="CP32" s="501">
        <f>+COUNTIF(CP9:CP28,CN32)</f>
        <v>0</v>
      </c>
      <c r="CQ32" s="238">
        <f t="shared" si="17"/>
        <v>0</v>
      </c>
    </row>
    <row r="33" spans="1:95" s="413" customFormat="1" ht="15.75" customHeight="1">
      <c r="A33" s="656" t="s">
        <v>104</v>
      </c>
      <c r="B33" s="657">
        <f>SUM(B30:B32)</f>
        <v>4</v>
      </c>
      <c r="C33" s="657">
        <f>SUM(C30:C32)</f>
        <v>5</v>
      </c>
      <c r="D33" s="488"/>
      <c r="F33" s="756"/>
      <c r="G33" s="656" t="s">
        <v>104</v>
      </c>
      <c r="H33" s="657">
        <f>SUM(H30:H32)</f>
        <v>3</v>
      </c>
      <c r="I33" s="657">
        <f>SUM(I30:I32)</f>
        <v>2</v>
      </c>
      <c r="J33" s="488"/>
      <c r="M33" s="656" t="s">
        <v>104</v>
      </c>
      <c r="N33" s="657">
        <f>SUM(N30:N32)</f>
        <v>3</v>
      </c>
      <c r="O33" s="657">
        <f>SUM(O30:O32)</f>
        <v>3</v>
      </c>
      <c r="P33" s="488"/>
      <c r="R33" s="756"/>
      <c r="S33" s="656" t="s">
        <v>104</v>
      </c>
      <c r="T33" s="657">
        <f>SUM(T30:T32)</f>
        <v>0</v>
      </c>
      <c r="U33" s="657">
        <f>SUM(U30:U32)</f>
        <v>0</v>
      </c>
      <c r="V33" s="488"/>
      <c r="X33" s="756"/>
      <c r="Y33" s="656" t="s">
        <v>104</v>
      </c>
      <c r="Z33" s="657">
        <f>SUM(Z30:Z32)</f>
        <v>0</v>
      </c>
      <c r="AA33" s="657">
        <f>SUM(AA30:AA32)</f>
        <v>0</v>
      </c>
      <c r="AB33" s="488"/>
      <c r="AE33" s="656" t="s">
        <v>104</v>
      </c>
      <c r="AF33" s="657">
        <f>SUM(AF30:AF32)</f>
        <v>0</v>
      </c>
      <c r="AG33" s="657">
        <f>SUM(AG30:AG32)</f>
        <v>0</v>
      </c>
      <c r="AH33" s="488"/>
      <c r="AK33" s="656" t="s">
        <v>104</v>
      </c>
      <c r="AL33" s="657">
        <f>SUM(AL30:AL32)</f>
        <v>0</v>
      </c>
      <c r="AM33" s="657">
        <f>SUM(AM30:AM32)</f>
        <v>0</v>
      </c>
      <c r="AN33" s="488"/>
      <c r="AQ33" s="656" t="s">
        <v>104</v>
      </c>
      <c r="AR33" s="657">
        <f>SUM(AR30:AR32)</f>
        <v>9</v>
      </c>
      <c r="AS33" s="657">
        <f>SUM(AS30:AS32)</f>
        <v>9</v>
      </c>
      <c r="AT33" s="488"/>
      <c r="AW33" s="656" t="s">
        <v>104</v>
      </c>
      <c r="AX33" s="657">
        <f>SUM(AX30:AX32)</f>
        <v>3</v>
      </c>
      <c r="AY33" s="657">
        <f>SUM(AY30:AY32)</f>
        <v>3</v>
      </c>
      <c r="AZ33" s="488"/>
      <c r="BC33" s="656" t="s">
        <v>104</v>
      </c>
      <c r="BD33" s="657">
        <f>SUM(BD30:BD32)</f>
        <v>9</v>
      </c>
      <c r="BE33" s="657">
        <f>SUM(BE30:BE32)</f>
        <v>11</v>
      </c>
      <c r="BF33" s="488"/>
      <c r="BI33" s="656" t="s">
        <v>104</v>
      </c>
      <c r="BJ33" s="657">
        <f>SUM(BJ30:BJ32)</f>
        <v>0</v>
      </c>
      <c r="BK33" s="657">
        <f>SUM(BK30:BK32)</f>
        <v>0</v>
      </c>
      <c r="BL33" s="488"/>
      <c r="BO33" s="656" t="s">
        <v>104</v>
      </c>
      <c r="BP33" s="657">
        <f>SUM(BP30:BP32)</f>
        <v>0</v>
      </c>
      <c r="BQ33" s="657">
        <f>SUM(BQ30:BQ32)</f>
        <v>0</v>
      </c>
      <c r="BT33" s="656" t="s">
        <v>104</v>
      </c>
      <c r="BU33" s="657">
        <f>SUM(BU30:BU32)</f>
        <v>0</v>
      </c>
      <c r="BV33" s="657">
        <f>SUM(BV30:BV32)</f>
        <v>0</v>
      </c>
      <c r="BY33" s="656" t="s">
        <v>104</v>
      </c>
      <c r="BZ33" s="657">
        <f>SUM(BZ30:BZ32)</f>
        <v>0</v>
      </c>
      <c r="CA33" s="657">
        <f>SUM(CA30:CA32)</f>
        <v>0</v>
      </c>
      <c r="CD33" s="656" t="s">
        <v>104</v>
      </c>
      <c r="CE33" s="657">
        <f>SUM(CE30:CE32)</f>
        <v>0</v>
      </c>
      <c r="CF33" s="657">
        <f>SUM(CF30:CF32)</f>
        <v>0</v>
      </c>
      <c r="CI33" s="656" t="s">
        <v>104</v>
      </c>
      <c r="CJ33" s="657">
        <f>SUM(CJ30:CJ32)</f>
        <v>0</v>
      </c>
      <c r="CK33" s="657">
        <f>SUM(CK30:CK32)</f>
        <v>0</v>
      </c>
      <c r="CN33" s="656" t="s">
        <v>104</v>
      </c>
      <c r="CO33" s="657">
        <f>SUM(CO30:CO32)</f>
        <v>0</v>
      </c>
      <c r="CP33" s="657">
        <f>SUM(CP30:CP32)</f>
        <v>0</v>
      </c>
    </row>
    <row r="34" spans="1:95" ht="15.75" customHeight="1">
      <c r="A34" s="985" t="s">
        <v>105</v>
      </c>
      <c r="B34" s="986"/>
      <c r="C34" s="447">
        <f>SUM(B33,N33,T33,Z33,AF33,AL33,AX33,AR33,BD33,BJ33,H33)</f>
        <v>31</v>
      </c>
      <c r="D34" s="512"/>
      <c r="G34" s="577">
        <v>137</v>
      </c>
      <c r="R34" s="756"/>
      <c r="S34" s="577">
        <v>137</v>
      </c>
      <c r="X34" s="756"/>
    </row>
    <row r="35" spans="1:95" ht="15.75" customHeight="1">
      <c r="A35" s="968" t="s">
        <v>103</v>
      </c>
      <c r="B35" s="969"/>
      <c r="C35" s="447">
        <f>SUM(C33,O33,U33,AA33,AG33,AM33,AS33,AY33,BE33,BK33,I33)</f>
        <v>33</v>
      </c>
      <c r="D35" s="512"/>
    </row>
    <row r="36" spans="1:95" ht="7.9" customHeight="1">
      <c r="A36" s="512"/>
      <c r="B36" s="512"/>
      <c r="C36" s="512"/>
      <c r="D36" s="512"/>
      <c r="E36" s="512"/>
      <c r="F36" s="512"/>
      <c r="G36" s="512"/>
      <c r="K36" s="512"/>
      <c r="O36" s="512"/>
      <c r="P36" s="512"/>
      <c r="Q36" s="512"/>
      <c r="R36" s="512"/>
      <c r="S36" s="512"/>
      <c r="W36" s="512"/>
      <c r="AA36" s="512"/>
      <c r="AB36" s="512"/>
      <c r="AE36" s="512"/>
      <c r="AF36" s="512"/>
      <c r="AG36" s="512"/>
      <c r="AH36" s="512"/>
      <c r="AK36" s="512"/>
      <c r="AL36" s="512"/>
      <c r="AM36" s="512"/>
      <c r="AN36" s="512"/>
      <c r="AQ36" s="512"/>
      <c r="AR36" s="512"/>
      <c r="AS36" s="512"/>
      <c r="AT36" s="512"/>
      <c r="AW36" s="512"/>
      <c r="AX36" s="512"/>
      <c r="AY36" s="512"/>
      <c r="AZ36" s="512"/>
      <c r="BC36" s="512"/>
      <c r="BD36" s="512"/>
      <c r="BE36" s="512"/>
      <c r="BF36" s="512"/>
      <c r="BI36" s="512"/>
      <c r="BJ36" s="512"/>
      <c r="BK36" s="512"/>
      <c r="BL36" s="512"/>
    </row>
    <row r="37" spans="1:95" ht="18" customHeight="1">
      <c r="A37" s="830" t="s">
        <v>762</v>
      </c>
      <c r="B37" s="998" t="s">
        <v>598</v>
      </c>
      <c r="C37" s="999"/>
      <c r="D37" s="1013" t="s">
        <v>691</v>
      </c>
      <c r="E37" s="1014"/>
      <c r="F37" s="512"/>
      <c r="K37" s="512"/>
      <c r="O37" s="512"/>
      <c r="P37" s="512"/>
      <c r="Q37" s="512"/>
      <c r="R37" s="512"/>
      <c r="S37" s="512"/>
      <c r="W37" s="512"/>
      <c r="AA37" s="512"/>
      <c r="AB37" s="512"/>
      <c r="AE37" s="998" t="s">
        <v>598</v>
      </c>
      <c r="AF37" s="999"/>
      <c r="AG37" s="512"/>
      <c r="AH37" s="512"/>
      <c r="AK37" s="998" t="s">
        <v>598</v>
      </c>
      <c r="AL37" s="999"/>
      <c r="AM37" s="512"/>
      <c r="AN37" s="512"/>
      <c r="AQ37" s="998" t="s">
        <v>598</v>
      </c>
      <c r="AR37" s="999"/>
      <c r="AS37" s="1018" t="s">
        <v>914</v>
      </c>
      <c r="AT37" s="1019"/>
      <c r="AU37" s="863"/>
      <c r="AV37" s="863"/>
      <c r="AW37" s="863"/>
      <c r="AX37" s="863"/>
      <c r="AY37" s="674"/>
      <c r="AZ37" s="674"/>
      <c r="BA37" s="863"/>
      <c r="BB37" s="863"/>
      <c r="BC37" s="863"/>
      <c r="BD37" s="863"/>
      <c r="BE37" s="674"/>
      <c r="BF37" s="674"/>
      <c r="BI37" s="512"/>
      <c r="BJ37" s="512"/>
      <c r="BK37" s="512"/>
      <c r="BL37" s="512"/>
    </row>
    <row r="38" spans="1:95" ht="18" customHeight="1">
      <c r="A38" s="730" t="s">
        <v>63</v>
      </c>
      <c r="B38" s="1002">
        <f>IFERROR(Qty!J36,"")</f>
        <v>4775.6153846153848</v>
      </c>
      <c r="C38" s="1003"/>
      <c r="D38" s="1009">
        <f>IFERROR(B39-B38,"")</f>
        <v>0</v>
      </c>
      <c r="E38" s="1010"/>
      <c r="AE38" s="996">
        <f>IFERROR(Qty!$J$37,"")</f>
        <v>4247.9444444444443</v>
      </c>
      <c r="AF38" s="997"/>
      <c r="AK38" s="1002">
        <f>IFERROR(Qty!$J$37,"")</f>
        <v>4247.9444444444443</v>
      </c>
      <c r="AL38" s="1003"/>
      <c r="AQ38" s="996">
        <f>IFERROR(Qty!$J$37,"")</f>
        <v>4247.9444444444443</v>
      </c>
      <c r="AR38" s="997"/>
      <c r="AS38" s="434" t="s">
        <v>550</v>
      </c>
      <c r="AT38" s="592">
        <v>10</v>
      </c>
      <c r="BC38" s="1017" t="s">
        <v>914</v>
      </c>
      <c r="BD38" s="1017"/>
    </row>
    <row r="39" spans="1:95" ht="18" customHeight="1">
      <c r="A39" s="731" t="s">
        <v>761</v>
      </c>
      <c r="B39" s="1000">
        <f>IFERROR(Qty!Q36,"")</f>
        <v>4775.6153846153848</v>
      </c>
      <c r="C39" s="1001"/>
      <c r="D39" s="1011"/>
      <c r="E39" s="1012"/>
      <c r="AE39" s="994">
        <f>IFERROR(Qty!$Q$37,"")</f>
        <v>4250.1499999999996</v>
      </c>
      <c r="AF39" s="995"/>
      <c r="AK39" s="1000">
        <f>IFERROR(Qty!$Q$37,"")</f>
        <v>4250.1499999999996</v>
      </c>
      <c r="AL39" s="1001"/>
      <c r="AQ39" s="994">
        <f>IFERROR(Qty!$Q$37,"")</f>
        <v>4250.1499999999996</v>
      </c>
      <c r="AR39" s="995"/>
      <c r="AS39" s="437" t="s">
        <v>548</v>
      </c>
      <c r="AT39" s="592">
        <v>15</v>
      </c>
      <c r="BC39" s="418" t="s">
        <v>566</v>
      </c>
      <c r="BD39" s="592">
        <v>20</v>
      </c>
    </row>
    <row r="40" spans="1:95">
      <c r="S40" s="1004" t="s">
        <v>795</v>
      </c>
      <c r="T40" s="1005"/>
      <c r="U40" s="828" t="str">
        <f>IFERROR(VLOOKUP(T41,'CHANGE SHIFT'!$B:$C,2,FALSE),"")</f>
        <v/>
      </c>
      <c r="V40" s="592" t="str">
        <f>IFERROR(VLOOKUP(T41,'SETT AREA UNIT'!$B:$C,2,FALSE),"")</f>
        <v/>
      </c>
      <c r="W40" s="827"/>
      <c r="AQ40" s="1004" t="s">
        <v>795</v>
      </c>
      <c r="AR40" s="1005"/>
      <c r="AS40" s="828" t="str">
        <f>IFERROR(VLOOKUP(AR41,'CHANGE SHIFT'!$B:$C,2,FALSE),"")</f>
        <v/>
      </c>
      <c r="AT40" s="592" t="str">
        <f>IFERROR(VLOOKUP(AR41,'SETT AREA UNIT'!$B:$C,2,FALSE),"")</f>
        <v/>
      </c>
      <c r="BC40" s="512"/>
      <c r="BD40" s="512"/>
    </row>
    <row r="41" spans="1:95" ht="18.75">
      <c r="A41" s="991" t="s">
        <v>41</v>
      </c>
      <c r="B41" s="992"/>
      <c r="C41" s="993"/>
      <c r="E41" s="756"/>
      <c r="F41" s="756"/>
      <c r="K41" s="756"/>
      <c r="L41" s="756"/>
      <c r="Q41" s="756"/>
      <c r="R41" s="756"/>
      <c r="S41" s="736" t="s">
        <v>769</v>
      </c>
      <c r="T41" s="238"/>
      <c r="U41" s="592" t="str">
        <f>IFERROR(VLOOKUP(T41,'Loading RTK'!$C:$D,2,FALSE),"")</f>
        <v/>
      </c>
      <c r="V41" s="592" t="str">
        <f>IFERROR(IF(T41="","",VLOOKUP(T41,'UNIT UNREG'!$B:$C,2,FALSE)),"")</f>
        <v/>
      </c>
      <c r="X41" s="756"/>
      <c r="Y41" s="512"/>
      <c r="Z41" s="512"/>
      <c r="AA41" s="512"/>
      <c r="AC41" s="756"/>
      <c r="AE41" s="512"/>
      <c r="AF41" s="512"/>
      <c r="AG41" s="512"/>
      <c r="AI41" s="756"/>
      <c r="AK41" s="512"/>
      <c r="AL41" s="512"/>
      <c r="AM41" s="512"/>
      <c r="AO41" s="756"/>
      <c r="AQ41" s="736" t="s">
        <v>769</v>
      </c>
      <c r="AR41" s="238"/>
      <c r="AS41" s="592" t="str">
        <f>IFERROR(VLOOKUP(AR41,'Loading RTK'!$C:$D,2,FALSE),"")</f>
        <v/>
      </c>
      <c r="AT41" s="592" t="str">
        <f>IFERROR(IF(AR41="","",VLOOKUP(AR41,'UNIT UNREG'!$B:$C,2,FALSE)),"")</f>
        <v/>
      </c>
      <c r="AU41" s="756"/>
      <c r="AW41" s="512"/>
      <c r="AX41" s="512"/>
      <c r="AY41" s="512"/>
      <c r="BA41" s="756"/>
      <c r="BC41" s="512"/>
      <c r="BD41" s="512"/>
      <c r="BE41" s="512"/>
      <c r="BG41" s="571"/>
      <c r="BI41" s="512"/>
      <c r="BJ41" s="512"/>
      <c r="BK41" s="512"/>
      <c r="BM41" s="571"/>
    </row>
    <row r="42" spans="1:95" ht="21">
      <c r="A42" s="965" t="s">
        <v>572</v>
      </c>
      <c r="B42" s="966"/>
      <c r="C42" s="966"/>
      <c r="D42" s="966"/>
      <c r="E42" s="967"/>
      <c r="F42" s="756"/>
      <c r="G42" s="965" t="s">
        <v>573</v>
      </c>
      <c r="H42" s="966"/>
      <c r="I42" s="966"/>
      <c r="J42" s="966"/>
      <c r="K42" s="967"/>
      <c r="L42" s="756"/>
      <c r="M42" s="965" t="s">
        <v>171</v>
      </c>
      <c r="N42" s="966"/>
      <c r="O42" s="966"/>
      <c r="P42" s="966"/>
      <c r="Q42" s="967"/>
      <c r="R42" s="756"/>
      <c r="S42" s="965" t="s">
        <v>90</v>
      </c>
      <c r="T42" s="966"/>
      <c r="U42" s="966"/>
      <c r="V42" s="966"/>
      <c r="W42" s="967"/>
      <c r="X42" s="756"/>
      <c r="Y42" s="965" t="s">
        <v>172</v>
      </c>
      <c r="Z42" s="966"/>
      <c r="AA42" s="966"/>
      <c r="AB42" s="966"/>
      <c r="AC42" s="967"/>
      <c r="AE42" s="965" t="s">
        <v>188</v>
      </c>
      <c r="AF42" s="966"/>
      <c r="AG42" s="966"/>
      <c r="AH42" s="966"/>
      <c r="AI42" s="967"/>
      <c r="AK42" s="965" t="s">
        <v>199</v>
      </c>
      <c r="AL42" s="966"/>
      <c r="AM42" s="966"/>
      <c r="AN42" s="966"/>
      <c r="AO42" s="967"/>
      <c r="AQ42" s="965" t="s">
        <v>536</v>
      </c>
      <c r="AR42" s="966"/>
      <c r="AS42" s="966"/>
      <c r="AT42" s="966"/>
      <c r="AU42" s="967"/>
      <c r="AW42" s="965" t="s">
        <v>197</v>
      </c>
      <c r="AX42" s="966"/>
      <c r="AY42" s="966"/>
      <c r="AZ42" s="966"/>
      <c r="BA42" s="967"/>
      <c r="BC42" s="965" t="s">
        <v>168</v>
      </c>
      <c r="BD42" s="966"/>
      <c r="BE42" s="966"/>
      <c r="BF42" s="966"/>
      <c r="BG42" s="967"/>
      <c r="BI42" s="965" t="s">
        <v>189</v>
      </c>
      <c r="BJ42" s="966"/>
      <c r="BK42" s="966"/>
      <c r="BL42" s="966"/>
      <c r="BM42" s="967"/>
      <c r="BO42" s="964" t="s">
        <v>190</v>
      </c>
      <c r="BP42" s="964"/>
      <c r="BQ42" s="964"/>
      <c r="BR42" s="964"/>
      <c r="BT42" s="964" t="s">
        <v>191</v>
      </c>
      <c r="BU42" s="964"/>
      <c r="BV42" s="964"/>
      <c r="BW42" s="964"/>
      <c r="BY42" s="964" t="s">
        <v>192</v>
      </c>
      <c r="BZ42" s="964"/>
      <c r="CA42" s="964"/>
      <c r="CB42" s="964"/>
      <c r="CD42" s="964" t="s">
        <v>193</v>
      </c>
      <c r="CE42" s="964"/>
      <c r="CF42" s="964"/>
      <c r="CG42" s="964"/>
      <c r="CI42" s="964" t="s">
        <v>194</v>
      </c>
      <c r="CJ42" s="964"/>
      <c r="CK42" s="964"/>
      <c r="CL42" s="964"/>
      <c r="CN42" s="964" t="s">
        <v>195</v>
      </c>
      <c r="CO42" s="964"/>
      <c r="CP42" s="964"/>
      <c r="CQ42" s="964"/>
    </row>
    <row r="43" spans="1:95" ht="15.75">
      <c r="A43" s="231" t="s">
        <v>84</v>
      </c>
      <c r="B43" s="68" t="s">
        <v>151</v>
      </c>
      <c r="C43" s="68" t="s">
        <v>152</v>
      </c>
      <c r="D43" s="68" t="s">
        <v>434</v>
      </c>
      <c r="E43" s="68" t="s">
        <v>167</v>
      </c>
      <c r="F43" s="756"/>
      <c r="G43" s="231" t="s">
        <v>84</v>
      </c>
      <c r="H43" s="68" t="s">
        <v>151</v>
      </c>
      <c r="I43" s="68" t="s">
        <v>152</v>
      </c>
      <c r="J43" s="68" t="s">
        <v>434</v>
      </c>
      <c r="K43" s="68" t="s">
        <v>167</v>
      </c>
      <c r="L43" s="756"/>
      <c r="M43" s="231" t="s">
        <v>84</v>
      </c>
      <c r="N43" s="68" t="s">
        <v>151</v>
      </c>
      <c r="O43" s="68" t="s">
        <v>152</v>
      </c>
      <c r="P43" s="68" t="s">
        <v>434</v>
      </c>
      <c r="Q43" s="68" t="s">
        <v>167</v>
      </c>
      <c r="R43" s="756"/>
      <c r="S43" s="231" t="s">
        <v>84</v>
      </c>
      <c r="T43" s="68" t="s">
        <v>151</v>
      </c>
      <c r="U43" s="68" t="s">
        <v>152</v>
      </c>
      <c r="V43" s="68" t="s">
        <v>434</v>
      </c>
      <c r="W43" s="68" t="s">
        <v>167</v>
      </c>
      <c r="X43" s="756"/>
      <c r="Y43" s="231" t="s">
        <v>84</v>
      </c>
      <c r="Z43" s="68" t="s">
        <v>151</v>
      </c>
      <c r="AA43" s="68" t="s">
        <v>152</v>
      </c>
      <c r="AB43" s="68" t="s">
        <v>434</v>
      </c>
      <c r="AC43" s="68" t="s">
        <v>167</v>
      </c>
      <c r="AE43" s="231" t="s">
        <v>84</v>
      </c>
      <c r="AF43" s="68" t="s">
        <v>151</v>
      </c>
      <c r="AG43" s="68" t="s">
        <v>152</v>
      </c>
      <c r="AH43" s="68" t="s">
        <v>434</v>
      </c>
      <c r="AI43" s="68" t="s">
        <v>167</v>
      </c>
      <c r="AK43" s="231" t="s">
        <v>84</v>
      </c>
      <c r="AL43" s="68" t="s">
        <v>151</v>
      </c>
      <c r="AM43" s="68" t="s">
        <v>152</v>
      </c>
      <c r="AN43" s="68" t="s">
        <v>434</v>
      </c>
      <c r="AO43" s="68" t="s">
        <v>167</v>
      </c>
      <c r="AQ43" s="231" t="s">
        <v>84</v>
      </c>
      <c r="AR43" s="68" t="s">
        <v>151</v>
      </c>
      <c r="AS43" s="68" t="s">
        <v>152</v>
      </c>
      <c r="AT43" s="68" t="s">
        <v>434</v>
      </c>
      <c r="AU43" s="68" t="s">
        <v>167</v>
      </c>
      <c r="AW43" s="231" t="s">
        <v>84</v>
      </c>
      <c r="AX43" s="68" t="s">
        <v>151</v>
      </c>
      <c r="AY43" s="68" t="s">
        <v>152</v>
      </c>
      <c r="AZ43" s="68" t="s">
        <v>434</v>
      </c>
      <c r="BA43" s="68" t="s">
        <v>167</v>
      </c>
      <c r="BC43" s="231" t="s">
        <v>84</v>
      </c>
      <c r="BD43" s="68" t="s">
        <v>151</v>
      </c>
      <c r="BE43" s="68" t="s">
        <v>152</v>
      </c>
      <c r="BF43" s="68" t="s">
        <v>434</v>
      </c>
      <c r="BG43" s="68" t="s">
        <v>167</v>
      </c>
      <c r="BI43" s="231" t="s">
        <v>84</v>
      </c>
      <c r="BJ43" s="68" t="s">
        <v>151</v>
      </c>
      <c r="BK43" s="68" t="s">
        <v>152</v>
      </c>
      <c r="BL43" s="68" t="s">
        <v>434</v>
      </c>
      <c r="BM43" s="68" t="s">
        <v>167</v>
      </c>
      <c r="BO43" s="68" t="s">
        <v>84</v>
      </c>
      <c r="BP43" s="68" t="s">
        <v>102</v>
      </c>
      <c r="BQ43" s="68" t="s">
        <v>79</v>
      </c>
      <c r="BR43" s="68" t="s">
        <v>167</v>
      </c>
      <c r="BT43" s="68" t="s">
        <v>84</v>
      </c>
      <c r="BU43" s="68" t="s">
        <v>102</v>
      </c>
      <c r="BV43" s="68" t="s">
        <v>79</v>
      </c>
      <c r="BW43" s="68" t="s">
        <v>167</v>
      </c>
      <c r="BY43" s="68" t="s">
        <v>84</v>
      </c>
      <c r="BZ43" s="68" t="s">
        <v>102</v>
      </c>
      <c r="CA43" s="68" t="s">
        <v>79</v>
      </c>
      <c r="CB43" s="68" t="s">
        <v>167</v>
      </c>
      <c r="CD43" s="68" t="s">
        <v>84</v>
      </c>
      <c r="CE43" s="68" t="s">
        <v>102</v>
      </c>
      <c r="CF43" s="68" t="s">
        <v>79</v>
      </c>
      <c r="CG43" s="68" t="s">
        <v>167</v>
      </c>
      <c r="CI43" s="68" t="s">
        <v>84</v>
      </c>
      <c r="CJ43" s="68" t="s">
        <v>102</v>
      </c>
      <c r="CK43" s="68" t="s">
        <v>79</v>
      </c>
      <c r="CL43" s="68" t="s">
        <v>167</v>
      </c>
      <c r="CN43" s="68" t="s">
        <v>84</v>
      </c>
      <c r="CO43" s="68" t="s">
        <v>102</v>
      </c>
      <c r="CP43" s="68" t="s">
        <v>79</v>
      </c>
      <c r="CQ43" s="68" t="s">
        <v>167</v>
      </c>
    </row>
    <row r="44" spans="1:95">
      <c r="A44" s="238">
        <v>37</v>
      </c>
      <c r="B44" s="7">
        <v>295</v>
      </c>
      <c r="C44" s="356" t="s">
        <v>65</v>
      </c>
      <c r="D44" s="592" t="str">
        <f>IFERROR(VLOOKUP(B44,'SETT AREA UNIT'!$B:$C,2,FALSE),"")</f>
        <v>KM 34</v>
      </c>
      <c r="E44" s="592" t="str">
        <f>IFERROR(IF(B44="","",VLOOKUP(B44,'UNIT UNREG'!$B:$C,2,FALSE)),"")</f>
        <v/>
      </c>
      <c r="F44" s="574"/>
      <c r="G44" s="238">
        <v>31</v>
      </c>
      <c r="H44" s="7">
        <v>249</v>
      </c>
      <c r="I44" s="356" t="s">
        <v>574</v>
      </c>
      <c r="J44" s="592" t="str">
        <f>IFERROR(VLOOKUP(H44,'SETT AREA UNIT'!$B:$C,2,FALSE),"")</f>
        <v>KM 34</v>
      </c>
      <c r="K44" s="592" t="str">
        <f>IFERROR(IF(H44="","",VLOOKUP(H44,'UNIT UNREG'!$B:$C,2,FALSE)),"")</f>
        <v/>
      </c>
      <c r="L44" s="574"/>
      <c r="M44" s="238">
        <v>1</v>
      </c>
      <c r="N44" s="7">
        <v>283</v>
      </c>
      <c r="O44" s="433" t="s">
        <v>427</v>
      </c>
      <c r="P44" s="592" t="str">
        <f>IFERROR(VLOOKUP(N44,'SETT AREA UNIT'!$B:$C,2,FALSE),"")</f>
        <v>KM 69</v>
      </c>
      <c r="Q44" s="592" t="str">
        <f>IFERROR(IF(N44="","",VLOOKUP(N44,'UNIT UNREG'!$B:$C,2,FALSE)),"")</f>
        <v/>
      </c>
      <c r="R44" s="574"/>
      <c r="S44" s="238"/>
      <c r="T44" s="238"/>
      <c r="U44" s="238"/>
      <c r="V44" s="592" t="str">
        <f>IFERROR(VLOOKUP(T44,'SETT AREA UNIT'!$B:$C,2,FALSE),"")</f>
        <v/>
      </c>
      <c r="W44" s="592" t="str">
        <f>IFERROR(IF(T44="","",VLOOKUP(T44,'UNIT UNREG'!$B:$C,2,FALSE)),"")</f>
        <v/>
      </c>
      <c r="X44" s="574"/>
      <c r="Y44" s="238"/>
      <c r="Z44" s="238"/>
      <c r="AA44" s="573"/>
      <c r="AB44" s="592" t="str">
        <f>IFERROR(VLOOKUP(Z44,'SETT AREA UNIT'!$B:$C,2,FALSE),"")</f>
        <v/>
      </c>
      <c r="AC44" s="592" t="str">
        <f>IFERROR(IF(Z44="","",VLOOKUP(Z44,'UNIT UNREG'!$B:$C,2,FALSE)),"")</f>
        <v/>
      </c>
      <c r="AE44" s="238"/>
      <c r="AF44" s="238"/>
      <c r="AG44" s="573"/>
      <c r="AH44" s="592" t="str">
        <f>IFERROR(VLOOKUP(AF44,'SETT AREA UNIT'!$B:$C,2,FALSE),"")</f>
        <v/>
      </c>
      <c r="AI44" s="592" t="str">
        <f>IFERROR(IF(AF44="","",VLOOKUP(AF44,'UNIT UNREG'!$B:$C,2,FALSE)),"")</f>
        <v/>
      </c>
      <c r="AK44" s="238"/>
      <c r="AL44" s="238"/>
      <c r="AM44" s="238"/>
      <c r="AN44" s="592" t="str">
        <f>IFERROR(VLOOKUP(AL44,'SETT AREA UNIT'!$B:$C,2,FALSE),"")</f>
        <v/>
      </c>
      <c r="AO44" s="592" t="str">
        <f>IFERROR(IF(AL44="","",VLOOKUP(AL44,'UNIT UNREG'!$B:$C,2,FALSE)),"")</f>
        <v/>
      </c>
      <c r="AQ44" s="238">
        <v>0</v>
      </c>
      <c r="AR44" s="7">
        <v>419</v>
      </c>
      <c r="AS44" s="437" t="s">
        <v>548</v>
      </c>
      <c r="AT44" s="844">
        <v>8</v>
      </c>
      <c r="AU44" s="592" t="str">
        <f>IFERROR(IF(AR44="","",VLOOKUP(AR44,'UNIT UNREG'!$B:$C,2,FALSE)),"")</f>
        <v/>
      </c>
      <c r="AW44" s="238">
        <v>6</v>
      </c>
      <c r="AX44" s="864">
        <v>184</v>
      </c>
      <c r="AY44" s="425" t="s">
        <v>447</v>
      </c>
      <c r="AZ44" s="592" t="str">
        <f>IFERROR(VLOOKUP(AX44,'SETT AREA UNIT'!$B:$C,2,FALSE),"")</f>
        <v>KM 34</v>
      </c>
      <c r="BA44" s="592" t="str">
        <f>IFERROR(IF(AX44="","",VLOOKUP(AX44,'UNIT UNREG'!$B:$C,2,FALSE)),"")</f>
        <v/>
      </c>
      <c r="BC44" s="238">
        <v>1</v>
      </c>
      <c r="BD44" s="7">
        <v>332</v>
      </c>
      <c r="BE44" s="762" t="s">
        <v>763</v>
      </c>
      <c r="BF44" s="592" t="str">
        <f>IFERROR(VLOOKUP(BD44,'SETT AREA UNIT'!$B:$C,2,FALSE),"")</f>
        <v>KM 34</v>
      </c>
      <c r="BG44" s="592" t="str">
        <f>IFERROR(IF(BD44="","",VLOOKUP(BD44,'UNIT UNREG'!$B:$C,2,FALSE)),"")</f>
        <v/>
      </c>
      <c r="BI44" s="238"/>
      <c r="BJ44" s="238"/>
      <c r="BK44" s="238"/>
      <c r="BL44" s="592" t="str">
        <f>IFERROR(VLOOKUP(BJ44,'SETT AREA UNIT'!$B:$C,2,FALSE),"")</f>
        <v/>
      </c>
      <c r="BM44" s="592" t="str">
        <f>IFERROR(VLOOKUP(BJ44,'UNIT UNREG'!$B:$C,2,FALSE),"")</f>
        <v>UNREG</v>
      </c>
      <c r="BO44" s="238"/>
      <c r="BP44" s="238"/>
      <c r="BQ44" s="238"/>
      <c r="BR44" s="238"/>
      <c r="BT44" s="238"/>
      <c r="BU44" s="238"/>
      <c r="BV44" s="238"/>
      <c r="BW44" s="238"/>
      <c r="BY44" s="238"/>
      <c r="BZ44" s="238"/>
      <c r="CA44" s="238"/>
      <c r="CB44" s="238"/>
      <c r="CD44" s="238"/>
      <c r="CE44" s="238"/>
      <c r="CF44" s="238"/>
      <c r="CG44" s="238"/>
      <c r="CI44" s="238"/>
      <c r="CJ44" s="238"/>
      <c r="CK44" s="238"/>
      <c r="CL44" s="238"/>
      <c r="CN44" s="238"/>
      <c r="CO44" s="238"/>
      <c r="CP44" s="238"/>
      <c r="CQ44" s="238"/>
    </row>
    <row r="45" spans="1:95">
      <c r="A45" s="238"/>
      <c r="B45" s="238"/>
      <c r="C45" s="238"/>
      <c r="D45" s="592" t="str">
        <f>IFERROR(VLOOKUP(B45,'SETT AREA UNIT'!$B:$C,2,FALSE),"")</f>
        <v/>
      </c>
      <c r="E45" s="592" t="str">
        <f>IFERROR(IF(B45="","",VLOOKUP(B45,'UNIT UNREG'!$B:$C,2,FALSE)),"")</f>
        <v/>
      </c>
      <c r="F45" s="574"/>
      <c r="G45" s="238"/>
      <c r="H45" s="238"/>
      <c r="I45" s="238"/>
      <c r="J45" s="592" t="str">
        <f>IFERROR(VLOOKUP(H45,'SETT AREA UNIT'!$B:$C,2,FALSE),"")</f>
        <v/>
      </c>
      <c r="K45" s="592" t="str">
        <f>IFERROR(IF(H45="","",VLOOKUP(H45,'UNIT UNREG'!$B:$C,2,FALSE)),"")</f>
        <v/>
      </c>
      <c r="L45" s="574"/>
      <c r="M45" s="238">
        <v>48</v>
      </c>
      <c r="N45" s="7">
        <v>191</v>
      </c>
      <c r="O45" s="433" t="s">
        <v>427</v>
      </c>
      <c r="P45" s="592" t="str">
        <f>IFERROR(VLOOKUP(N45,'SETT AREA UNIT'!$B:$C,2,FALSE),"")</f>
        <v>KM 69</v>
      </c>
      <c r="Q45" s="592" t="str">
        <f>IFERROR(IF(N45="","",VLOOKUP(N45,'UNIT UNREG'!$B:$C,2,FALSE)),"")</f>
        <v/>
      </c>
      <c r="R45" s="574"/>
      <c r="S45" s="238"/>
      <c r="T45" s="238"/>
      <c r="U45" s="238"/>
      <c r="V45" s="592" t="str">
        <f>IFERROR(VLOOKUP(T45,'SETT AREA UNIT'!$B:$C,2,FALSE),"")</f>
        <v/>
      </c>
      <c r="W45" s="592" t="str">
        <f>IFERROR(IF(T45="","",VLOOKUP(T45,'UNIT UNREG'!$B:$C,2,FALSE)),"")</f>
        <v/>
      </c>
      <c r="X45" s="574"/>
      <c r="Y45" s="238"/>
      <c r="Z45" s="238"/>
      <c r="AA45" s="575"/>
      <c r="AB45" s="592" t="str">
        <f>IFERROR(VLOOKUP(Z45,'SETT AREA UNIT'!$B:$C,2,FALSE),"")</f>
        <v/>
      </c>
      <c r="AC45" s="592" t="str">
        <f>IFERROR(IF(Z45="","",VLOOKUP(Z45,'UNIT UNREG'!$B:$C,2,FALSE)),"")</f>
        <v/>
      </c>
      <c r="AE45" s="238"/>
      <c r="AF45" s="238"/>
      <c r="AG45" s="575"/>
      <c r="AH45" s="592" t="str">
        <f>IFERROR(VLOOKUP(AF45,'SETT AREA UNIT'!$B:$C,2,FALSE),"")</f>
        <v/>
      </c>
      <c r="AI45" s="592" t="str">
        <f>IFERROR(IF(AF45="","",VLOOKUP(AF45,'UNIT UNREG'!$B:$C,2,FALSE)),"")</f>
        <v/>
      </c>
      <c r="AK45" s="238"/>
      <c r="AL45" s="238"/>
      <c r="AM45" s="238"/>
      <c r="AN45" s="592" t="str">
        <f>IFERROR(VLOOKUP(AL45,'SETT AREA UNIT'!$B:$C,2,FALSE),"")</f>
        <v/>
      </c>
      <c r="AO45" s="592" t="str">
        <f>IFERROR(IF(AL45="","",VLOOKUP(AL45,'UNIT UNREG'!$B:$C,2,FALSE)),"")</f>
        <v/>
      </c>
      <c r="AQ45" s="238">
        <v>5</v>
      </c>
      <c r="AR45" s="7">
        <v>279</v>
      </c>
      <c r="AS45" s="434" t="s">
        <v>550</v>
      </c>
      <c r="AT45" s="845">
        <v>9</v>
      </c>
      <c r="AU45" s="592" t="str">
        <f>IFERROR(IF(AR45="","",VLOOKUP(AR45,'UNIT UNREG'!$B:$C,2,FALSE)),"")</f>
        <v/>
      </c>
      <c r="AW45" s="238">
        <v>7</v>
      </c>
      <c r="AX45" s="864">
        <v>291</v>
      </c>
      <c r="AY45" s="425" t="s">
        <v>447</v>
      </c>
      <c r="AZ45" s="592" t="str">
        <f>IFERROR(VLOOKUP(AX45,'SETT AREA UNIT'!$B:$C,2,FALSE),"")</f>
        <v>KM 34</v>
      </c>
      <c r="BA45" s="592" t="str">
        <f>IFERROR(IF(AX45="","",VLOOKUP(AX45,'UNIT UNREG'!$B:$C,2,FALSE)),"")</f>
        <v/>
      </c>
      <c r="BC45" s="238">
        <v>1</v>
      </c>
      <c r="BD45" s="7">
        <v>347</v>
      </c>
      <c r="BE45" s="762" t="s">
        <v>763</v>
      </c>
      <c r="BF45" s="592" t="str">
        <f>IFERROR(VLOOKUP(BD45,'SETT AREA UNIT'!$B:$C,2,FALSE),"")</f>
        <v>KM 34</v>
      </c>
      <c r="BG45" s="592" t="str">
        <f>IFERROR(IF(BD45="","",VLOOKUP(BD45,'UNIT UNREG'!$B:$C,2,FALSE)),"")</f>
        <v/>
      </c>
      <c r="BI45" s="238"/>
      <c r="BJ45" s="238"/>
      <c r="BK45" s="238"/>
      <c r="BL45" s="592" t="str">
        <f>IFERROR(VLOOKUP(BJ45,'SETT AREA UNIT'!$B:$C,2,FALSE),"")</f>
        <v/>
      </c>
      <c r="BM45" s="592" t="str">
        <f>IFERROR(VLOOKUP(BJ45,'UNIT UNREG'!$B:$C,2,FALSE),"")</f>
        <v>UNREG</v>
      </c>
      <c r="BO45" s="238"/>
      <c r="BP45" s="238"/>
      <c r="BQ45" s="238"/>
      <c r="BR45" s="238"/>
      <c r="BT45" s="238"/>
      <c r="BU45" s="238"/>
      <c r="BV45" s="238"/>
      <c r="BW45" s="238"/>
      <c r="BY45" s="238"/>
      <c r="BZ45" s="238"/>
      <c r="CA45" s="238"/>
      <c r="CB45" s="238"/>
      <c r="CD45" s="238"/>
      <c r="CE45" s="238"/>
      <c r="CF45" s="238"/>
      <c r="CG45" s="238"/>
      <c r="CI45" s="238"/>
      <c r="CJ45" s="238"/>
      <c r="CK45" s="238"/>
      <c r="CL45" s="238"/>
      <c r="CN45" s="238"/>
      <c r="CO45" s="238"/>
      <c r="CP45" s="238"/>
      <c r="CQ45" s="238"/>
    </row>
    <row r="46" spans="1:95">
      <c r="A46" s="238"/>
      <c r="B46" s="238"/>
      <c r="C46" s="238"/>
      <c r="D46" s="592" t="str">
        <f>IFERROR(VLOOKUP(B46,'SETT AREA UNIT'!$B:$C,2,FALSE),"")</f>
        <v/>
      </c>
      <c r="E46" s="592" t="str">
        <f>IFERROR(IF(B46="","",VLOOKUP(B46,'UNIT UNREG'!$B:$C,2,FALSE)),"")</f>
        <v/>
      </c>
      <c r="F46" s="574"/>
      <c r="G46" s="238"/>
      <c r="H46" s="238"/>
      <c r="I46" s="238"/>
      <c r="J46" s="592" t="str">
        <f>IFERROR(VLOOKUP(H46,'SETT AREA UNIT'!$B:$C,2,FALSE),"")</f>
        <v/>
      </c>
      <c r="K46" s="592" t="str">
        <f>IFERROR(IF(H46="","",VLOOKUP(H46,'UNIT UNREG'!$B:$C,2,FALSE)),"")</f>
        <v/>
      </c>
      <c r="L46" s="574"/>
      <c r="M46" s="238"/>
      <c r="N46" s="238"/>
      <c r="O46" s="573"/>
      <c r="P46" s="592" t="str">
        <f>IFERROR(VLOOKUP(N46,'SETT AREA UNIT'!$B:$C,2,FALSE),"")</f>
        <v/>
      </c>
      <c r="Q46" s="592" t="str">
        <f>IFERROR(IF(N46="","",VLOOKUP(N46,'UNIT UNREG'!$B:$C,2,FALSE)),"")</f>
        <v/>
      </c>
      <c r="R46" s="574"/>
      <c r="S46" s="238"/>
      <c r="T46" s="238"/>
      <c r="U46" s="238"/>
      <c r="V46" s="592" t="str">
        <f>IFERROR(VLOOKUP(T46,'SETT AREA UNIT'!$B:$C,2,FALSE),"")</f>
        <v/>
      </c>
      <c r="W46" s="592" t="str">
        <f>IFERROR(IF(T46="","",VLOOKUP(T46,'UNIT UNREG'!$B:$C,2,FALSE)),"")</f>
        <v/>
      </c>
      <c r="X46" s="574"/>
      <c r="Y46" s="238"/>
      <c r="Z46" s="238"/>
      <c r="AA46" s="573"/>
      <c r="AB46" s="592" t="str">
        <f>IFERROR(VLOOKUP(Z46,'SETT AREA UNIT'!$B:$C,2,FALSE),"")</f>
        <v/>
      </c>
      <c r="AC46" s="592" t="str">
        <f>IFERROR(IF(Z46="","",VLOOKUP(Z46,'UNIT UNREG'!$B:$C,2,FALSE)),"")</f>
        <v/>
      </c>
      <c r="AE46" s="238"/>
      <c r="AF46" s="238"/>
      <c r="AG46" s="573"/>
      <c r="AH46" s="592" t="str">
        <f>IFERROR(VLOOKUP(AF46,'SETT AREA UNIT'!$B:$C,2,FALSE),"")</f>
        <v/>
      </c>
      <c r="AI46" s="592" t="str">
        <f>IFERROR(IF(AF46="","",VLOOKUP(AF46,'UNIT UNREG'!$B:$C,2,FALSE)),"")</f>
        <v/>
      </c>
      <c r="AK46" s="238"/>
      <c r="AL46" s="238"/>
      <c r="AM46" s="238"/>
      <c r="AN46" s="592" t="str">
        <f>IFERROR(VLOOKUP(AL46,'SETT AREA UNIT'!$B:$C,2,FALSE),"")</f>
        <v/>
      </c>
      <c r="AO46" s="592" t="str">
        <f>IFERROR(IF(AL46="","",VLOOKUP(AL46,'UNIT UNREG'!$B:$C,2,FALSE)),"")</f>
        <v/>
      </c>
      <c r="AQ46" s="238">
        <v>5</v>
      </c>
      <c r="AR46" s="7">
        <v>245</v>
      </c>
      <c r="AS46" s="437" t="s">
        <v>548</v>
      </c>
      <c r="AT46" s="844">
        <v>9</v>
      </c>
      <c r="AU46" s="592" t="str">
        <f>IFERROR(IF(AR46="","",VLOOKUP(AR46,'UNIT UNREG'!$B:$C,2,FALSE)),"")</f>
        <v/>
      </c>
      <c r="AW46" s="238">
        <v>8</v>
      </c>
      <c r="AX46" s="864">
        <v>260</v>
      </c>
      <c r="AY46" s="425" t="s">
        <v>447</v>
      </c>
      <c r="AZ46" s="592" t="str">
        <f>IFERROR(VLOOKUP(AX46,'SETT AREA UNIT'!$B:$C,2,FALSE),"")</f>
        <v>KM 34</v>
      </c>
      <c r="BA46" s="592" t="str">
        <f>IFERROR(IF(AX46="","",VLOOKUP(AX46,'UNIT UNREG'!$B:$C,2,FALSE)),"")</f>
        <v/>
      </c>
      <c r="BC46" s="238">
        <v>23</v>
      </c>
      <c r="BD46" s="7">
        <v>181</v>
      </c>
      <c r="BE46" s="418" t="s">
        <v>566</v>
      </c>
      <c r="BF46" s="843">
        <v>12</v>
      </c>
      <c r="BG46" s="592" t="str">
        <f>IFERROR(IF(BD46="","",VLOOKUP(BD46,'UNIT UNREG'!$B:$C,2,FALSE)),"")</f>
        <v/>
      </c>
      <c r="BI46" s="238"/>
      <c r="BJ46" s="238"/>
      <c r="BK46" s="238"/>
      <c r="BL46" s="592" t="str">
        <f>IFERROR(VLOOKUP(BJ46,'SETT AREA UNIT'!$B:$C,2,FALSE),"")</f>
        <v/>
      </c>
      <c r="BM46" s="592" t="str">
        <f>IFERROR(VLOOKUP(BJ46,'UNIT UNREG'!$B:$C,2,FALSE),"")</f>
        <v>UNREG</v>
      </c>
      <c r="BO46" s="238"/>
      <c r="BP46" s="238"/>
      <c r="BQ46" s="238"/>
      <c r="BR46" s="238"/>
      <c r="BT46" s="238"/>
      <c r="BU46" s="238"/>
      <c r="BV46" s="238"/>
      <c r="BW46" s="238"/>
      <c r="BY46" s="238"/>
      <c r="BZ46" s="238"/>
      <c r="CA46" s="238"/>
      <c r="CB46" s="238"/>
      <c r="CD46" s="238"/>
      <c r="CE46" s="238"/>
      <c r="CF46" s="238"/>
      <c r="CG46" s="238"/>
      <c r="CI46" s="238"/>
      <c r="CJ46" s="238"/>
      <c r="CK46" s="238"/>
      <c r="CL46" s="238"/>
      <c r="CN46" s="238"/>
      <c r="CO46" s="238"/>
      <c r="CP46" s="238"/>
      <c r="CQ46" s="238"/>
    </row>
    <row r="47" spans="1:95">
      <c r="A47" s="238"/>
      <c r="B47" s="238"/>
      <c r="C47" s="238"/>
      <c r="D47" s="592" t="str">
        <f>IFERROR(VLOOKUP(B47,'SETT AREA UNIT'!$B:$C,2,FALSE),"")</f>
        <v/>
      </c>
      <c r="E47" s="592" t="str">
        <f>IFERROR(IF(B47="","",VLOOKUP(B47,'UNIT UNREG'!$B:$C,2,FALSE)),"")</f>
        <v/>
      </c>
      <c r="F47" s="574"/>
      <c r="G47" s="238"/>
      <c r="H47" s="238"/>
      <c r="I47" s="238"/>
      <c r="J47" s="592" t="str">
        <f>IFERROR(VLOOKUP(H47,'SETT AREA UNIT'!$B:$C,2,FALSE),"")</f>
        <v/>
      </c>
      <c r="K47" s="592" t="str">
        <f>IFERROR(IF(H47="","",VLOOKUP(H47,'UNIT UNREG'!$B:$C,2,FALSE)),"")</f>
        <v/>
      </c>
      <c r="L47" s="574"/>
      <c r="M47" s="238"/>
      <c r="N47" s="238"/>
      <c r="O47" s="575"/>
      <c r="P47" s="592" t="str">
        <f>IFERROR(VLOOKUP(N47,'SETT AREA UNIT'!$B:$C,2,FALSE),"")</f>
        <v/>
      </c>
      <c r="Q47" s="592" t="str">
        <f>IFERROR(IF(N47="","",VLOOKUP(N47,'UNIT UNREG'!$B:$C,2,FALSE)),"")</f>
        <v/>
      </c>
      <c r="R47" s="574"/>
      <c r="S47" s="238"/>
      <c r="T47" s="238"/>
      <c r="U47" s="238"/>
      <c r="V47" s="592" t="str">
        <f>IFERROR(VLOOKUP(T47,'SETT AREA UNIT'!$B:$C,2,FALSE),"")</f>
        <v/>
      </c>
      <c r="W47" s="592" t="str">
        <f>IFERROR(IF(T47="","",VLOOKUP(T47,'UNIT UNREG'!$B:$C,2,FALSE)),"")</f>
        <v/>
      </c>
      <c r="X47" s="574"/>
      <c r="Y47" s="238"/>
      <c r="Z47" s="238"/>
      <c r="AA47" s="575"/>
      <c r="AB47" s="592" t="str">
        <f>IFERROR(VLOOKUP(Z47,'SETT AREA UNIT'!$B:$C,2,FALSE),"")</f>
        <v/>
      </c>
      <c r="AC47" s="592" t="str">
        <f>IFERROR(IF(Z47="","",VLOOKUP(Z47,'UNIT UNREG'!$B:$C,2,FALSE)),"")</f>
        <v/>
      </c>
      <c r="AE47" s="238"/>
      <c r="AF47" s="238"/>
      <c r="AG47" s="575"/>
      <c r="AH47" s="592" t="str">
        <f>IFERROR(VLOOKUP(AF47,'SETT AREA UNIT'!$B:$C,2,FALSE),"")</f>
        <v/>
      </c>
      <c r="AI47" s="592" t="str">
        <f>IFERROR(IF(AF47="","",VLOOKUP(AF47,'UNIT UNREG'!$B:$C,2,FALSE)),"")</f>
        <v/>
      </c>
      <c r="AK47" s="238"/>
      <c r="AL47" s="238"/>
      <c r="AM47" s="238"/>
      <c r="AN47" s="592" t="str">
        <f>IFERROR(VLOOKUP(AL47,'SETT AREA UNIT'!$B:$C,2,FALSE),"")</f>
        <v/>
      </c>
      <c r="AO47" s="592" t="str">
        <f>IFERROR(IF(AL47="","",VLOOKUP(AL47,'UNIT UNREG'!$B:$C,2,FALSE)),"")</f>
        <v/>
      </c>
      <c r="AQ47" s="238">
        <v>11</v>
      </c>
      <c r="AR47" s="7">
        <v>231</v>
      </c>
      <c r="AS47" s="434" t="s">
        <v>550</v>
      </c>
      <c r="AT47" s="845">
        <v>10</v>
      </c>
      <c r="AU47" s="592" t="str">
        <f>IFERROR(IF(AR47="","",VLOOKUP(AR47,'UNIT UNREG'!$B:$C,2,FALSE)),"")</f>
        <v/>
      </c>
      <c r="AW47" s="238"/>
      <c r="AX47" s="238"/>
      <c r="AY47" s="238"/>
      <c r="AZ47" s="592" t="str">
        <f>IFERROR(VLOOKUP(AX47,'SETT AREA UNIT'!$B:$C,2,FALSE),"")</f>
        <v/>
      </c>
      <c r="BA47" s="592" t="str">
        <f>IFERROR(IF(AX47="","",VLOOKUP(AX47,'UNIT UNREG'!$B:$C,2,FALSE)),"")</f>
        <v/>
      </c>
      <c r="BC47" s="238">
        <v>30</v>
      </c>
      <c r="BD47" s="7">
        <v>305</v>
      </c>
      <c r="BE47" s="418" t="s">
        <v>566</v>
      </c>
      <c r="BF47" s="843">
        <v>13</v>
      </c>
      <c r="BG47" s="592" t="str">
        <f>IFERROR(IF(BD47="","",VLOOKUP(BD47,'UNIT UNREG'!$B:$C,2,FALSE)),"")</f>
        <v/>
      </c>
      <c r="BI47" s="238"/>
      <c r="BJ47" s="238"/>
      <c r="BK47" s="238"/>
      <c r="BL47" s="592" t="str">
        <f>IFERROR(VLOOKUP(BJ47,'SETT AREA UNIT'!$B:$C,2,FALSE),"")</f>
        <v/>
      </c>
      <c r="BM47" s="592" t="str">
        <f>IFERROR(VLOOKUP(BJ47,'UNIT UNREG'!$B:$C,2,FALSE),"")</f>
        <v>UNREG</v>
      </c>
      <c r="BO47" s="238"/>
      <c r="BP47" s="238"/>
      <c r="BQ47" s="238"/>
      <c r="BR47" s="238"/>
      <c r="BT47" s="238"/>
      <c r="BU47" s="238"/>
      <c r="BV47" s="238"/>
      <c r="BW47" s="238"/>
      <c r="BY47" s="238"/>
      <c r="BZ47" s="238"/>
      <c r="CA47" s="238"/>
      <c r="CB47" s="238"/>
      <c r="CD47" s="238"/>
      <c r="CE47" s="238"/>
      <c r="CF47" s="238"/>
      <c r="CG47" s="238"/>
      <c r="CI47" s="238"/>
      <c r="CJ47" s="238"/>
      <c r="CK47" s="238"/>
      <c r="CL47" s="238"/>
      <c r="CN47" s="238"/>
      <c r="CO47" s="238"/>
      <c r="CP47" s="238"/>
      <c r="CQ47" s="238"/>
    </row>
    <row r="48" spans="1:95">
      <c r="A48" s="238"/>
      <c r="B48" s="238"/>
      <c r="C48" s="238"/>
      <c r="D48" s="592" t="str">
        <f>IFERROR(VLOOKUP(B48,'SETT AREA UNIT'!$B:$C,2,FALSE),"")</f>
        <v/>
      </c>
      <c r="E48" s="592" t="str">
        <f>IFERROR(IF(B48="","",VLOOKUP(B48,'UNIT UNREG'!$B:$C,2,FALSE)),"")</f>
        <v/>
      </c>
      <c r="F48" s="574"/>
      <c r="G48" s="238"/>
      <c r="H48" s="238"/>
      <c r="I48" s="238"/>
      <c r="J48" s="592" t="str">
        <f>IFERROR(VLOOKUP(H48,'SETT AREA UNIT'!$B:$C,2,FALSE),"")</f>
        <v/>
      </c>
      <c r="K48" s="592" t="str">
        <f>IFERROR(IF(H48="","",VLOOKUP(H48,'UNIT UNREG'!$B:$C,2,FALSE)),"")</f>
        <v/>
      </c>
      <c r="L48" s="574"/>
      <c r="M48" s="238"/>
      <c r="N48" s="238"/>
      <c r="O48" s="573"/>
      <c r="P48" s="592" t="str">
        <f>IFERROR(VLOOKUP(N48,'SETT AREA UNIT'!$B:$C,2,FALSE),"")</f>
        <v/>
      </c>
      <c r="Q48" s="592" t="str">
        <f>IFERROR(IF(N48="","",VLOOKUP(N48,'UNIT UNREG'!$B:$C,2,FALSE)),"")</f>
        <v/>
      </c>
      <c r="R48" s="574"/>
      <c r="S48" s="238"/>
      <c r="T48" s="238"/>
      <c r="U48" s="238"/>
      <c r="V48" s="592" t="str">
        <f>IFERROR(VLOOKUP(T48,'SETT AREA UNIT'!$B:$C,2,FALSE),"")</f>
        <v/>
      </c>
      <c r="W48" s="592" t="str">
        <f>IFERROR(IF(T48="","",VLOOKUP(T48,'UNIT UNREG'!$B:$C,2,FALSE)),"")</f>
        <v/>
      </c>
      <c r="X48" s="574"/>
      <c r="Y48" s="238"/>
      <c r="Z48" s="238"/>
      <c r="AA48" s="573"/>
      <c r="AB48" s="592" t="str">
        <f>IFERROR(VLOOKUP(Z48,'SETT AREA UNIT'!$B:$C,2,FALSE),"")</f>
        <v/>
      </c>
      <c r="AC48" s="592" t="str">
        <f>IFERROR(IF(Z48="","",VLOOKUP(Z48,'UNIT UNREG'!$B:$C,2,FALSE)),"")</f>
        <v/>
      </c>
      <c r="AE48" s="238"/>
      <c r="AF48" s="238"/>
      <c r="AG48" s="573"/>
      <c r="AH48" s="592" t="str">
        <f>IFERROR(VLOOKUP(AF48,'SETT AREA UNIT'!$B:$C,2,FALSE),"")</f>
        <v/>
      </c>
      <c r="AI48" s="592" t="str">
        <f>IFERROR(IF(AF48="","",VLOOKUP(AF48,'UNIT UNREG'!$B:$C,2,FALSE)),"")</f>
        <v/>
      </c>
      <c r="AK48" s="238"/>
      <c r="AL48" s="238"/>
      <c r="AM48" s="238"/>
      <c r="AN48" s="592" t="str">
        <f>IFERROR(VLOOKUP(AL48,'SETT AREA UNIT'!$B:$C,2,FALSE),"")</f>
        <v/>
      </c>
      <c r="AO48" s="592" t="str">
        <f>IFERROR(IF(AL48="","",VLOOKUP(AL48,'UNIT UNREG'!$B:$C,2,FALSE)),"")</f>
        <v/>
      </c>
      <c r="AQ48" s="238">
        <v>17</v>
      </c>
      <c r="AR48" s="7">
        <v>213</v>
      </c>
      <c r="AS48" s="437" t="s">
        <v>548</v>
      </c>
      <c r="AT48" s="844">
        <v>10</v>
      </c>
      <c r="AU48" s="592" t="str">
        <f>IFERROR(IF(AR48="","",VLOOKUP(AR48,'UNIT UNREG'!$B:$C,2,FALSE)),"")</f>
        <v/>
      </c>
      <c r="AW48" s="238"/>
      <c r="AX48" s="238"/>
      <c r="AY48" s="238"/>
      <c r="AZ48" s="592" t="str">
        <f>IFERROR(VLOOKUP(AX48,'SETT AREA UNIT'!$B:$C,2,FALSE),"")</f>
        <v/>
      </c>
      <c r="BA48" s="592" t="str">
        <f>IFERROR(IF(AX48="","",VLOOKUP(AX48,'UNIT UNREG'!$B:$C,2,FALSE)),"")</f>
        <v/>
      </c>
      <c r="BC48" s="238">
        <v>30</v>
      </c>
      <c r="BD48" s="7">
        <v>173</v>
      </c>
      <c r="BE48" s="418" t="s">
        <v>566</v>
      </c>
      <c r="BF48" s="843">
        <v>14</v>
      </c>
      <c r="BG48" s="592" t="str">
        <f>IFERROR(IF(BD48="","",VLOOKUP(BD48,'UNIT UNREG'!$B:$C,2,FALSE)),"")</f>
        <v/>
      </c>
      <c r="BI48" s="238"/>
      <c r="BJ48" s="238"/>
      <c r="BK48" s="238"/>
      <c r="BL48" s="592" t="str">
        <f>IFERROR(VLOOKUP(BJ48,'SETT AREA UNIT'!$B:$C,2,FALSE),"")</f>
        <v/>
      </c>
      <c r="BM48" s="592" t="str">
        <f>IFERROR(VLOOKUP(BJ48,'UNIT UNREG'!$B:$C,2,FALSE),"")</f>
        <v>UNREG</v>
      </c>
      <c r="BO48" s="238"/>
      <c r="BP48" s="238"/>
      <c r="BQ48" s="238"/>
      <c r="BR48" s="238"/>
      <c r="BT48" s="238"/>
      <c r="BU48" s="238"/>
      <c r="BV48" s="238"/>
      <c r="BW48" s="238"/>
      <c r="BY48" s="238"/>
      <c r="BZ48" s="238"/>
      <c r="CA48" s="238"/>
      <c r="CB48" s="238"/>
      <c r="CD48" s="238"/>
      <c r="CE48" s="238"/>
      <c r="CF48" s="238"/>
      <c r="CG48" s="238"/>
      <c r="CI48" s="238"/>
      <c r="CJ48" s="238"/>
      <c r="CK48" s="238"/>
      <c r="CL48" s="238"/>
      <c r="CN48" s="238"/>
      <c r="CO48" s="238"/>
      <c r="CP48" s="238"/>
      <c r="CQ48" s="238"/>
    </row>
    <row r="49" spans="1:95">
      <c r="A49" s="238"/>
      <c r="B49" s="238"/>
      <c r="C49" s="238"/>
      <c r="D49" s="592" t="str">
        <f>IFERROR(VLOOKUP(B49,'SETT AREA UNIT'!$B:$C,2,FALSE),"")</f>
        <v/>
      </c>
      <c r="E49" s="592" t="str">
        <f>IFERROR(IF(B49="","",VLOOKUP(B49,'UNIT UNREG'!$B:$C,2,FALSE)),"")</f>
        <v/>
      </c>
      <c r="F49" s="574"/>
      <c r="G49" s="238"/>
      <c r="H49" s="238"/>
      <c r="I49" s="238"/>
      <c r="J49" s="592" t="str">
        <f>IFERROR(VLOOKUP(H49,'SETT AREA UNIT'!$B:$C,2,FALSE),"")</f>
        <v/>
      </c>
      <c r="K49" s="592" t="str">
        <f>IFERROR(IF(H49="","",VLOOKUP(H49,'UNIT UNREG'!$B:$C,2,FALSE)),"")</f>
        <v/>
      </c>
      <c r="L49" s="574"/>
      <c r="M49" s="238"/>
      <c r="N49" s="238"/>
      <c r="O49" s="575"/>
      <c r="P49" s="592" t="str">
        <f>IFERROR(VLOOKUP(N49,'SETT AREA UNIT'!$B:$C,2,FALSE),"")</f>
        <v/>
      </c>
      <c r="Q49" s="592" t="str">
        <f>IFERROR(IF(N49="","",VLOOKUP(N49,'UNIT UNREG'!$B:$C,2,FALSE)),"")</f>
        <v/>
      </c>
      <c r="R49" s="574"/>
      <c r="S49" s="238"/>
      <c r="T49" s="238"/>
      <c r="U49" s="238"/>
      <c r="V49" s="592" t="str">
        <f>IFERROR(VLOOKUP(T49,'SETT AREA UNIT'!$B:$C,2,FALSE),"")</f>
        <v/>
      </c>
      <c r="W49" s="592" t="str">
        <f>IFERROR(IF(T49="","",VLOOKUP(T49,'UNIT UNREG'!$B:$C,2,FALSE)),"")</f>
        <v/>
      </c>
      <c r="X49" s="574"/>
      <c r="Y49" s="238"/>
      <c r="Z49" s="238"/>
      <c r="AA49" s="575"/>
      <c r="AB49" s="592" t="str">
        <f>IFERROR(VLOOKUP(Z49,'SETT AREA UNIT'!$B:$C,2,FALSE),"")</f>
        <v/>
      </c>
      <c r="AC49" s="592" t="str">
        <f>IFERROR(IF(Z49="","",VLOOKUP(Z49,'UNIT UNREG'!$B:$C,2,FALSE)),"")</f>
        <v/>
      </c>
      <c r="AE49" s="238"/>
      <c r="AF49" s="238"/>
      <c r="AG49" s="575"/>
      <c r="AH49" s="592" t="str">
        <f>IFERROR(VLOOKUP(AF49,'SETT AREA UNIT'!$B:$C,2,FALSE),"")</f>
        <v/>
      </c>
      <c r="AI49" s="592" t="str">
        <f>IFERROR(IF(AF49="","",VLOOKUP(AF49,'UNIT UNREG'!$B:$C,2,FALSE)),"")</f>
        <v/>
      </c>
      <c r="AK49" s="238"/>
      <c r="AL49" s="238"/>
      <c r="AM49" s="238"/>
      <c r="AN49" s="592" t="str">
        <f>IFERROR(VLOOKUP(AL49,'SETT AREA UNIT'!$B:$C,2,FALSE),"")</f>
        <v/>
      </c>
      <c r="AO49" s="592" t="str">
        <f>IFERROR(IF(AL49="","",VLOOKUP(AL49,'UNIT UNREG'!$B:$C,2,FALSE)),"")</f>
        <v/>
      </c>
      <c r="AQ49" s="238">
        <v>22</v>
      </c>
      <c r="AR49" s="7">
        <v>337</v>
      </c>
      <c r="AS49" s="437" t="s">
        <v>548</v>
      </c>
      <c r="AT49" s="844">
        <v>11</v>
      </c>
      <c r="AU49" s="592" t="str">
        <f>IFERROR(IF(AR49="","",VLOOKUP(AR49,'UNIT UNREG'!$B:$C,2,FALSE)),"")</f>
        <v/>
      </c>
      <c r="AW49" s="238"/>
      <c r="AX49" s="238"/>
      <c r="AY49" s="238"/>
      <c r="AZ49" s="592" t="str">
        <f>IFERROR(VLOOKUP(AX49,'SETT AREA UNIT'!$B:$C,2,FALSE),"")</f>
        <v/>
      </c>
      <c r="BA49" s="592" t="str">
        <f>IFERROR(IF(AX49="","",VLOOKUP(AX49,'UNIT UNREG'!$B:$C,2,FALSE)),"")</f>
        <v/>
      </c>
      <c r="BC49" s="238">
        <v>33</v>
      </c>
      <c r="BD49" s="7">
        <v>165</v>
      </c>
      <c r="BE49" s="418" t="s">
        <v>566</v>
      </c>
      <c r="BF49" s="843">
        <v>15</v>
      </c>
      <c r="BG49" s="592" t="str">
        <f>IFERROR(IF(BD49="","",VLOOKUP(BD49,'UNIT UNREG'!$B:$C,2,FALSE)),"")</f>
        <v/>
      </c>
      <c r="BI49" s="238"/>
      <c r="BJ49" s="238"/>
      <c r="BK49" s="238"/>
      <c r="BL49" s="592" t="str">
        <f>IFERROR(VLOOKUP(BJ49,'SETT AREA UNIT'!$B:$C,2,FALSE),"")</f>
        <v/>
      </c>
      <c r="BM49" s="592" t="str">
        <f>IFERROR(VLOOKUP(BJ49,'UNIT UNREG'!$B:$C,2,FALSE),"")</f>
        <v>UNREG</v>
      </c>
      <c r="BO49" s="238"/>
      <c r="BP49" s="238"/>
      <c r="BQ49" s="238"/>
      <c r="BR49" s="238"/>
      <c r="BT49" s="238"/>
      <c r="BU49" s="238"/>
      <c r="BV49" s="238"/>
      <c r="BW49" s="238"/>
      <c r="BY49" s="238"/>
      <c r="BZ49" s="238"/>
      <c r="CA49" s="238"/>
      <c r="CB49" s="238"/>
      <c r="CD49" s="238"/>
      <c r="CE49" s="238"/>
      <c r="CF49" s="238"/>
      <c r="CG49" s="238"/>
      <c r="CI49" s="238"/>
      <c r="CJ49" s="238"/>
      <c r="CK49" s="238"/>
      <c r="CL49" s="238"/>
      <c r="CN49" s="238"/>
      <c r="CO49" s="238"/>
      <c r="CP49" s="238"/>
      <c r="CQ49" s="238"/>
    </row>
    <row r="50" spans="1:95">
      <c r="A50" s="238"/>
      <c r="B50" s="238"/>
      <c r="C50" s="238"/>
      <c r="D50" s="592" t="str">
        <f>IFERROR(VLOOKUP(B50,'SETT AREA UNIT'!$B:$C,2,FALSE),"")</f>
        <v/>
      </c>
      <c r="E50" s="592" t="str">
        <f>IFERROR(IF(B50="","",VLOOKUP(B50,'UNIT UNREG'!$B:$C,2,FALSE)),"")</f>
        <v/>
      </c>
      <c r="F50" s="574"/>
      <c r="G50" s="238"/>
      <c r="H50" s="238"/>
      <c r="I50" s="238"/>
      <c r="J50" s="592" t="str">
        <f>IFERROR(VLOOKUP(H50,'SETT AREA UNIT'!$B:$C,2,FALSE),"")</f>
        <v/>
      </c>
      <c r="K50" s="592" t="str">
        <f>IFERROR(IF(H50="","",VLOOKUP(H50,'UNIT UNREG'!$B:$C,2,FALSE)),"")</f>
        <v/>
      </c>
      <c r="L50" s="574"/>
      <c r="M50" s="238"/>
      <c r="N50" s="238"/>
      <c r="O50" s="573"/>
      <c r="P50" s="592" t="str">
        <f>IFERROR(VLOOKUP(N50,'SETT AREA UNIT'!$B:$C,2,FALSE),"")</f>
        <v/>
      </c>
      <c r="Q50" s="592" t="str">
        <f>IFERROR(IF(N50="","",VLOOKUP(N50,'UNIT UNREG'!$B:$C,2,FALSE)),"")</f>
        <v/>
      </c>
      <c r="R50" s="574"/>
      <c r="S50" s="238"/>
      <c r="T50" s="238"/>
      <c r="U50" s="238"/>
      <c r="V50" s="592" t="str">
        <f>IFERROR(VLOOKUP(T50,'SETT AREA UNIT'!$B:$C,2,FALSE),"")</f>
        <v/>
      </c>
      <c r="W50" s="592" t="str">
        <f>IFERROR(IF(T50="","",VLOOKUP(T50,'UNIT UNREG'!$B:$C,2,FALSE)),"")</f>
        <v/>
      </c>
      <c r="X50" s="574"/>
      <c r="Y50" s="238"/>
      <c r="Z50" s="238"/>
      <c r="AA50" s="573"/>
      <c r="AB50" s="592" t="str">
        <f>IFERROR(VLOOKUP(Z50,'SETT AREA UNIT'!$B:$C,2,FALSE),"")</f>
        <v/>
      </c>
      <c r="AC50" s="592" t="str">
        <f>IFERROR(IF(Z50="","",VLOOKUP(Z50,'UNIT UNREG'!$B:$C,2,FALSE)),"")</f>
        <v/>
      </c>
      <c r="AE50" s="238"/>
      <c r="AF50" s="238"/>
      <c r="AG50" s="573"/>
      <c r="AH50" s="592" t="str">
        <f>IFERROR(VLOOKUP(AF50,'SETT AREA UNIT'!$B:$C,2,FALSE),"")</f>
        <v/>
      </c>
      <c r="AI50" s="592" t="str">
        <f>IFERROR(IF(AF50="","",VLOOKUP(AF50,'UNIT UNREG'!$B:$C,2,FALSE)),"")</f>
        <v/>
      </c>
      <c r="AK50" s="238"/>
      <c r="AL50" s="238"/>
      <c r="AM50" s="238"/>
      <c r="AN50" s="592" t="str">
        <f>IFERROR(VLOOKUP(AL50,'SETT AREA UNIT'!$B:$C,2,FALSE),"")</f>
        <v/>
      </c>
      <c r="AO50" s="592" t="str">
        <f>IFERROR(IF(AL50="","",VLOOKUP(AL50,'UNIT UNREG'!$B:$C,2,FALSE)),"")</f>
        <v/>
      </c>
      <c r="AQ50" s="238">
        <v>22</v>
      </c>
      <c r="AR50" s="7">
        <v>145</v>
      </c>
      <c r="AS50" s="437" t="s">
        <v>548</v>
      </c>
      <c r="AT50" s="844">
        <v>12</v>
      </c>
      <c r="AU50" s="592" t="str">
        <f>IFERROR(IF(AR50="","",VLOOKUP(AR50,'UNIT UNREG'!$B:$C,2,FALSE)),"")</f>
        <v/>
      </c>
      <c r="AW50" s="238"/>
      <c r="AX50" s="238"/>
      <c r="AY50" s="238"/>
      <c r="AZ50" s="592" t="str">
        <f>IFERROR(VLOOKUP(AX50,'SETT AREA UNIT'!$B:$C,2,FALSE),"")</f>
        <v/>
      </c>
      <c r="BA50" s="592" t="str">
        <f>IFERROR(IF(AX50="","",VLOOKUP(AX50,'UNIT UNREG'!$B:$C,2,FALSE)),"")</f>
        <v/>
      </c>
      <c r="BC50" s="238">
        <v>37</v>
      </c>
      <c r="BD50" s="7">
        <v>176</v>
      </c>
      <c r="BE50" s="418" t="s">
        <v>566</v>
      </c>
      <c r="BF50" s="843">
        <v>16</v>
      </c>
      <c r="BG50" s="592" t="str">
        <f>IFERROR(IF(BD50="","",VLOOKUP(BD50,'UNIT UNREG'!$B:$C,2,FALSE)),"")</f>
        <v/>
      </c>
      <c r="BI50" s="238"/>
      <c r="BJ50" s="238"/>
      <c r="BK50" s="573"/>
      <c r="BL50" s="592" t="str">
        <f>IFERROR(VLOOKUP(BJ50,'SETT AREA UNIT'!$B:$C,2,FALSE),"")</f>
        <v/>
      </c>
      <c r="BM50" s="592" t="str">
        <f>IFERROR(VLOOKUP(BJ50,'UNIT UNREG'!$B:$C,2,FALSE),"")</f>
        <v>UNREG</v>
      </c>
      <c r="BO50" s="238"/>
      <c r="BP50" s="238"/>
      <c r="BQ50" s="238"/>
      <c r="BR50" s="238"/>
      <c r="BT50" s="238"/>
      <c r="BU50" s="238"/>
      <c r="BV50" s="238"/>
      <c r="BW50" s="238"/>
      <c r="BY50" s="238"/>
      <c r="BZ50" s="238"/>
      <c r="CA50" s="238"/>
      <c r="CB50" s="238"/>
      <c r="CD50" s="238"/>
      <c r="CE50" s="238"/>
      <c r="CF50" s="238"/>
      <c r="CG50" s="238"/>
      <c r="CI50" s="238"/>
      <c r="CJ50" s="238"/>
      <c r="CK50" s="238"/>
      <c r="CL50" s="238"/>
      <c r="CN50" s="238"/>
      <c r="CO50" s="238"/>
      <c r="CP50" s="238"/>
      <c r="CQ50" s="238"/>
    </row>
    <row r="51" spans="1:95">
      <c r="A51" s="238"/>
      <c r="B51" s="238"/>
      <c r="C51" s="238"/>
      <c r="D51" s="592" t="str">
        <f>IFERROR(VLOOKUP(B51,'SETT AREA UNIT'!$B:$C,2,FALSE),"")</f>
        <v/>
      </c>
      <c r="E51" s="592" t="str">
        <f>IFERROR(IF(B51="","",VLOOKUP(B51,'UNIT UNREG'!$B:$C,2,FALSE)),"")</f>
        <v/>
      </c>
      <c r="F51" s="574"/>
      <c r="G51" s="238"/>
      <c r="H51" s="238"/>
      <c r="I51" s="238"/>
      <c r="J51" s="592" t="str">
        <f>IFERROR(VLOOKUP(H51,'SETT AREA UNIT'!$B:$C,2,FALSE),"")</f>
        <v/>
      </c>
      <c r="K51" s="592" t="str">
        <f>IFERROR(IF(H51="","",VLOOKUP(H51,'UNIT UNREG'!$B:$C,2,FALSE)),"")</f>
        <v/>
      </c>
      <c r="L51" s="574"/>
      <c r="M51" s="238"/>
      <c r="N51" s="238"/>
      <c r="O51" s="575"/>
      <c r="P51" s="592" t="str">
        <f>IFERROR(VLOOKUP(N51,'SETT AREA UNIT'!$B:$C,2,FALSE),"")</f>
        <v/>
      </c>
      <c r="Q51" s="592" t="str">
        <f>IFERROR(IF(N51="","",VLOOKUP(N51,'UNIT UNREG'!$B:$C,2,FALSE)),"")</f>
        <v/>
      </c>
      <c r="R51" s="574"/>
      <c r="S51" s="238"/>
      <c r="T51" s="238"/>
      <c r="U51" s="238"/>
      <c r="V51" s="592" t="str">
        <f>IFERROR(VLOOKUP(T51,'SETT AREA UNIT'!$B:$C,2,FALSE),"")</f>
        <v/>
      </c>
      <c r="W51" s="592" t="str">
        <f>IFERROR(IF(T51="","",VLOOKUP(T51,'UNIT UNREG'!$B:$C,2,FALSE)),"")</f>
        <v/>
      </c>
      <c r="X51" s="574"/>
      <c r="Y51" s="238"/>
      <c r="Z51" s="238"/>
      <c r="AA51" s="575"/>
      <c r="AB51" s="592" t="str">
        <f>IFERROR(VLOOKUP(Z51,'SETT AREA UNIT'!$B:$C,2,FALSE),"")</f>
        <v/>
      </c>
      <c r="AC51" s="592" t="str">
        <f>IFERROR(IF(Z51="","",VLOOKUP(Z51,'UNIT UNREG'!$B:$C,2,FALSE)),"")</f>
        <v/>
      </c>
      <c r="AE51" s="238"/>
      <c r="AF51" s="238"/>
      <c r="AG51" s="575"/>
      <c r="AH51" s="592" t="str">
        <f>IFERROR(VLOOKUP(AF51,'SETT AREA UNIT'!$B:$C,2,FALSE),"")</f>
        <v/>
      </c>
      <c r="AI51" s="592" t="str">
        <f>IFERROR(IF(AF51="","",VLOOKUP(AF51,'UNIT UNREG'!$B:$C,2,FALSE)),"")</f>
        <v/>
      </c>
      <c r="AK51" s="238"/>
      <c r="AL51" s="238"/>
      <c r="AM51" s="238"/>
      <c r="AN51" s="592" t="str">
        <f>IFERROR(VLOOKUP(AL51,'SETT AREA UNIT'!$B:$C,2,FALSE),"")</f>
        <v/>
      </c>
      <c r="AO51" s="592" t="str">
        <f>IFERROR(IF(AL51="","",VLOOKUP(AL51,'UNIT UNREG'!$B:$C,2,FALSE)),"")</f>
        <v/>
      </c>
      <c r="AQ51" s="238">
        <v>25</v>
      </c>
      <c r="AR51" s="7">
        <v>270</v>
      </c>
      <c r="AS51" s="437" t="s">
        <v>548</v>
      </c>
      <c r="AT51" s="844">
        <v>13</v>
      </c>
      <c r="AU51" s="592" t="str">
        <f>IFERROR(IF(AR51="","",VLOOKUP(AR51,'UNIT UNREG'!$B:$C,2,FALSE)),"")</f>
        <v/>
      </c>
      <c r="AW51" s="238"/>
      <c r="AX51" s="238"/>
      <c r="AY51" s="575"/>
      <c r="AZ51" s="592" t="str">
        <f>IFERROR(VLOOKUP(AX51,'SETT AREA UNIT'!$B:$C,2,FALSE),"")</f>
        <v/>
      </c>
      <c r="BA51" s="592" t="str">
        <f>IFERROR(IF(AX51="","",VLOOKUP(AX51,'UNIT UNREG'!$B:$C,2,FALSE)),"")</f>
        <v/>
      </c>
      <c r="BC51" s="238">
        <v>48</v>
      </c>
      <c r="BD51" s="7">
        <v>370</v>
      </c>
      <c r="BE51" s="418" t="s">
        <v>566</v>
      </c>
      <c r="BF51" s="843">
        <v>17</v>
      </c>
      <c r="BG51" s="592" t="str">
        <f>IFERROR(IF(BD51="","",VLOOKUP(BD51,'UNIT UNREG'!$B:$C,2,FALSE)),"")</f>
        <v/>
      </c>
      <c r="BI51" s="238"/>
      <c r="BJ51" s="238"/>
      <c r="BK51" s="575"/>
      <c r="BL51" s="592" t="str">
        <f>IFERROR(VLOOKUP(BJ51,'SETT AREA UNIT'!$B:$C,2,FALSE),"")</f>
        <v/>
      </c>
      <c r="BM51" s="592" t="str">
        <f>IFERROR(VLOOKUP(BJ51,'UNIT UNREG'!$B:$C,2,FALSE),"")</f>
        <v>UNREG</v>
      </c>
      <c r="BO51" s="238"/>
      <c r="BP51" s="238"/>
      <c r="BQ51" s="238"/>
      <c r="BR51" s="238"/>
      <c r="BT51" s="238"/>
      <c r="BU51" s="238"/>
      <c r="BV51" s="238"/>
      <c r="BW51" s="238"/>
      <c r="BY51" s="238"/>
      <c r="BZ51" s="238"/>
      <c r="CA51" s="238"/>
      <c r="CB51" s="238"/>
      <c r="CD51" s="238"/>
      <c r="CE51" s="238"/>
      <c r="CF51" s="238"/>
      <c r="CG51" s="238"/>
      <c r="CI51" s="238"/>
      <c r="CJ51" s="238"/>
      <c r="CK51" s="238"/>
      <c r="CL51" s="238"/>
      <c r="CN51" s="238"/>
      <c r="CO51" s="238"/>
      <c r="CP51" s="238"/>
      <c r="CQ51" s="238"/>
    </row>
    <row r="52" spans="1:95">
      <c r="A52" s="238"/>
      <c r="B52" s="238"/>
      <c r="C52" s="238"/>
      <c r="D52" s="592" t="str">
        <f>IFERROR(VLOOKUP(B52,'SETT AREA UNIT'!$B:$C,2,FALSE),"")</f>
        <v/>
      </c>
      <c r="E52" s="592" t="str">
        <f>IFERROR(IF(B52="","",VLOOKUP(B52,'UNIT UNREG'!$B:$C,2,FALSE)),"")</f>
        <v/>
      </c>
      <c r="F52" s="574"/>
      <c r="G52" s="238"/>
      <c r="H52" s="238"/>
      <c r="I52" s="238"/>
      <c r="J52" s="592" t="str">
        <f>IFERROR(VLOOKUP(H52,'SETT AREA UNIT'!$B:$C,2,FALSE),"")</f>
        <v/>
      </c>
      <c r="K52" s="592" t="str">
        <f>IFERROR(IF(H52="","",VLOOKUP(H52,'UNIT UNREG'!$B:$C,2,FALSE)),"")</f>
        <v/>
      </c>
      <c r="L52" s="574"/>
      <c r="M52" s="238"/>
      <c r="N52" s="238"/>
      <c r="O52" s="573"/>
      <c r="P52" s="592" t="str">
        <f>IFERROR(VLOOKUP(N52,'SETT AREA UNIT'!$B:$C,2,FALSE),"")</f>
        <v/>
      </c>
      <c r="Q52" s="592" t="str">
        <f>IFERROR(IF(N52="","",VLOOKUP(N52,'UNIT UNREG'!$B:$C,2,FALSE)),"")</f>
        <v/>
      </c>
      <c r="R52" s="574"/>
      <c r="S52" s="238"/>
      <c r="T52" s="238"/>
      <c r="U52" s="238"/>
      <c r="V52" s="592" t="str">
        <f>IFERROR(VLOOKUP(T52,'SETT AREA UNIT'!$B:$C,2,FALSE),"")</f>
        <v/>
      </c>
      <c r="W52" s="592" t="str">
        <f>IFERROR(IF(T52="","",VLOOKUP(T52,'UNIT UNREG'!$B:$C,2,FALSE)),"")</f>
        <v/>
      </c>
      <c r="X52" s="574"/>
      <c r="Y52" s="238"/>
      <c r="Z52" s="238"/>
      <c r="AA52" s="573"/>
      <c r="AB52" s="592" t="str">
        <f>IFERROR(VLOOKUP(Z52,'SETT AREA UNIT'!$B:$C,2,FALSE),"")</f>
        <v/>
      </c>
      <c r="AC52" s="592" t="str">
        <f>IFERROR(IF(Z52="","",VLOOKUP(Z52,'UNIT UNREG'!$B:$C,2,FALSE)),"")</f>
        <v/>
      </c>
      <c r="AE52" s="238"/>
      <c r="AF52" s="238"/>
      <c r="AG52" s="573"/>
      <c r="AH52" s="592" t="str">
        <f>IFERROR(VLOOKUP(AF52,'SETT AREA UNIT'!$B:$C,2,FALSE),"")</f>
        <v/>
      </c>
      <c r="AI52" s="592" t="str">
        <f>IFERROR(IF(AF52="","",VLOOKUP(AF52,'UNIT UNREG'!$B:$C,2,FALSE)),"")</f>
        <v/>
      </c>
      <c r="AK52" s="238"/>
      <c r="AL52" s="238"/>
      <c r="AM52" s="573"/>
      <c r="AN52" s="592" t="str">
        <f>IFERROR(VLOOKUP(AL52,'SETT AREA UNIT'!$B:$C,2,FALSE),"")</f>
        <v/>
      </c>
      <c r="AO52" s="592" t="str">
        <f>IFERROR(IF(AL52="","",VLOOKUP(AL52,'UNIT UNREG'!$B:$C,2,FALSE)),"")</f>
        <v/>
      </c>
      <c r="AQ52" s="238">
        <v>35</v>
      </c>
      <c r="AR52" s="7">
        <v>268</v>
      </c>
      <c r="AS52" s="437" t="s">
        <v>548</v>
      </c>
      <c r="AT52" s="844">
        <v>14</v>
      </c>
      <c r="AU52" s="592" t="str">
        <f>IFERROR(IF(AR52="","",VLOOKUP(AR52,'UNIT UNREG'!$B:$C,2,FALSE)),"")</f>
        <v/>
      </c>
      <c r="AW52" s="238"/>
      <c r="AX52" s="238"/>
      <c r="AY52" s="573"/>
      <c r="AZ52" s="592" t="str">
        <f>IFERROR(VLOOKUP(AX52,'SETT AREA UNIT'!$B:$C,2,FALSE),"")</f>
        <v/>
      </c>
      <c r="BA52" s="592" t="str">
        <f>IFERROR(IF(AX52="","",VLOOKUP(AX52,'UNIT UNREG'!$B:$C,2,FALSE)),"")</f>
        <v/>
      </c>
      <c r="BC52" s="238">
        <v>48</v>
      </c>
      <c r="BD52" s="7">
        <v>331</v>
      </c>
      <c r="BE52" s="418" t="s">
        <v>566</v>
      </c>
      <c r="BF52" s="843">
        <v>18</v>
      </c>
      <c r="BG52" s="592" t="str">
        <f>IFERROR(IF(BD52="","",VLOOKUP(BD52,'UNIT UNREG'!$B:$C,2,FALSE)),"")</f>
        <v/>
      </c>
      <c r="BI52" s="238"/>
      <c r="BJ52" s="238"/>
      <c r="BK52" s="573"/>
      <c r="BL52" s="592" t="str">
        <f>IFERROR(VLOOKUP(BJ52,'SETT AREA UNIT'!$B:$C,2,FALSE),"")</f>
        <v/>
      </c>
      <c r="BM52" s="592" t="str">
        <f>IFERROR(VLOOKUP(BJ52,'UNIT UNREG'!$B:$C,2,FALSE),"")</f>
        <v>UNREG</v>
      </c>
      <c r="BO52" s="238"/>
      <c r="BP52" s="238"/>
      <c r="BQ52" s="238"/>
      <c r="BR52" s="238"/>
      <c r="BT52" s="238"/>
      <c r="BU52" s="238"/>
      <c r="BV52" s="238"/>
      <c r="BW52" s="238"/>
      <c r="BY52" s="238"/>
      <c r="BZ52" s="238"/>
      <c r="CA52" s="238"/>
      <c r="CB52" s="238"/>
      <c r="CD52" s="238"/>
      <c r="CE52" s="238"/>
      <c r="CF52" s="238"/>
      <c r="CG52" s="238"/>
      <c r="CI52" s="238"/>
      <c r="CJ52" s="238"/>
      <c r="CK52" s="238"/>
      <c r="CL52" s="238"/>
      <c r="CN52" s="238"/>
      <c r="CO52" s="238"/>
      <c r="CP52" s="238"/>
      <c r="CQ52" s="238"/>
    </row>
    <row r="53" spans="1:95">
      <c r="A53" s="238"/>
      <c r="B53" s="238"/>
      <c r="C53" s="238"/>
      <c r="D53" s="592" t="str">
        <f>IFERROR(VLOOKUP(B53,'SETT AREA UNIT'!$B:$C,2,FALSE),"")</f>
        <v/>
      </c>
      <c r="E53" s="592" t="str">
        <f>IFERROR(IF(B53="","",VLOOKUP(B53,'UNIT UNREG'!$B:$C,2,FALSE)),"")</f>
        <v/>
      </c>
      <c r="F53" s="574"/>
      <c r="G53" s="238"/>
      <c r="H53" s="238"/>
      <c r="I53" s="238"/>
      <c r="J53" s="592" t="str">
        <f>IFERROR(VLOOKUP(H53,'SETT AREA UNIT'!$B:$C,2,FALSE),"")</f>
        <v/>
      </c>
      <c r="K53" s="592" t="str">
        <f>IFERROR(IF(H53="","",VLOOKUP(H53,'UNIT UNREG'!$B:$C,2,FALSE)),"")</f>
        <v/>
      </c>
      <c r="L53" s="574"/>
      <c r="M53" s="238"/>
      <c r="N53" s="238"/>
      <c r="O53" s="575"/>
      <c r="P53" s="592" t="str">
        <f>IFERROR(VLOOKUP(N53,'SETT AREA UNIT'!$B:$C,2,FALSE),"")</f>
        <v/>
      </c>
      <c r="Q53" s="592" t="str">
        <f>IFERROR(IF(N53="","",VLOOKUP(N53,'UNIT UNREG'!$B:$C,2,FALSE)),"")</f>
        <v/>
      </c>
      <c r="R53" s="574"/>
      <c r="S53" s="238"/>
      <c r="T53" s="238"/>
      <c r="U53" s="238"/>
      <c r="V53" s="592" t="str">
        <f>IFERROR(VLOOKUP(T53,'SETT AREA UNIT'!$B:$C,2,FALSE),"")</f>
        <v/>
      </c>
      <c r="W53" s="592" t="str">
        <f>IFERROR(IF(T53="","",VLOOKUP(T53,'UNIT UNREG'!$B:$C,2,FALSE)),"")</f>
        <v/>
      </c>
      <c r="X53" s="574"/>
      <c r="Y53" s="238"/>
      <c r="Z53" s="238"/>
      <c r="AA53" s="575"/>
      <c r="AB53" s="592" t="str">
        <f>IFERROR(VLOOKUP(Z53,'SETT AREA UNIT'!$B:$C,2,FALSE),"")</f>
        <v/>
      </c>
      <c r="AC53" s="592" t="str">
        <f>IFERROR(IF(Z53="","",VLOOKUP(Z53,'UNIT UNREG'!$B:$C,2,FALSE)),"")</f>
        <v/>
      </c>
      <c r="AE53" s="238"/>
      <c r="AF53" s="238"/>
      <c r="AG53" s="575"/>
      <c r="AH53" s="592" t="str">
        <f>IFERROR(VLOOKUP(AF53,'SETT AREA UNIT'!$B:$C,2,FALSE),"")</f>
        <v/>
      </c>
      <c r="AI53" s="592" t="str">
        <f>IFERROR(IF(AF53="","",VLOOKUP(AF53,'UNIT UNREG'!$B:$C,2,FALSE)),"")</f>
        <v/>
      </c>
      <c r="AK53" s="238"/>
      <c r="AL53" s="238"/>
      <c r="AM53" s="575"/>
      <c r="AN53" s="592" t="str">
        <f>IFERROR(VLOOKUP(AL53,'SETT AREA UNIT'!$B:$C,2,FALSE),"")</f>
        <v/>
      </c>
      <c r="AO53" s="592" t="str">
        <f>IFERROR(IF(AL53="","",VLOOKUP(AL53,'UNIT UNREG'!$B:$C,2,FALSE)),"")</f>
        <v/>
      </c>
      <c r="AQ53" s="238">
        <v>40</v>
      </c>
      <c r="AR53" s="7">
        <v>317</v>
      </c>
      <c r="AS53" s="437" t="s">
        <v>548</v>
      </c>
      <c r="AT53" s="844">
        <v>15</v>
      </c>
      <c r="AU53" s="592" t="str">
        <f>IFERROR(IF(AR53="","",VLOOKUP(AR53,'UNIT UNREG'!$B:$C,2,FALSE)),"")</f>
        <v/>
      </c>
      <c r="AW53" s="238"/>
      <c r="AX53" s="238"/>
      <c r="AY53" s="575"/>
      <c r="AZ53" s="592" t="str">
        <f>IFERROR(VLOOKUP(AX53,'SETT AREA UNIT'!$B:$C,2,FALSE),"")</f>
        <v/>
      </c>
      <c r="BA53" s="592" t="str">
        <f>IFERROR(IF(AX53="","",VLOOKUP(AX53,'UNIT UNREG'!$B:$C,2,FALSE)),"")</f>
        <v/>
      </c>
      <c r="BC53" s="238">
        <v>48</v>
      </c>
      <c r="BD53" s="7">
        <v>121</v>
      </c>
      <c r="BE53" s="418" t="s">
        <v>566</v>
      </c>
      <c r="BF53" s="843">
        <v>19</v>
      </c>
      <c r="BG53" s="592" t="str">
        <f>IFERROR(IF(BD53="","",VLOOKUP(BD53,'UNIT UNREG'!$B:$C,2,FALSE)),"")</f>
        <v/>
      </c>
      <c r="BI53" s="238"/>
      <c r="BJ53" s="238"/>
      <c r="BK53" s="575"/>
      <c r="BL53" s="592" t="str">
        <f>IFERROR(VLOOKUP(BJ53,'SETT AREA UNIT'!$B:$C,2,FALSE),"")</f>
        <v/>
      </c>
      <c r="BM53" s="592" t="str">
        <f>IFERROR(VLOOKUP(BJ53,'UNIT UNREG'!$B:$C,2,FALSE),"")</f>
        <v>UNREG</v>
      </c>
      <c r="BO53" s="238"/>
      <c r="BP53" s="238"/>
      <c r="BQ53" s="238"/>
      <c r="BR53" s="238"/>
      <c r="BT53" s="238"/>
      <c r="BU53" s="238"/>
      <c r="BV53" s="238"/>
      <c r="BW53" s="238"/>
      <c r="BY53" s="238"/>
      <c r="BZ53" s="238"/>
      <c r="CA53" s="238"/>
      <c r="CB53" s="238"/>
      <c r="CD53" s="238"/>
      <c r="CE53" s="238"/>
      <c r="CF53" s="238"/>
      <c r="CG53" s="238"/>
      <c r="CI53" s="238"/>
      <c r="CJ53" s="238"/>
      <c r="CK53" s="238"/>
      <c r="CL53" s="238"/>
      <c r="CN53" s="238"/>
      <c r="CO53" s="238"/>
      <c r="CP53" s="238"/>
      <c r="CQ53" s="238"/>
    </row>
    <row r="54" spans="1:95">
      <c r="A54" s="238"/>
      <c r="B54" s="238"/>
      <c r="C54" s="238"/>
      <c r="D54" s="592" t="str">
        <f>IFERROR(VLOOKUP(B54,'SETT AREA UNIT'!$B:$C,2,FALSE),"")</f>
        <v/>
      </c>
      <c r="E54" s="592" t="str">
        <f>IFERROR(IF(B54="","",VLOOKUP(B54,'UNIT UNREG'!$B:$C,2,FALSE)),"")</f>
        <v/>
      </c>
      <c r="F54" s="574"/>
      <c r="G54" s="238"/>
      <c r="H54" s="238"/>
      <c r="I54" s="238"/>
      <c r="J54" s="592" t="str">
        <f>IFERROR(VLOOKUP(H54,'SETT AREA UNIT'!$B:$C,2,FALSE),"")</f>
        <v/>
      </c>
      <c r="K54" s="592" t="str">
        <f>IFERROR(IF(H54="","",VLOOKUP(H54,'UNIT UNREG'!$B:$C,2,FALSE)),"")</f>
        <v/>
      </c>
      <c r="L54" s="574"/>
      <c r="M54" s="238"/>
      <c r="N54" s="238"/>
      <c r="O54" s="238"/>
      <c r="P54" s="592" t="str">
        <f>IFERROR(VLOOKUP(N54,'SETT AREA UNIT'!$B:$C,2,FALSE),"")</f>
        <v/>
      </c>
      <c r="Q54" s="592" t="str">
        <f>IFERROR(IF(N54="","",VLOOKUP(N54,'UNIT UNREG'!$B:$C,2,FALSE)),"")</f>
        <v/>
      </c>
      <c r="R54" s="574"/>
      <c r="S54" s="238"/>
      <c r="T54" s="238"/>
      <c r="U54" s="238"/>
      <c r="V54" s="592" t="str">
        <f>IFERROR(VLOOKUP(T54,'SETT AREA UNIT'!$B:$C,2,FALSE),"")</f>
        <v/>
      </c>
      <c r="W54" s="592" t="str">
        <f>IFERROR(IF(T54="","",VLOOKUP(T54,'UNIT UNREG'!$B:$C,2,FALSE)),"")</f>
        <v/>
      </c>
      <c r="X54" s="574"/>
      <c r="Y54" s="238"/>
      <c r="Z54" s="238"/>
      <c r="AA54" s="238"/>
      <c r="AB54" s="592" t="str">
        <f>IFERROR(VLOOKUP(Z54,'SETT AREA UNIT'!$B:$C,2,FALSE),"")</f>
        <v/>
      </c>
      <c r="AC54" s="592" t="str">
        <f>IFERROR(IF(Z54="","",VLOOKUP(Z54,'UNIT UNREG'!$B:$C,2,FALSE)),"")</f>
        <v/>
      </c>
      <c r="AE54" s="238"/>
      <c r="AF54" s="238"/>
      <c r="AG54" s="238"/>
      <c r="AH54" s="592" t="str">
        <f>IFERROR(VLOOKUP(AF54,'SETT AREA UNIT'!$B:$C,2,FALSE),"")</f>
        <v/>
      </c>
      <c r="AI54" s="592" t="str">
        <f>IFERROR(IF(AF54="","",VLOOKUP(AF54,'UNIT UNREG'!$B:$C,2,FALSE)),"")</f>
        <v/>
      </c>
      <c r="AK54" s="238"/>
      <c r="AL54" s="238"/>
      <c r="AM54" s="238"/>
      <c r="AN54" s="592" t="str">
        <f>IFERROR(VLOOKUP(AL54,'SETT AREA UNIT'!$B:$C,2,FALSE),"")</f>
        <v/>
      </c>
      <c r="AO54" s="592" t="str">
        <f>IFERROR(IF(AL54="","",VLOOKUP(AL54,'UNIT UNREG'!$B:$C,2,FALSE)),"")</f>
        <v/>
      </c>
      <c r="AQ54" s="238"/>
      <c r="AR54" s="238"/>
      <c r="AS54" s="575"/>
      <c r="AT54" s="592" t="str">
        <f>IFERROR(VLOOKUP(AR54,'SETT AREA UNIT'!$B:$C,2,FALSE),"")</f>
        <v/>
      </c>
      <c r="AU54" s="592" t="str">
        <f>IFERROR(IF(AR54="","",VLOOKUP(AR54,'UNIT UNREG'!$B:$C,2,FALSE)),"")</f>
        <v/>
      </c>
      <c r="AW54" s="238"/>
      <c r="AX54" s="238"/>
      <c r="AY54" s="238"/>
      <c r="AZ54" s="592" t="str">
        <f>IFERROR(VLOOKUP(AX54,'SETT AREA UNIT'!$B:$C,2,FALSE),"")</f>
        <v/>
      </c>
      <c r="BA54" s="592" t="str">
        <f>IFERROR(IF(AX54="","",VLOOKUP(AX54,'UNIT UNREG'!$B:$C,2,FALSE)),"")</f>
        <v/>
      </c>
      <c r="BC54" s="238">
        <v>50</v>
      </c>
      <c r="BD54" s="7">
        <v>168</v>
      </c>
      <c r="BE54" s="418" t="s">
        <v>566</v>
      </c>
      <c r="BF54" s="843">
        <v>20</v>
      </c>
      <c r="BG54" s="592" t="str">
        <f>IFERROR(IF(BD54="","",VLOOKUP(BD54,'UNIT UNREG'!$B:$C,2,FALSE)),"")</f>
        <v/>
      </c>
      <c r="BI54" s="238"/>
      <c r="BJ54" s="238"/>
      <c r="BK54" s="238"/>
      <c r="BL54" s="592" t="str">
        <f>IFERROR(VLOOKUP(BJ54,'SETT AREA UNIT'!$B:$C,2,FALSE),"")</f>
        <v/>
      </c>
      <c r="BM54" s="592" t="str">
        <f>IFERROR(VLOOKUP(BJ54,'UNIT UNREG'!$B:$C,2,FALSE),"")</f>
        <v>UNREG</v>
      </c>
      <c r="BO54" s="238"/>
      <c r="BP54" s="238"/>
      <c r="BQ54" s="238"/>
      <c r="BR54" s="238"/>
      <c r="BT54" s="238"/>
      <c r="BU54" s="238"/>
      <c r="BV54" s="238"/>
      <c r="BW54" s="238"/>
      <c r="BY54" s="238"/>
      <c r="BZ54" s="238"/>
      <c r="CA54" s="238"/>
      <c r="CB54" s="238"/>
      <c r="CD54" s="238"/>
      <c r="CE54" s="238"/>
      <c r="CF54" s="238"/>
      <c r="CG54" s="238"/>
      <c r="CI54" s="238"/>
      <c r="CJ54" s="238"/>
      <c r="CK54" s="238"/>
      <c r="CL54" s="238"/>
      <c r="CN54" s="238"/>
      <c r="CO54" s="238"/>
      <c r="CP54" s="238"/>
      <c r="CQ54" s="238"/>
    </row>
    <row r="55" spans="1:95">
      <c r="A55" s="238"/>
      <c r="B55" s="238"/>
      <c r="C55" s="238"/>
      <c r="D55" s="592" t="str">
        <f>IFERROR(VLOOKUP(B55,'SETT AREA UNIT'!$B:$C,2,FALSE),"")</f>
        <v/>
      </c>
      <c r="E55" s="592" t="str">
        <f>IFERROR(IF(B55="","",VLOOKUP(B55,'UNIT UNREG'!$B:$C,2,FALSE)),"")</f>
        <v/>
      </c>
      <c r="F55" s="574"/>
      <c r="G55" s="238"/>
      <c r="H55" s="238"/>
      <c r="I55" s="238"/>
      <c r="J55" s="592" t="str">
        <f>IFERROR(VLOOKUP(H55,'SETT AREA UNIT'!$B:$C,2,FALSE),"")</f>
        <v/>
      </c>
      <c r="K55" s="592" t="str">
        <f>IFERROR(IF(H55="","",VLOOKUP(H55,'UNIT UNREG'!$B:$C,2,FALSE)),"")</f>
        <v/>
      </c>
      <c r="L55" s="574"/>
      <c r="M55" s="238"/>
      <c r="N55" s="238"/>
      <c r="O55" s="238"/>
      <c r="P55" s="592" t="str">
        <f>IFERROR(VLOOKUP(N55,'SETT AREA UNIT'!$B:$C,2,FALSE),"")</f>
        <v/>
      </c>
      <c r="Q55" s="592" t="str">
        <f>IFERROR(IF(N55="","",VLOOKUP(N55,'UNIT UNREG'!$B:$C,2,FALSE)),"")</f>
        <v/>
      </c>
      <c r="R55" s="574"/>
      <c r="S55" s="238"/>
      <c r="T55" s="238"/>
      <c r="U55" s="238"/>
      <c r="V55" s="592" t="str">
        <f>IFERROR(VLOOKUP(T55,'SETT AREA UNIT'!$B:$C,2,FALSE),"")</f>
        <v/>
      </c>
      <c r="W55" s="592" t="str">
        <f>IFERROR(IF(T55="","",VLOOKUP(T55,'UNIT UNREG'!$B:$C,2,FALSE)),"")</f>
        <v/>
      </c>
      <c r="X55" s="574"/>
      <c r="Y55" s="238"/>
      <c r="Z55" s="238"/>
      <c r="AA55" s="238"/>
      <c r="AB55" s="592" t="str">
        <f>IFERROR(VLOOKUP(Z55,'SETT AREA UNIT'!$B:$C,2,FALSE),"")</f>
        <v/>
      </c>
      <c r="AC55" s="592" t="str">
        <f>IFERROR(IF(Z55="","",VLOOKUP(Z55,'UNIT UNREG'!$B:$C,2,FALSE)),"")</f>
        <v/>
      </c>
      <c r="AE55" s="238"/>
      <c r="AF55" s="238"/>
      <c r="AG55" s="238"/>
      <c r="AH55" s="592" t="str">
        <f>IFERROR(VLOOKUP(AF55,'SETT AREA UNIT'!$B:$C,2,FALSE),"")</f>
        <v/>
      </c>
      <c r="AI55" s="592" t="str">
        <f>IFERROR(IF(AF55="","",VLOOKUP(AF55,'UNIT UNREG'!$B:$C,2,FALSE)),"")</f>
        <v/>
      </c>
      <c r="AK55" s="238"/>
      <c r="AL55" s="238"/>
      <c r="AM55" s="238"/>
      <c r="AN55" s="592" t="str">
        <f>IFERROR(VLOOKUP(AL55,'SETT AREA UNIT'!$B:$C,2,FALSE),"")</f>
        <v/>
      </c>
      <c r="AO55" s="592" t="str">
        <f>IFERROR(IF(AL55="","",VLOOKUP(AL55,'UNIT UNREG'!$B:$C,2,FALSE)),"")</f>
        <v/>
      </c>
      <c r="AQ55" s="238"/>
      <c r="AR55" s="238"/>
      <c r="AS55" s="238"/>
      <c r="AT55" s="592" t="str">
        <f>IFERROR(VLOOKUP(AR55,'SETT AREA UNIT'!$B:$C,2,FALSE),"")</f>
        <v/>
      </c>
      <c r="AU55" s="592" t="str">
        <f>IFERROR(IF(AR55="","",VLOOKUP(AR55,'UNIT UNREG'!$B:$C,2,FALSE)),"")</f>
        <v/>
      </c>
      <c r="AW55" s="238"/>
      <c r="AX55" s="238"/>
      <c r="AY55" s="238"/>
      <c r="AZ55" s="592" t="str">
        <f>IFERROR(VLOOKUP(AX55,'SETT AREA UNIT'!$B:$C,2,FALSE),"")</f>
        <v/>
      </c>
      <c r="BA55" s="592" t="str">
        <f>IFERROR(IF(AX55="","",VLOOKUP(AX55,'UNIT UNREG'!$B:$C,2,FALSE)),"")</f>
        <v/>
      </c>
      <c r="BC55" s="238"/>
      <c r="BD55" s="238"/>
      <c r="BE55" s="238"/>
      <c r="BF55" s="592" t="str">
        <f>IFERROR(VLOOKUP(BD55,'SETT AREA UNIT'!$B:$C,2,FALSE),"")</f>
        <v/>
      </c>
      <c r="BG55" s="592" t="str">
        <f>IFERROR(IF(BD55="","",VLOOKUP(BD55,'UNIT UNREG'!$B:$C,2,FALSE)),"")</f>
        <v/>
      </c>
      <c r="BI55" s="238"/>
      <c r="BJ55" s="238"/>
      <c r="BK55" s="238"/>
      <c r="BL55" s="592" t="str">
        <f>IFERROR(VLOOKUP(BJ55,'SETT AREA UNIT'!$B:$C,2,FALSE),"")</f>
        <v/>
      </c>
      <c r="BM55" s="592" t="str">
        <f>IFERROR(VLOOKUP(BJ55,'UNIT UNREG'!$B:$C,2,FALSE),"")</f>
        <v>UNREG</v>
      </c>
      <c r="BO55" s="238"/>
      <c r="BP55" s="238"/>
      <c r="BQ55" s="238"/>
      <c r="BR55" s="238"/>
      <c r="BT55" s="238"/>
      <c r="BU55" s="238"/>
      <c r="BV55" s="238"/>
      <c r="BW55" s="238"/>
      <c r="BY55" s="238"/>
      <c r="BZ55" s="238"/>
      <c r="CA55" s="238"/>
      <c r="CB55" s="238"/>
      <c r="CD55" s="238"/>
      <c r="CE55" s="238"/>
      <c r="CF55" s="238"/>
      <c r="CG55" s="238"/>
      <c r="CI55" s="238"/>
      <c r="CJ55" s="238"/>
      <c r="CK55" s="238"/>
      <c r="CL55" s="238"/>
      <c r="CN55" s="238"/>
      <c r="CO55" s="238"/>
      <c r="CP55" s="238"/>
      <c r="CQ55" s="238"/>
    </row>
    <row r="56" spans="1:95">
      <c r="A56" s="238"/>
      <c r="B56" s="238"/>
      <c r="C56" s="238"/>
      <c r="D56" s="592" t="str">
        <f>IFERROR(VLOOKUP(B56,'SETT AREA UNIT'!$B:$C,2,FALSE),"")</f>
        <v/>
      </c>
      <c r="E56" s="592" t="str">
        <f>IFERROR(IF(B56="","",VLOOKUP(B56,'UNIT UNREG'!$B:$C,2,FALSE)),"")</f>
        <v/>
      </c>
      <c r="F56" s="574"/>
      <c r="G56" s="238"/>
      <c r="H56" s="238"/>
      <c r="I56" s="238"/>
      <c r="J56" s="592" t="str">
        <f>IFERROR(VLOOKUP(H56,'SETT AREA UNIT'!$B:$C,2,FALSE),"")</f>
        <v/>
      </c>
      <c r="K56" s="592" t="str">
        <f>IFERROR(IF(H56="","",VLOOKUP(H56,'UNIT UNREG'!$B:$C,2,FALSE)),"")</f>
        <v/>
      </c>
      <c r="L56" s="574"/>
      <c r="M56" s="238"/>
      <c r="N56" s="238"/>
      <c r="O56" s="238"/>
      <c r="P56" s="592" t="str">
        <f>IFERROR(VLOOKUP(N56,'SETT AREA UNIT'!$B:$C,2,FALSE),"")</f>
        <v/>
      </c>
      <c r="Q56" s="592" t="str">
        <f>IFERROR(IF(N56="","",VLOOKUP(N56,'UNIT UNREG'!$B:$C,2,FALSE)),"")</f>
        <v/>
      </c>
      <c r="R56" s="574"/>
      <c r="S56" s="238"/>
      <c r="T56" s="238"/>
      <c r="U56" s="238"/>
      <c r="V56" s="592" t="str">
        <f>IFERROR(VLOOKUP(T56,'SETT AREA UNIT'!$B:$C,2,FALSE),"")</f>
        <v/>
      </c>
      <c r="W56" s="592" t="str">
        <f>IFERROR(IF(T56="","",VLOOKUP(T56,'UNIT UNREG'!$B:$C,2,FALSE)),"")</f>
        <v/>
      </c>
      <c r="X56" s="574"/>
      <c r="Y56" s="238"/>
      <c r="Z56" s="238"/>
      <c r="AA56" s="238"/>
      <c r="AB56" s="592" t="str">
        <f>IFERROR(VLOOKUP(Z56,'SETT AREA UNIT'!$B:$C,2,FALSE),"")</f>
        <v/>
      </c>
      <c r="AC56" s="592" t="str">
        <f>IFERROR(IF(Z56="","",VLOOKUP(Z56,'UNIT UNREG'!$B:$C,2,FALSE)),"")</f>
        <v/>
      </c>
      <c r="AE56" s="238"/>
      <c r="AF56" s="238"/>
      <c r="AG56" s="238"/>
      <c r="AH56" s="592" t="str">
        <f>IFERROR(VLOOKUP(AF56,'SETT AREA UNIT'!$B:$C,2,FALSE),"")</f>
        <v/>
      </c>
      <c r="AI56" s="592" t="str">
        <f>IFERROR(IF(AF56="","",VLOOKUP(AF56,'UNIT UNREG'!$B:$C,2,FALSE)),"")</f>
        <v/>
      </c>
      <c r="AK56" s="238"/>
      <c r="AL56" s="238"/>
      <c r="AM56" s="238"/>
      <c r="AN56" s="592" t="str">
        <f>IFERROR(VLOOKUP(AL56,'SETT AREA UNIT'!$B:$C,2,FALSE),"")</f>
        <v/>
      </c>
      <c r="AO56" s="592" t="str">
        <f>IFERROR(IF(AL56="","",VLOOKUP(AL56,'UNIT UNREG'!$B:$C,2,FALSE)),"")</f>
        <v/>
      </c>
      <c r="AQ56" s="1018" t="s">
        <v>915</v>
      </c>
      <c r="AR56" s="1020"/>
      <c r="AS56" s="1020"/>
      <c r="AT56" s="1020"/>
      <c r="AU56" s="1019"/>
      <c r="AW56" s="238"/>
      <c r="AX56" s="238"/>
      <c r="AY56" s="238"/>
      <c r="AZ56" s="592" t="str">
        <f>IFERROR(VLOOKUP(AX56,'SETT AREA UNIT'!$B:$C,2,FALSE),"")</f>
        <v/>
      </c>
      <c r="BA56" s="592" t="str">
        <f>IFERROR(IF(AX56="","",VLOOKUP(AX56,'UNIT UNREG'!$B:$C,2,FALSE)),"")</f>
        <v/>
      </c>
      <c r="BC56" s="1018" t="s">
        <v>915</v>
      </c>
      <c r="BD56" s="1020"/>
      <c r="BE56" s="1020"/>
      <c r="BF56" s="1020"/>
      <c r="BG56" s="1019"/>
      <c r="BI56" s="238"/>
      <c r="BJ56" s="238"/>
      <c r="BK56" s="238"/>
      <c r="BL56" s="592" t="str">
        <f>IFERROR(VLOOKUP(BJ56,'SETT AREA UNIT'!$B:$C,2,FALSE),"")</f>
        <v/>
      </c>
      <c r="BM56" s="592" t="str">
        <f>IFERROR(VLOOKUP(BJ56,'UNIT UNREG'!$B:$C,2,FALSE),"")</f>
        <v>UNREG</v>
      </c>
      <c r="BO56" s="238"/>
      <c r="BP56" s="238"/>
      <c r="BQ56" s="238"/>
      <c r="BR56" s="238"/>
      <c r="BT56" s="238"/>
      <c r="BU56" s="238"/>
      <c r="BV56" s="238"/>
      <c r="BW56" s="238"/>
      <c r="BY56" s="238"/>
      <c r="BZ56" s="238"/>
      <c r="CA56" s="238"/>
      <c r="CB56" s="238"/>
      <c r="CD56" s="238"/>
      <c r="CE56" s="238"/>
      <c r="CF56" s="238"/>
      <c r="CG56" s="238"/>
      <c r="CI56" s="238"/>
      <c r="CJ56" s="238"/>
      <c r="CK56" s="238"/>
      <c r="CL56" s="238"/>
      <c r="CN56" s="238"/>
      <c r="CO56" s="238"/>
      <c r="CP56" s="238"/>
      <c r="CQ56" s="238"/>
    </row>
    <row r="57" spans="1:95">
      <c r="A57" s="238"/>
      <c r="B57" s="238"/>
      <c r="C57" s="238"/>
      <c r="D57" s="592" t="str">
        <f>IFERROR(VLOOKUP(B57,'SETT AREA UNIT'!$B:$C,2,FALSE),"")</f>
        <v/>
      </c>
      <c r="E57" s="592" t="str">
        <f>IFERROR(IF(B57="","",VLOOKUP(B57,'UNIT UNREG'!$B:$C,2,FALSE)),"")</f>
        <v/>
      </c>
      <c r="F57" s="574"/>
      <c r="G57" s="238"/>
      <c r="H57" s="238"/>
      <c r="I57" s="238"/>
      <c r="J57" s="592" t="str">
        <f>IFERROR(VLOOKUP(H57,'SETT AREA UNIT'!$B:$C,2,FALSE),"")</f>
        <v/>
      </c>
      <c r="K57" s="592" t="str">
        <f>IFERROR(IF(H57="","",VLOOKUP(H57,'UNIT UNREG'!$B:$C,2,FALSE)),"")</f>
        <v/>
      </c>
      <c r="L57" s="574"/>
      <c r="M57" s="238"/>
      <c r="N57" s="238"/>
      <c r="O57" s="238"/>
      <c r="P57" s="592" t="str">
        <f>IFERROR(VLOOKUP(N57,'SETT AREA UNIT'!$B:$C,2,FALSE),"")</f>
        <v/>
      </c>
      <c r="Q57" s="592" t="str">
        <f>IFERROR(IF(N57="","",VLOOKUP(N57,'UNIT UNREG'!$B:$C,2,FALSE)),"")</f>
        <v/>
      </c>
      <c r="R57" s="574"/>
      <c r="S57" s="238"/>
      <c r="T57" s="238"/>
      <c r="U57" s="238"/>
      <c r="V57" s="592" t="str">
        <f>IFERROR(VLOOKUP(T57,'SETT AREA UNIT'!$B:$C,2,FALSE),"")</f>
        <v/>
      </c>
      <c r="W57" s="592" t="str">
        <f>IFERROR(IF(T57="","",VLOOKUP(T57,'UNIT UNREG'!$B:$C,2,FALSE)),"")</f>
        <v/>
      </c>
      <c r="X57" s="574"/>
      <c r="Y57" s="238"/>
      <c r="Z57" s="238"/>
      <c r="AA57" s="238"/>
      <c r="AB57" s="592" t="str">
        <f>IFERROR(VLOOKUP(Z57,'SETT AREA UNIT'!$B:$C,2,FALSE),"")</f>
        <v/>
      </c>
      <c r="AC57" s="592" t="str">
        <f>IFERROR(IF(Z57="","",VLOOKUP(Z57,'UNIT UNREG'!$B:$C,2,FALSE)),"")</f>
        <v/>
      </c>
      <c r="AE57" s="238"/>
      <c r="AF57" s="238"/>
      <c r="AG57" s="238"/>
      <c r="AH57" s="592" t="str">
        <f>IFERROR(VLOOKUP(AF57,'SETT AREA UNIT'!$B:$C,2,FALSE),"")</f>
        <v/>
      </c>
      <c r="AI57" s="592" t="str">
        <f>IFERROR(IF(AF57="","",VLOOKUP(AF57,'UNIT UNREG'!$B:$C,2,FALSE)),"")</f>
        <v/>
      </c>
      <c r="AK57" s="238"/>
      <c r="AL57" s="238"/>
      <c r="AM57" s="238"/>
      <c r="AN57" s="592" t="str">
        <f>IFERROR(VLOOKUP(AL57,'SETT AREA UNIT'!$B:$C,2,FALSE),"")</f>
        <v/>
      </c>
      <c r="AO57" s="592" t="str">
        <f>IFERROR(IF(AL57="","",VLOOKUP(AL57,'UNIT UNREG'!$B:$C,2,FALSE)),"")</f>
        <v/>
      </c>
      <c r="AQ57" s="238"/>
      <c r="AR57" s="238"/>
      <c r="AS57" s="238"/>
      <c r="AT57" s="592" t="str">
        <f>IFERROR(VLOOKUP(AR57,'SETT AREA UNIT'!$B:$C,2,FALSE),"")</f>
        <v/>
      </c>
      <c r="AU57" s="592" t="str">
        <f>IFERROR(IF(AR57="","",VLOOKUP(AR57,'UNIT UNREG'!$B:$C,2,FALSE)),"")</f>
        <v/>
      </c>
      <c r="AW57" s="238"/>
      <c r="AX57" s="238"/>
      <c r="AY57" s="238"/>
      <c r="AZ57" s="592" t="str">
        <f>IFERROR(VLOOKUP(AX57,'SETT AREA UNIT'!$B:$C,2,FALSE),"")</f>
        <v/>
      </c>
      <c r="BA57" s="592" t="str">
        <f>IFERROR(IF(AX57="","",VLOOKUP(AX57,'UNIT UNREG'!$B:$C,2,FALSE)),"")</f>
        <v/>
      </c>
      <c r="BC57" s="238"/>
      <c r="BD57" s="238"/>
      <c r="BE57" s="238"/>
      <c r="BF57" s="592" t="str">
        <f>IFERROR(VLOOKUP(BD57,'SETT AREA UNIT'!$B:$C,2,FALSE),"")</f>
        <v/>
      </c>
      <c r="BG57" s="592" t="str">
        <f>IFERROR(IF(BD57="","",VLOOKUP(BD57,'UNIT UNREG'!$B:$C,2,FALSE)),"")</f>
        <v/>
      </c>
      <c r="BI57" s="238"/>
      <c r="BJ57" s="238"/>
      <c r="BK57" s="238"/>
      <c r="BL57" s="592" t="str">
        <f>IFERROR(VLOOKUP(BJ57,'SETT AREA UNIT'!$B:$C,2,FALSE),"")</f>
        <v/>
      </c>
      <c r="BM57" s="592" t="str">
        <f>IFERROR(VLOOKUP(BJ57,'UNIT UNREG'!$B:$C,2,FALSE),"")</f>
        <v>UNREG</v>
      </c>
      <c r="BO57" s="238"/>
      <c r="BP57" s="238"/>
      <c r="BQ57" s="238"/>
      <c r="BR57" s="238"/>
      <c r="BT57" s="238"/>
      <c r="BU57" s="238"/>
      <c r="BV57" s="238"/>
      <c r="BW57" s="238"/>
      <c r="BY57" s="238"/>
      <c r="BZ57" s="238"/>
      <c r="CA57" s="238"/>
      <c r="CB57" s="238"/>
      <c r="CD57" s="238"/>
      <c r="CE57" s="238"/>
      <c r="CF57" s="238"/>
      <c r="CG57" s="238"/>
      <c r="CI57" s="238"/>
      <c r="CJ57" s="238"/>
      <c r="CK57" s="238"/>
      <c r="CL57" s="238"/>
      <c r="CN57" s="238"/>
      <c r="CO57" s="238"/>
      <c r="CP57" s="238"/>
      <c r="CQ57" s="238"/>
    </row>
    <row r="58" spans="1:95" hidden="1">
      <c r="A58" s="238"/>
      <c r="B58" s="238"/>
      <c r="C58" s="238"/>
      <c r="D58" s="592" t="str">
        <f>IFERROR(VLOOKUP(B58,'SETT AREA UNIT'!$B:$C,2,FALSE),"")</f>
        <v/>
      </c>
      <c r="E58" s="592" t="str">
        <f>IFERROR(IF(B58="","",VLOOKUP(B58,'UNIT UNREG'!$B:$C,2,FALSE)),"")</f>
        <v/>
      </c>
      <c r="F58" s="574"/>
      <c r="G58" s="238"/>
      <c r="H58" s="238"/>
      <c r="I58" s="238"/>
      <c r="J58" s="592" t="str">
        <f>IFERROR(VLOOKUP(H58,'SETT AREA UNIT'!$B:$C,2,FALSE),"")</f>
        <v/>
      </c>
      <c r="K58" s="592" t="str">
        <f>IFERROR(IF(H58="","",VLOOKUP(H58,'UNIT UNREG'!$B:$C,2,FALSE)),"")</f>
        <v/>
      </c>
      <c r="L58" s="574"/>
      <c r="M58" s="238"/>
      <c r="N58" s="238"/>
      <c r="O58" s="238"/>
      <c r="P58" s="592" t="str">
        <f>IFERROR(VLOOKUP(N58,'SETT AREA UNIT'!$B:$C,2,FALSE),"")</f>
        <v/>
      </c>
      <c r="Q58" s="592" t="str">
        <f>IFERROR(IF(N58="","",VLOOKUP(N58,'UNIT UNREG'!$B:$C,2,FALSE)),"")</f>
        <v/>
      </c>
      <c r="R58" s="574"/>
      <c r="S58" s="238"/>
      <c r="T58" s="238"/>
      <c r="U58" s="238"/>
      <c r="V58" s="592" t="str">
        <f>IFERROR(VLOOKUP(T58,'SETT AREA UNIT'!$B:$C,2,FALSE),"")</f>
        <v/>
      </c>
      <c r="W58" s="592" t="str">
        <f>IFERROR(IF(T58="","",VLOOKUP(T58,'UNIT UNREG'!$B:$C,2,FALSE)),"")</f>
        <v/>
      </c>
      <c r="X58" s="574"/>
      <c r="Y58" s="238"/>
      <c r="Z58" s="238"/>
      <c r="AA58" s="238"/>
      <c r="AB58" s="592" t="str">
        <f>IFERROR(VLOOKUP(Z58,'SETT AREA UNIT'!$B:$C,2,FALSE),"")</f>
        <v/>
      </c>
      <c r="AC58" s="592" t="str">
        <f>IFERROR(IF(Z58="","",VLOOKUP(Z58,'UNIT UNREG'!$B:$C,2,FALSE)),"")</f>
        <v/>
      </c>
      <c r="AE58" s="238"/>
      <c r="AF58" s="238"/>
      <c r="AG58" s="238"/>
      <c r="AH58" s="592" t="str">
        <f>IFERROR(VLOOKUP(AF58,'SETT AREA UNIT'!$B:$C,2,FALSE),"")</f>
        <v/>
      </c>
      <c r="AI58" s="592" t="str">
        <f>IFERROR(IF(AF58="","",VLOOKUP(AF58,'UNIT UNREG'!$B:$C,2,FALSE)),"")</f>
        <v/>
      </c>
      <c r="AK58" s="238"/>
      <c r="AL58" s="238"/>
      <c r="AM58" s="238"/>
      <c r="AN58" s="592" t="str">
        <f>IFERROR(VLOOKUP(AL58,'SETT AREA UNIT'!$B:$C,2,FALSE),"")</f>
        <v/>
      </c>
      <c r="AO58" s="592" t="str">
        <f>IFERROR(IF(AL58="","",VLOOKUP(AL58,'UNIT UNREG'!$B:$C,2,FALSE)),"")</f>
        <v/>
      </c>
      <c r="AQ58" s="238"/>
      <c r="AR58" s="238"/>
      <c r="AS58" s="238"/>
      <c r="AT58" s="592" t="str">
        <f>IFERROR(VLOOKUP(AR58,'SETT AREA UNIT'!$B:$C,2,FALSE),"")</f>
        <v/>
      </c>
      <c r="AU58" s="592" t="str">
        <f>IFERROR(IF(AR58="","",VLOOKUP(AR58,'UNIT UNREG'!$B:$C,2,FALSE)),"")</f>
        <v/>
      </c>
      <c r="AW58" s="238"/>
      <c r="AX58" s="238"/>
      <c r="AY58" s="238"/>
      <c r="AZ58" s="592" t="str">
        <f>IFERROR(VLOOKUP(AX58,'SETT AREA UNIT'!$B:$C,2,FALSE),"")</f>
        <v/>
      </c>
      <c r="BA58" s="592" t="str">
        <f>IFERROR(IF(AX58="","",VLOOKUP(AX58,'UNIT UNREG'!$B:$C,2,FALSE)),"")</f>
        <v/>
      </c>
      <c r="BC58" s="238"/>
      <c r="BD58" s="238"/>
      <c r="BE58" s="238"/>
      <c r="BF58" s="592" t="str">
        <f>IFERROR(VLOOKUP(BD58,'SETT AREA UNIT'!$B:$C,2,FALSE),"")</f>
        <v/>
      </c>
      <c r="BG58" s="592" t="str">
        <f>IFERROR(IF(BD58="","",VLOOKUP(BD58,'UNIT UNREG'!$B:$C,2,FALSE)),"")</f>
        <v/>
      </c>
      <c r="BI58" s="238"/>
      <c r="BJ58" s="238"/>
      <c r="BK58" s="238"/>
      <c r="BL58" s="592" t="str">
        <f>IFERROR(VLOOKUP(BJ58,'SETT AREA UNIT'!$B:$C,2,FALSE),"")</f>
        <v/>
      </c>
      <c r="BM58" s="592" t="str">
        <f>IFERROR(VLOOKUP(BJ58,'UNIT UNREG'!$B:$C,2,FALSE),"")</f>
        <v>UNREG</v>
      </c>
      <c r="BO58" s="238"/>
      <c r="BP58" s="238"/>
      <c r="BQ58" s="238"/>
      <c r="BR58" s="238"/>
      <c r="BT58" s="238"/>
      <c r="BU58" s="238"/>
      <c r="BV58" s="238"/>
      <c r="BW58" s="238"/>
      <c r="BY58" s="238"/>
      <c r="BZ58" s="238"/>
      <c r="CA58" s="238"/>
      <c r="CB58" s="238"/>
      <c r="CD58" s="238"/>
      <c r="CE58" s="238"/>
      <c r="CF58" s="238"/>
      <c r="CG58" s="238"/>
      <c r="CI58" s="238"/>
      <c r="CJ58" s="238"/>
      <c r="CK58" s="238"/>
      <c r="CL58" s="238"/>
      <c r="CN58" s="238"/>
      <c r="CO58" s="238"/>
      <c r="CP58" s="238"/>
      <c r="CQ58" s="238"/>
    </row>
    <row r="59" spans="1:95" hidden="1">
      <c r="A59" s="238"/>
      <c r="B59" s="238"/>
      <c r="C59" s="238"/>
      <c r="D59" s="592" t="str">
        <f>IFERROR(VLOOKUP(B59,'SETT AREA UNIT'!$B:$C,2,FALSE),"")</f>
        <v/>
      </c>
      <c r="E59" s="592" t="str">
        <f>IFERROR(IF(B59="","",VLOOKUP(B59,'UNIT UNREG'!$B:$C,2,FALSE)),"")</f>
        <v/>
      </c>
      <c r="F59" s="574"/>
      <c r="G59" s="238"/>
      <c r="H59" s="238"/>
      <c r="I59" s="238"/>
      <c r="J59" s="592" t="str">
        <f>IFERROR(VLOOKUP(H59,'SETT AREA UNIT'!$B:$C,2,FALSE),"")</f>
        <v/>
      </c>
      <c r="K59" s="592" t="str">
        <f>IFERROR(IF(H59="","",VLOOKUP(H59,'UNIT UNREG'!$B:$C,2,FALSE)),"")</f>
        <v/>
      </c>
      <c r="L59" s="574"/>
      <c r="M59" s="238"/>
      <c r="N59" s="238"/>
      <c r="O59" s="238"/>
      <c r="P59" s="592" t="str">
        <f>IFERROR(VLOOKUP(N59,'SETT AREA UNIT'!$B:$C,2,FALSE),"")</f>
        <v/>
      </c>
      <c r="Q59" s="592" t="str">
        <f>IFERROR(IF(N59="","",VLOOKUP(N59,'UNIT UNREG'!$B:$C,2,FALSE)),"")</f>
        <v/>
      </c>
      <c r="R59" s="574"/>
      <c r="S59" s="238"/>
      <c r="T59" s="238"/>
      <c r="U59" s="238"/>
      <c r="V59" s="592" t="str">
        <f>IFERROR(VLOOKUP(T59,'SETT AREA UNIT'!$B:$C,2,FALSE),"")</f>
        <v/>
      </c>
      <c r="W59" s="592" t="str">
        <f>IFERROR(IF(T59="","",VLOOKUP(T59,'UNIT UNREG'!$B:$C,2,FALSE)),"")</f>
        <v/>
      </c>
      <c r="X59" s="574"/>
      <c r="Y59" s="238"/>
      <c r="Z59" s="238"/>
      <c r="AA59" s="238"/>
      <c r="AB59" s="592" t="str">
        <f>IFERROR(VLOOKUP(Z59,'SETT AREA UNIT'!$B:$C,2,FALSE),"")</f>
        <v/>
      </c>
      <c r="AC59" s="592" t="str">
        <f>IFERROR(IF(Z59="","",VLOOKUP(Z59,'UNIT UNREG'!$B:$C,2,FALSE)),"")</f>
        <v/>
      </c>
      <c r="AE59" s="238"/>
      <c r="AF59" s="238"/>
      <c r="AG59" s="238"/>
      <c r="AH59" s="592" t="str">
        <f>IFERROR(VLOOKUP(AF59,'SETT AREA UNIT'!$B:$C,2,FALSE),"")</f>
        <v/>
      </c>
      <c r="AI59" s="592" t="str">
        <f>IFERROR(IF(AF59="","",VLOOKUP(AF59,'UNIT UNREG'!$B:$C,2,FALSE)),"")</f>
        <v/>
      </c>
      <c r="AK59" s="238"/>
      <c r="AL59" s="238"/>
      <c r="AM59" s="238"/>
      <c r="AN59" s="592" t="str">
        <f>IFERROR(VLOOKUP(AL59,'SETT AREA UNIT'!$B:$C,2,FALSE),"")</f>
        <v/>
      </c>
      <c r="AO59" s="592" t="str">
        <f>IFERROR(IF(AL59="","",VLOOKUP(AL59,'UNIT UNREG'!$B:$C,2,FALSE)),"")</f>
        <v/>
      </c>
      <c r="AQ59" s="238"/>
      <c r="AR59" s="238"/>
      <c r="AS59" s="238"/>
      <c r="AT59" s="592" t="str">
        <f>IFERROR(VLOOKUP(AR59,'SETT AREA UNIT'!$B:$C,2,FALSE),"")</f>
        <v/>
      </c>
      <c r="AU59" s="592" t="str">
        <f>IFERROR(IF(AR59="","",VLOOKUP(AR59,'UNIT UNREG'!$B:$C,2,FALSE)),"")</f>
        <v/>
      </c>
      <c r="AW59" s="238"/>
      <c r="AX59" s="238"/>
      <c r="AY59" s="238"/>
      <c r="AZ59" s="592" t="str">
        <f>IFERROR(VLOOKUP(AX59,'SETT AREA UNIT'!$B:$C,2,FALSE),"")</f>
        <v/>
      </c>
      <c r="BA59" s="592" t="str">
        <f>IFERROR(IF(AX59="","",VLOOKUP(AX59,'UNIT UNREG'!$B:$C,2,FALSE)),"")</f>
        <v/>
      </c>
      <c r="BC59" s="238"/>
      <c r="BD59" s="238"/>
      <c r="BE59" s="238"/>
      <c r="BF59" s="592" t="str">
        <f>IFERROR(VLOOKUP(BD59,'SETT AREA UNIT'!$B:$C,2,FALSE),"")</f>
        <v/>
      </c>
      <c r="BG59" s="592" t="str">
        <f>IFERROR(IF(BD59="","",VLOOKUP(BD59,'UNIT UNREG'!$B:$C,2,FALSE)),"")</f>
        <v/>
      </c>
      <c r="BI59" s="238"/>
      <c r="BJ59" s="238"/>
      <c r="BK59" s="238"/>
      <c r="BL59" s="592" t="str">
        <f>IFERROR(VLOOKUP(BJ59,'SETT AREA UNIT'!$B:$C,2,FALSE),"")</f>
        <v/>
      </c>
      <c r="BM59" s="592" t="str">
        <f>IFERROR(VLOOKUP(BJ59,'UNIT UNREG'!$B:$C,2,FALSE),"")</f>
        <v>UNREG</v>
      </c>
      <c r="BO59" s="238"/>
      <c r="BP59" s="238"/>
      <c r="BQ59" s="238"/>
      <c r="BR59" s="238"/>
      <c r="BT59" s="238"/>
      <c r="BU59" s="238"/>
      <c r="BV59" s="238"/>
      <c r="BW59" s="238"/>
      <c r="BY59" s="238"/>
      <c r="BZ59" s="238"/>
      <c r="CA59" s="238"/>
      <c r="CB59" s="238"/>
      <c r="CD59" s="238"/>
      <c r="CE59" s="238"/>
      <c r="CF59" s="238"/>
      <c r="CG59" s="238"/>
      <c r="CI59" s="238"/>
      <c r="CJ59" s="238"/>
      <c r="CK59" s="238"/>
      <c r="CL59" s="238"/>
      <c r="CN59" s="238"/>
      <c r="CO59" s="238"/>
      <c r="CP59" s="238"/>
      <c r="CQ59" s="238"/>
    </row>
    <row r="60" spans="1:95" hidden="1">
      <c r="A60" s="238"/>
      <c r="B60" s="238"/>
      <c r="C60" s="238"/>
      <c r="D60" s="592" t="str">
        <f>IFERROR(VLOOKUP(B60,'SETT AREA UNIT'!$B:$C,2,FALSE),"")</f>
        <v/>
      </c>
      <c r="E60" s="592" t="str">
        <f>IFERROR(IF(B60="","",VLOOKUP(B60,'UNIT UNREG'!$B:$C,2,FALSE)),"")</f>
        <v/>
      </c>
      <c r="F60" s="574"/>
      <c r="G60" s="238"/>
      <c r="H60" s="238"/>
      <c r="I60" s="238"/>
      <c r="J60" s="592" t="str">
        <f>IFERROR(VLOOKUP(H60,'SETT AREA UNIT'!$B:$C,2,FALSE),"")</f>
        <v/>
      </c>
      <c r="K60" s="592" t="str">
        <f>IFERROR(IF(H60="","",VLOOKUP(H60,'UNIT UNREG'!$B:$C,2,FALSE)),"")</f>
        <v/>
      </c>
      <c r="L60" s="574"/>
      <c r="M60" s="238"/>
      <c r="N60" s="238"/>
      <c r="O60" s="238"/>
      <c r="P60" s="592" t="str">
        <f>IFERROR(VLOOKUP(N60,'SETT AREA UNIT'!$B:$C,2,FALSE),"")</f>
        <v/>
      </c>
      <c r="Q60" s="592" t="str">
        <f>IFERROR(IF(N60="","",VLOOKUP(N60,'UNIT UNREG'!$B:$C,2,FALSE)),"")</f>
        <v/>
      </c>
      <c r="R60" s="574"/>
      <c r="S60" s="238"/>
      <c r="T60" s="238"/>
      <c r="U60" s="238"/>
      <c r="V60" s="592" t="str">
        <f>IFERROR(VLOOKUP(T60,'SETT AREA UNIT'!$B:$C,2,FALSE),"")</f>
        <v/>
      </c>
      <c r="W60" s="592" t="str">
        <f>IFERROR(IF(T60="","",VLOOKUP(T60,'UNIT UNREG'!$B:$C,2,FALSE)),"")</f>
        <v/>
      </c>
      <c r="X60" s="574"/>
      <c r="Y60" s="238"/>
      <c r="Z60" s="238"/>
      <c r="AA60" s="238"/>
      <c r="AB60" s="592" t="str">
        <f>IFERROR(VLOOKUP(Z60,'SETT AREA UNIT'!$B:$C,2,FALSE),"")</f>
        <v/>
      </c>
      <c r="AC60" s="592" t="str">
        <f>IFERROR(IF(Z60="","",VLOOKUP(Z60,'UNIT UNREG'!$B:$C,2,FALSE)),"")</f>
        <v/>
      </c>
      <c r="AE60" s="238"/>
      <c r="AF60" s="238"/>
      <c r="AG60" s="238"/>
      <c r="AH60" s="592" t="str">
        <f>IFERROR(VLOOKUP(AF60,'SETT AREA UNIT'!$B:$C,2,FALSE),"")</f>
        <v/>
      </c>
      <c r="AI60" s="592" t="str">
        <f>IFERROR(IF(AF60="","",VLOOKUP(AF60,'UNIT UNREG'!$B:$C,2,FALSE)),"")</f>
        <v/>
      </c>
      <c r="AK60" s="238"/>
      <c r="AL60" s="238"/>
      <c r="AM60" s="238"/>
      <c r="AN60" s="592" t="str">
        <f>IFERROR(VLOOKUP(AL60,'SETT AREA UNIT'!$B:$C,2,FALSE),"")</f>
        <v/>
      </c>
      <c r="AO60" s="592" t="str">
        <f>IFERROR(IF(AL60="","",VLOOKUP(AL60,'UNIT UNREG'!$B:$C,2,FALSE)),"")</f>
        <v/>
      </c>
      <c r="AQ60" s="238"/>
      <c r="AR60" s="238"/>
      <c r="AS60" s="238"/>
      <c r="AT60" s="592" t="str">
        <f>IFERROR(VLOOKUP(AR60,'SETT AREA UNIT'!$B:$C,2,FALSE),"")</f>
        <v/>
      </c>
      <c r="AU60" s="592" t="str">
        <f>IFERROR(IF(AR60="","",VLOOKUP(AR60,'UNIT UNREG'!$B:$C,2,FALSE)),"")</f>
        <v/>
      </c>
      <c r="AW60" s="238"/>
      <c r="AX60" s="238"/>
      <c r="AY60" s="238"/>
      <c r="AZ60" s="592" t="str">
        <f>IFERROR(VLOOKUP(AX60,'SETT AREA UNIT'!$B:$C,2,FALSE),"")</f>
        <v/>
      </c>
      <c r="BA60" s="592" t="str">
        <f>IFERROR(IF(AX60="","",VLOOKUP(AX60,'UNIT UNREG'!$B:$C,2,FALSE)),"")</f>
        <v/>
      </c>
      <c r="BC60" s="238"/>
      <c r="BD60" s="238"/>
      <c r="BE60" s="238"/>
      <c r="BF60" s="592" t="str">
        <f>IFERROR(VLOOKUP(BD60,'SETT AREA UNIT'!$B:$C,2,FALSE),"")</f>
        <v/>
      </c>
      <c r="BG60" s="592" t="str">
        <f>IFERROR(IF(BD60="","",VLOOKUP(BD60,'UNIT UNREG'!$B:$C,2,FALSE)),"")</f>
        <v/>
      </c>
      <c r="BI60" s="238"/>
      <c r="BJ60" s="238"/>
      <c r="BK60" s="238"/>
      <c r="BL60" s="592" t="str">
        <f>IFERROR(VLOOKUP(BJ60,'SETT AREA UNIT'!$B:$C,2,FALSE),"")</f>
        <v/>
      </c>
      <c r="BM60" s="592" t="str">
        <f>IFERROR(VLOOKUP(BJ60,'UNIT UNREG'!$B:$C,2,FALSE),"")</f>
        <v>UNREG</v>
      </c>
      <c r="BO60" s="238"/>
      <c r="BP60" s="238"/>
      <c r="BQ60" s="238"/>
      <c r="BR60" s="238"/>
      <c r="BT60" s="238"/>
      <c r="BU60" s="238"/>
      <c r="BV60" s="238"/>
      <c r="BW60" s="238"/>
      <c r="BY60" s="238"/>
      <c r="BZ60" s="238"/>
      <c r="CA60" s="238"/>
      <c r="CB60" s="238"/>
      <c r="CD60" s="238"/>
      <c r="CE60" s="238"/>
      <c r="CF60" s="238"/>
      <c r="CG60" s="238"/>
      <c r="CI60" s="238"/>
      <c r="CJ60" s="238"/>
      <c r="CK60" s="238"/>
      <c r="CL60" s="238"/>
      <c r="CN60" s="238"/>
      <c r="CO60" s="238"/>
      <c r="CP60" s="238"/>
      <c r="CQ60" s="238"/>
    </row>
    <row r="61" spans="1:95" hidden="1">
      <c r="A61" s="238"/>
      <c r="B61" s="238"/>
      <c r="C61" s="238"/>
      <c r="D61" s="592" t="str">
        <f>IFERROR(VLOOKUP(B61,'SETT AREA UNIT'!$B:$C,2,FALSE),"")</f>
        <v/>
      </c>
      <c r="E61" s="592" t="str">
        <f>IFERROR(IF(B61="","",VLOOKUP(B61,'UNIT UNREG'!$B:$C,2,FALSE)),"")</f>
        <v/>
      </c>
      <c r="F61" s="574"/>
      <c r="G61" s="238"/>
      <c r="H61" s="238"/>
      <c r="I61" s="238"/>
      <c r="J61" s="592" t="str">
        <f>IFERROR(VLOOKUP(H61,'SETT AREA UNIT'!$B:$C,2,FALSE),"")</f>
        <v/>
      </c>
      <c r="K61" s="592" t="str">
        <f>IFERROR(IF(H61="","",VLOOKUP(H61,'UNIT UNREG'!$B:$C,2,FALSE)),"")</f>
        <v/>
      </c>
      <c r="L61" s="574"/>
      <c r="M61" s="238"/>
      <c r="N61" s="238"/>
      <c r="O61" s="238"/>
      <c r="P61" s="592" t="str">
        <f>IFERROR(VLOOKUP(N61,'SETT AREA UNIT'!$B:$C,2,FALSE),"")</f>
        <v/>
      </c>
      <c r="Q61" s="592" t="str">
        <f>IFERROR(IF(N61="","",VLOOKUP(N61,'UNIT UNREG'!$B:$C,2,FALSE)),"")</f>
        <v/>
      </c>
      <c r="R61" s="574"/>
      <c r="S61" s="238"/>
      <c r="T61" s="238"/>
      <c r="U61" s="238"/>
      <c r="V61" s="592" t="str">
        <f>IFERROR(VLOOKUP(T61,'SETT AREA UNIT'!$B:$C,2,FALSE),"")</f>
        <v/>
      </c>
      <c r="W61" s="592" t="str">
        <f>IFERROR(IF(T61="","",VLOOKUP(T61,'UNIT UNREG'!$B:$C,2,FALSE)),"")</f>
        <v/>
      </c>
      <c r="X61" s="574"/>
      <c r="Y61" s="238"/>
      <c r="Z61" s="238"/>
      <c r="AA61" s="238"/>
      <c r="AB61" s="592" t="str">
        <f>IFERROR(VLOOKUP(Z61,'SETT AREA UNIT'!$B:$C,2,FALSE),"")</f>
        <v/>
      </c>
      <c r="AC61" s="592" t="str">
        <f>IFERROR(IF(Z61="","",VLOOKUP(Z61,'UNIT UNREG'!$B:$C,2,FALSE)),"")</f>
        <v/>
      </c>
      <c r="AE61" s="238"/>
      <c r="AF61" s="238"/>
      <c r="AG61" s="238"/>
      <c r="AH61" s="592" t="str">
        <f>IFERROR(VLOOKUP(AF61,'SETT AREA UNIT'!$B:$C,2,FALSE),"")</f>
        <v/>
      </c>
      <c r="AI61" s="592" t="str">
        <f>IFERROR(IF(AF61="","",VLOOKUP(AF61,'UNIT UNREG'!$B:$C,2,FALSE)),"")</f>
        <v/>
      </c>
      <c r="AK61" s="238"/>
      <c r="AL61" s="238"/>
      <c r="AM61" s="238"/>
      <c r="AN61" s="592" t="str">
        <f>IFERROR(VLOOKUP(AL61,'SETT AREA UNIT'!$B:$C,2,FALSE),"")</f>
        <v/>
      </c>
      <c r="AO61" s="592" t="str">
        <f>IFERROR(IF(AL61="","",VLOOKUP(AL61,'UNIT UNREG'!$B:$C,2,FALSE)),"")</f>
        <v/>
      </c>
      <c r="AQ61" s="238"/>
      <c r="AR61" s="238"/>
      <c r="AS61" s="238"/>
      <c r="AT61" s="592" t="str">
        <f>IFERROR(VLOOKUP(AR61,'SETT AREA UNIT'!$B:$C,2,FALSE),"")</f>
        <v/>
      </c>
      <c r="AU61" s="592" t="str">
        <f>IFERROR(IF(AR61="","",VLOOKUP(AR61,'UNIT UNREG'!$B:$C,2,FALSE)),"")</f>
        <v/>
      </c>
      <c r="AW61" s="238"/>
      <c r="AX61" s="238"/>
      <c r="AY61" s="238"/>
      <c r="AZ61" s="592" t="str">
        <f>IFERROR(VLOOKUP(AX61,'SETT AREA UNIT'!$B:$C,2,FALSE),"")</f>
        <v/>
      </c>
      <c r="BA61" s="592" t="str">
        <f>IFERROR(IF(AX61="","",VLOOKUP(AX61,'UNIT UNREG'!$B:$C,2,FALSE)),"")</f>
        <v/>
      </c>
      <c r="BC61" s="238"/>
      <c r="BD61" s="238"/>
      <c r="BE61" s="238"/>
      <c r="BF61" s="592" t="str">
        <f>IFERROR(VLOOKUP(BD61,'SETT AREA UNIT'!$B:$C,2,FALSE),"")</f>
        <v/>
      </c>
      <c r="BG61" s="592" t="str">
        <f>IFERROR(IF(BD61="","",VLOOKUP(BD61,'UNIT UNREG'!$B:$C,2,FALSE)),"")</f>
        <v/>
      </c>
      <c r="BI61" s="238"/>
      <c r="BJ61" s="238"/>
      <c r="BK61" s="238"/>
      <c r="BL61" s="592" t="str">
        <f>IFERROR(VLOOKUP(BJ61,'SETT AREA UNIT'!$B:$C,2,FALSE),"")</f>
        <v/>
      </c>
      <c r="BM61" s="592" t="str">
        <f>IFERROR(VLOOKUP(BJ61,'UNIT UNREG'!$B:$C,2,FALSE),"")</f>
        <v>UNREG</v>
      </c>
      <c r="BO61" s="238"/>
      <c r="BP61" s="238"/>
      <c r="BQ61" s="238"/>
      <c r="BR61" s="238"/>
      <c r="BT61" s="238"/>
      <c r="BU61" s="238"/>
      <c r="BV61" s="238"/>
      <c r="BW61" s="238"/>
      <c r="BY61" s="238"/>
      <c r="BZ61" s="238"/>
      <c r="CA61" s="238"/>
      <c r="CB61" s="238"/>
      <c r="CD61" s="238"/>
      <c r="CE61" s="238"/>
      <c r="CF61" s="238"/>
      <c r="CG61" s="238"/>
      <c r="CI61" s="238"/>
      <c r="CJ61" s="238"/>
      <c r="CK61" s="238"/>
      <c r="CL61" s="238"/>
      <c r="CN61" s="238"/>
      <c r="CO61" s="238"/>
      <c r="CP61" s="238"/>
      <c r="CQ61" s="238"/>
    </row>
    <row r="62" spans="1:95" hidden="1">
      <c r="A62" s="238"/>
      <c r="B62" s="238"/>
      <c r="C62" s="238"/>
      <c r="D62" s="592" t="str">
        <f>IFERROR(VLOOKUP(B62,'SETT AREA UNIT'!$B:$C,2,FALSE),"")</f>
        <v/>
      </c>
      <c r="E62" s="592" t="str">
        <f>IFERROR(IF(B62="","",VLOOKUP(B62,'UNIT UNREG'!$B:$C,2,FALSE)),"")</f>
        <v/>
      </c>
      <c r="F62" s="574"/>
      <c r="G62" s="238"/>
      <c r="H62" s="238"/>
      <c r="I62" s="238"/>
      <c r="J62" s="592" t="str">
        <f>IFERROR(VLOOKUP(H62,'SETT AREA UNIT'!$B:$C,2,FALSE),"")</f>
        <v/>
      </c>
      <c r="K62" s="592" t="str">
        <f>IFERROR(IF(H62="","",VLOOKUP(H62,'UNIT UNREG'!$B:$C,2,FALSE)),"")</f>
        <v/>
      </c>
      <c r="L62" s="574"/>
      <c r="M62" s="238"/>
      <c r="N62" s="238"/>
      <c r="O62" s="238"/>
      <c r="P62" s="592" t="str">
        <f>IFERROR(VLOOKUP(N62,'SETT AREA UNIT'!$B:$C,2,FALSE),"")</f>
        <v/>
      </c>
      <c r="Q62" s="592" t="str">
        <f>IFERROR(IF(N62="","",VLOOKUP(N62,'UNIT UNREG'!$B:$C,2,FALSE)),"")</f>
        <v/>
      </c>
      <c r="R62" s="574"/>
      <c r="S62" s="238"/>
      <c r="T62" s="238"/>
      <c r="U62" s="238"/>
      <c r="V62" s="592" t="str">
        <f>IFERROR(VLOOKUP(T62,'SETT AREA UNIT'!$B:$C,2,FALSE),"")</f>
        <v/>
      </c>
      <c r="W62" s="592" t="str">
        <f>IFERROR(IF(T62="","",VLOOKUP(T62,'UNIT UNREG'!$B:$C,2,FALSE)),"")</f>
        <v/>
      </c>
      <c r="X62" s="574"/>
      <c r="Y62" s="238"/>
      <c r="Z62" s="238"/>
      <c r="AA62" s="238"/>
      <c r="AB62" s="592" t="str">
        <f>IFERROR(VLOOKUP(Z62,'SETT AREA UNIT'!$B:$C,2,FALSE),"")</f>
        <v/>
      </c>
      <c r="AC62" s="592" t="str">
        <f>IFERROR(IF(Z62="","",VLOOKUP(Z62,'UNIT UNREG'!$B:$C,2,FALSE)),"")</f>
        <v/>
      </c>
      <c r="AE62" s="238"/>
      <c r="AF62" s="238"/>
      <c r="AG62" s="238"/>
      <c r="AH62" s="592" t="str">
        <f>IFERROR(VLOOKUP(AF62,'SETT AREA UNIT'!$B:$C,2,FALSE),"")</f>
        <v/>
      </c>
      <c r="AI62" s="592" t="str">
        <f>IFERROR(IF(AF62="","",VLOOKUP(AF62,'UNIT UNREG'!$B:$C,2,FALSE)),"")</f>
        <v/>
      </c>
      <c r="AK62" s="238"/>
      <c r="AL62" s="238"/>
      <c r="AM62" s="238"/>
      <c r="AN62" s="592" t="str">
        <f>IFERROR(VLOOKUP(AL62,'SETT AREA UNIT'!$B:$C,2,FALSE),"")</f>
        <v/>
      </c>
      <c r="AO62" s="592" t="str">
        <f>IFERROR(IF(AL62="","",VLOOKUP(AL62,'UNIT UNREG'!$B:$C,2,FALSE)),"")</f>
        <v/>
      </c>
      <c r="AQ62" s="238"/>
      <c r="AR62" s="238"/>
      <c r="AS62" s="238"/>
      <c r="AT62" s="592" t="str">
        <f>IFERROR(VLOOKUP(AR62,'SETT AREA UNIT'!$B:$C,2,FALSE),"")</f>
        <v/>
      </c>
      <c r="AU62" s="592" t="str">
        <f>IFERROR(IF(AR62="","",VLOOKUP(AR62,'UNIT UNREG'!$B:$C,2,FALSE)),"")</f>
        <v/>
      </c>
      <c r="AW62" s="238"/>
      <c r="AX62" s="238"/>
      <c r="AY62" s="238"/>
      <c r="AZ62" s="592" t="str">
        <f>IFERROR(VLOOKUP(AX62,'SETT AREA UNIT'!$B:$C,2,FALSE),"")</f>
        <v/>
      </c>
      <c r="BA62" s="592" t="str">
        <f>IFERROR(IF(AX62="","",VLOOKUP(AX62,'UNIT UNREG'!$B:$C,2,FALSE)),"")</f>
        <v/>
      </c>
      <c r="BC62" s="238"/>
      <c r="BD62" s="238"/>
      <c r="BE62" s="238"/>
      <c r="BF62" s="592" t="str">
        <f>IFERROR(VLOOKUP(BD62,'SETT AREA UNIT'!$B:$C,2,FALSE),"")</f>
        <v/>
      </c>
      <c r="BG62" s="592" t="str">
        <f>IFERROR(IF(BD62="","",VLOOKUP(BD62,'UNIT UNREG'!$B:$C,2,FALSE)),"")</f>
        <v/>
      </c>
      <c r="BI62" s="238"/>
      <c r="BJ62" s="238"/>
      <c r="BK62" s="238"/>
      <c r="BL62" s="592" t="str">
        <f>IFERROR(VLOOKUP(BJ62,'SETT AREA UNIT'!$B:$C,2,FALSE),"")</f>
        <v/>
      </c>
      <c r="BM62" s="592" t="str">
        <f>IFERROR(VLOOKUP(BJ62,'UNIT UNREG'!$B:$C,2,FALSE),"")</f>
        <v>UNREG</v>
      </c>
      <c r="BO62" s="238"/>
      <c r="BP62" s="238"/>
      <c r="BQ62" s="238"/>
      <c r="BR62" s="238"/>
      <c r="BT62" s="238"/>
      <c r="BU62" s="238"/>
      <c r="BV62" s="238"/>
      <c r="BW62" s="238"/>
      <c r="BY62" s="238"/>
      <c r="BZ62" s="238"/>
      <c r="CA62" s="238"/>
      <c r="CB62" s="238"/>
      <c r="CD62" s="238"/>
      <c r="CE62" s="238"/>
      <c r="CF62" s="238"/>
      <c r="CG62" s="238"/>
      <c r="CI62" s="238"/>
      <c r="CJ62" s="238"/>
      <c r="CK62" s="238"/>
      <c r="CL62" s="238"/>
      <c r="CN62" s="238"/>
      <c r="CO62" s="238"/>
      <c r="CP62" s="238"/>
      <c r="CQ62" s="238"/>
    </row>
    <row r="63" spans="1:95" hidden="1">
      <c r="A63" s="238"/>
      <c r="B63" s="238"/>
      <c r="C63" s="238"/>
      <c r="D63" s="592" t="str">
        <f>IFERROR(VLOOKUP(B63,'SETT AREA UNIT'!$B:$C,2,FALSE),"")</f>
        <v/>
      </c>
      <c r="E63" s="592" t="str">
        <f>IFERROR(IF(B63="","",VLOOKUP(B63,'UNIT UNREG'!$B:$C,2,FALSE)),"")</f>
        <v/>
      </c>
      <c r="F63" s="574"/>
      <c r="G63" s="238"/>
      <c r="H63" s="238"/>
      <c r="I63" s="238"/>
      <c r="J63" s="592" t="str">
        <f>IFERROR(VLOOKUP(H63,'SETT AREA UNIT'!$B:$C,2,FALSE),"")</f>
        <v/>
      </c>
      <c r="K63" s="592" t="str">
        <f>IFERROR(IF(H63="","",VLOOKUP(H63,'UNIT UNREG'!$B:$C,2,FALSE)),"")</f>
        <v/>
      </c>
      <c r="L63" s="574"/>
      <c r="M63" s="238"/>
      <c r="N63" s="238"/>
      <c r="O63" s="238"/>
      <c r="P63" s="592" t="str">
        <f>IFERROR(VLOOKUP(N63,'SETT AREA UNIT'!$B:$C,2,FALSE),"")</f>
        <v/>
      </c>
      <c r="Q63" s="592" t="str">
        <f>IFERROR(IF(N63="","",VLOOKUP(N63,'UNIT UNREG'!$B:$C,2,FALSE)),"")</f>
        <v/>
      </c>
      <c r="R63" s="574"/>
      <c r="S63" s="238"/>
      <c r="T63" s="238"/>
      <c r="U63" s="238"/>
      <c r="V63" s="592" t="str">
        <f>IFERROR(VLOOKUP(T63,'SETT AREA UNIT'!$B:$C,2,FALSE),"")</f>
        <v/>
      </c>
      <c r="W63" s="592" t="str">
        <f>IFERROR(IF(T63="","",VLOOKUP(T63,'UNIT UNREG'!$B:$C,2,FALSE)),"")</f>
        <v/>
      </c>
      <c r="X63" s="574"/>
      <c r="Y63" s="238"/>
      <c r="Z63" s="238"/>
      <c r="AA63" s="238"/>
      <c r="AB63" s="592" t="str">
        <f>IFERROR(VLOOKUP(Z63,'SETT AREA UNIT'!$B:$C,2,FALSE),"")</f>
        <v/>
      </c>
      <c r="AC63" s="592" t="str">
        <f>IFERROR(IF(Z63="","",VLOOKUP(Z63,'UNIT UNREG'!$B:$C,2,FALSE)),"")</f>
        <v/>
      </c>
      <c r="AE63" s="238"/>
      <c r="AF63" s="238"/>
      <c r="AG63" s="238"/>
      <c r="AH63" s="592" t="str">
        <f>IFERROR(VLOOKUP(AF63,'SETT AREA UNIT'!$B:$C,2,FALSE),"")</f>
        <v/>
      </c>
      <c r="AI63" s="592" t="str">
        <f>IFERROR(IF(AF63="","",VLOOKUP(AF63,'UNIT UNREG'!$B:$C,2,FALSE)),"")</f>
        <v/>
      </c>
      <c r="AK63" s="238"/>
      <c r="AL63" s="238"/>
      <c r="AM63" s="238"/>
      <c r="AN63" s="592" t="str">
        <f>IFERROR(VLOOKUP(AL63,'SETT AREA UNIT'!$B:$C,2,FALSE),"")</f>
        <v/>
      </c>
      <c r="AO63" s="592" t="str">
        <f>IFERROR(IF(AL63="","",VLOOKUP(AL63,'UNIT UNREG'!$B:$C,2,FALSE)),"")</f>
        <v/>
      </c>
      <c r="AQ63" s="238"/>
      <c r="AR63" s="238"/>
      <c r="AS63" s="238"/>
      <c r="AT63" s="592" t="str">
        <f>IFERROR(VLOOKUP(AR63,'SETT AREA UNIT'!$B:$C,2,FALSE),"")</f>
        <v/>
      </c>
      <c r="AU63" s="592" t="str">
        <f>IFERROR(IF(AR63="","",VLOOKUP(AR63,'UNIT UNREG'!$B:$C,2,FALSE)),"")</f>
        <v/>
      </c>
      <c r="AW63" s="238"/>
      <c r="AX63" s="238"/>
      <c r="AY63" s="238"/>
      <c r="AZ63" s="592" t="str">
        <f>IFERROR(VLOOKUP(AX63,'SETT AREA UNIT'!$B:$C,2,FALSE),"")</f>
        <v/>
      </c>
      <c r="BA63" s="592" t="str">
        <f>IFERROR(IF(AX63="","",VLOOKUP(AX63,'UNIT UNREG'!$B:$C,2,FALSE)),"")</f>
        <v/>
      </c>
      <c r="BC63" s="238"/>
      <c r="BD63" s="238"/>
      <c r="BE63" s="238"/>
      <c r="BF63" s="592" t="str">
        <f>IFERROR(VLOOKUP(BD63,'SETT AREA UNIT'!$B:$C,2,FALSE),"")</f>
        <v/>
      </c>
      <c r="BG63" s="592" t="str">
        <f>IFERROR(IF(BD63="","",VLOOKUP(BD63,'UNIT UNREG'!$B:$C,2,FALSE)),"")</f>
        <v/>
      </c>
      <c r="BI63" s="238"/>
      <c r="BJ63" s="238"/>
      <c r="BK63" s="238"/>
      <c r="BL63" s="592" t="str">
        <f>IFERROR(VLOOKUP(BJ63,'SETT AREA UNIT'!$B:$C,2,FALSE),"")</f>
        <v/>
      </c>
      <c r="BM63" s="592" t="str">
        <f>IFERROR(VLOOKUP(BJ63,'UNIT UNREG'!$B:$C,2,FALSE),"")</f>
        <v>UNREG</v>
      </c>
      <c r="BO63" s="238"/>
      <c r="BP63" s="238"/>
      <c r="BQ63" s="238"/>
      <c r="BR63" s="238"/>
      <c r="BT63" s="238"/>
      <c r="BU63" s="238"/>
      <c r="BV63" s="238"/>
      <c r="BW63" s="238"/>
      <c r="BY63" s="238"/>
      <c r="BZ63" s="238"/>
      <c r="CA63" s="238"/>
      <c r="CB63" s="238"/>
      <c r="CD63" s="238"/>
      <c r="CE63" s="238"/>
      <c r="CF63" s="238"/>
      <c r="CG63" s="238"/>
      <c r="CI63" s="238"/>
      <c r="CJ63" s="238"/>
      <c r="CK63" s="238"/>
      <c r="CL63" s="238"/>
      <c r="CN63" s="238"/>
      <c r="CO63" s="238"/>
      <c r="CP63" s="238"/>
      <c r="CQ63" s="238"/>
    </row>
    <row r="64" spans="1:95" ht="15.75">
      <c r="A64" s="66" t="s">
        <v>119</v>
      </c>
      <c r="B64" s="66" t="s">
        <v>80</v>
      </c>
      <c r="C64" s="66" t="s">
        <v>25</v>
      </c>
      <c r="D64" s="232"/>
      <c r="E64" s="66" t="s">
        <v>81</v>
      </c>
      <c r="F64" s="756"/>
      <c r="G64" s="66" t="s">
        <v>119</v>
      </c>
      <c r="H64" s="66" t="s">
        <v>80</v>
      </c>
      <c r="I64" s="66" t="s">
        <v>25</v>
      </c>
      <c r="J64" s="232"/>
      <c r="K64" s="66" t="s">
        <v>81</v>
      </c>
      <c r="L64" s="572"/>
      <c r="M64" s="66" t="s">
        <v>119</v>
      </c>
      <c r="N64" s="66" t="s">
        <v>80</v>
      </c>
      <c r="O64" s="66" t="s">
        <v>25</v>
      </c>
      <c r="P64" s="232"/>
      <c r="Q64" s="66" t="s">
        <v>81</v>
      </c>
      <c r="R64" s="756"/>
      <c r="S64" s="66" t="s">
        <v>119</v>
      </c>
      <c r="T64" s="66" t="s">
        <v>80</v>
      </c>
      <c r="U64" s="66" t="s">
        <v>25</v>
      </c>
      <c r="V64" s="232"/>
      <c r="W64" s="66" t="s">
        <v>81</v>
      </c>
      <c r="X64" s="756"/>
      <c r="Y64" s="66" t="s">
        <v>119</v>
      </c>
      <c r="Z64" s="66" t="s">
        <v>80</v>
      </c>
      <c r="AA64" s="66" t="s">
        <v>25</v>
      </c>
      <c r="AB64" s="66"/>
      <c r="AC64" s="66" t="s">
        <v>81</v>
      </c>
      <c r="AE64" s="66" t="s">
        <v>119</v>
      </c>
      <c r="AF64" s="66" t="s">
        <v>80</v>
      </c>
      <c r="AG64" s="66" t="s">
        <v>25</v>
      </c>
      <c r="AH64" s="66"/>
      <c r="AI64" s="66" t="s">
        <v>81</v>
      </c>
      <c r="AK64" s="66" t="s">
        <v>119</v>
      </c>
      <c r="AL64" s="66" t="s">
        <v>80</v>
      </c>
      <c r="AM64" s="66" t="s">
        <v>25</v>
      </c>
      <c r="AN64" s="66"/>
      <c r="AO64" s="66" t="s">
        <v>81</v>
      </c>
      <c r="AQ64" s="66" t="s">
        <v>119</v>
      </c>
      <c r="AR64" s="66" t="s">
        <v>80</v>
      </c>
      <c r="AS64" s="66" t="s">
        <v>25</v>
      </c>
      <c r="AT64" s="66"/>
      <c r="AU64" s="66" t="s">
        <v>81</v>
      </c>
      <c r="AW64" s="66" t="s">
        <v>119</v>
      </c>
      <c r="AX64" s="66" t="s">
        <v>80</v>
      </c>
      <c r="AY64" s="66" t="s">
        <v>25</v>
      </c>
      <c r="AZ64" s="66"/>
      <c r="BA64" s="66" t="s">
        <v>81</v>
      </c>
      <c r="BC64" s="66" t="s">
        <v>119</v>
      </c>
      <c r="BD64" s="66" t="s">
        <v>80</v>
      </c>
      <c r="BE64" s="66" t="s">
        <v>25</v>
      </c>
      <c r="BF64" s="66"/>
      <c r="BG64" s="66" t="s">
        <v>81</v>
      </c>
      <c r="BI64" s="66" t="s">
        <v>119</v>
      </c>
      <c r="BJ64" s="66" t="s">
        <v>80</v>
      </c>
      <c r="BK64" s="66" t="s">
        <v>25</v>
      </c>
      <c r="BL64" s="66"/>
      <c r="BM64" s="66" t="s">
        <v>81</v>
      </c>
      <c r="BO64" s="576" t="s">
        <v>119</v>
      </c>
      <c r="BP64" s="66" t="s">
        <v>80</v>
      </c>
      <c r="BQ64" s="66" t="s">
        <v>25</v>
      </c>
      <c r="BR64" s="66" t="s">
        <v>81</v>
      </c>
      <c r="BT64" s="576" t="s">
        <v>119</v>
      </c>
      <c r="BU64" s="66" t="s">
        <v>80</v>
      </c>
      <c r="BV64" s="66" t="s">
        <v>25</v>
      </c>
      <c r="BW64" s="66" t="s">
        <v>81</v>
      </c>
      <c r="BY64" s="576" t="s">
        <v>119</v>
      </c>
      <c r="BZ64" s="66" t="s">
        <v>80</v>
      </c>
      <c r="CA64" s="66" t="s">
        <v>25</v>
      </c>
      <c r="CB64" s="66" t="s">
        <v>81</v>
      </c>
      <c r="CD64" s="576" t="s">
        <v>119</v>
      </c>
      <c r="CE64" s="66" t="s">
        <v>80</v>
      </c>
      <c r="CF64" s="66" t="s">
        <v>25</v>
      </c>
      <c r="CG64" s="66" t="s">
        <v>81</v>
      </c>
      <c r="CI64" s="576" t="s">
        <v>119</v>
      </c>
      <c r="CJ64" s="66" t="s">
        <v>80</v>
      </c>
      <c r="CK64" s="66" t="s">
        <v>25</v>
      </c>
      <c r="CL64" s="66" t="s">
        <v>81</v>
      </c>
      <c r="CN64" s="576" t="s">
        <v>119</v>
      </c>
      <c r="CO64" s="66" t="s">
        <v>80</v>
      </c>
      <c r="CP64" s="66" t="s">
        <v>25</v>
      </c>
      <c r="CQ64" s="66" t="s">
        <v>81</v>
      </c>
    </row>
    <row r="65" spans="1:98">
      <c r="A65" s="356" t="s">
        <v>65</v>
      </c>
      <c r="B65" s="238">
        <v>4</v>
      </c>
      <c r="C65" s="501">
        <f>IF(A65="","",COUNTIFS(A44:A63,"&gt;=0",C44:C63,A65))</f>
        <v>1</v>
      </c>
      <c r="D65" s="593"/>
      <c r="E65" s="592">
        <f t="shared" ref="E65:E66" si="18">IFERROR(B65-C65,"")</f>
        <v>3</v>
      </c>
      <c r="F65" s="574"/>
      <c r="G65" s="356" t="s">
        <v>574</v>
      </c>
      <c r="H65" s="238">
        <v>3</v>
      </c>
      <c r="I65" s="501">
        <f>IF(G65="","",COUNTIFS(G44:G63,"&gt;=0",I44:I63,G65))</f>
        <v>1</v>
      </c>
      <c r="J65" s="593"/>
      <c r="K65" s="592">
        <f t="shared" ref="K65:K66" si="19">IFERROR(H65-I65,"")</f>
        <v>2</v>
      </c>
      <c r="L65" s="574"/>
      <c r="M65" s="433" t="s">
        <v>427</v>
      </c>
      <c r="N65" s="238">
        <v>3</v>
      </c>
      <c r="O65" s="593">
        <f>IF(M65="","",COUNTIFS(M44:M63,"&gt;=0",O44:O63,M65))</f>
        <v>2</v>
      </c>
      <c r="P65" s="593"/>
      <c r="Q65" s="592">
        <f t="shared" ref="Q65:Q66" si="20">IFERROR(N65-O65,"")</f>
        <v>1</v>
      </c>
      <c r="R65" s="574"/>
      <c r="S65" s="238"/>
      <c r="T65" s="238"/>
      <c r="U65" s="501" t="str">
        <f>IF(S65="","",COUNTIFS(S44:S63,"&gt;=0",U44:U63,S65))</f>
        <v/>
      </c>
      <c r="V65" s="593"/>
      <c r="W65" s="592" t="str">
        <f t="shared" ref="W65:W66" si="21">IFERROR(T65-U65,"")</f>
        <v/>
      </c>
      <c r="X65" s="574"/>
      <c r="Y65" s="573"/>
      <c r="Z65" s="238"/>
      <c r="AA65" s="593" t="str">
        <f>IF(Y65="","",COUNTIFS(Y44:Y63,"&gt;=0",AA44:AA63,Y65))</f>
        <v/>
      </c>
      <c r="AB65" s="593"/>
      <c r="AC65" s="592" t="str">
        <f t="shared" ref="AC65:AC66" si="22">IFERROR(Z65-AA65,"")</f>
        <v/>
      </c>
      <c r="AE65" s="573"/>
      <c r="AF65" s="238"/>
      <c r="AG65" s="593" t="str">
        <f>IF(AE65="","",COUNTIFS(AE44:AE63,"&gt;=0",AG44:AG63,AE65))</f>
        <v/>
      </c>
      <c r="AH65" s="593"/>
      <c r="AI65" s="592" t="str">
        <f t="shared" ref="AI65:AI66" si="23">IFERROR(AF65-AG65,"")</f>
        <v/>
      </c>
      <c r="AK65" s="238"/>
      <c r="AL65" s="238"/>
      <c r="AM65" s="501" t="str">
        <f>IF(AK65="","",COUNTIFS(AK44:AK63,"&gt;=0",AM44:AM63,AK65))</f>
        <v/>
      </c>
      <c r="AN65" s="593"/>
      <c r="AO65" s="592" t="str">
        <f t="shared" ref="AO65:AO66" si="24">IFERROR(AL65-AM65,"")</f>
        <v/>
      </c>
      <c r="AQ65" s="434" t="s">
        <v>550</v>
      </c>
      <c r="AR65" s="238">
        <v>4</v>
      </c>
      <c r="AS65" s="593">
        <f>IF(AQ65="","",COUNTIFS(AQ44:AQ63,"&gt;=0",AS44:AS63,AQ65))</f>
        <v>2</v>
      </c>
      <c r="AT65" s="593"/>
      <c r="AU65" s="592">
        <f t="shared" ref="AU65:AU66" si="25">IFERROR(AR65-AS65,"")</f>
        <v>2</v>
      </c>
      <c r="AW65" s="425" t="s">
        <v>447</v>
      </c>
      <c r="AX65" s="238">
        <v>3</v>
      </c>
      <c r="AY65" s="501">
        <f>IF(AW65="","",COUNTIFS(AW44:AW63,"&gt;=0",AY44:AY63,AW65))</f>
        <v>3</v>
      </c>
      <c r="AZ65" s="593"/>
      <c r="BA65" s="592">
        <f t="shared" ref="BA65:BA66" si="26">IFERROR(AX65-AY65,"")</f>
        <v>0</v>
      </c>
      <c r="BC65" s="762" t="s">
        <v>763</v>
      </c>
      <c r="BD65" s="238">
        <v>2</v>
      </c>
      <c r="BE65" s="593">
        <f>IF(BC65="","",COUNTIFS(BC44:BC63,"&gt;=0",BE44:BE63,BC65))</f>
        <v>2</v>
      </c>
      <c r="BF65" s="593"/>
      <c r="BG65" s="592">
        <f t="shared" ref="BG65:BG66" si="27">IFERROR(BD65-BE65,"")</f>
        <v>0</v>
      </c>
      <c r="BI65" s="575"/>
      <c r="BJ65" s="238"/>
      <c r="BK65" s="593" t="str">
        <f>IF(BI65="","",COUNTIFS(BI44:BI63,"&gt;=0",BK44:BK63,BI65))</f>
        <v/>
      </c>
      <c r="BL65" s="593"/>
      <c r="BM65" s="592" t="str">
        <f t="shared" ref="BM65:BM66" si="28">IFERROR(BJ65-BK65,"")</f>
        <v/>
      </c>
      <c r="BO65" s="238"/>
      <c r="BP65" s="238"/>
      <c r="BQ65" s="578">
        <f>+COUNTIF(BQ44:BQ63,BO65)</f>
        <v>0</v>
      </c>
      <c r="BR65" s="238">
        <f>BP65-BQ65</f>
        <v>0</v>
      </c>
      <c r="BT65" s="238"/>
      <c r="BU65" s="238"/>
      <c r="BV65" s="578">
        <f>+COUNTIF(BV44:BV63,BT65)</f>
        <v>0</v>
      </c>
      <c r="BW65" s="238">
        <f>BU65-BV65</f>
        <v>0</v>
      </c>
      <c r="BY65" s="238"/>
      <c r="BZ65" s="238"/>
      <c r="CA65" s="578">
        <f>+COUNTIF(CA44:CA63,BY65)</f>
        <v>0</v>
      </c>
      <c r="CB65" s="238">
        <f>BZ65-CA65</f>
        <v>0</v>
      </c>
      <c r="CD65" s="238"/>
      <c r="CE65" s="238"/>
      <c r="CF65" s="578">
        <f>+COUNTIF(CF44:CF63,CD65)</f>
        <v>0</v>
      </c>
      <c r="CG65" s="238">
        <f>CE65-CF65</f>
        <v>0</v>
      </c>
      <c r="CI65" s="238"/>
      <c r="CJ65" s="238"/>
      <c r="CK65" s="578">
        <f>+COUNTIF(CK44:CK63,CI65)</f>
        <v>0</v>
      </c>
      <c r="CL65" s="238">
        <f>CJ65-CK65</f>
        <v>0</v>
      </c>
      <c r="CN65" s="238"/>
      <c r="CO65" s="238"/>
      <c r="CP65" s="578">
        <f>+COUNTIF(CP44:CP63,CN65)</f>
        <v>0</v>
      </c>
      <c r="CQ65" s="238">
        <f>CO65-CP65</f>
        <v>0</v>
      </c>
    </row>
    <row r="66" spans="1:98">
      <c r="A66" s="238"/>
      <c r="B66" s="238"/>
      <c r="C66" s="593" t="str">
        <f>IF(A66="","",COUNTIFS(A44:A63,"&gt;=0",C44:C63,A66))</f>
        <v/>
      </c>
      <c r="D66" s="593"/>
      <c r="E66" s="592" t="str">
        <f t="shared" si="18"/>
        <v/>
      </c>
      <c r="F66" s="574"/>
      <c r="G66" s="575"/>
      <c r="H66" s="238"/>
      <c r="I66" s="593" t="str">
        <f>IF(G66="","",COUNTIFS(G44:G63,"&gt;=0",I44:I63,G66))</f>
        <v/>
      </c>
      <c r="J66" s="593"/>
      <c r="K66" s="592" t="str">
        <f t="shared" si="19"/>
        <v/>
      </c>
      <c r="L66" s="574"/>
      <c r="M66" s="575"/>
      <c r="N66" s="238"/>
      <c r="O66" s="593" t="str">
        <f>IF(M66="","",COUNTIFS(M44:M63,"&gt;=0",O44:O63,M66))</f>
        <v/>
      </c>
      <c r="P66" s="593"/>
      <c r="Q66" s="592" t="str">
        <f t="shared" si="20"/>
        <v/>
      </c>
      <c r="R66" s="574"/>
      <c r="S66" s="575"/>
      <c r="T66" s="238"/>
      <c r="U66" s="593" t="str">
        <f>IF(S66="","",COUNTIFS(S44:S63,"&gt;=0",U44:U63,S66))</f>
        <v/>
      </c>
      <c r="V66" s="593"/>
      <c r="W66" s="592" t="str">
        <f t="shared" si="21"/>
        <v/>
      </c>
      <c r="X66" s="574"/>
      <c r="Y66" s="575"/>
      <c r="Z66" s="238"/>
      <c r="AA66" s="593" t="str">
        <f>IF(Y66="","",COUNTIFS(Y44:Y63,"&gt;=0",AA44:AA63,Y66))</f>
        <v/>
      </c>
      <c r="AB66" s="593"/>
      <c r="AC66" s="592" t="str">
        <f t="shared" si="22"/>
        <v/>
      </c>
      <c r="AE66" s="575"/>
      <c r="AF66" s="238"/>
      <c r="AG66" s="593" t="str">
        <f>IF(AE66="","",COUNTIFS(AE44:AE63,"&gt;=0",AG44:AG63,AE66))</f>
        <v/>
      </c>
      <c r="AH66" s="593"/>
      <c r="AI66" s="592" t="str">
        <f t="shared" si="23"/>
        <v/>
      </c>
      <c r="AK66" s="575"/>
      <c r="AL66" s="238"/>
      <c r="AM66" s="593" t="str">
        <f>IF(AK66="","",COUNTIFS(AK44:AK63,"&gt;=0",AM44:AM63,AK66))</f>
        <v/>
      </c>
      <c r="AN66" s="593"/>
      <c r="AO66" s="592" t="str">
        <f t="shared" si="24"/>
        <v/>
      </c>
      <c r="AQ66" s="437" t="s">
        <v>548</v>
      </c>
      <c r="AR66" s="238">
        <v>5</v>
      </c>
      <c r="AS66" s="593">
        <f>IF(AQ66="","",COUNTIFS(AQ44:AQ63,"&gt;=0",AS44:AS63,AQ66))</f>
        <v>8</v>
      </c>
      <c r="AT66" s="593"/>
      <c r="AU66" s="592">
        <f t="shared" si="25"/>
        <v>-3</v>
      </c>
      <c r="AW66" s="575"/>
      <c r="AX66" s="238"/>
      <c r="AY66" s="593" t="str">
        <f>IF(AW66="","",COUNTIFS(AW44:AW63,"&gt;=0",AY44:AY63,AW66))</f>
        <v/>
      </c>
      <c r="AZ66" s="593"/>
      <c r="BA66" s="592" t="str">
        <f t="shared" si="26"/>
        <v/>
      </c>
      <c r="BC66" s="418" t="s">
        <v>566</v>
      </c>
      <c r="BD66" s="238">
        <v>7</v>
      </c>
      <c r="BE66" s="593">
        <f>IF(BC66="","",COUNTIFS(BC44:BC63,"&gt;=0",BE44:BE63,BC66))</f>
        <v>9</v>
      </c>
      <c r="BF66" s="593"/>
      <c r="BG66" s="592">
        <f t="shared" si="27"/>
        <v>-2</v>
      </c>
      <c r="BI66" s="575"/>
      <c r="BJ66" s="238"/>
      <c r="BK66" s="593" t="str">
        <f>IF(BI66="","",COUNTIFS(BI44:BI63,"&gt;=0",BK44:BK63,BI66))</f>
        <v/>
      </c>
      <c r="BL66" s="593"/>
      <c r="BM66" s="592" t="str">
        <f t="shared" si="28"/>
        <v/>
      </c>
      <c r="BO66" s="238"/>
      <c r="BP66" s="238"/>
      <c r="BQ66" s="578">
        <f>+COUNTIF(BQ44:BQ63,BO66)</f>
        <v>0</v>
      </c>
      <c r="BR66" s="238">
        <f t="shared" ref="BR66:BR67" si="29">BP66-BQ66</f>
        <v>0</v>
      </c>
      <c r="BT66" s="238"/>
      <c r="BU66" s="238"/>
      <c r="BV66" s="578">
        <f>+COUNTIF(BV44:BV63,BT66)</f>
        <v>0</v>
      </c>
      <c r="BW66" s="238">
        <f t="shared" ref="BW66:BW67" si="30">BU66-BV66</f>
        <v>0</v>
      </c>
      <c r="BY66" s="238"/>
      <c r="BZ66" s="238"/>
      <c r="CA66" s="578">
        <f>+COUNTIF(CA44:CA63,BY66)</f>
        <v>0</v>
      </c>
      <c r="CB66" s="238">
        <f t="shared" ref="CB66:CB67" si="31">BZ66-CA66</f>
        <v>0</v>
      </c>
      <c r="CD66" s="238"/>
      <c r="CE66" s="238"/>
      <c r="CF66" s="578">
        <f>+COUNTIF(CF44:CF63,CD66)</f>
        <v>0</v>
      </c>
      <c r="CG66" s="238">
        <f t="shared" ref="CG66:CG67" si="32">CE66-CF66</f>
        <v>0</v>
      </c>
      <c r="CI66" s="238"/>
      <c r="CJ66" s="238"/>
      <c r="CK66" s="578">
        <f>+COUNTIF(CK44:CK63,CI66)</f>
        <v>0</v>
      </c>
      <c r="CL66" s="238">
        <f t="shared" ref="CL66:CL67" si="33">CJ66-CK66</f>
        <v>0</v>
      </c>
      <c r="CN66" s="238"/>
      <c r="CO66" s="238"/>
      <c r="CP66" s="578">
        <f>+COUNTIF(CP44:CP63,CN66)</f>
        <v>0</v>
      </c>
      <c r="CQ66" s="238">
        <f t="shared" ref="CQ66:CQ67" si="34">CO66-CP66</f>
        <v>0</v>
      </c>
    </row>
    <row r="67" spans="1:98">
      <c r="A67" s="238"/>
      <c r="B67" s="238"/>
      <c r="C67" s="593" t="str">
        <f>IF(A67="","",COUNTIFS(A44:A63,"&gt;=0",C44:C63,A67))</f>
        <v/>
      </c>
      <c r="D67" s="593"/>
      <c r="E67" s="592" t="str">
        <f>IFERROR(B67-C67,"")</f>
        <v/>
      </c>
      <c r="F67" s="574"/>
      <c r="G67" s="238"/>
      <c r="H67" s="238"/>
      <c r="I67" s="593" t="str">
        <f>IF(G67="","",COUNTIFS(G44:G63,"&gt;=0",I44:I63,G67))</f>
        <v/>
      </c>
      <c r="J67" s="593"/>
      <c r="K67" s="592" t="str">
        <f>IFERROR(H67-I67,"")</f>
        <v/>
      </c>
      <c r="L67" s="574"/>
      <c r="M67" s="238"/>
      <c r="N67" s="238"/>
      <c r="O67" s="593" t="str">
        <f>IF(M67="","",COUNTIFS(M44:M63,"&gt;=0",O44:O63,M67))</f>
        <v/>
      </c>
      <c r="P67" s="593"/>
      <c r="Q67" s="592" t="str">
        <f>IFERROR(N67-O67,"")</f>
        <v/>
      </c>
      <c r="R67" s="574"/>
      <c r="S67" s="238"/>
      <c r="T67" s="238"/>
      <c r="U67" s="593" t="str">
        <f>IF(S67="","",COUNTIFS(S44:S63,"&gt;=0",U44:U63,S67))</f>
        <v/>
      </c>
      <c r="V67" s="593"/>
      <c r="W67" s="592" t="str">
        <f>IFERROR(T67-U67,"")</f>
        <v/>
      </c>
      <c r="X67" s="574"/>
      <c r="Y67" s="238"/>
      <c r="Z67" s="238"/>
      <c r="AA67" s="593" t="str">
        <f>IF(Y67="","",COUNTIFS(Y44:Y63,"&gt;=0",AA44:AA63,Y67))</f>
        <v/>
      </c>
      <c r="AB67" s="593"/>
      <c r="AC67" s="592" t="str">
        <f>IFERROR(Z67-AA67,"")</f>
        <v/>
      </c>
      <c r="AE67" s="238"/>
      <c r="AF67" s="238"/>
      <c r="AG67" s="593" t="str">
        <f>IF(AE67="","",COUNTIFS(AE44:AE63,"&gt;=0",AG44:AG63,AE67))</f>
        <v/>
      </c>
      <c r="AH67" s="593"/>
      <c r="AI67" s="592" t="str">
        <f>IFERROR(AF67-AG67,"")</f>
        <v/>
      </c>
      <c r="AK67" s="238"/>
      <c r="AL67" s="238"/>
      <c r="AM67" s="593" t="str">
        <f>IF(AK67="","",COUNTIFS(AK44:AK63,"&gt;=0",AM44:AM63,AK67))</f>
        <v/>
      </c>
      <c r="AN67" s="593"/>
      <c r="AO67" s="592" t="str">
        <f>IFERROR(AL67-AM67,"")</f>
        <v/>
      </c>
      <c r="AQ67" s="238"/>
      <c r="AR67" s="238"/>
      <c r="AS67" s="593" t="str">
        <f>IF(AQ67="","",COUNTIFS(AQ44:AQ63,"&gt;=0",AS44:AS63,AQ67))</f>
        <v/>
      </c>
      <c r="AT67" s="593"/>
      <c r="AU67" s="592" t="str">
        <f>IFERROR(AR67-AS67,"")</f>
        <v/>
      </c>
      <c r="AW67" s="238"/>
      <c r="AX67" s="238"/>
      <c r="AY67" s="593" t="str">
        <f>IF(AW67="","",COUNTIFS(AW44:AW63,"&gt;=0",AY44:AY63,AW67))</f>
        <v/>
      </c>
      <c r="AZ67" s="593"/>
      <c r="BA67" s="592" t="str">
        <f>IFERROR(AX67-AY67,"")</f>
        <v/>
      </c>
      <c r="BC67" s="238"/>
      <c r="BD67" s="238"/>
      <c r="BE67" s="593" t="str">
        <f>IF(BC67="","",COUNTIFS(BC44:BC63,"&gt;=0",BE44:BE63,BC67))</f>
        <v/>
      </c>
      <c r="BF67" s="593"/>
      <c r="BG67" s="592" t="str">
        <f>IFERROR(BD67-BE67,"")</f>
        <v/>
      </c>
      <c r="BI67" s="238"/>
      <c r="BJ67" s="238"/>
      <c r="BK67" s="593" t="str">
        <f>IF(BI67="","",COUNTIFS(BI44:BI63,"&gt;=0",BK44:BK63,BI67))</f>
        <v/>
      </c>
      <c r="BL67" s="593"/>
      <c r="BM67" s="592" t="str">
        <f>IFERROR(BJ67-BK67,"")</f>
        <v/>
      </c>
      <c r="BO67" s="238"/>
      <c r="BP67" s="238"/>
      <c r="BQ67" s="578">
        <f>+COUNTIF(BQ44:BQ63,BO67)</f>
        <v>0</v>
      </c>
      <c r="BR67" s="238">
        <f t="shared" si="29"/>
        <v>0</v>
      </c>
      <c r="BT67" s="238"/>
      <c r="BU67" s="238"/>
      <c r="BV67" s="578">
        <f>+COUNTIF(BV44:BV63,BT67)</f>
        <v>0</v>
      </c>
      <c r="BW67" s="238">
        <f t="shared" si="30"/>
        <v>0</v>
      </c>
      <c r="BY67" s="238"/>
      <c r="BZ67" s="238"/>
      <c r="CA67" s="578">
        <f>+COUNTIF(CA44:CA63,BY67)</f>
        <v>0</v>
      </c>
      <c r="CB67" s="238">
        <f t="shared" si="31"/>
        <v>0</v>
      </c>
      <c r="CD67" s="238"/>
      <c r="CE67" s="238"/>
      <c r="CF67" s="578">
        <f>+COUNTIF(CF44:CF63,CD67)</f>
        <v>0</v>
      </c>
      <c r="CG67" s="238">
        <f t="shared" si="32"/>
        <v>0</v>
      </c>
      <c r="CI67" s="238"/>
      <c r="CJ67" s="238"/>
      <c r="CK67" s="578">
        <f>+COUNTIF(CK44:CK63,CI67)</f>
        <v>0</v>
      </c>
      <c r="CL67" s="238">
        <f t="shared" si="33"/>
        <v>0</v>
      </c>
      <c r="CN67" s="238"/>
      <c r="CO67" s="238"/>
      <c r="CP67" s="578">
        <f>+COUNTIF(CP44:CP63,CN67)</f>
        <v>0</v>
      </c>
      <c r="CQ67" s="238">
        <f t="shared" si="34"/>
        <v>0</v>
      </c>
    </row>
    <row r="68" spans="1:98" s="413" customFormat="1" ht="15.75">
      <c r="A68" s="656" t="s">
        <v>104</v>
      </c>
      <c r="B68" s="657">
        <f>SUM(B65:B67)</f>
        <v>4</v>
      </c>
      <c r="C68" s="657">
        <f>SUM(C65:C67)</f>
        <v>1</v>
      </c>
      <c r="D68" s="488"/>
      <c r="F68" s="628"/>
      <c r="G68" s="656" t="s">
        <v>104</v>
      </c>
      <c r="H68" s="657">
        <f>SUM(H65:H67)</f>
        <v>3</v>
      </c>
      <c r="I68" s="657">
        <f>SUM(I65:I67)</f>
        <v>1</v>
      </c>
      <c r="J68" s="488"/>
      <c r="L68" s="628"/>
      <c r="M68" s="656" t="s">
        <v>104</v>
      </c>
      <c r="N68" s="657">
        <f>SUM(N65:N67)</f>
        <v>3</v>
      </c>
      <c r="O68" s="657">
        <f>SUM(O65:O67)</f>
        <v>2</v>
      </c>
      <c r="P68" s="488"/>
      <c r="R68" s="628"/>
      <c r="S68" s="656" t="s">
        <v>104</v>
      </c>
      <c r="T68" s="657">
        <f>SUM(T65:T67)</f>
        <v>0</v>
      </c>
      <c r="U68" s="657">
        <f>SUM(U65:U67)</f>
        <v>0</v>
      </c>
      <c r="V68" s="488"/>
      <c r="X68" s="628"/>
      <c r="Y68" s="656" t="s">
        <v>104</v>
      </c>
      <c r="Z68" s="657">
        <f>SUM(Z65:Z67)</f>
        <v>0</v>
      </c>
      <c r="AA68" s="657">
        <f>SUM(AA65:AA67)</f>
        <v>0</v>
      </c>
      <c r="AB68" s="488"/>
      <c r="AE68" s="656" t="s">
        <v>104</v>
      </c>
      <c r="AF68" s="657">
        <f>SUM(AF65:AF67)</f>
        <v>0</v>
      </c>
      <c r="AG68" s="657">
        <f>SUM(AG65:AG67)</f>
        <v>0</v>
      </c>
      <c r="AH68" s="488"/>
      <c r="AK68" s="656" t="s">
        <v>104</v>
      </c>
      <c r="AL68" s="657">
        <f>SUM(AL65:AL67)</f>
        <v>0</v>
      </c>
      <c r="AM68" s="657">
        <f>SUM(AM65:AM67)</f>
        <v>0</v>
      </c>
      <c r="AN68" s="488"/>
      <c r="AQ68" s="656" t="s">
        <v>104</v>
      </c>
      <c r="AR68" s="657">
        <f>SUM(AR65:AR67)</f>
        <v>9</v>
      </c>
      <c r="AS68" s="657">
        <f>SUM(AS65:AS67)</f>
        <v>10</v>
      </c>
      <c r="AT68" s="488"/>
      <c r="AW68" s="656" t="s">
        <v>104</v>
      </c>
      <c r="AX68" s="657">
        <f>SUM(AX65:AX67)</f>
        <v>3</v>
      </c>
      <c r="AY68" s="657">
        <f>SUM(AY65:AY67)</f>
        <v>3</v>
      </c>
      <c r="AZ68" s="488"/>
      <c r="BC68" s="656" t="s">
        <v>104</v>
      </c>
      <c r="BD68" s="657">
        <f>SUM(BD65:BD67)</f>
        <v>9</v>
      </c>
      <c r="BE68" s="657">
        <f>SUM(BE65:BE67)</f>
        <v>11</v>
      </c>
      <c r="BF68" s="488"/>
      <c r="BI68" s="656" t="s">
        <v>104</v>
      </c>
      <c r="BJ68" s="657">
        <f>SUM(BJ65:BJ67)</f>
        <v>0</v>
      </c>
      <c r="BK68" s="657">
        <f>SUM(BK65:BK67)</f>
        <v>0</v>
      </c>
      <c r="BL68" s="488"/>
      <c r="BO68" s="656" t="s">
        <v>104</v>
      </c>
      <c r="BP68" s="657">
        <f>SUM(BP65:BP67)</f>
        <v>0</v>
      </c>
      <c r="BQ68" s="657">
        <f>SUM(BQ65:BQ67)</f>
        <v>0</v>
      </c>
      <c r="BT68" s="656" t="s">
        <v>104</v>
      </c>
      <c r="BU68" s="657">
        <f>SUM(BU65:BU67)</f>
        <v>0</v>
      </c>
      <c r="BV68" s="657">
        <f>SUM(BV65:BV67)</f>
        <v>0</v>
      </c>
      <c r="BY68" s="656" t="s">
        <v>104</v>
      </c>
      <c r="BZ68" s="657">
        <f>SUM(BZ65:BZ67)</f>
        <v>0</v>
      </c>
      <c r="CA68" s="657">
        <f>SUM(CA65:CA67)</f>
        <v>0</v>
      </c>
      <c r="CD68" s="656" t="s">
        <v>104</v>
      </c>
      <c r="CE68" s="657">
        <f>SUM(CE65:CE67)</f>
        <v>0</v>
      </c>
      <c r="CF68" s="657">
        <f>SUM(CF65:CF67)</f>
        <v>0</v>
      </c>
      <c r="CI68" s="656" t="s">
        <v>104</v>
      </c>
      <c r="CJ68" s="657">
        <f>SUM(CJ65:CJ67)</f>
        <v>0</v>
      </c>
      <c r="CK68" s="657">
        <f>SUM(CK65:CK67)</f>
        <v>0</v>
      </c>
      <c r="CN68" s="656" t="s">
        <v>104</v>
      </c>
      <c r="CO68" s="657">
        <f>SUM(CO65:CO67)</f>
        <v>0</v>
      </c>
      <c r="CP68" s="657">
        <f>SUM(CP65:CP67)</f>
        <v>0</v>
      </c>
    </row>
    <row r="69" spans="1:98" ht="15.75">
      <c r="A69" s="970" t="s">
        <v>105</v>
      </c>
      <c r="B69" s="970"/>
      <c r="C69" s="447">
        <f>SUM(B68,N68,T68,Z68,AF68,AL68,AX68,AR68,BD68,BJ68,H68)</f>
        <v>31</v>
      </c>
      <c r="D69" s="512"/>
      <c r="G69" s="577">
        <v>137</v>
      </c>
      <c r="R69" s="571"/>
      <c r="S69" s="577">
        <v>137</v>
      </c>
      <c r="X69" s="571"/>
    </row>
    <row r="70" spans="1:98" ht="15.75">
      <c r="A70" s="968" t="s">
        <v>103</v>
      </c>
      <c r="B70" s="969"/>
      <c r="C70" s="447">
        <f>SUM(C68,O68,U68,AA68,AG68,AM68,AS68,AY68,BE68,BK68,I68)</f>
        <v>28</v>
      </c>
      <c r="D70" s="512"/>
    </row>
    <row r="71" spans="1:98" ht="7.9" customHeight="1">
      <c r="A71" s="512"/>
      <c r="B71" s="512"/>
      <c r="C71" s="512"/>
      <c r="D71" s="512"/>
      <c r="E71" s="512"/>
      <c r="F71" s="512"/>
      <c r="G71" s="512"/>
      <c r="K71" s="512"/>
      <c r="O71" s="512"/>
      <c r="P71" s="512"/>
      <c r="Q71" s="512"/>
      <c r="R71" s="512"/>
      <c r="S71" s="512"/>
      <c r="W71" s="512"/>
      <c r="AA71" s="512"/>
      <c r="AB71" s="512"/>
      <c r="AE71" s="512"/>
      <c r="AF71" s="512"/>
      <c r="AG71" s="512"/>
      <c r="AH71" s="512"/>
      <c r="AK71" s="512"/>
      <c r="AL71" s="512"/>
      <c r="AM71" s="512"/>
      <c r="AN71" s="512"/>
      <c r="AQ71" s="512"/>
      <c r="AR71" s="512"/>
      <c r="AS71" s="512"/>
      <c r="AT71" s="512"/>
      <c r="AW71" s="512"/>
      <c r="AX71" s="512"/>
      <c r="AY71" s="512"/>
      <c r="AZ71" s="512"/>
      <c r="BC71" s="512"/>
      <c r="BD71" s="512"/>
      <c r="BE71" s="512"/>
      <c r="BF71" s="512"/>
      <c r="BI71" s="512"/>
      <c r="BJ71" s="512"/>
      <c r="BK71" s="512"/>
      <c r="BL71" s="512"/>
    </row>
    <row r="72" spans="1:98" ht="18" customHeight="1">
      <c r="A72" s="728" t="s">
        <v>762</v>
      </c>
      <c r="B72" s="974" t="s">
        <v>598</v>
      </c>
      <c r="C72" s="974"/>
      <c r="D72" s="1015" t="s">
        <v>691</v>
      </c>
      <c r="E72" s="1016"/>
      <c r="F72" s="512"/>
      <c r="K72" s="512"/>
      <c r="O72" s="512"/>
      <c r="P72" s="512"/>
      <c r="Q72" s="512"/>
      <c r="R72" s="512"/>
      <c r="S72" s="512"/>
      <c r="W72" s="512"/>
      <c r="AA72" s="512"/>
      <c r="AB72" s="512"/>
      <c r="AE72" s="974" t="s">
        <v>598</v>
      </c>
      <c r="AF72" s="974"/>
      <c r="AG72" s="512"/>
      <c r="AH72" s="512"/>
      <c r="AK72" s="974" t="s">
        <v>598</v>
      </c>
      <c r="AL72" s="974"/>
      <c r="AM72" s="512"/>
      <c r="AN72" s="512"/>
      <c r="AQ72" s="974" t="s">
        <v>598</v>
      </c>
      <c r="AR72" s="974"/>
      <c r="AS72" s="512"/>
      <c r="AT72" s="512"/>
      <c r="AW72" s="512"/>
      <c r="AX72" s="512"/>
      <c r="AY72" s="512"/>
      <c r="AZ72" s="512"/>
      <c r="BC72" s="512"/>
      <c r="BD72" s="512"/>
      <c r="BE72" s="512"/>
      <c r="BF72" s="512"/>
      <c r="BI72" s="512"/>
      <c r="BJ72" s="512"/>
      <c r="BK72" s="512"/>
      <c r="BL72" s="512"/>
    </row>
    <row r="73" spans="1:98" ht="18" customHeight="1">
      <c r="A73" s="730" t="s">
        <v>63</v>
      </c>
      <c r="B73" s="973">
        <f>IFERROR(Qty!J73,"")</f>
        <v>4775.6153846153848</v>
      </c>
      <c r="C73" s="973"/>
      <c r="D73" s="1008">
        <f>IFERROR(B74-B73,"")</f>
        <v>17.956043956043686</v>
      </c>
      <c r="E73" s="1008"/>
      <c r="AE73" s="1007">
        <f>IFERROR(Qty!$J$74,"")</f>
        <v>4247.9444444444443</v>
      </c>
      <c r="AF73" s="1007"/>
      <c r="AK73" s="973">
        <f>IFERROR(Qty!$J$74,"")</f>
        <v>4247.9444444444443</v>
      </c>
      <c r="AL73" s="973"/>
      <c r="AQ73" s="1007">
        <f>IFERROR(Qty!$J$74,"")</f>
        <v>4247.9444444444443</v>
      </c>
      <c r="AR73" s="1007"/>
    </row>
    <row r="74" spans="1:98" ht="18" customHeight="1">
      <c r="A74" s="731" t="s">
        <v>761</v>
      </c>
      <c r="B74" s="972">
        <f>IFERROR(Qty!Q73,"")</f>
        <v>4793.5714285714284</v>
      </c>
      <c r="C74" s="972"/>
      <c r="D74" s="1008"/>
      <c r="E74" s="1008"/>
      <c r="AE74" s="1006">
        <f>IFERROR(Qty!$Q$74,"")</f>
        <v>4260.666666666667</v>
      </c>
      <c r="AF74" s="1006"/>
      <c r="AK74" s="972">
        <f>IFERROR(Qty!$Q$74,"")</f>
        <v>4260.666666666667</v>
      </c>
      <c r="AL74" s="972"/>
      <c r="AQ74" s="1006">
        <f>IFERROR(Qty!$Q$74,"")</f>
        <v>4260.666666666667</v>
      </c>
      <c r="AR74" s="1006"/>
    </row>
    <row r="75" spans="1:98">
      <c r="S75" s="963" t="s">
        <v>795</v>
      </c>
      <c r="T75" s="963"/>
      <c r="U75" s="828" t="str">
        <f>IFERROR(VLOOKUP(T76,'CHANGE SHIFT'!$B:$C,2,FALSE),"")</f>
        <v/>
      </c>
      <c r="V75" s="592" t="str">
        <f>IFERROR(VLOOKUP(T76,'SETT AREA UNIT'!$B:$C,2,FALSE),"")</f>
        <v/>
      </c>
      <c r="W75" s="827"/>
      <c r="AQ75" s="989" t="s">
        <v>795</v>
      </c>
      <c r="AR75" s="990"/>
      <c r="AS75" s="828">
        <f>IFERROR(VLOOKUP(AR76,'CHANGE SHIFT'!$B:$C,2,FALSE),"")</f>
        <v>0.22916666666666699</v>
      </c>
      <c r="AT75" s="592" t="str">
        <f>IFERROR(VLOOKUP(AR76,'SETT AREA UNIT'!$B:$C,2,FALSE),"")</f>
        <v>KM 65</v>
      </c>
    </row>
    <row r="76" spans="1:98" ht="18.75">
      <c r="A76" s="971" t="s">
        <v>1</v>
      </c>
      <c r="B76" s="971"/>
      <c r="C76" s="971"/>
      <c r="E76" s="571"/>
      <c r="F76" s="571"/>
      <c r="K76" s="756"/>
      <c r="L76" s="756"/>
      <c r="Q76" s="756"/>
      <c r="R76" s="756"/>
      <c r="S76" s="736" t="s">
        <v>769</v>
      </c>
      <c r="T76" s="238"/>
      <c r="U76" s="592" t="str">
        <f>IFERROR(VLOOKUP(T76,'Loading RTK'!$C:$D,2,FALSE),"")</f>
        <v/>
      </c>
      <c r="V76" s="592" t="str">
        <f>IFERROR(IF(T76="","",VLOOKUP(T76,'UNIT UNREG'!$B:$C,2,FALSE)),"")</f>
        <v/>
      </c>
      <c r="X76" s="571"/>
      <c r="Y76" s="512"/>
      <c r="Z76" s="512"/>
      <c r="AA76" s="512"/>
      <c r="AC76" s="571"/>
      <c r="AE76" s="512"/>
      <c r="AF76" s="512"/>
      <c r="AG76" s="512"/>
      <c r="AI76" s="571"/>
      <c r="AK76" s="512"/>
      <c r="AL76" s="512"/>
      <c r="AM76" s="512"/>
      <c r="AO76" s="571"/>
      <c r="AQ76" s="736" t="s">
        <v>769</v>
      </c>
      <c r="AR76" s="238">
        <v>349</v>
      </c>
      <c r="AS76" s="592" t="str">
        <f>IFERROR(VLOOKUP(AR76,'Loading RTK'!$C:$D,2,FALSE),"")</f>
        <v>T300 CT1</v>
      </c>
      <c r="AT76" s="592" t="str">
        <f>IFERROR(IF(AR76="","",VLOOKUP(AR76,'UNIT UNREG'!$B:$C,2,FALSE)),"")</f>
        <v/>
      </c>
      <c r="AU76" s="571"/>
      <c r="AW76" s="512"/>
      <c r="AX76" s="512"/>
      <c r="AY76" s="512"/>
      <c r="BA76" s="571"/>
      <c r="BC76" s="512"/>
      <c r="BD76" s="512"/>
      <c r="BE76" s="512"/>
      <c r="BG76" s="571"/>
      <c r="BI76" s="512"/>
      <c r="BJ76" s="512"/>
      <c r="BK76" s="512"/>
      <c r="BM76" s="571"/>
    </row>
    <row r="77" spans="1:98" ht="21">
      <c r="A77" s="965" t="s">
        <v>572</v>
      </c>
      <c r="B77" s="966"/>
      <c r="C77" s="966"/>
      <c r="D77" s="966"/>
      <c r="E77" s="967"/>
      <c r="F77" s="571"/>
      <c r="G77" s="965" t="s">
        <v>573</v>
      </c>
      <c r="H77" s="966"/>
      <c r="I77" s="966"/>
      <c r="J77" s="966"/>
      <c r="K77" s="967"/>
      <c r="L77" s="571"/>
      <c r="M77" s="965" t="s">
        <v>171</v>
      </c>
      <c r="N77" s="966"/>
      <c r="O77" s="966"/>
      <c r="P77" s="966"/>
      <c r="Q77" s="967"/>
      <c r="R77" s="571"/>
      <c r="S77" s="965" t="s">
        <v>90</v>
      </c>
      <c r="T77" s="966"/>
      <c r="U77" s="966"/>
      <c r="V77" s="966"/>
      <c r="W77" s="967"/>
      <c r="X77" s="571"/>
      <c r="Y77" s="965" t="s">
        <v>172</v>
      </c>
      <c r="Z77" s="966"/>
      <c r="AA77" s="966"/>
      <c r="AB77" s="966"/>
      <c r="AC77" s="967"/>
      <c r="AE77" s="965" t="s">
        <v>188</v>
      </c>
      <c r="AF77" s="966"/>
      <c r="AG77" s="966"/>
      <c r="AH77" s="966"/>
      <c r="AI77" s="967"/>
      <c r="AK77" s="965" t="s">
        <v>199</v>
      </c>
      <c r="AL77" s="966"/>
      <c r="AM77" s="966"/>
      <c r="AN77" s="966"/>
      <c r="AO77" s="967"/>
      <c r="AQ77" s="965" t="s">
        <v>536</v>
      </c>
      <c r="AR77" s="966"/>
      <c r="AS77" s="966"/>
      <c r="AT77" s="966"/>
      <c r="AU77" s="967"/>
      <c r="AW77" s="965" t="s">
        <v>197</v>
      </c>
      <c r="AX77" s="966"/>
      <c r="AY77" s="966"/>
      <c r="AZ77" s="966"/>
      <c r="BA77" s="967"/>
      <c r="BC77" s="965" t="s">
        <v>168</v>
      </c>
      <c r="BD77" s="966"/>
      <c r="BE77" s="966"/>
      <c r="BF77" s="966"/>
      <c r="BG77" s="967"/>
      <c r="BI77" s="965" t="s">
        <v>189</v>
      </c>
      <c r="BJ77" s="966"/>
      <c r="BK77" s="966"/>
      <c r="BL77" s="966"/>
      <c r="BM77" s="967"/>
      <c r="BO77" s="964" t="s">
        <v>190</v>
      </c>
      <c r="BP77" s="964"/>
      <c r="BQ77" s="964"/>
      <c r="BR77" s="964"/>
      <c r="BT77" s="964" t="s">
        <v>191</v>
      </c>
      <c r="BU77" s="964"/>
      <c r="BV77" s="964"/>
      <c r="BW77" s="964"/>
      <c r="BY77" s="964" t="s">
        <v>192</v>
      </c>
      <c r="BZ77" s="964"/>
      <c r="CA77" s="964"/>
      <c r="CB77" s="964"/>
      <c r="CD77" s="964" t="s">
        <v>193</v>
      </c>
      <c r="CE77" s="964"/>
      <c r="CF77" s="964"/>
      <c r="CG77" s="964"/>
      <c r="CI77" s="964" t="s">
        <v>194</v>
      </c>
      <c r="CJ77" s="964"/>
      <c r="CK77" s="964"/>
      <c r="CL77" s="964"/>
      <c r="CN77" s="964" t="s">
        <v>195</v>
      </c>
      <c r="CO77" s="964"/>
      <c r="CP77" s="964"/>
      <c r="CQ77" s="964"/>
      <c r="CR77" s="835" t="s">
        <v>153</v>
      </c>
      <c r="CS77" s="835" t="s">
        <v>28</v>
      </c>
      <c r="CT77" s="836" t="s">
        <v>855</v>
      </c>
    </row>
    <row r="78" spans="1:98" ht="15.75">
      <c r="A78" s="231" t="s">
        <v>84</v>
      </c>
      <c r="B78" s="68" t="s">
        <v>151</v>
      </c>
      <c r="C78" s="68" t="s">
        <v>152</v>
      </c>
      <c r="D78" s="68" t="s">
        <v>434</v>
      </c>
      <c r="E78" s="68" t="s">
        <v>167</v>
      </c>
      <c r="F78" s="571"/>
      <c r="G78" s="231" t="s">
        <v>84</v>
      </c>
      <c r="H78" s="68" t="s">
        <v>151</v>
      </c>
      <c r="I78" s="68" t="s">
        <v>152</v>
      </c>
      <c r="J78" s="68" t="s">
        <v>434</v>
      </c>
      <c r="K78" s="68" t="s">
        <v>167</v>
      </c>
      <c r="L78" s="571"/>
      <c r="M78" s="231" t="s">
        <v>84</v>
      </c>
      <c r="N78" s="68" t="s">
        <v>151</v>
      </c>
      <c r="O78" s="68" t="s">
        <v>152</v>
      </c>
      <c r="P78" s="68" t="s">
        <v>434</v>
      </c>
      <c r="Q78" s="68" t="s">
        <v>167</v>
      </c>
      <c r="R78" s="571"/>
      <c r="S78" s="231" t="s">
        <v>84</v>
      </c>
      <c r="T78" s="68" t="s">
        <v>151</v>
      </c>
      <c r="U78" s="68" t="s">
        <v>152</v>
      </c>
      <c r="V78" s="68" t="s">
        <v>434</v>
      </c>
      <c r="W78" s="68" t="s">
        <v>167</v>
      </c>
      <c r="X78" s="571"/>
      <c r="Y78" s="231" t="s">
        <v>84</v>
      </c>
      <c r="Z78" s="68" t="s">
        <v>151</v>
      </c>
      <c r="AA78" s="68" t="s">
        <v>152</v>
      </c>
      <c r="AB78" s="68" t="s">
        <v>434</v>
      </c>
      <c r="AC78" s="68" t="s">
        <v>167</v>
      </c>
      <c r="AD78" s="571"/>
      <c r="AE78" s="231" t="s">
        <v>84</v>
      </c>
      <c r="AF78" s="68" t="s">
        <v>151</v>
      </c>
      <c r="AG78" s="68" t="s">
        <v>152</v>
      </c>
      <c r="AH78" s="68" t="s">
        <v>434</v>
      </c>
      <c r="AI78" s="68" t="s">
        <v>167</v>
      </c>
      <c r="AJ78" s="571"/>
      <c r="AK78" s="231" t="s">
        <v>84</v>
      </c>
      <c r="AL78" s="68" t="s">
        <v>151</v>
      </c>
      <c r="AM78" s="68" t="s">
        <v>152</v>
      </c>
      <c r="AN78" s="68" t="s">
        <v>434</v>
      </c>
      <c r="AO78" s="68" t="s">
        <v>167</v>
      </c>
      <c r="AQ78" s="231" t="s">
        <v>84</v>
      </c>
      <c r="AR78" s="68" t="s">
        <v>151</v>
      </c>
      <c r="AS78" s="68" t="s">
        <v>152</v>
      </c>
      <c r="AT78" s="68" t="s">
        <v>434</v>
      </c>
      <c r="AU78" s="68" t="s">
        <v>167</v>
      </c>
      <c r="AW78" s="231" t="s">
        <v>84</v>
      </c>
      <c r="AX78" s="68" t="s">
        <v>151</v>
      </c>
      <c r="AY78" s="68" t="s">
        <v>152</v>
      </c>
      <c r="AZ78" s="68" t="s">
        <v>434</v>
      </c>
      <c r="BA78" s="68" t="s">
        <v>167</v>
      </c>
      <c r="BC78" s="231" t="s">
        <v>84</v>
      </c>
      <c r="BD78" s="68" t="s">
        <v>151</v>
      </c>
      <c r="BE78" s="68" t="s">
        <v>152</v>
      </c>
      <c r="BF78" s="68" t="s">
        <v>434</v>
      </c>
      <c r="BG78" s="68" t="s">
        <v>167</v>
      </c>
      <c r="BI78" s="231" t="s">
        <v>84</v>
      </c>
      <c r="BJ78" s="68" t="s">
        <v>151</v>
      </c>
      <c r="BK78" s="68" t="s">
        <v>152</v>
      </c>
      <c r="BL78" s="68" t="s">
        <v>434</v>
      </c>
      <c r="BM78" s="68" t="s">
        <v>167</v>
      </c>
      <c r="BO78" s="68" t="s">
        <v>84</v>
      </c>
      <c r="BP78" s="68" t="s">
        <v>102</v>
      </c>
      <c r="BQ78" s="68" t="s">
        <v>79</v>
      </c>
      <c r="BR78" s="68" t="s">
        <v>167</v>
      </c>
      <c r="BT78" s="68" t="s">
        <v>84</v>
      </c>
      <c r="BU78" s="68" t="s">
        <v>102</v>
      </c>
      <c r="BV78" s="68" t="s">
        <v>79</v>
      </c>
      <c r="BW78" s="68" t="s">
        <v>167</v>
      </c>
      <c r="BY78" s="68" t="s">
        <v>84</v>
      </c>
      <c r="BZ78" s="68" t="s">
        <v>102</v>
      </c>
      <c r="CA78" s="68" t="s">
        <v>79</v>
      </c>
      <c r="CB78" s="68" t="s">
        <v>167</v>
      </c>
      <c r="CD78" s="68" t="s">
        <v>84</v>
      </c>
      <c r="CE78" s="68" t="s">
        <v>102</v>
      </c>
      <c r="CF78" s="68" t="s">
        <v>79</v>
      </c>
      <c r="CG78" s="68" t="s">
        <v>167</v>
      </c>
      <c r="CI78" s="68" t="s">
        <v>84</v>
      </c>
      <c r="CJ78" s="68" t="s">
        <v>102</v>
      </c>
      <c r="CK78" s="68" t="s">
        <v>79</v>
      </c>
      <c r="CL78" s="68" t="s">
        <v>167</v>
      </c>
      <c r="CN78" s="68" t="s">
        <v>84</v>
      </c>
      <c r="CO78" s="68" t="s">
        <v>102</v>
      </c>
      <c r="CP78" s="68" t="s">
        <v>79</v>
      </c>
      <c r="CQ78" s="68" t="s">
        <v>167</v>
      </c>
      <c r="CR78" s="762" t="s">
        <v>763</v>
      </c>
      <c r="CS78" s="78" t="s">
        <v>356</v>
      </c>
      <c r="CT78" s="238"/>
    </row>
    <row r="79" spans="1:98">
      <c r="A79" s="238">
        <v>0</v>
      </c>
      <c r="B79" s="7">
        <v>382</v>
      </c>
      <c r="C79" s="356" t="s">
        <v>65</v>
      </c>
      <c r="D79" s="592" t="str">
        <f>IFERROR(VLOOKUP(B79,'SETT AREA UNIT'!$B:$C,2,FALSE),"")</f>
        <v>KM 65</v>
      </c>
      <c r="E79" s="592" t="str">
        <f>IFERROR(IF(B79="","",VLOOKUP(B79,'UNIT UNREG'!$B:$C,2,FALSE)),"")</f>
        <v/>
      </c>
      <c r="F79" s="574"/>
      <c r="G79" s="238">
        <v>1</v>
      </c>
      <c r="H79" s="865">
        <v>186</v>
      </c>
      <c r="I79" s="356" t="s">
        <v>574</v>
      </c>
      <c r="J79" s="592" t="str">
        <f>IFERROR(VLOOKUP(H79,'SETT AREA UNIT'!$B:$C,2,FALSE),"")</f>
        <v>KM 34</v>
      </c>
      <c r="K79" s="592" t="str">
        <f>IFERROR(IF(H79="","",VLOOKUP(H79,'UNIT UNREG'!$B:$C,2,FALSE)),"")</f>
        <v/>
      </c>
      <c r="L79" s="574"/>
      <c r="M79" s="238">
        <v>3</v>
      </c>
      <c r="N79" s="7">
        <v>388</v>
      </c>
      <c r="O79" s="433" t="s">
        <v>427</v>
      </c>
      <c r="P79" s="592" t="str">
        <f>IFERROR(VLOOKUP(N79,'SETT AREA UNIT'!$B:$C,2,FALSE),"")</f>
        <v>KM 69</v>
      </c>
      <c r="Q79" s="592" t="str">
        <f>IFERROR(IF(N79="","",VLOOKUP(N79,'UNIT UNREG'!$B:$C,2,FALSE)),"")</f>
        <v/>
      </c>
      <c r="R79" s="574"/>
      <c r="S79" s="238">
        <v>4</v>
      </c>
      <c r="T79" s="7">
        <v>250</v>
      </c>
      <c r="U79" s="724" t="s">
        <v>70</v>
      </c>
      <c r="V79" s="592" t="str">
        <f>IFERROR(VLOOKUP(T79,'SETT AREA UNIT'!$B:$C,2,FALSE),"")</f>
        <v>FLEX</v>
      </c>
      <c r="W79" s="592" t="str">
        <f>IFERROR(IF(T79="","",VLOOKUP(T79,'UNIT UNREG'!$B:$C,2,FALSE)),"")</f>
        <v/>
      </c>
      <c r="X79" s="574"/>
      <c r="Y79" s="238"/>
      <c r="Z79" s="238"/>
      <c r="AA79" s="573"/>
      <c r="AB79" s="592" t="str">
        <f>IFERROR(VLOOKUP(Z79,'SETT AREA UNIT'!$B:$C,2,FALSE),"")</f>
        <v/>
      </c>
      <c r="AC79" s="592" t="str">
        <f>IFERROR(IF(Z79="","",VLOOKUP(Z79,'UNIT UNREG'!$B:$C,2,FALSE)),"")</f>
        <v/>
      </c>
      <c r="AE79" s="238"/>
      <c r="AF79" s="238"/>
      <c r="AG79" s="573"/>
      <c r="AH79" s="592" t="str">
        <f>IFERROR(VLOOKUP(AF79,'SETT AREA UNIT'!$B:$C,2,FALSE),"")</f>
        <v/>
      </c>
      <c r="AI79" s="592" t="str">
        <f>IFERROR(IF(AF79="","",VLOOKUP(AF79,'UNIT UNREG'!$B:$C,2,FALSE)),"")</f>
        <v/>
      </c>
      <c r="AK79" s="238"/>
      <c r="AL79" s="238"/>
      <c r="AM79" s="238"/>
      <c r="AN79" s="592" t="str">
        <f>IFERROR(VLOOKUP(AL79,'SETT AREA UNIT'!$B:$C,2,FALSE),"")</f>
        <v/>
      </c>
      <c r="AO79" s="592" t="str">
        <f>IFERROR(IF(AL79="","",VLOOKUP(AL79,'UNIT UNREG'!$B:$C,2,FALSE)),"")</f>
        <v/>
      </c>
      <c r="AQ79" s="238"/>
      <c r="AR79" s="238"/>
      <c r="AS79" s="238"/>
      <c r="AT79" s="592" t="str">
        <f>IFERROR(VLOOKUP(AR79,'SETT AREA UNIT'!$B:$C,2,FALSE),"")</f>
        <v/>
      </c>
      <c r="AU79" s="592" t="str">
        <f>IFERROR(IF(AR79="","",VLOOKUP(AR79,'UNIT UNREG'!$B:$C,2,FALSE)),"")</f>
        <v/>
      </c>
      <c r="AW79" s="238"/>
      <c r="AX79" s="834"/>
      <c r="AY79" s="238"/>
      <c r="AZ79" s="592" t="str">
        <f>IFERROR(VLOOKUP(AX79,'SETT AREA UNIT'!$B:$C,2,FALSE),"")</f>
        <v/>
      </c>
      <c r="BA79" s="592" t="str">
        <f>IFERROR(IF(AX79="","",VLOOKUP(AX79,'UNIT UNREG'!$B:$C,2,FALSE)),"")</f>
        <v/>
      </c>
      <c r="BC79" s="238">
        <v>0</v>
      </c>
      <c r="BD79" s="7">
        <v>93</v>
      </c>
      <c r="BE79" s="418" t="s">
        <v>566</v>
      </c>
      <c r="BF79" s="592" t="str">
        <f>IFERROR(VLOOKUP(BD79,'SETT AREA UNIT'!$B:$C,2,FALSE),"")</f>
        <v>KM 65</v>
      </c>
      <c r="BG79" s="592" t="str">
        <f>IFERROR(IF(BD79="","",VLOOKUP(BD79,'UNIT UNREG'!$B:$C,2,FALSE)),"")</f>
        <v/>
      </c>
      <c r="BI79" s="238"/>
      <c r="BJ79" s="238"/>
      <c r="BK79" s="238"/>
      <c r="BL79" s="592" t="str">
        <f>IFERROR(VLOOKUP(BJ79,'SETT AREA UNIT'!$B:$C,2,FALSE),"")</f>
        <v/>
      </c>
      <c r="BM79" s="592" t="str">
        <f>IFERROR(VLOOKUP(BJ79,'UNIT UNREG'!$B:$C,2,FALSE),"")</f>
        <v>UNREG</v>
      </c>
      <c r="BO79" s="238"/>
      <c r="BP79" s="238"/>
      <c r="BQ79" s="238"/>
      <c r="BR79" s="238"/>
      <c r="BT79" s="238"/>
      <c r="BU79" s="238"/>
      <c r="BV79" s="238"/>
      <c r="BW79" s="238"/>
      <c r="BY79" s="238"/>
      <c r="BZ79" s="238"/>
      <c r="CA79" s="238"/>
      <c r="CB79" s="238"/>
      <c r="CD79" s="238"/>
      <c r="CE79" s="238"/>
      <c r="CF79" s="238"/>
      <c r="CG79" s="238"/>
      <c r="CI79" s="238"/>
      <c r="CJ79" s="238"/>
      <c r="CK79" s="238"/>
      <c r="CL79" s="238"/>
      <c r="CN79" s="238"/>
      <c r="CO79" s="238"/>
      <c r="CP79" s="238"/>
      <c r="CQ79" s="238"/>
      <c r="CR79" s="418" t="s">
        <v>566</v>
      </c>
      <c r="CS79" s="78" t="s">
        <v>356</v>
      </c>
      <c r="CT79" s="238">
        <v>4</v>
      </c>
    </row>
    <row r="80" spans="1:98">
      <c r="A80" s="238">
        <v>2</v>
      </c>
      <c r="B80" s="7">
        <v>349</v>
      </c>
      <c r="C80" s="356" t="s">
        <v>65</v>
      </c>
      <c r="D80" s="592" t="str">
        <f>IFERROR(VLOOKUP(B80,'SETT AREA UNIT'!$B:$C,2,FALSE),"")</f>
        <v>KM 65</v>
      </c>
      <c r="E80" s="592" t="str">
        <f>IFERROR(IF(B80="","",VLOOKUP(B80,'UNIT UNREG'!$B:$C,2,FALSE)),"")</f>
        <v/>
      </c>
      <c r="F80" s="574"/>
      <c r="G80" s="238">
        <v>3</v>
      </c>
      <c r="H80" s="865">
        <v>310</v>
      </c>
      <c r="I80" s="356" t="s">
        <v>574</v>
      </c>
      <c r="J80" s="592" t="str">
        <f>IFERROR(VLOOKUP(H80,'SETT AREA UNIT'!$B:$C,2,FALSE),"")</f>
        <v>KM 69</v>
      </c>
      <c r="K80" s="592" t="str">
        <f>IFERROR(IF(H80="","",VLOOKUP(H80,'UNIT UNREG'!$B:$C,2,FALSE)),"")</f>
        <v/>
      </c>
      <c r="L80" s="574"/>
      <c r="M80" s="238">
        <v>3</v>
      </c>
      <c r="N80" s="7">
        <v>286</v>
      </c>
      <c r="O80" s="433" t="s">
        <v>427</v>
      </c>
      <c r="P80" s="592" t="str">
        <f>IFERROR(VLOOKUP(N80,'SETT AREA UNIT'!$B:$C,2,FALSE),"")</f>
        <v>KM 69</v>
      </c>
      <c r="Q80" s="592" t="str">
        <f>IFERROR(IF(N80="","",VLOOKUP(N80,'UNIT UNREG'!$B:$C,2,FALSE)),"")</f>
        <v/>
      </c>
      <c r="R80" s="574"/>
      <c r="S80" s="238">
        <v>5</v>
      </c>
      <c r="T80" s="7">
        <v>92</v>
      </c>
      <c r="U80" s="724" t="s">
        <v>70</v>
      </c>
      <c r="V80" s="592" t="str">
        <f>IFERROR(VLOOKUP(T80,'SETT AREA UNIT'!$B:$C,2,FALSE),"")</f>
        <v>KM 34</v>
      </c>
      <c r="W80" s="592" t="str">
        <f>IFERROR(IF(T80="","",VLOOKUP(T80,'UNIT UNREG'!$B:$C,2,FALSE)),"")</f>
        <v/>
      </c>
      <c r="X80" s="574"/>
      <c r="Y80" s="238"/>
      <c r="Z80" s="238"/>
      <c r="AA80" s="575"/>
      <c r="AB80" s="592" t="str">
        <f>IFERROR(VLOOKUP(Z80,'SETT AREA UNIT'!$B:$C,2,FALSE),"")</f>
        <v/>
      </c>
      <c r="AC80" s="592" t="str">
        <f>IFERROR(IF(Z80="","",VLOOKUP(Z80,'UNIT UNREG'!$B:$C,2,FALSE)),"")</f>
        <v/>
      </c>
      <c r="AE80" s="238"/>
      <c r="AF80" s="238"/>
      <c r="AG80" s="575"/>
      <c r="AH80" s="592" t="str">
        <f>IFERROR(VLOOKUP(AF80,'SETT AREA UNIT'!$B:$C,2,FALSE),"")</f>
        <v/>
      </c>
      <c r="AI80" s="592" t="str">
        <f>IFERROR(IF(AF80="","",VLOOKUP(AF80,'UNIT UNREG'!$B:$C,2,FALSE)),"")</f>
        <v/>
      </c>
      <c r="AK80" s="238"/>
      <c r="AL80" s="238"/>
      <c r="AM80" s="238"/>
      <c r="AN80" s="592" t="str">
        <f>IFERROR(VLOOKUP(AL80,'SETT AREA UNIT'!$B:$C,2,FALSE),"")</f>
        <v/>
      </c>
      <c r="AO80" s="592" t="str">
        <f>IFERROR(IF(AL80="","",VLOOKUP(AL80,'UNIT UNREG'!$B:$C,2,FALSE)),"")</f>
        <v/>
      </c>
      <c r="AQ80" s="238"/>
      <c r="AR80" s="238"/>
      <c r="AS80" s="238"/>
      <c r="AT80" s="592" t="str">
        <f>IFERROR(VLOOKUP(AR80,'SETT AREA UNIT'!$B:$C,2,FALSE),"")</f>
        <v/>
      </c>
      <c r="AU80" s="592" t="str">
        <f>IFERROR(IF(AR80="","",VLOOKUP(AR80,'UNIT UNREG'!$B:$C,2,FALSE)),"")</f>
        <v/>
      </c>
      <c r="AW80" s="238"/>
      <c r="AX80" s="834"/>
      <c r="AY80" s="238"/>
      <c r="AZ80" s="592" t="str">
        <f>IFERROR(VLOOKUP(AX80,'SETT AREA UNIT'!$B:$C,2,FALSE),"")</f>
        <v/>
      </c>
      <c r="BA80" s="592" t="str">
        <f>IFERROR(IF(AX80="","",VLOOKUP(AX80,'UNIT UNREG'!$B:$C,2,FALSE)),"")</f>
        <v/>
      </c>
      <c r="BC80" s="238">
        <v>31</v>
      </c>
      <c r="BD80" s="7">
        <v>215</v>
      </c>
      <c r="BE80" s="418" t="s">
        <v>566</v>
      </c>
      <c r="BF80" s="592" t="str">
        <f>IFERROR(VLOOKUP(BD80,'SETT AREA UNIT'!$B:$C,2,FALSE),"")</f>
        <v>KM 65</v>
      </c>
      <c r="BG80" s="592" t="str">
        <f>IFERROR(IF(BD80="","",VLOOKUP(BD80,'UNIT UNREG'!$B:$C,2,FALSE)),"")</f>
        <v/>
      </c>
      <c r="BI80" s="238"/>
      <c r="BJ80" s="238"/>
      <c r="BK80" s="238"/>
      <c r="BL80" s="592" t="str">
        <f>IFERROR(VLOOKUP(BJ80,'SETT AREA UNIT'!$B:$C,2,FALSE),"")</f>
        <v/>
      </c>
      <c r="BM80" s="592" t="str">
        <f>IFERROR(VLOOKUP(BJ80,'UNIT UNREG'!$B:$C,2,FALSE),"")</f>
        <v>UNREG</v>
      </c>
      <c r="BO80" s="238"/>
      <c r="BP80" s="238"/>
      <c r="BQ80" s="238"/>
      <c r="BR80" s="238"/>
      <c r="BT80" s="238"/>
      <c r="BU80" s="238"/>
      <c r="BV80" s="238"/>
      <c r="BW80" s="238"/>
      <c r="BY80" s="238"/>
      <c r="BZ80" s="238"/>
      <c r="CA80" s="238"/>
      <c r="CB80" s="238"/>
      <c r="CD80" s="238"/>
      <c r="CE80" s="238"/>
      <c r="CF80" s="238"/>
      <c r="CG80" s="238"/>
      <c r="CI80" s="238"/>
      <c r="CJ80" s="238"/>
      <c r="CK80" s="238"/>
      <c r="CL80" s="238"/>
      <c r="CN80" s="238"/>
      <c r="CO80" s="238"/>
      <c r="CP80" s="238"/>
      <c r="CQ80" s="238"/>
      <c r="CR80" s="425" t="s">
        <v>447</v>
      </c>
      <c r="CS80" s="78" t="s">
        <v>393</v>
      </c>
      <c r="CT80" s="238">
        <v>4</v>
      </c>
    </row>
    <row r="81" spans="1:102">
      <c r="A81" s="238">
        <v>10</v>
      </c>
      <c r="B81" s="7">
        <v>342</v>
      </c>
      <c r="C81" s="356" t="s">
        <v>65</v>
      </c>
      <c r="D81" s="592" t="str">
        <f>IFERROR(VLOOKUP(B81,'SETT AREA UNIT'!$B:$C,2,FALSE),"")</f>
        <v>KM 69</v>
      </c>
      <c r="E81" s="592" t="str">
        <f>IFERROR(IF(B81="","",VLOOKUP(B81,'UNIT UNREG'!$B:$C,2,FALSE)),"")</f>
        <v/>
      </c>
      <c r="F81" s="574"/>
      <c r="G81" s="238">
        <v>8</v>
      </c>
      <c r="H81" s="865">
        <v>150</v>
      </c>
      <c r="I81" s="356" t="s">
        <v>574</v>
      </c>
      <c r="J81" s="592" t="str">
        <f>IFERROR(VLOOKUP(H81,'SETT AREA UNIT'!$B:$C,2,FALSE),"")</f>
        <v>KM 69</v>
      </c>
      <c r="K81" s="592" t="str">
        <f>IFERROR(IF(H81="","",VLOOKUP(H81,'UNIT UNREG'!$B:$C,2,FALSE)),"")</f>
        <v/>
      </c>
      <c r="L81" s="574"/>
      <c r="M81" s="238">
        <v>32</v>
      </c>
      <c r="N81" s="7">
        <v>318</v>
      </c>
      <c r="O81" s="433" t="s">
        <v>427</v>
      </c>
      <c r="P81" s="592" t="str">
        <f>IFERROR(VLOOKUP(N81,'SETT AREA UNIT'!$B:$C,2,FALSE),"")</f>
        <v>KM 34</v>
      </c>
      <c r="Q81" s="592" t="str">
        <f>IFERROR(IF(N81="","",VLOOKUP(N81,'UNIT UNREG'!$B:$C,2,FALSE)),"")</f>
        <v/>
      </c>
      <c r="R81" s="574"/>
      <c r="S81" s="238">
        <v>13</v>
      </c>
      <c r="T81" s="7">
        <v>202</v>
      </c>
      <c r="U81" s="724" t="s">
        <v>70</v>
      </c>
      <c r="V81" s="592" t="str">
        <f>IFERROR(VLOOKUP(T81,'SETT AREA UNIT'!$B:$C,2,FALSE),"")</f>
        <v>KM 34</v>
      </c>
      <c r="W81" s="592" t="str">
        <f>IFERROR(IF(T81="","",VLOOKUP(T81,'UNIT UNREG'!$B:$C,2,FALSE)),"")</f>
        <v/>
      </c>
      <c r="X81" s="574"/>
      <c r="Y81" s="238"/>
      <c r="Z81" s="238"/>
      <c r="AA81" s="573"/>
      <c r="AB81" s="592" t="str">
        <f>IFERROR(VLOOKUP(Z81,'SETT AREA UNIT'!$B:$C,2,FALSE),"")</f>
        <v/>
      </c>
      <c r="AC81" s="592" t="str">
        <f>IFERROR(IF(Z81="","",VLOOKUP(Z81,'UNIT UNREG'!$B:$C,2,FALSE)),"")</f>
        <v/>
      </c>
      <c r="AE81" s="238"/>
      <c r="AF81" s="238"/>
      <c r="AG81" s="573"/>
      <c r="AH81" s="592" t="str">
        <f>IFERROR(VLOOKUP(AF81,'SETT AREA UNIT'!$B:$C,2,FALSE),"")</f>
        <v/>
      </c>
      <c r="AI81" s="592" t="str">
        <f>IFERROR(IF(AF81="","",VLOOKUP(AF81,'UNIT UNREG'!$B:$C,2,FALSE)),"")</f>
        <v/>
      </c>
      <c r="AK81" s="238"/>
      <c r="AL81" s="238"/>
      <c r="AM81" s="238"/>
      <c r="AN81" s="592" t="str">
        <f>IFERROR(VLOOKUP(AL81,'SETT AREA UNIT'!$B:$C,2,FALSE),"")</f>
        <v/>
      </c>
      <c r="AO81" s="592" t="str">
        <f>IFERROR(IF(AL81="","",VLOOKUP(AL81,'UNIT UNREG'!$B:$C,2,FALSE)),"")</f>
        <v/>
      </c>
      <c r="AQ81" s="238"/>
      <c r="AR81" s="238"/>
      <c r="AS81" s="238"/>
      <c r="AT81" s="592" t="str">
        <f>IFERROR(VLOOKUP(AR81,'SETT AREA UNIT'!$B:$C,2,FALSE),"")</f>
        <v/>
      </c>
      <c r="AU81" s="592" t="str">
        <f>IFERROR(IF(AR81="","",VLOOKUP(AR81,'UNIT UNREG'!$B:$C,2,FALSE)),"")</f>
        <v/>
      </c>
      <c r="AW81" s="238"/>
      <c r="AX81" s="834"/>
      <c r="AY81" s="238"/>
      <c r="AZ81" s="592" t="str">
        <f>IFERROR(VLOOKUP(AX81,'SETT AREA UNIT'!$B:$C,2,FALSE),"")</f>
        <v/>
      </c>
      <c r="BA81" s="592" t="str">
        <f>IFERROR(IF(AX81="","",VLOOKUP(AX81,'UNIT UNREG'!$B:$C,2,FALSE)),"")</f>
        <v/>
      </c>
      <c r="BC81" s="238">
        <v>56</v>
      </c>
      <c r="BD81" s="7">
        <v>391</v>
      </c>
      <c r="BE81" s="418" t="s">
        <v>566</v>
      </c>
      <c r="BF81" s="592" t="str">
        <f>IFERROR(VLOOKUP(BD81,'SETT AREA UNIT'!$B:$C,2,FALSE),"")</f>
        <v>KM 69</v>
      </c>
      <c r="BG81" s="592" t="str">
        <f>IFERROR(IF(BD81="","",VLOOKUP(BD81,'UNIT UNREG'!$B:$C,2,FALSE)),"")</f>
        <v/>
      </c>
      <c r="BI81" s="238"/>
      <c r="BJ81" s="238"/>
      <c r="BK81" s="238"/>
      <c r="BL81" s="592" t="str">
        <f>IFERROR(VLOOKUP(BJ81,'SETT AREA UNIT'!$B:$C,2,FALSE),"")</f>
        <v/>
      </c>
      <c r="BM81" s="592" t="str">
        <f>IFERROR(VLOOKUP(BJ81,'UNIT UNREG'!$B:$C,2,FALSE),"")</f>
        <v>UNREG</v>
      </c>
      <c r="BO81" s="238"/>
      <c r="BP81" s="238"/>
      <c r="BQ81" s="238"/>
      <c r="BR81" s="238"/>
      <c r="BT81" s="238"/>
      <c r="BU81" s="238"/>
      <c r="BV81" s="238"/>
      <c r="BW81" s="238"/>
      <c r="BY81" s="238"/>
      <c r="BZ81" s="238"/>
      <c r="CA81" s="238"/>
      <c r="CB81" s="238"/>
      <c r="CD81" s="238"/>
      <c r="CE81" s="238"/>
      <c r="CF81" s="238"/>
      <c r="CG81" s="238"/>
      <c r="CI81" s="238"/>
      <c r="CJ81" s="238"/>
      <c r="CK81" s="238"/>
      <c r="CL81" s="238"/>
      <c r="CN81" s="238"/>
      <c r="CO81" s="238"/>
      <c r="CP81" s="238"/>
      <c r="CQ81" s="238"/>
      <c r="CR81" s="426" t="s">
        <v>394</v>
      </c>
      <c r="CS81" s="78" t="s">
        <v>393</v>
      </c>
      <c r="CT81" s="238"/>
      <c r="CW81" s="238">
        <v>281</v>
      </c>
      <c r="CX81" s="356" t="s">
        <v>574</v>
      </c>
    </row>
    <row r="82" spans="1:102">
      <c r="A82" s="238">
        <v>10</v>
      </c>
      <c r="B82" s="7">
        <v>233</v>
      </c>
      <c r="C82" s="356" t="s">
        <v>65</v>
      </c>
      <c r="D82" s="592" t="str">
        <f>IFERROR(VLOOKUP(B82,'SETT AREA UNIT'!$B:$C,2,FALSE),"")</f>
        <v>KM 65</v>
      </c>
      <c r="E82" s="592" t="str">
        <f>IFERROR(IF(B82="","",VLOOKUP(B82,'UNIT UNREG'!$B:$C,2,FALSE)),"")</f>
        <v/>
      </c>
      <c r="F82" s="574"/>
      <c r="G82" s="238">
        <v>19</v>
      </c>
      <c r="H82" s="7">
        <v>244</v>
      </c>
      <c r="I82" s="356" t="s">
        <v>574</v>
      </c>
      <c r="J82" s="592" t="str">
        <f>IFERROR(VLOOKUP(H82,'SETT AREA UNIT'!$B:$C,2,FALSE),"")</f>
        <v>KM 69</v>
      </c>
      <c r="K82" s="592" t="str">
        <f>IFERROR(IF(H82="","",VLOOKUP(H82,'UNIT UNREG'!$B:$C,2,FALSE)),"")</f>
        <v/>
      </c>
      <c r="L82" s="574"/>
      <c r="M82" s="238">
        <v>38</v>
      </c>
      <c r="N82" s="7">
        <v>333</v>
      </c>
      <c r="O82" s="433" t="s">
        <v>427</v>
      </c>
      <c r="P82" s="592" t="str">
        <f>IFERROR(VLOOKUP(N82,'SETT AREA UNIT'!$B:$C,2,FALSE),"")</f>
        <v>KM 34</v>
      </c>
      <c r="Q82" s="592" t="str">
        <f>IFERROR(IF(N82="","",VLOOKUP(N82,'UNIT UNREG'!$B:$C,2,FALSE)),"")</f>
        <v/>
      </c>
      <c r="R82" s="574"/>
      <c r="S82" s="238">
        <v>31</v>
      </c>
      <c r="T82" s="7">
        <v>413</v>
      </c>
      <c r="U82" s="724" t="s">
        <v>70</v>
      </c>
      <c r="V82" s="592" t="str">
        <f>IFERROR(VLOOKUP(T82,'SETT AREA UNIT'!$B:$C,2,FALSE),"")</f>
        <v>KM 34</v>
      </c>
      <c r="W82" s="592" t="str">
        <f>IFERROR(IF(T82="","",VLOOKUP(T82,'UNIT UNREG'!$B:$C,2,FALSE)),"")</f>
        <v/>
      </c>
      <c r="X82" s="574"/>
      <c r="Y82" s="238"/>
      <c r="Z82" s="238"/>
      <c r="AA82" s="575"/>
      <c r="AB82" s="592" t="str">
        <f>IFERROR(VLOOKUP(Z82,'SETT AREA UNIT'!$B:$C,2,FALSE),"")</f>
        <v/>
      </c>
      <c r="AC82" s="592" t="str">
        <f>IFERROR(IF(Z82="","",VLOOKUP(Z82,'UNIT UNREG'!$B:$C,2,FALSE)),"")</f>
        <v/>
      </c>
      <c r="AE82" s="238"/>
      <c r="AF82" s="238"/>
      <c r="AG82" s="575"/>
      <c r="AH82" s="592" t="str">
        <f>IFERROR(VLOOKUP(AF82,'SETT AREA UNIT'!$B:$C,2,FALSE),"")</f>
        <v/>
      </c>
      <c r="AI82" s="592" t="str">
        <f>IFERROR(IF(AF82="","",VLOOKUP(AF82,'UNIT UNREG'!$B:$C,2,FALSE)),"")</f>
        <v/>
      </c>
      <c r="AK82" s="238"/>
      <c r="AL82" s="238"/>
      <c r="AM82" s="238"/>
      <c r="AN82" s="592" t="str">
        <f>IFERROR(VLOOKUP(AL82,'SETT AREA UNIT'!$B:$C,2,FALSE),"")</f>
        <v/>
      </c>
      <c r="AO82" s="592" t="str">
        <f>IFERROR(IF(AL82="","",VLOOKUP(AL82,'UNIT UNREG'!$B:$C,2,FALSE)),"")</f>
        <v/>
      </c>
      <c r="AQ82" s="238"/>
      <c r="AR82" s="238"/>
      <c r="AS82" s="238"/>
      <c r="AT82" s="592" t="str">
        <f>IFERROR(VLOOKUP(AR82,'SETT AREA UNIT'!$B:$C,2,FALSE),"")</f>
        <v/>
      </c>
      <c r="AU82" s="592" t="str">
        <f>IFERROR(IF(AR82="","",VLOOKUP(AR82,'UNIT UNREG'!$B:$C,2,FALSE)),"")</f>
        <v/>
      </c>
      <c r="AW82" s="238"/>
      <c r="AX82" s="238"/>
      <c r="AY82" s="238"/>
      <c r="AZ82" s="592" t="str">
        <f>IFERROR(VLOOKUP(AX82,'SETT AREA UNIT'!$B:$C,2,FALSE),"")</f>
        <v/>
      </c>
      <c r="BA82" s="592" t="str">
        <f>IFERROR(IF(AX82="","",VLOOKUP(AX82,'UNIT UNREG'!$B:$C,2,FALSE)),"")</f>
        <v/>
      </c>
      <c r="BC82" s="238">
        <v>56</v>
      </c>
      <c r="BD82" s="7">
        <v>316</v>
      </c>
      <c r="BE82" s="418" t="s">
        <v>566</v>
      </c>
      <c r="BF82" s="592" t="str">
        <f>IFERROR(VLOOKUP(BD82,'SETT AREA UNIT'!$B:$C,2,FALSE),"")</f>
        <v>KM 69</v>
      </c>
      <c r="BG82" s="592" t="str">
        <f>IFERROR(IF(BD82="","",VLOOKUP(BD82,'UNIT UNREG'!$B:$C,2,FALSE)),"")</f>
        <v/>
      </c>
      <c r="BI82" s="238"/>
      <c r="BJ82" s="238"/>
      <c r="BK82" s="238"/>
      <c r="BL82" s="592" t="str">
        <f>IFERROR(VLOOKUP(BJ82,'SETT AREA UNIT'!$B:$C,2,FALSE),"")</f>
        <v/>
      </c>
      <c r="BM82" s="592" t="str">
        <f>IFERROR(VLOOKUP(BJ82,'UNIT UNREG'!$B:$C,2,FALSE),"")</f>
        <v>UNREG</v>
      </c>
      <c r="BO82" s="238"/>
      <c r="BP82" s="238"/>
      <c r="BQ82" s="238"/>
      <c r="BR82" s="238"/>
      <c r="BT82" s="238"/>
      <c r="BU82" s="238"/>
      <c r="BV82" s="238"/>
      <c r="BW82" s="238"/>
      <c r="BY82" s="238"/>
      <c r="BZ82" s="238"/>
      <c r="CA82" s="238"/>
      <c r="CB82" s="238"/>
      <c r="CD82" s="238"/>
      <c r="CE82" s="238"/>
      <c r="CF82" s="238"/>
      <c r="CG82" s="238"/>
      <c r="CI82" s="238"/>
      <c r="CJ82" s="238"/>
      <c r="CK82" s="238"/>
      <c r="CL82" s="238"/>
      <c r="CN82" s="238"/>
      <c r="CO82" s="238"/>
      <c r="CP82" s="238"/>
      <c r="CQ82" s="238"/>
      <c r="CR82" s="427" t="s">
        <v>395</v>
      </c>
      <c r="CS82" s="78" t="s">
        <v>393</v>
      </c>
      <c r="CT82" s="238"/>
      <c r="CW82" s="238">
        <v>338</v>
      </c>
      <c r="CX82" s="356" t="s">
        <v>574</v>
      </c>
    </row>
    <row r="83" spans="1:102">
      <c r="A83" s="238">
        <v>30</v>
      </c>
      <c r="B83" s="7">
        <v>389</v>
      </c>
      <c r="C83" s="356" t="s">
        <v>65</v>
      </c>
      <c r="D83" s="592" t="str">
        <f>IFERROR(VLOOKUP(B83,'SETT AREA UNIT'!$B:$C,2,FALSE),"")</f>
        <v>KM 69</v>
      </c>
      <c r="E83" s="592" t="str">
        <f>IFERROR(IF(B83="","",VLOOKUP(B83,'UNIT UNREG'!$B:$C,2,FALSE)),"")</f>
        <v/>
      </c>
      <c r="F83" s="574"/>
      <c r="G83" s="238">
        <v>54</v>
      </c>
      <c r="H83" s="7">
        <v>214</v>
      </c>
      <c r="I83" s="356" t="s">
        <v>574</v>
      </c>
      <c r="J83" s="592" t="str">
        <f>IFERROR(VLOOKUP(H83,'SETT AREA UNIT'!$B:$C,2,FALSE),"")</f>
        <v>KM 69</v>
      </c>
      <c r="K83" s="592" t="str">
        <f>IFERROR(IF(H83="","",VLOOKUP(H83,'UNIT UNREG'!$B:$C,2,FALSE)),"")</f>
        <v/>
      </c>
      <c r="L83" s="574"/>
      <c r="M83" s="238">
        <v>46</v>
      </c>
      <c r="N83" s="7">
        <v>312</v>
      </c>
      <c r="O83" s="433" t="s">
        <v>427</v>
      </c>
      <c r="P83" s="592" t="str">
        <f>IFERROR(VLOOKUP(N83,'SETT AREA UNIT'!$B:$C,2,FALSE),"")</f>
        <v>KM 69</v>
      </c>
      <c r="Q83" s="592" t="str">
        <f>IFERROR(IF(N83="","",VLOOKUP(N83,'UNIT UNREG'!$B:$C,2,FALSE)),"")</f>
        <v/>
      </c>
      <c r="R83" s="574"/>
      <c r="S83" s="238"/>
      <c r="T83" s="238"/>
      <c r="U83" s="238"/>
      <c r="V83" s="592" t="str">
        <f>IFERROR(VLOOKUP(T83,'SETT AREA UNIT'!$B:$C,2,FALSE),"")</f>
        <v/>
      </c>
      <c r="W83" s="592" t="str">
        <f>IFERROR(IF(T83="","",VLOOKUP(T83,'UNIT UNREG'!$B:$C,2,FALSE)),"")</f>
        <v/>
      </c>
      <c r="X83" s="574"/>
      <c r="Y83" s="238"/>
      <c r="Z83" s="238"/>
      <c r="AA83" s="573"/>
      <c r="AB83" s="592" t="str">
        <f>IFERROR(VLOOKUP(Z83,'SETT AREA UNIT'!$B:$C,2,FALSE),"")</f>
        <v/>
      </c>
      <c r="AC83" s="592" t="str">
        <f>IFERROR(IF(Z83="","",VLOOKUP(Z83,'UNIT UNREG'!$B:$C,2,FALSE)),"")</f>
        <v/>
      </c>
      <c r="AE83" s="238"/>
      <c r="AF83" s="238"/>
      <c r="AG83" s="573"/>
      <c r="AH83" s="592" t="str">
        <f>IFERROR(VLOOKUP(AF83,'SETT AREA UNIT'!$B:$C,2,FALSE),"")</f>
        <v/>
      </c>
      <c r="AI83" s="592" t="str">
        <f>IFERROR(IF(AF83="","",VLOOKUP(AF83,'UNIT UNREG'!$B:$C,2,FALSE)),"")</f>
        <v/>
      </c>
      <c r="AK83" s="238"/>
      <c r="AL83" s="238"/>
      <c r="AM83" s="238"/>
      <c r="AN83" s="592" t="str">
        <f>IFERROR(VLOOKUP(AL83,'SETT AREA UNIT'!$B:$C,2,FALSE),"")</f>
        <v/>
      </c>
      <c r="AO83" s="592" t="str">
        <f>IFERROR(IF(AL83="","",VLOOKUP(AL83,'UNIT UNREG'!$B:$C,2,FALSE)),"")</f>
        <v/>
      </c>
      <c r="AQ83" s="238"/>
      <c r="AR83" s="238"/>
      <c r="AS83" s="238"/>
      <c r="AT83" s="592" t="str">
        <f>IFERROR(VLOOKUP(AR83,'SETT AREA UNIT'!$B:$C,2,FALSE),"")</f>
        <v/>
      </c>
      <c r="AU83" s="592" t="str">
        <f>IFERROR(IF(AR83="","",VLOOKUP(AR83,'UNIT UNREG'!$B:$C,2,FALSE)),"")</f>
        <v/>
      </c>
      <c r="AW83" s="238"/>
      <c r="AX83" s="238"/>
      <c r="AY83" s="238"/>
      <c r="AZ83" s="592" t="str">
        <f>IFERROR(VLOOKUP(AX83,'SETT AREA UNIT'!$B:$C,2,FALSE),"")</f>
        <v/>
      </c>
      <c r="BA83" s="592" t="str">
        <f>IFERROR(IF(AX83="","",VLOOKUP(AX83,'UNIT UNREG'!$B:$C,2,FALSE)),"")</f>
        <v/>
      </c>
      <c r="BC83" s="238"/>
      <c r="BD83" s="238"/>
      <c r="BE83" s="575"/>
      <c r="BF83" s="592" t="str">
        <f>IFERROR(VLOOKUP(BD83,'SETT AREA UNIT'!$B:$C,2,FALSE),"")</f>
        <v/>
      </c>
      <c r="BG83" s="592" t="str">
        <f>IFERROR(IF(BD83="","",VLOOKUP(BD83,'UNIT UNREG'!$B:$C,2,FALSE)),"")</f>
        <v/>
      </c>
      <c r="BI83" s="238"/>
      <c r="BJ83" s="238"/>
      <c r="BK83" s="238"/>
      <c r="BL83" s="592" t="str">
        <f>IFERROR(VLOOKUP(BJ83,'SETT AREA UNIT'!$B:$C,2,FALSE),"")</f>
        <v/>
      </c>
      <c r="BM83" s="592" t="str">
        <f>IFERROR(VLOOKUP(BJ83,'UNIT UNREG'!$B:$C,2,FALSE),"")</f>
        <v>UNREG</v>
      </c>
      <c r="BO83" s="238"/>
      <c r="BP83" s="238"/>
      <c r="BQ83" s="238"/>
      <c r="BR83" s="238"/>
      <c r="BT83" s="238"/>
      <c r="BU83" s="238"/>
      <c r="BV83" s="238"/>
      <c r="BW83" s="238"/>
      <c r="BY83" s="238"/>
      <c r="BZ83" s="238"/>
      <c r="CA83" s="238"/>
      <c r="CB83" s="238"/>
      <c r="CD83" s="238"/>
      <c r="CE83" s="238"/>
      <c r="CF83" s="238"/>
      <c r="CG83" s="238"/>
      <c r="CI83" s="238"/>
      <c r="CJ83" s="238"/>
      <c r="CK83" s="238"/>
      <c r="CL83" s="238"/>
      <c r="CN83" s="238"/>
      <c r="CO83" s="238"/>
      <c r="CP83" s="238"/>
      <c r="CQ83" s="238"/>
      <c r="CR83" s="356" t="s">
        <v>65</v>
      </c>
      <c r="CS83" s="78" t="s">
        <v>666</v>
      </c>
      <c r="CT83" s="238">
        <v>8</v>
      </c>
      <c r="CW83" s="238">
        <v>203</v>
      </c>
      <c r="CX83" s="356" t="s">
        <v>574</v>
      </c>
    </row>
    <row r="84" spans="1:102">
      <c r="A84" s="238">
        <v>43</v>
      </c>
      <c r="B84" s="7">
        <v>410</v>
      </c>
      <c r="C84" s="356" t="s">
        <v>65</v>
      </c>
      <c r="D84" s="592" t="str">
        <f>IFERROR(VLOOKUP(B84,'SETT AREA UNIT'!$B:$C,2,FALSE),"")</f>
        <v>KM 34</v>
      </c>
      <c r="E84" s="592" t="str">
        <f>IFERROR(IF(B84="","",VLOOKUP(B84,'UNIT UNREG'!$B:$C,2,FALSE)),"")</f>
        <v/>
      </c>
      <c r="F84" s="574"/>
      <c r="G84" s="238"/>
      <c r="H84" s="238"/>
      <c r="I84" s="238"/>
      <c r="J84" s="592" t="str">
        <f>IFERROR(VLOOKUP(H84,'SETT AREA UNIT'!$B:$C,2,FALSE),"")</f>
        <v/>
      </c>
      <c r="K84" s="869" t="str">
        <f>IFERROR(IF(H84="","",VLOOKUP(H84,'UNIT UNREG'!$B:$C,2,FALSE)),"")</f>
        <v/>
      </c>
      <c r="L84" s="574"/>
      <c r="M84" s="238"/>
      <c r="N84" s="238"/>
      <c r="O84" s="575"/>
      <c r="P84" s="592" t="str">
        <f>IFERROR(VLOOKUP(N84,'SETT AREA UNIT'!$B:$C,2,FALSE),"")</f>
        <v/>
      </c>
      <c r="Q84" s="592" t="str">
        <f>IFERROR(IF(N84="","",VLOOKUP(N84,'UNIT UNREG'!$B:$C,2,FALSE)),"")</f>
        <v/>
      </c>
      <c r="R84" s="574"/>
      <c r="S84" s="238"/>
      <c r="T84" s="238"/>
      <c r="U84" s="238"/>
      <c r="V84" s="592" t="str">
        <f>IFERROR(VLOOKUP(T84,'SETT AREA UNIT'!$B:$C,2,FALSE),"")</f>
        <v/>
      </c>
      <c r="W84" s="592" t="str">
        <f>IFERROR(IF(T84="","",VLOOKUP(T84,'UNIT UNREG'!$B:$C,2,FALSE)),"")</f>
        <v/>
      </c>
      <c r="X84" s="574"/>
      <c r="Y84" s="238"/>
      <c r="Z84" s="238"/>
      <c r="AA84" s="575"/>
      <c r="AB84" s="592" t="str">
        <f>IFERROR(VLOOKUP(Z84,'SETT AREA UNIT'!$B:$C,2,FALSE),"")</f>
        <v/>
      </c>
      <c r="AC84" s="592" t="str">
        <f>IFERROR(IF(Z84="","",VLOOKUP(Z84,'UNIT UNREG'!$B:$C,2,FALSE)),"")</f>
        <v/>
      </c>
      <c r="AE84" s="238"/>
      <c r="AF84" s="238"/>
      <c r="AG84" s="575"/>
      <c r="AH84" s="592" t="str">
        <f>IFERROR(VLOOKUP(AF84,'SETT AREA UNIT'!$B:$C,2,FALSE),"")</f>
        <v/>
      </c>
      <c r="AI84" s="592" t="str">
        <f>IFERROR(IF(AF84="","",VLOOKUP(AF84,'UNIT UNREG'!$B:$C,2,FALSE)),"")</f>
        <v/>
      </c>
      <c r="AK84" s="238"/>
      <c r="AL84" s="238"/>
      <c r="AM84" s="238"/>
      <c r="AN84" s="592" t="str">
        <f>IFERROR(VLOOKUP(AL84,'SETT AREA UNIT'!$B:$C,2,FALSE),"")</f>
        <v/>
      </c>
      <c r="AO84" s="592" t="str">
        <f>IFERROR(IF(AL84="","",VLOOKUP(AL84,'UNIT UNREG'!$B:$C,2,FALSE)),"")</f>
        <v/>
      </c>
      <c r="AQ84" s="238"/>
      <c r="AR84" s="238"/>
      <c r="AS84" s="238"/>
      <c r="AT84" s="592" t="str">
        <f>IFERROR(VLOOKUP(AR84,'SETT AREA UNIT'!$B:$C,2,FALSE),"")</f>
        <v/>
      </c>
      <c r="AU84" s="592" t="str">
        <f>IFERROR(IF(AR84="","",VLOOKUP(AR84,'UNIT UNREG'!$B:$C,2,FALSE)),"")</f>
        <v/>
      </c>
      <c r="AW84" s="238"/>
      <c r="AX84" s="238"/>
      <c r="AY84" s="238"/>
      <c r="AZ84" s="592" t="str">
        <f>IFERROR(VLOOKUP(AX84,'SETT AREA UNIT'!$B:$C,2,FALSE),"")</f>
        <v/>
      </c>
      <c r="BA84" s="592" t="str">
        <f>IFERROR(IF(AX84="","",VLOOKUP(AX84,'UNIT UNREG'!$B:$C,2,FALSE)),"")</f>
        <v/>
      </c>
      <c r="BC84" s="238"/>
      <c r="BD84" s="238"/>
      <c r="BE84" s="575"/>
      <c r="BF84" s="592" t="str">
        <f>IFERROR(VLOOKUP(BD84,'SETT AREA UNIT'!$B:$C,2,FALSE),"")</f>
        <v/>
      </c>
      <c r="BG84" s="592" t="str">
        <f>IFERROR(IF(BD84="","",VLOOKUP(BD84,'UNIT UNREG'!$B:$C,2,FALSE)),"")</f>
        <v/>
      </c>
      <c r="BI84" s="238"/>
      <c r="BJ84" s="238"/>
      <c r="BK84" s="238"/>
      <c r="BL84" s="592" t="str">
        <f>IFERROR(VLOOKUP(BJ84,'SETT AREA UNIT'!$B:$C,2,FALSE),"")</f>
        <v/>
      </c>
      <c r="BM84" s="592" t="str">
        <f>IFERROR(VLOOKUP(BJ84,'UNIT UNREG'!$B:$C,2,FALSE),"")</f>
        <v>UNREG</v>
      </c>
      <c r="BO84" s="238"/>
      <c r="BP84" s="238"/>
      <c r="BQ84" s="238"/>
      <c r="BR84" s="238"/>
      <c r="BT84" s="238"/>
      <c r="BU84" s="238"/>
      <c r="BV84" s="238"/>
      <c r="BW84" s="238"/>
      <c r="BY84" s="238"/>
      <c r="BZ84" s="238"/>
      <c r="CA84" s="238"/>
      <c r="CB84" s="238"/>
      <c r="CD84" s="238"/>
      <c r="CE84" s="238"/>
      <c r="CF84" s="238"/>
      <c r="CG84" s="238"/>
      <c r="CI84" s="238"/>
      <c r="CJ84" s="238"/>
      <c r="CK84" s="238"/>
      <c r="CL84" s="238"/>
      <c r="CN84" s="238"/>
      <c r="CO84" s="238"/>
      <c r="CP84" s="238"/>
      <c r="CQ84" s="238"/>
      <c r="CR84" s="356" t="s">
        <v>574</v>
      </c>
      <c r="CS84" s="78" t="s">
        <v>667</v>
      </c>
      <c r="CT84" s="238">
        <v>7</v>
      </c>
    </row>
    <row r="85" spans="1:102">
      <c r="A85" s="238">
        <v>49</v>
      </c>
      <c r="B85" s="7">
        <v>373</v>
      </c>
      <c r="C85" s="356" t="s">
        <v>65</v>
      </c>
      <c r="D85" s="592" t="str">
        <f>IFERROR(VLOOKUP(B85,'SETT AREA UNIT'!$B:$C,2,FALSE),"")</f>
        <v>KM 34</v>
      </c>
      <c r="E85" s="592" t="str">
        <f>IFERROR(IF(B85="","",VLOOKUP(B85,'UNIT UNREG'!$B:$C,2,FALSE)),"")</f>
        <v/>
      </c>
      <c r="F85" s="574"/>
      <c r="G85" s="238"/>
      <c r="H85" s="238"/>
      <c r="I85" s="238"/>
      <c r="J85" s="592" t="str">
        <f>IFERROR(VLOOKUP(H85,'SETT AREA UNIT'!$B:$C,2,FALSE),"")</f>
        <v/>
      </c>
      <c r="K85" s="592" t="str">
        <f>IFERROR(IF(H85="","",VLOOKUP(H85,'UNIT UNREG'!$B:$C,2,FALSE)),"")</f>
        <v/>
      </c>
      <c r="L85" s="574"/>
      <c r="M85" s="238"/>
      <c r="N85" s="238"/>
      <c r="O85" s="573"/>
      <c r="P85" s="592" t="str">
        <f>IFERROR(VLOOKUP(N85,'SETT AREA UNIT'!$B:$C,2,FALSE),"")</f>
        <v/>
      </c>
      <c r="Q85" s="592" t="str">
        <f>IFERROR(IF(N85="","",VLOOKUP(N85,'UNIT UNREG'!$B:$C,2,FALSE)),"")</f>
        <v/>
      </c>
      <c r="R85" s="574"/>
      <c r="S85" s="238"/>
      <c r="T85" s="238"/>
      <c r="U85" s="238"/>
      <c r="V85" s="592" t="str">
        <f>IFERROR(VLOOKUP(T85,'SETT AREA UNIT'!$B:$C,2,FALSE),"")</f>
        <v/>
      </c>
      <c r="W85" s="592" t="str">
        <f>IFERROR(IF(T85="","",VLOOKUP(T85,'UNIT UNREG'!$B:$C,2,FALSE)),"")</f>
        <v/>
      </c>
      <c r="X85" s="574"/>
      <c r="Y85" s="238"/>
      <c r="Z85" s="238"/>
      <c r="AA85" s="573"/>
      <c r="AB85" s="592" t="str">
        <f>IFERROR(VLOOKUP(Z85,'SETT AREA UNIT'!$B:$C,2,FALSE),"")</f>
        <v/>
      </c>
      <c r="AC85" s="592" t="str">
        <f>IFERROR(IF(Z85="","",VLOOKUP(Z85,'UNIT UNREG'!$B:$C,2,FALSE)),"")</f>
        <v/>
      </c>
      <c r="AE85" s="238"/>
      <c r="AF85" s="238"/>
      <c r="AG85" s="573"/>
      <c r="AH85" s="592" t="str">
        <f>IFERROR(VLOOKUP(AF85,'SETT AREA UNIT'!$B:$C,2,FALSE),"")</f>
        <v/>
      </c>
      <c r="AI85" s="592" t="str">
        <f>IFERROR(IF(AF85="","",VLOOKUP(AF85,'UNIT UNREG'!$B:$C,2,FALSE)),"")</f>
        <v/>
      </c>
      <c r="AK85" s="238"/>
      <c r="AL85" s="238"/>
      <c r="AM85" s="238"/>
      <c r="AN85" s="592" t="str">
        <f>IFERROR(VLOOKUP(AL85,'SETT AREA UNIT'!$B:$C,2,FALSE),"")</f>
        <v/>
      </c>
      <c r="AO85" s="592" t="str">
        <f>IFERROR(IF(AL85="","",VLOOKUP(AL85,'UNIT UNREG'!$B:$C,2,FALSE)),"")</f>
        <v/>
      </c>
      <c r="AQ85" s="238"/>
      <c r="AR85" s="238"/>
      <c r="AS85" s="238"/>
      <c r="AT85" s="592" t="str">
        <f>IFERROR(VLOOKUP(AR85,'SETT AREA UNIT'!$B:$C,2,FALSE),"")</f>
        <v/>
      </c>
      <c r="AU85" s="592" t="str">
        <f>IFERROR(IF(AR85="","",VLOOKUP(AR85,'UNIT UNREG'!$B:$C,2,FALSE)),"")</f>
        <v/>
      </c>
      <c r="AW85" s="238"/>
      <c r="AX85" s="238"/>
      <c r="AY85" s="238"/>
      <c r="AZ85" s="592" t="str">
        <f>IFERROR(VLOOKUP(AX85,'SETT AREA UNIT'!$B:$C,2,FALSE),"")</f>
        <v/>
      </c>
      <c r="BA85" s="592" t="str">
        <f>IFERROR(IF(AX85="","",VLOOKUP(AX85,'UNIT UNREG'!$B:$C,2,FALSE)),"")</f>
        <v/>
      </c>
      <c r="BC85" s="238"/>
      <c r="BD85" s="238"/>
      <c r="BE85" s="575"/>
      <c r="BF85" s="592" t="str">
        <f>IFERROR(VLOOKUP(BD85,'SETT AREA UNIT'!$B:$C,2,FALSE),"")</f>
        <v/>
      </c>
      <c r="BG85" s="592" t="str">
        <f>IFERROR(IF(BD85="","",VLOOKUP(BD85,'UNIT UNREG'!$B:$C,2,FALSE)),"")</f>
        <v/>
      </c>
      <c r="BI85" s="238"/>
      <c r="BJ85" s="238"/>
      <c r="BK85" s="573"/>
      <c r="BL85" s="592" t="str">
        <f>IFERROR(VLOOKUP(BJ85,'SETT AREA UNIT'!$B:$C,2,FALSE),"")</f>
        <v/>
      </c>
      <c r="BM85" s="592" t="str">
        <f>IFERROR(VLOOKUP(BJ85,'UNIT UNREG'!$B:$C,2,FALSE),"")</f>
        <v>UNREG</v>
      </c>
      <c r="BO85" s="238"/>
      <c r="BP85" s="238"/>
      <c r="BQ85" s="238"/>
      <c r="BR85" s="238"/>
      <c r="BT85" s="238"/>
      <c r="BU85" s="238"/>
      <c r="BV85" s="238"/>
      <c r="BW85" s="238"/>
      <c r="BY85" s="238"/>
      <c r="BZ85" s="238"/>
      <c r="CA85" s="238"/>
      <c r="CB85" s="238"/>
      <c r="CD85" s="238"/>
      <c r="CE85" s="238"/>
      <c r="CF85" s="238"/>
      <c r="CG85" s="238"/>
      <c r="CI85" s="238"/>
      <c r="CJ85" s="238"/>
      <c r="CK85" s="238"/>
      <c r="CL85" s="238"/>
      <c r="CN85" s="238"/>
      <c r="CO85" s="238"/>
      <c r="CP85" s="238"/>
      <c r="CQ85" s="238"/>
      <c r="CR85" s="724" t="s">
        <v>70</v>
      </c>
      <c r="CS85" s="78" t="s">
        <v>398</v>
      </c>
      <c r="CT85" s="238">
        <v>4</v>
      </c>
    </row>
    <row r="86" spans="1:102">
      <c r="A86" s="238">
        <v>49</v>
      </c>
      <c r="B86" s="7">
        <v>367</v>
      </c>
      <c r="C86" s="356" t="s">
        <v>65</v>
      </c>
      <c r="D86" s="592" t="str">
        <f>IFERROR(VLOOKUP(B86,'SETT AREA UNIT'!$B:$C,2,FALSE),"")</f>
        <v>KM 34</v>
      </c>
      <c r="E86" s="592" t="str">
        <f>IFERROR(IF(B86="","",VLOOKUP(B86,'UNIT UNREG'!$B:$C,2,FALSE)),"")</f>
        <v/>
      </c>
      <c r="F86" s="574"/>
      <c r="G86" s="238"/>
      <c r="H86" s="238"/>
      <c r="I86" s="238"/>
      <c r="J86" s="592" t="str">
        <f>IFERROR(VLOOKUP(H86,'SETT AREA UNIT'!$B:$C,2,FALSE),"")</f>
        <v/>
      </c>
      <c r="K86" s="592" t="str">
        <f>IFERROR(IF(H86="","",VLOOKUP(H86,'UNIT UNREG'!$B:$C,2,FALSE)),"")</f>
        <v/>
      </c>
      <c r="L86" s="574"/>
      <c r="M86" s="238"/>
      <c r="N86" s="238"/>
      <c r="O86" s="575"/>
      <c r="P86" s="592" t="str">
        <f>IFERROR(VLOOKUP(N86,'SETT AREA UNIT'!$B:$C,2,FALSE),"")</f>
        <v/>
      </c>
      <c r="Q86" s="592" t="str">
        <f>IFERROR(IF(N86="","",VLOOKUP(N86,'UNIT UNREG'!$B:$C,2,FALSE)),"")</f>
        <v/>
      </c>
      <c r="R86" s="574"/>
      <c r="S86" s="238"/>
      <c r="T86" s="238"/>
      <c r="U86" s="238"/>
      <c r="V86" s="592" t="str">
        <f>IFERROR(VLOOKUP(T86,'SETT AREA UNIT'!$B:$C,2,FALSE),"")</f>
        <v/>
      </c>
      <c r="W86" s="592" t="str">
        <f>IFERROR(IF(T86="","",VLOOKUP(T86,'UNIT UNREG'!$B:$C,2,FALSE)),"")</f>
        <v/>
      </c>
      <c r="X86" s="574"/>
      <c r="Y86" s="238"/>
      <c r="Z86" s="238"/>
      <c r="AA86" s="575"/>
      <c r="AB86" s="592" t="str">
        <f>IFERROR(VLOOKUP(Z86,'SETT AREA UNIT'!$B:$C,2,FALSE),"")</f>
        <v/>
      </c>
      <c r="AC86" s="592" t="str">
        <f>IFERROR(IF(Z86="","",VLOOKUP(Z86,'UNIT UNREG'!$B:$C,2,FALSE)),"")</f>
        <v/>
      </c>
      <c r="AE86" s="238"/>
      <c r="AF86" s="238"/>
      <c r="AG86" s="575"/>
      <c r="AH86" s="592" t="str">
        <f>IFERROR(VLOOKUP(AF86,'SETT AREA UNIT'!$B:$C,2,FALSE),"")</f>
        <v/>
      </c>
      <c r="AI86" s="592" t="str">
        <f>IFERROR(IF(AF86="","",VLOOKUP(AF86,'UNIT UNREG'!$B:$C,2,FALSE)),"")</f>
        <v/>
      </c>
      <c r="AK86" s="238"/>
      <c r="AL86" s="238"/>
      <c r="AM86" s="238"/>
      <c r="AN86" s="592" t="str">
        <f>IFERROR(VLOOKUP(AL86,'SETT AREA UNIT'!$B:$C,2,FALSE),"")</f>
        <v/>
      </c>
      <c r="AO86" s="592" t="str">
        <f>IFERROR(IF(AL86="","",VLOOKUP(AL86,'UNIT UNREG'!$B:$C,2,FALSE)),"")</f>
        <v/>
      </c>
      <c r="AQ86" s="238"/>
      <c r="AR86" s="238"/>
      <c r="AS86" s="238"/>
      <c r="AT86" s="592" t="str">
        <f>IFERROR(VLOOKUP(AR86,'SETT AREA UNIT'!$B:$C,2,FALSE),"")</f>
        <v/>
      </c>
      <c r="AU86" s="592" t="str">
        <f>IFERROR(IF(AR86="","",VLOOKUP(AR86,'UNIT UNREG'!$B:$C,2,FALSE)),"")</f>
        <v/>
      </c>
      <c r="AW86" s="238"/>
      <c r="AX86" s="238"/>
      <c r="AY86" s="575"/>
      <c r="AZ86" s="592" t="str">
        <f>IFERROR(VLOOKUP(AX86,'SETT AREA UNIT'!$B:$C,2,FALSE),"")</f>
        <v/>
      </c>
      <c r="BA86" s="592" t="str">
        <f>IFERROR(IF(AX86="","",VLOOKUP(AX86,'UNIT UNREG'!$B:$C,2,FALSE)),"")</f>
        <v/>
      </c>
      <c r="BC86" s="238"/>
      <c r="BD86" s="238"/>
      <c r="BE86" s="575"/>
      <c r="BF86" s="592" t="str">
        <f>IFERROR(VLOOKUP(BD86,'SETT AREA UNIT'!$B:$C,2,FALSE),"")</f>
        <v/>
      </c>
      <c r="BG86" s="592" t="str">
        <f>IFERROR(IF(BD86="","",VLOOKUP(BD86,'UNIT UNREG'!$B:$C,2,FALSE)),"")</f>
        <v/>
      </c>
      <c r="BI86" s="238"/>
      <c r="BJ86" s="238"/>
      <c r="BK86" s="575"/>
      <c r="BL86" s="592" t="str">
        <f>IFERROR(VLOOKUP(BJ86,'SETT AREA UNIT'!$B:$C,2,FALSE),"")</f>
        <v/>
      </c>
      <c r="BM86" s="592" t="str">
        <f>IFERROR(VLOOKUP(BJ86,'UNIT UNREG'!$B:$C,2,FALSE),"")</f>
        <v>UNREG</v>
      </c>
      <c r="BO86" s="238"/>
      <c r="BP86" s="238"/>
      <c r="BQ86" s="238"/>
      <c r="BR86" s="238"/>
      <c r="BT86" s="238"/>
      <c r="BU86" s="238"/>
      <c r="BV86" s="238"/>
      <c r="BW86" s="238"/>
      <c r="BY86" s="238"/>
      <c r="BZ86" s="238"/>
      <c r="CA86" s="238"/>
      <c r="CB86" s="238"/>
      <c r="CD86" s="238"/>
      <c r="CE86" s="238"/>
      <c r="CF86" s="238"/>
      <c r="CG86" s="238"/>
      <c r="CI86" s="238"/>
      <c r="CJ86" s="238"/>
      <c r="CK86" s="238"/>
      <c r="CL86" s="238"/>
      <c r="CN86" s="238"/>
      <c r="CO86" s="238"/>
      <c r="CP86" s="238"/>
      <c r="CQ86" s="238"/>
      <c r="CR86" s="433" t="s">
        <v>427</v>
      </c>
      <c r="CS86" s="78" t="s">
        <v>399</v>
      </c>
      <c r="CT86" s="238">
        <v>4</v>
      </c>
    </row>
    <row r="87" spans="1:102">
      <c r="A87" s="238"/>
      <c r="B87" s="238"/>
      <c r="C87" s="238"/>
      <c r="D87" s="592" t="str">
        <f>IFERROR(VLOOKUP(B87,'SETT AREA UNIT'!$B:$C,2,FALSE),"")</f>
        <v/>
      </c>
      <c r="E87" s="592" t="str">
        <f>IFERROR(IF(B87="","",VLOOKUP(B87,'UNIT UNREG'!$B:$C,2,FALSE)),"")</f>
        <v/>
      </c>
      <c r="F87" s="574"/>
      <c r="G87" s="238"/>
      <c r="H87" s="238"/>
      <c r="I87" s="238"/>
      <c r="J87" s="592" t="str">
        <f>IFERROR(VLOOKUP(H87,'SETT AREA UNIT'!$B:$C,2,FALSE),"")</f>
        <v/>
      </c>
      <c r="K87" s="592" t="str">
        <f>IFERROR(IF(H87="","",VLOOKUP(H87,'UNIT UNREG'!$B:$C,2,FALSE)),"")</f>
        <v/>
      </c>
      <c r="L87" s="574"/>
      <c r="M87" s="238"/>
      <c r="N87" s="238"/>
      <c r="O87" s="573"/>
      <c r="P87" s="592" t="str">
        <f>IFERROR(VLOOKUP(N87,'SETT AREA UNIT'!$B:$C,2,FALSE),"")</f>
        <v/>
      </c>
      <c r="Q87" s="592" t="str">
        <f>IFERROR(IF(N87="","",VLOOKUP(N87,'UNIT UNREG'!$B:$C,2,FALSE)),"")</f>
        <v/>
      </c>
      <c r="R87" s="574"/>
      <c r="S87" s="238"/>
      <c r="T87" s="238"/>
      <c r="U87" s="238"/>
      <c r="V87" s="592" t="str">
        <f>IFERROR(VLOOKUP(T87,'SETT AREA UNIT'!$B:$C,2,FALSE),"")</f>
        <v/>
      </c>
      <c r="W87" s="592" t="str">
        <f>IFERROR(IF(T87="","",VLOOKUP(T87,'UNIT UNREG'!$B:$C,2,FALSE)),"")</f>
        <v/>
      </c>
      <c r="X87" s="574"/>
      <c r="Y87" s="238"/>
      <c r="Z87" s="238"/>
      <c r="AA87" s="573"/>
      <c r="AB87" s="592" t="str">
        <f>IFERROR(VLOOKUP(Z87,'SETT AREA UNIT'!$B:$C,2,FALSE),"")</f>
        <v/>
      </c>
      <c r="AC87" s="592" t="str">
        <f>IFERROR(IF(Z87="","",VLOOKUP(Z87,'UNIT UNREG'!$B:$C,2,FALSE)),"")</f>
        <v/>
      </c>
      <c r="AE87" s="238"/>
      <c r="AF87" s="238"/>
      <c r="AG87" s="573"/>
      <c r="AH87" s="592" t="str">
        <f>IFERROR(VLOOKUP(AF87,'SETT AREA UNIT'!$B:$C,2,FALSE),"")</f>
        <v/>
      </c>
      <c r="AI87" s="592" t="str">
        <f>IFERROR(IF(AF87="","",VLOOKUP(AF87,'UNIT UNREG'!$B:$C,2,FALSE)),"")</f>
        <v/>
      </c>
      <c r="AK87" s="238"/>
      <c r="AL87" s="238"/>
      <c r="AM87" s="573"/>
      <c r="AN87" s="592" t="str">
        <f>IFERROR(VLOOKUP(AL87,'SETT AREA UNIT'!$B:$C,2,FALSE),"")</f>
        <v/>
      </c>
      <c r="AO87" s="592" t="str">
        <f>IFERROR(IF(AL87="","",VLOOKUP(AL87,'UNIT UNREG'!$B:$C,2,FALSE)),"")</f>
        <v/>
      </c>
      <c r="AQ87" s="238"/>
      <c r="AR87" s="238"/>
      <c r="AS87" s="238"/>
      <c r="AT87" s="592" t="str">
        <f>IFERROR(VLOOKUP(AR87,'SETT AREA UNIT'!$B:$C,2,FALSE),"")</f>
        <v/>
      </c>
      <c r="AU87" s="592" t="str">
        <f>IFERROR(IF(AR87="","",VLOOKUP(AR87,'UNIT UNREG'!$B:$C,2,FALSE)),"")</f>
        <v/>
      </c>
      <c r="AW87" s="238"/>
      <c r="AX87" s="238"/>
      <c r="AY87" s="573"/>
      <c r="AZ87" s="592" t="str">
        <f>IFERROR(VLOOKUP(AX87,'SETT AREA UNIT'!$B:$C,2,FALSE),"")</f>
        <v/>
      </c>
      <c r="BA87" s="592" t="str">
        <f>IFERROR(IF(AX87="","",VLOOKUP(AX87,'UNIT UNREG'!$B:$C,2,FALSE)),"")</f>
        <v/>
      </c>
      <c r="BC87" s="238"/>
      <c r="BD87" s="238"/>
      <c r="BE87" s="573"/>
      <c r="BF87" s="592" t="str">
        <f>IFERROR(VLOOKUP(BD87,'SETT AREA UNIT'!$B:$C,2,FALSE),"")</f>
        <v/>
      </c>
      <c r="BG87" s="592" t="str">
        <f>IFERROR(IF(BD87="","",VLOOKUP(BD87,'UNIT UNREG'!$B:$C,2,FALSE)),"")</f>
        <v/>
      </c>
      <c r="BI87" s="238"/>
      <c r="BJ87" s="238"/>
      <c r="BK87" s="573"/>
      <c r="BL87" s="592" t="str">
        <f>IFERROR(VLOOKUP(BJ87,'SETT AREA UNIT'!$B:$C,2,FALSE),"")</f>
        <v/>
      </c>
      <c r="BM87" s="592" t="str">
        <f>IFERROR(VLOOKUP(BJ87,'UNIT UNREG'!$B:$C,2,FALSE),"")</f>
        <v>UNREG</v>
      </c>
      <c r="BO87" s="238"/>
      <c r="BP87" s="238"/>
      <c r="BQ87" s="238"/>
      <c r="BR87" s="238"/>
      <c r="BT87" s="238"/>
      <c r="BU87" s="238"/>
      <c r="BV87" s="238"/>
      <c r="BW87" s="238"/>
      <c r="BY87" s="238"/>
      <c r="BZ87" s="238"/>
      <c r="CA87" s="238"/>
      <c r="CB87" s="238"/>
      <c r="CD87" s="238"/>
      <c r="CE87" s="238"/>
      <c r="CF87" s="238"/>
      <c r="CG87" s="238"/>
      <c r="CI87" s="238"/>
      <c r="CJ87" s="238"/>
      <c r="CK87" s="238"/>
      <c r="CL87" s="238"/>
      <c r="CN87" s="238"/>
      <c r="CO87" s="238"/>
      <c r="CP87" s="238"/>
      <c r="CQ87" s="238"/>
      <c r="CR87" s="434" t="s">
        <v>550</v>
      </c>
      <c r="CS87" s="78" t="s">
        <v>549</v>
      </c>
      <c r="CT87" s="238"/>
    </row>
    <row r="88" spans="1:102">
      <c r="A88" s="238"/>
      <c r="B88" s="238"/>
      <c r="C88" s="238"/>
      <c r="D88" s="592" t="str">
        <f>IFERROR(VLOOKUP(B88,'SETT AREA UNIT'!$B:$C,2,FALSE),"")</f>
        <v/>
      </c>
      <c r="E88" s="592" t="str">
        <f>IFERROR(IF(B88="","",VLOOKUP(B88,'UNIT UNREG'!$B:$C,2,FALSE)),"")</f>
        <v/>
      </c>
      <c r="F88" s="574"/>
      <c r="G88" s="238"/>
      <c r="H88" s="238"/>
      <c r="I88" s="238"/>
      <c r="J88" s="592" t="str">
        <f>IFERROR(VLOOKUP(H88,'SETT AREA UNIT'!$B:$C,2,FALSE),"")</f>
        <v/>
      </c>
      <c r="K88" s="592" t="str">
        <f>IFERROR(IF(H88="","",VLOOKUP(H88,'UNIT UNREG'!$B:$C,2,FALSE)),"")</f>
        <v/>
      </c>
      <c r="L88" s="574"/>
      <c r="M88" s="238"/>
      <c r="N88" s="238"/>
      <c r="O88" s="575"/>
      <c r="P88" s="592" t="str">
        <f>IFERROR(VLOOKUP(N88,'SETT AREA UNIT'!$B:$C,2,FALSE),"")</f>
        <v/>
      </c>
      <c r="Q88" s="592" t="str">
        <f>IFERROR(IF(N88="","",VLOOKUP(N88,'UNIT UNREG'!$B:$C,2,FALSE)),"")</f>
        <v/>
      </c>
      <c r="R88" s="574"/>
      <c r="S88" s="238"/>
      <c r="T88" s="238"/>
      <c r="U88" s="238"/>
      <c r="V88" s="592" t="str">
        <f>IFERROR(VLOOKUP(T88,'SETT AREA UNIT'!$B:$C,2,FALSE),"")</f>
        <v/>
      </c>
      <c r="W88" s="592" t="str">
        <f>IFERROR(IF(T88="","",VLOOKUP(T88,'UNIT UNREG'!$B:$C,2,FALSE)),"")</f>
        <v/>
      </c>
      <c r="X88" s="574"/>
      <c r="Y88" s="238"/>
      <c r="Z88" s="238"/>
      <c r="AA88" s="575"/>
      <c r="AB88" s="592" t="str">
        <f>IFERROR(VLOOKUP(Z88,'SETT AREA UNIT'!$B:$C,2,FALSE),"")</f>
        <v/>
      </c>
      <c r="AC88" s="592" t="str">
        <f>IFERROR(IF(Z88="","",VLOOKUP(Z88,'UNIT UNREG'!$B:$C,2,FALSE)),"")</f>
        <v/>
      </c>
      <c r="AE88" s="238"/>
      <c r="AF88" s="238"/>
      <c r="AG88" s="575"/>
      <c r="AH88" s="592" t="str">
        <f>IFERROR(VLOOKUP(AF88,'SETT AREA UNIT'!$B:$C,2,FALSE),"")</f>
        <v/>
      </c>
      <c r="AI88" s="592" t="str">
        <f>IFERROR(IF(AF88="","",VLOOKUP(AF88,'UNIT UNREG'!$B:$C,2,FALSE)),"")</f>
        <v/>
      </c>
      <c r="AK88" s="238"/>
      <c r="AL88" s="238"/>
      <c r="AM88" s="575"/>
      <c r="AN88" s="592" t="str">
        <f>IFERROR(VLOOKUP(AL88,'SETT AREA UNIT'!$B:$C,2,FALSE),"")</f>
        <v/>
      </c>
      <c r="AO88" s="592" t="str">
        <f>IFERROR(IF(AL88="","",VLOOKUP(AL88,'UNIT UNREG'!$B:$C,2,FALSE)),"")</f>
        <v/>
      </c>
      <c r="AQ88" s="238"/>
      <c r="AR88" s="238"/>
      <c r="AS88" s="238"/>
      <c r="AT88" s="592" t="str">
        <f>IFERROR(VLOOKUP(AR88,'SETT AREA UNIT'!$B:$C,2,FALSE),"")</f>
        <v/>
      </c>
      <c r="AU88" s="592" t="str">
        <f>IFERROR(IF(AR88="","",VLOOKUP(AR88,'UNIT UNREG'!$B:$C,2,FALSE)),"")</f>
        <v/>
      </c>
      <c r="AW88" s="238"/>
      <c r="AX88" s="238"/>
      <c r="AY88" s="575"/>
      <c r="AZ88" s="592" t="str">
        <f>IFERROR(VLOOKUP(AX88,'SETT AREA UNIT'!$B:$C,2,FALSE),"")</f>
        <v/>
      </c>
      <c r="BA88" s="592" t="str">
        <f>IFERROR(IF(AX88="","",VLOOKUP(AX88,'UNIT UNREG'!$B:$C,2,FALSE)),"")</f>
        <v/>
      </c>
      <c r="BC88" s="238"/>
      <c r="BD88" s="238"/>
      <c r="BE88" s="575"/>
      <c r="BF88" s="592" t="str">
        <f>IFERROR(VLOOKUP(BD88,'SETT AREA UNIT'!$B:$C,2,FALSE),"")</f>
        <v/>
      </c>
      <c r="BG88" s="592" t="str">
        <f>IFERROR(IF(BD88="","",VLOOKUP(BD88,'UNIT UNREG'!$B:$C,2,FALSE)),"")</f>
        <v/>
      </c>
      <c r="BI88" s="238"/>
      <c r="BJ88" s="238"/>
      <c r="BK88" s="575"/>
      <c r="BL88" s="592" t="str">
        <f>IFERROR(VLOOKUP(BJ88,'SETT AREA UNIT'!$B:$C,2,FALSE),"")</f>
        <v/>
      </c>
      <c r="BM88" s="592" t="str">
        <f>IFERROR(VLOOKUP(BJ88,'UNIT UNREG'!$B:$C,2,FALSE),"")</f>
        <v>UNREG</v>
      </c>
      <c r="BO88" s="238"/>
      <c r="BP88" s="238"/>
      <c r="BQ88" s="238"/>
      <c r="BR88" s="238"/>
      <c r="BT88" s="238"/>
      <c r="BU88" s="238"/>
      <c r="BV88" s="238"/>
      <c r="BW88" s="238"/>
      <c r="BY88" s="238"/>
      <c r="BZ88" s="238"/>
      <c r="CA88" s="238"/>
      <c r="CB88" s="238"/>
      <c r="CD88" s="238"/>
      <c r="CE88" s="238"/>
      <c r="CF88" s="238"/>
      <c r="CG88" s="238"/>
      <c r="CI88" s="238"/>
      <c r="CJ88" s="238"/>
      <c r="CK88" s="238"/>
      <c r="CL88" s="238"/>
      <c r="CN88" s="238"/>
      <c r="CO88" s="238"/>
      <c r="CP88" s="238"/>
      <c r="CQ88" s="238"/>
      <c r="CR88" s="437" t="s">
        <v>548</v>
      </c>
      <c r="CS88" s="78" t="s">
        <v>549</v>
      </c>
      <c r="CT88" s="238"/>
    </row>
    <row r="89" spans="1:102" hidden="1">
      <c r="A89" s="238"/>
      <c r="B89" s="238"/>
      <c r="C89" s="238"/>
      <c r="D89" s="592" t="str">
        <f>IFERROR(VLOOKUP(B89,'SETT AREA UNIT'!$B:$C,2,FALSE),"")</f>
        <v/>
      </c>
      <c r="E89" s="592" t="str">
        <f>IFERROR(IF(B89="","",VLOOKUP(B89,'UNIT UNREG'!$B:$C,2,FALSE)),"")</f>
        <v/>
      </c>
      <c r="F89" s="574"/>
      <c r="G89" s="238"/>
      <c r="H89" s="238"/>
      <c r="I89" s="238"/>
      <c r="J89" s="592" t="str">
        <f>IFERROR(VLOOKUP(H89,'SETT AREA UNIT'!$B:$C,2,FALSE),"")</f>
        <v/>
      </c>
      <c r="K89" s="592" t="str">
        <f>IFERROR(IF(H89="","",VLOOKUP(H89,'UNIT UNREG'!$B:$C,2,FALSE)),"")</f>
        <v/>
      </c>
      <c r="L89" s="574"/>
      <c r="M89" s="238"/>
      <c r="N89" s="238"/>
      <c r="O89" s="238"/>
      <c r="P89" s="592" t="str">
        <f>IFERROR(VLOOKUP(N89,'SETT AREA UNIT'!$B:$C,2,FALSE),"")</f>
        <v/>
      </c>
      <c r="Q89" s="592" t="str">
        <f>IFERROR(IF(N89="","",VLOOKUP(N89,'UNIT UNREG'!$B:$C,2,FALSE)),"")</f>
        <v/>
      </c>
      <c r="R89" s="574"/>
      <c r="S89" s="238"/>
      <c r="T89" s="238"/>
      <c r="U89" s="238"/>
      <c r="V89" s="592" t="str">
        <f>IFERROR(VLOOKUP(T89,'SETT AREA UNIT'!$B:$C,2,FALSE),"")</f>
        <v/>
      </c>
      <c r="W89" s="592" t="str">
        <f>IFERROR(IF(T89="","",VLOOKUP(T89,'UNIT UNREG'!$B:$C,2,FALSE)),"")</f>
        <v/>
      </c>
      <c r="X89" s="574"/>
      <c r="Y89" s="238"/>
      <c r="Z89" s="238"/>
      <c r="AA89" s="238"/>
      <c r="AB89" s="592" t="str">
        <f>IFERROR(VLOOKUP(Z89,'SETT AREA UNIT'!$B:$C,2,FALSE),"")</f>
        <v/>
      </c>
      <c r="AC89" s="592" t="str">
        <f>IFERROR(IF(Z89="","",VLOOKUP(Z89,'UNIT UNREG'!$B:$C,2,FALSE)),"")</f>
        <v/>
      </c>
      <c r="AE89" s="238"/>
      <c r="AF89" s="238"/>
      <c r="AG89" s="238"/>
      <c r="AH89" s="592" t="str">
        <f>IFERROR(VLOOKUP(AF89,'SETT AREA UNIT'!$B:$C,2,FALSE),"")</f>
        <v/>
      </c>
      <c r="AI89" s="592" t="str">
        <f>IFERROR(IF(AF89="","",VLOOKUP(AF89,'UNIT UNREG'!$B:$C,2,FALSE)),"")</f>
        <v/>
      </c>
      <c r="AK89" s="238"/>
      <c r="AL89" s="238"/>
      <c r="AM89" s="238"/>
      <c r="AN89" s="592" t="str">
        <f>IFERROR(VLOOKUP(AL89,'SETT AREA UNIT'!$B:$C,2,FALSE),"")</f>
        <v/>
      </c>
      <c r="AO89" s="592" t="str">
        <f>IFERROR(IF(AL89="","",VLOOKUP(AL89,'UNIT UNREG'!$B:$C,2,FALSE)),"")</f>
        <v/>
      </c>
      <c r="AQ89" s="238"/>
      <c r="AR89" s="238"/>
      <c r="AS89" s="238"/>
      <c r="AT89" s="592" t="str">
        <f>IFERROR(VLOOKUP(AR89,'SETT AREA UNIT'!$B:$C,2,FALSE),"")</f>
        <v/>
      </c>
      <c r="AU89" s="592" t="str">
        <f>IFERROR(IF(AR89="","",VLOOKUP(AR89,'UNIT UNREG'!$B:$C,2,FALSE)),"")</f>
        <v/>
      </c>
      <c r="AW89" s="238"/>
      <c r="AX89" s="238"/>
      <c r="AY89" s="238"/>
      <c r="AZ89" s="592" t="str">
        <f>IFERROR(VLOOKUP(AX89,'SETT AREA UNIT'!$B:$C,2,FALSE),"")</f>
        <v/>
      </c>
      <c r="BA89" s="592" t="str">
        <f>IFERROR(IF(AX89="","",VLOOKUP(AX89,'UNIT UNREG'!$B:$C,2,FALSE)),"")</f>
        <v/>
      </c>
      <c r="BC89" s="238"/>
      <c r="BD89" s="238"/>
      <c r="BE89" s="238"/>
      <c r="BF89" s="592" t="str">
        <f>IFERROR(VLOOKUP(BD89,'SETT AREA UNIT'!$B:$C,2,FALSE),"")</f>
        <v/>
      </c>
      <c r="BG89" s="592" t="str">
        <f>IFERROR(IF(BD89="","",VLOOKUP(BD89,'UNIT UNREG'!$B:$C,2,FALSE)),"")</f>
        <v/>
      </c>
      <c r="BI89" s="238"/>
      <c r="BJ89" s="238"/>
      <c r="BK89" s="238"/>
      <c r="BL89" s="592" t="str">
        <f>IFERROR(VLOOKUP(BJ89,'SETT AREA UNIT'!$B:$C,2,FALSE),"")</f>
        <v/>
      </c>
      <c r="BM89" s="592" t="str">
        <f>IFERROR(VLOOKUP(BJ89,'UNIT UNREG'!$B:$C,2,FALSE),"")</f>
        <v>UNREG</v>
      </c>
      <c r="BO89" s="238"/>
      <c r="BP89" s="238"/>
      <c r="BQ89" s="238"/>
      <c r="BR89" s="238"/>
      <c r="BT89" s="238"/>
      <c r="BU89" s="238"/>
      <c r="BV89" s="238"/>
      <c r="BW89" s="238"/>
      <c r="BY89" s="238"/>
      <c r="BZ89" s="238"/>
      <c r="CA89" s="238"/>
      <c r="CB89" s="238"/>
      <c r="CD89" s="238"/>
      <c r="CE89" s="238"/>
      <c r="CF89" s="238"/>
      <c r="CG89" s="238"/>
      <c r="CI89" s="238"/>
      <c r="CJ89" s="238"/>
      <c r="CK89" s="238"/>
      <c r="CL89" s="238"/>
      <c r="CN89" s="238"/>
      <c r="CO89" s="238"/>
      <c r="CP89" s="238"/>
      <c r="CQ89" s="238"/>
      <c r="CR89" s="238"/>
      <c r="CS89" s="238"/>
      <c r="CT89" s="238"/>
    </row>
    <row r="90" spans="1:102" hidden="1">
      <c r="A90" s="238"/>
      <c r="B90" s="238"/>
      <c r="C90" s="238"/>
      <c r="D90" s="592" t="str">
        <f>IFERROR(VLOOKUP(B90,'SETT AREA UNIT'!$B:$C,2,FALSE),"")</f>
        <v/>
      </c>
      <c r="E90" s="592" t="str">
        <f>IFERROR(IF(B90="","",VLOOKUP(B90,'UNIT UNREG'!$B:$C,2,FALSE)),"")</f>
        <v/>
      </c>
      <c r="F90" s="574"/>
      <c r="G90" s="238"/>
      <c r="H90" s="238"/>
      <c r="I90" s="238"/>
      <c r="J90" s="592" t="str">
        <f>IFERROR(VLOOKUP(H90,'SETT AREA UNIT'!$B:$C,2,FALSE),"")</f>
        <v/>
      </c>
      <c r="K90" s="592" t="str">
        <f>IFERROR(IF(H90="","",VLOOKUP(H90,'UNIT UNREG'!$B:$C,2,FALSE)),"")</f>
        <v/>
      </c>
      <c r="L90" s="574"/>
      <c r="M90" s="238"/>
      <c r="N90" s="238"/>
      <c r="O90" s="238"/>
      <c r="P90" s="592" t="str">
        <f>IFERROR(VLOOKUP(N90,'SETT AREA UNIT'!$B:$C,2,FALSE),"")</f>
        <v/>
      </c>
      <c r="Q90" s="592" t="str">
        <f>IFERROR(IF(N90="","",VLOOKUP(N90,'UNIT UNREG'!$B:$C,2,FALSE)),"")</f>
        <v/>
      </c>
      <c r="R90" s="574"/>
      <c r="S90" s="238"/>
      <c r="T90" s="238"/>
      <c r="U90" s="238"/>
      <c r="V90" s="592" t="str">
        <f>IFERROR(VLOOKUP(T90,'SETT AREA UNIT'!$B:$C,2,FALSE),"")</f>
        <v/>
      </c>
      <c r="W90" s="592" t="str">
        <f>IFERROR(IF(T90="","",VLOOKUP(T90,'UNIT UNREG'!$B:$C,2,FALSE)),"")</f>
        <v/>
      </c>
      <c r="X90" s="574"/>
      <c r="Y90" s="238"/>
      <c r="Z90" s="238"/>
      <c r="AA90" s="238"/>
      <c r="AB90" s="592" t="str">
        <f>IFERROR(VLOOKUP(Z90,'SETT AREA UNIT'!$B:$C,2,FALSE),"")</f>
        <v/>
      </c>
      <c r="AC90" s="592" t="str">
        <f>IFERROR(IF(Z90="","",VLOOKUP(Z90,'UNIT UNREG'!$B:$C,2,FALSE)),"")</f>
        <v/>
      </c>
      <c r="AE90" s="238"/>
      <c r="AF90" s="238"/>
      <c r="AG90" s="238"/>
      <c r="AH90" s="592" t="str">
        <f>IFERROR(VLOOKUP(AF90,'SETT AREA UNIT'!$B:$C,2,FALSE),"")</f>
        <v/>
      </c>
      <c r="AI90" s="592" t="str">
        <f>IFERROR(IF(AF90="","",VLOOKUP(AF90,'UNIT UNREG'!$B:$C,2,FALSE)),"")</f>
        <v/>
      </c>
      <c r="AK90" s="238"/>
      <c r="AL90" s="238"/>
      <c r="AM90" s="238"/>
      <c r="AN90" s="592" t="str">
        <f>IFERROR(VLOOKUP(AL90,'SETT AREA UNIT'!$B:$C,2,FALSE),"")</f>
        <v/>
      </c>
      <c r="AO90" s="592" t="str">
        <f>IFERROR(IF(AL90="","",VLOOKUP(AL90,'UNIT UNREG'!$B:$C,2,FALSE)),"")</f>
        <v/>
      </c>
      <c r="AQ90" s="238"/>
      <c r="AR90" s="238"/>
      <c r="AS90" s="238"/>
      <c r="AT90" s="592" t="str">
        <f>IFERROR(VLOOKUP(AR90,'SETT AREA UNIT'!$B:$C,2,FALSE),"")</f>
        <v/>
      </c>
      <c r="AU90" s="592" t="str">
        <f>IFERROR(IF(AR90="","",VLOOKUP(AR90,'UNIT UNREG'!$B:$C,2,FALSE)),"")</f>
        <v/>
      </c>
      <c r="AW90" s="238"/>
      <c r="AX90" s="238"/>
      <c r="AY90" s="238"/>
      <c r="AZ90" s="592" t="str">
        <f>IFERROR(VLOOKUP(AX90,'SETT AREA UNIT'!$B:$C,2,FALSE),"")</f>
        <v/>
      </c>
      <c r="BA90" s="592" t="str">
        <f>IFERROR(IF(AX90="","",VLOOKUP(AX90,'UNIT UNREG'!$B:$C,2,FALSE)),"")</f>
        <v/>
      </c>
      <c r="BC90" s="238"/>
      <c r="BD90" s="238"/>
      <c r="BE90" s="238"/>
      <c r="BF90" s="592" t="str">
        <f>IFERROR(VLOOKUP(BD90,'SETT AREA UNIT'!$B:$C,2,FALSE),"")</f>
        <v/>
      </c>
      <c r="BG90" s="592" t="str">
        <f>IFERROR(IF(BD90="","",VLOOKUP(BD90,'UNIT UNREG'!$B:$C,2,FALSE)),"")</f>
        <v/>
      </c>
      <c r="BI90" s="238"/>
      <c r="BJ90" s="238"/>
      <c r="BK90" s="238"/>
      <c r="BL90" s="592" t="str">
        <f>IFERROR(VLOOKUP(BJ90,'SETT AREA UNIT'!$B:$C,2,FALSE),"")</f>
        <v/>
      </c>
      <c r="BM90" s="592" t="str">
        <f>IFERROR(VLOOKUP(BJ90,'UNIT UNREG'!$B:$C,2,FALSE),"")</f>
        <v>UNREG</v>
      </c>
      <c r="BO90" s="238"/>
      <c r="BP90" s="238"/>
      <c r="BQ90" s="238"/>
      <c r="BR90" s="238"/>
      <c r="BT90" s="238"/>
      <c r="BU90" s="238"/>
      <c r="BV90" s="238"/>
      <c r="BW90" s="238"/>
      <c r="BY90" s="238"/>
      <c r="BZ90" s="238"/>
      <c r="CA90" s="238"/>
      <c r="CB90" s="238"/>
      <c r="CD90" s="238"/>
      <c r="CE90" s="238"/>
      <c r="CF90" s="238"/>
      <c r="CG90" s="238"/>
      <c r="CI90" s="238"/>
      <c r="CJ90" s="238"/>
      <c r="CK90" s="238"/>
      <c r="CL90" s="238"/>
      <c r="CN90" s="238"/>
      <c r="CO90" s="238"/>
      <c r="CP90" s="238"/>
      <c r="CQ90" s="238"/>
      <c r="CR90" s="238"/>
      <c r="CS90" s="238"/>
      <c r="CT90" s="238"/>
    </row>
    <row r="91" spans="1:102" ht="15.75" hidden="1">
      <c r="A91" s="238"/>
      <c r="B91" s="238"/>
      <c r="C91" s="238"/>
      <c r="D91" s="592" t="str">
        <f>IFERROR(VLOOKUP(B91,'SETT AREA UNIT'!$B:$C,2,FALSE),"")</f>
        <v/>
      </c>
      <c r="E91" s="592" t="str">
        <f>IFERROR(IF(B91="","",VLOOKUP(B91,'UNIT UNREG'!$B:$C,2,FALSE)),"")</f>
        <v/>
      </c>
      <c r="F91" s="574"/>
      <c r="G91" s="238"/>
      <c r="H91" s="238"/>
      <c r="I91" s="238"/>
      <c r="J91" s="592" t="str">
        <f>IFERROR(VLOOKUP(H91,'SETT AREA UNIT'!$B:$C,2,FALSE),"")</f>
        <v/>
      </c>
      <c r="K91" s="592" t="str">
        <f>IFERROR(IF(H91="","",VLOOKUP(H91,'UNIT UNREG'!$B:$C,2,FALSE)),"")</f>
        <v/>
      </c>
      <c r="L91" s="574"/>
      <c r="M91" s="238"/>
      <c r="N91" s="238"/>
      <c r="O91" s="238"/>
      <c r="P91" s="592" t="str">
        <f>IFERROR(VLOOKUP(N91,'SETT AREA UNIT'!$B:$C,2,FALSE),"")</f>
        <v/>
      </c>
      <c r="Q91" s="592" t="str">
        <f>IFERROR(IF(N91="","",VLOOKUP(N91,'UNIT UNREG'!$B:$C,2,FALSE)),"")</f>
        <v/>
      </c>
      <c r="R91" s="574"/>
      <c r="S91" s="238"/>
      <c r="T91" s="238"/>
      <c r="U91" s="238"/>
      <c r="V91" s="592" t="str">
        <f>IFERROR(VLOOKUP(T91,'SETT AREA UNIT'!$B:$C,2,FALSE),"")</f>
        <v/>
      </c>
      <c r="W91" s="592" t="str">
        <f>IFERROR(IF(T91="","",VLOOKUP(T91,'UNIT UNREG'!$B:$C,2,FALSE)),"")</f>
        <v/>
      </c>
      <c r="X91" s="574"/>
      <c r="Y91" s="238"/>
      <c r="Z91" s="238"/>
      <c r="AA91" s="238"/>
      <c r="AB91" s="592" t="str">
        <f>IFERROR(VLOOKUP(Z91,'SETT AREA UNIT'!$B:$C,2,FALSE),"")</f>
        <v/>
      </c>
      <c r="AC91" s="592" t="str">
        <f>IFERROR(IF(Z91="","",VLOOKUP(Z91,'UNIT UNREG'!$B:$C,2,FALSE)),"")</f>
        <v/>
      </c>
      <c r="AE91" s="238"/>
      <c r="AF91" s="238"/>
      <c r="AG91" s="238"/>
      <c r="AH91" s="592" t="str">
        <f>IFERROR(VLOOKUP(AF91,'SETT AREA UNIT'!$B:$C,2,FALSE),"")</f>
        <v/>
      </c>
      <c r="AI91" s="592" t="str">
        <f>IFERROR(IF(AF91="","",VLOOKUP(AF91,'UNIT UNREG'!$B:$C,2,FALSE)),"")</f>
        <v/>
      </c>
      <c r="AK91" s="238"/>
      <c r="AL91" s="238"/>
      <c r="AM91" s="238"/>
      <c r="AN91" s="592" t="str">
        <f>IFERROR(VLOOKUP(AL91,'SETT AREA UNIT'!$B:$C,2,FALSE),"")</f>
        <v/>
      </c>
      <c r="AO91" s="592" t="str">
        <f>IFERROR(IF(AL91="","",VLOOKUP(AL91,'UNIT UNREG'!$B:$C,2,FALSE)),"")</f>
        <v/>
      </c>
      <c r="AQ91" s="238"/>
      <c r="AR91" s="238"/>
      <c r="AS91" s="238"/>
      <c r="AT91" s="592" t="str">
        <f>IFERROR(VLOOKUP(AR91,'SETT AREA UNIT'!$B:$C,2,FALSE),"")</f>
        <v/>
      </c>
      <c r="AU91" s="592" t="str">
        <f>IFERROR(IF(AR91="","",VLOOKUP(AR91,'UNIT UNREG'!$B:$C,2,FALSE)),"")</f>
        <v/>
      </c>
      <c r="AW91" s="238"/>
      <c r="AX91" s="238"/>
      <c r="AY91" s="238"/>
      <c r="AZ91" s="592" t="str">
        <f>IFERROR(VLOOKUP(AX91,'SETT AREA UNIT'!$B:$C,2,FALSE),"")</f>
        <v/>
      </c>
      <c r="BA91" s="592" t="str">
        <f>IFERROR(IF(AX91="","",VLOOKUP(AX91,'UNIT UNREG'!$B:$C,2,FALSE)),"")</f>
        <v/>
      </c>
      <c r="BC91" s="238"/>
      <c r="BD91" s="238"/>
      <c r="BE91" s="238"/>
      <c r="BF91" s="592" t="str">
        <f>IFERROR(VLOOKUP(BD91,'SETT AREA UNIT'!$B:$C,2,FALSE),"")</f>
        <v/>
      </c>
      <c r="BG91" s="592" t="str">
        <f>IFERROR(IF(BD91="","",VLOOKUP(BD91,'UNIT UNREG'!$B:$C,2,FALSE)),"")</f>
        <v/>
      </c>
      <c r="BI91" s="238"/>
      <c r="BJ91" s="238"/>
      <c r="BK91" s="238"/>
      <c r="BL91" s="592" t="str">
        <f>IFERROR(VLOOKUP(BJ91,'SETT AREA UNIT'!$B:$C,2,FALSE),"")</f>
        <v/>
      </c>
      <c r="BM91" s="592" t="str">
        <f>IFERROR(VLOOKUP(BJ91,'UNIT UNREG'!$B:$C,2,FALSE),"")</f>
        <v>UNREG</v>
      </c>
      <c r="BO91" s="238"/>
      <c r="BP91" s="238"/>
      <c r="BQ91" s="238"/>
      <c r="BR91" s="238"/>
      <c r="BT91" s="238"/>
      <c r="BU91" s="238"/>
      <c r="BV91" s="238"/>
      <c r="BW91" s="238"/>
      <c r="BY91" s="238"/>
      <c r="BZ91" s="238"/>
      <c r="CA91" s="238"/>
      <c r="CB91" s="238"/>
      <c r="CD91" s="238"/>
      <c r="CE91" s="238"/>
      <c r="CF91" s="238"/>
      <c r="CG91" s="238"/>
      <c r="CI91" s="238"/>
      <c r="CJ91" s="238"/>
      <c r="CK91" s="238"/>
      <c r="CL91" s="238"/>
      <c r="CN91" s="238"/>
      <c r="CO91" s="238"/>
      <c r="CP91" s="238"/>
      <c r="CQ91" s="238"/>
      <c r="CR91" s="837" t="s">
        <v>92</v>
      </c>
      <c r="CS91" s="837"/>
      <c r="CT91" s="838">
        <v>31</v>
      </c>
    </row>
    <row r="92" spans="1:102" hidden="1">
      <c r="A92" s="238"/>
      <c r="B92" s="238"/>
      <c r="C92" s="238"/>
      <c r="D92" s="592" t="str">
        <f>IFERROR(VLOOKUP(B92,'SETT AREA UNIT'!$B:$C,2,FALSE),"")</f>
        <v/>
      </c>
      <c r="E92" s="592" t="str">
        <f>IFERROR(IF(B92="","",VLOOKUP(B92,'UNIT UNREG'!$B:$C,2,FALSE)),"")</f>
        <v/>
      </c>
      <c r="F92" s="574"/>
      <c r="G92" s="238"/>
      <c r="H92" s="238"/>
      <c r="I92" s="238"/>
      <c r="J92" s="592" t="str">
        <f>IFERROR(VLOOKUP(H92,'SETT AREA UNIT'!$B:$C,2,FALSE),"")</f>
        <v/>
      </c>
      <c r="K92" s="592" t="str">
        <f>IFERROR(IF(H92="","",VLOOKUP(H92,'UNIT UNREG'!$B:$C,2,FALSE)),"")</f>
        <v/>
      </c>
      <c r="L92" s="574"/>
      <c r="M92" s="238"/>
      <c r="N92" s="238"/>
      <c r="O92" s="238"/>
      <c r="P92" s="592" t="str">
        <f>IFERROR(VLOOKUP(N92,'SETT AREA UNIT'!$B:$C,2,FALSE),"")</f>
        <v/>
      </c>
      <c r="Q92" s="592" t="str">
        <f>IFERROR(IF(N92="","",VLOOKUP(N92,'UNIT UNREG'!$B:$C,2,FALSE)),"")</f>
        <v/>
      </c>
      <c r="R92" s="574"/>
      <c r="S92" s="238"/>
      <c r="T92" s="238"/>
      <c r="U92" s="238"/>
      <c r="V92" s="592" t="str">
        <f>IFERROR(VLOOKUP(T92,'SETT AREA UNIT'!$B:$C,2,FALSE),"")</f>
        <v/>
      </c>
      <c r="W92" s="592" t="str">
        <f>IFERROR(IF(T92="","",VLOOKUP(T92,'UNIT UNREG'!$B:$C,2,FALSE)),"")</f>
        <v/>
      </c>
      <c r="X92" s="574"/>
      <c r="Y92" s="238"/>
      <c r="Z92" s="238"/>
      <c r="AA92" s="238"/>
      <c r="AB92" s="592" t="str">
        <f>IFERROR(VLOOKUP(Z92,'SETT AREA UNIT'!$B:$C,2,FALSE),"")</f>
        <v/>
      </c>
      <c r="AC92" s="592" t="str">
        <f>IFERROR(IF(Z92="","",VLOOKUP(Z92,'UNIT UNREG'!$B:$C,2,FALSE)),"")</f>
        <v/>
      </c>
      <c r="AE92" s="238"/>
      <c r="AF92" s="238"/>
      <c r="AG92" s="238"/>
      <c r="AH92" s="592" t="str">
        <f>IFERROR(VLOOKUP(AF92,'SETT AREA UNIT'!$B:$C,2,FALSE),"")</f>
        <v/>
      </c>
      <c r="AI92" s="592" t="str">
        <f>IFERROR(IF(AF92="","",VLOOKUP(AF92,'UNIT UNREG'!$B:$C,2,FALSE)),"")</f>
        <v/>
      </c>
      <c r="AK92" s="238"/>
      <c r="AL92" s="238"/>
      <c r="AM92" s="238"/>
      <c r="AN92" s="592" t="str">
        <f>IFERROR(VLOOKUP(AL92,'SETT AREA UNIT'!$B:$C,2,FALSE),"")</f>
        <v/>
      </c>
      <c r="AO92" s="592" t="str">
        <f>IFERROR(IF(AL92="","",VLOOKUP(AL92,'UNIT UNREG'!$B:$C,2,FALSE)),"")</f>
        <v/>
      </c>
      <c r="AQ92" s="238"/>
      <c r="AR92" s="238"/>
      <c r="AS92" s="238"/>
      <c r="AT92" s="592" t="str">
        <f>IFERROR(VLOOKUP(AR92,'SETT AREA UNIT'!$B:$C,2,FALSE),"")</f>
        <v/>
      </c>
      <c r="AU92" s="592" t="str">
        <f>IFERROR(IF(AR92="","",VLOOKUP(AR92,'UNIT UNREG'!$B:$C,2,FALSE)),"")</f>
        <v/>
      </c>
      <c r="AW92" s="238"/>
      <c r="AX92" s="238"/>
      <c r="AY92" s="238"/>
      <c r="AZ92" s="592" t="str">
        <f>IFERROR(VLOOKUP(AX92,'SETT AREA UNIT'!$B:$C,2,FALSE),"")</f>
        <v/>
      </c>
      <c r="BA92" s="592" t="str">
        <f>IFERROR(IF(AX92="","",VLOOKUP(AX92,'UNIT UNREG'!$B:$C,2,FALSE)),"")</f>
        <v/>
      </c>
      <c r="BC92" s="238"/>
      <c r="BD92" s="238"/>
      <c r="BE92" s="238"/>
      <c r="BF92" s="592" t="str">
        <f>IFERROR(VLOOKUP(BD92,'SETT AREA UNIT'!$B:$C,2,FALSE),"")</f>
        <v/>
      </c>
      <c r="BG92" s="592" t="str">
        <f>IFERROR(IF(BD92="","",VLOOKUP(BD92,'UNIT UNREG'!$B:$C,2,FALSE)),"")</f>
        <v/>
      </c>
      <c r="BI92" s="238"/>
      <c r="BJ92" s="238"/>
      <c r="BK92" s="238"/>
      <c r="BL92" s="592" t="str">
        <f>IFERROR(VLOOKUP(BJ92,'SETT AREA UNIT'!$B:$C,2,FALSE),"")</f>
        <v/>
      </c>
      <c r="BM92" s="592" t="str">
        <f>IFERROR(VLOOKUP(BJ92,'UNIT UNREG'!$B:$C,2,FALSE),"")</f>
        <v>UNREG</v>
      </c>
      <c r="BO92" s="238"/>
      <c r="BP92" s="238"/>
      <c r="BQ92" s="238"/>
      <c r="BR92" s="238"/>
      <c r="BT92" s="238"/>
      <c r="BU92" s="238"/>
      <c r="BV92" s="238"/>
      <c r="BW92" s="238"/>
      <c r="BY92" s="238"/>
      <c r="BZ92" s="238"/>
      <c r="CA92" s="238"/>
      <c r="CB92" s="238"/>
      <c r="CD92" s="238"/>
      <c r="CE92" s="238"/>
      <c r="CF92" s="238"/>
      <c r="CG92" s="238"/>
      <c r="CI92" s="238"/>
      <c r="CJ92" s="238"/>
      <c r="CK92" s="238"/>
      <c r="CL92" s="238"/>
      <c r="CN92" s="238"/>
      <c r="CO92" s="238"/>
      <c r="CP92" s="238"/>
      <c r="CQ92" s="238"/>
    </row>
    <row r="93" spans="1:102" hidden="1">
      <c r="A93" s="238"/>
      <c r="B93" s="238"/>
      <c r="C93" s="238"/>
      <c r="D93" s="592" t="str">
        <f>IFERROR(VLOOKUP(B93,'SETT AREA UNIT'!$B:$C,2,FALSE),"")</f>
        <v/>
      </c>
      <c r="E93" s="592" t="str">
        <f>IFERROR(IF(B93="","",VLOOKUP(B93,'UNIT UNREG'!$B:$C,2,FALSE)),"")</f>
        <v/>
      </c>
      <c r="F93" s="574"/>
      <c r="G93" s="238"/>
      <c r="H93" s="238"/>
      <c r="I93" s="238"/>
      <c r="J93" s="592" t="str">
        <f>IFERROR(VLOOKUP(H93,'SETT AREA UNIT'!$B:$C,2,FALSE),"")</f>
        <v/>
      </c>
      <c r="K93" s="592" t="str">
        <f>IFERROR(IF(H93="","",VLOOKUP(H93,'UNIT UNREG'!$B:$C,2,FALSE)),"")</f>
        <v/>
      </c>
      <c r="L93" s="574"/>
      <c r="M93" s="238"/>
      <c r="N93" s="238"/>
      <c r="O93" s="238"/>
      <c r="P93" s="592" t="str">
        <f>IFERROR(VLOOKUP(N93,'SETT AREA UNIT'!$B:$C,2,FALSE),"")</f>
        <v/>
      </c>
      <c r="Q93" s="592" t="str">
        <f>IFERROR(IF(N93="","",VLOOKUP(N93,'UNIT UNREG'!$B:$C,2,FALSE)),"")</f>
        <v/>
      </c>
      <c r="R93" s="574"/>
      <c r="S93" s="238"/>
      <c r="T93" s="238"/>
      <c r="U93" s="238"/>
      <c r="V93" s="592" t="str">
        <f>IFERROR(VLOOKUP(T93,'SETT AREA UNIT'!$B:$C,2,FALSE),"")</f>
        <v/>
      </c>
      <c r="W93" s="592" t="str">
        <f>IFERROR(IF(T93="","",VLOOKUP(T93,'UNIT UNREG'!$B:$C,2,FALSE)),"")</f>
        <v/>
      </c>
      <c r="X93" s="574"/>
      <c r="Y93" s="238"/>
      <c r="Z93" s="238"/>
      <c r="AA93" s="238"/>
      <c r="AB93" s="592" t="str">
        <f>IFERROR(VLOOKUP(Z93,'SETT AREA UNIT'!$B:$C,2,FALSE),"")</f>
        <v/>
      </c>
      <c r="AC93" s="592" t="str">
        <f>IFERROR(IF(Z93="","",VLOOKUP(Z93,'UNIT UNREG'!$B:$C,2,FALSE)),"")</f>
        <v/>
      </c>
      <c r="AE93" s="238"/>
      <c r="AF93" s="238"/>
      <c r="AG93" s="238"/>
      <c r="AH93" s="592" t="str">
        <f>IFERROR(VLOOKUP(AF93,'SETT AREA UNIT'!$B:$C,2,FALSE),"")</f>
        <v/>
      </c>
      <c r="AI93" s="592" t="str">
        <f>IFERROR(IF(AF93="","",VLOOKUP(AF93,'UNIT UNREG'!$B:$C,2,FALSE)),"")</f>
        <v/>
      </c>
      <c r="AK93" s="238"/>
      <c r="AL93" s="238"/>
      <c r="AM93" s="238"/>
      <c r="AN93" s="592" t="str">
        <f>IFERROR(VLOOKUP(AL93,'SETT AREA UNIT'!$B:$C,2,FALSE),"")</f>
        <v/>
      </c>
      <c r="AO93" s="592" t="str">
        <f>IFERROR(IF(AL93="","",VLOOKUP(AL93,'UNIT UNREG'!$B:$C,2,FALSE)),"")</f>
        <v/>
      </c>
      <c r="AQ93" s="238"/>
      <c r="AR93" s="238"/>
      <c r="AS93" s="238"/>
      <c r="AT93" s="592" t="str">
        <f>IFERROR(VLOOKUP(AR93,'SETT AREA UNIT'!$B:$C,2,FALSE),"")</f>
        <v/>
      </c>
      <c r="AU93" s="592" t="str">
        <f>IFERROR(IF(AR93="","",VLOOKUP(AR93,'UNIT UNREG'!$B:$C,2,FALSE)),"")</f>
        <v/>
      </c>
      <c r="AW93" s="238"/>
      <c r="AX93" s="238"/>
      <c r="AY93" s="238"/>
      <c r="AZ93" s="592" t="str">
        <f>IFERROR(VLOOKUP(AX93,'SETT AREA UNIT'!$B:$C,2,FALSE),"")</f>
        <v/>
      </c>
      <c r="BA93" s="592" t="str">
        <f>IFERROR(IF(AX93="","",VLOOKUP(AX93,'UNIT UNREG'!$B:$C,2,FALSE)),"")</f>
        <v/>
      </c>
      <c r="BC93" s="238"/>
      <c r="BD93" s="238"/>
      <c r="BE93" s="238"/>
      <c r="BF93" s="592" t="str">
        <f>IFERROR(VLOOKUP(BD93,'SETT AREA UNIT'!$B:$C,2,FALSE),"")</f>
        <v/>
      </c>
      <c r="BG93" s="592" t="str">
        <f>IFERROR(IF(BD93="","",VLOOKUP(BD93,'UNIT UNREG'!$B:$C,2,FALSE)),"")</f>
        <v/>
      </c>
      <c r="BI93" s="238"/>
      <c r="BJ93" s="238"/>
      <c r="BK93" s="238"/>
      <c r="BL93" s="592" t="str">
        <f>IFERROR(VLOOKUP(BJ93,'SETT AREA UNIT'!$B:$C,2,FALSE),"")</f>
        <v/>
      </c>
      <c r="BM93" s="592" t="str">
        <f>IFERROR(VLOOKUP(BJ93,'UNIT UNREG'!$B:$C,2,FALSE),"")</f>
        <v>UNREG</v>
      </c>
      <c r="BO93" s="238"/>
      <c r="BP93" s="238"/>
      <c r="BQ93" s="238"/>
      <c r="BR93" s="238"/>
      <c r="BT93" s="238"/>
      <c r="BU93" s="238"/>
      <c r="BV93" s="238"/>
      <c r="BW93" s="238"/>
      <c r="BY93" s="238"/>
      <c r="BZ93" s="238"/>
      <c r="CA93" s="238"/>
      <c r="CB93" s="238"/>
      <c r="CD93" s="238"/>
      <c r="CE93" s="238"/>
      <c r="CF93" s="238"/>
      <c r="CG93" s="238"/>
      <c r="CI93" s="238"/>
      <c r="CJ93" s="238"/>
      <c r="CK93" s="238"/>
      <c r="CL93" s="238"/>
      <c r="CN93" s="238"/>
      <c r="CO93" s="238"/>
      <c r="CP93" s="238"/>
      <c r="CQ93" s="238"/>
    </row>
    <row r="94" spans="1:102" hidden="1">
      <c r="A94" s="238"/>
      <c r="B94" s="238"/>
      <c r="C94" s="238"/>
      <c r="D94" s="592" t="str">
        <f>IFERROR(VLOOKUP(B94,'SETT AREA UNIT'!$B:$C,2,FALSE),"")</f>
        <v/>
      </c>
      <c r="E94" s="592" t="str">
        <f>IFERROR(IF(B94="","",VLOOKUP(B94,'UNIT UNREG'!$B:$C,2,FALSE)),"")</f>
        <v/>
      </c>
      <c r="F94" s="574"/>
      <c r="G94" s="238"/>
      <c r="H94" s="238"/>
      <c r="I94" s="238"/>
      <c r="J94" s="592" t="str">
        <f>IFERROR(VLOOKUP(H94,'SETT AREA UNIT'!$B:$C,2,FALSE),"")</f>
        <v/>
      </c>
      <c r="K94" s="592" t="str">
        <f>IFERROR(IF(H94="","",VLOOKUP(H94,'UNIT UNREG'!$B:$C,2,FALSE)),"")</f>
        <v/>
      </c>
      <c r="L94" s="574"/>
      <c r="M94" s="238"/>
      <c r="N94" s="238"/>
      <c r="O94" s="238"/>
      <c r="P94" s="592" t="str">
        <f>IFERROR(VLOOKUP(N94,'SETT AREA UNIT'!$B:$C,2,FALSE),"")</f>
        <v/>
      </c>
      <c r="Q94" s="592" t="str">
        <f>IFERROR(IF(N94="","",VLOOKUP(N94,'UNIT UNREG'!$B:$C,2,FALSE)),"")</f>
        <v/>
      </c>
      <c r="R94" s="574"/>
      <c r="S94" s="238"/>
      <c r="T94" s="238"/>
      <c r="U94" s="238"/>
      <c r="V94" s="592" t="str">
        <f>IFERROR(VLOOKUP(T94,'SETT AREA UNIT'!$B:$C,2,FALSE),"")</f>
        <v/>
      </c>
      <c r="W94" s="592" t="str">
        <f>IFERROR(IF(T94="","",VLOOKUP(T94,'UNIT UNREG'!$B:$C,2,FALSE)),"")</f>
        <v/>
      </c>
      <c r="X94" s="574"/>
      <c r="Y94" s="238"/>
      <c r="Z94" s="238"/>
      <c r="AA94" s="238"/>
      <c r="AB94" s="592" t="str">
        <f>IFERROR(VLOOKUP(Z94,'SETT AREA UNIT'!$B:$C,2,FALSE),"")</f>
        <v/>
      </c>
      <c r="AC94" s="592" t="str">
        <f>IFERROR(IF(Z94="","",VLOOKUP(Z94,'UNIT UNREG'!$B:$C,2,FALSE)),"")</f>
        <v/>
      </c>
      <c r="AE94" s="238"/>
      <c r="AF94" s="238"/>
      <c r="AG94" s="238"/>
      <c r="AH94" s="592" t="str">
        <f>IFERROR(VLOOKUP(AF94,'SETT AREA UNIT'!$B:$C,2,FALSE),"")</f>
        <v/>
      </c>
      <c r="AI94" s="592" t="str">
        <f>IFERROR(IF(AF94="","",VLOOKUP(AF94,'UNIT UNREG'!$B:$C,2,FALSE)),"")</f>
        <v/>
      </c>
      <c r="AK94" s="238"/>
      <c r="AL94" s="238"/>
      <c r="AM94" s="238"/>
      <c r="AN94" s="592" t="str">
        <f>IFERROR(VLOOKUP(AL94,'SETT AREA UNIT'!$B:$C,2,FALSE),"")</f>
        <v/>
      </c>
      <c r="AO94" s="592" t="str">
        <f>IFERROR(IF(AL94="","",VLOOKUP(AL94,'UNIT UNREG'!$B:$C,2,FALSE)),"")</f>
        <v/>
      </c>
      <c r="AQ94" s="238"/>
      <c r="AR94" s="238"/>
      <c r="AS94" s="238"/>
      <c r="AT94" s="592" t="str">
        <f>IFERROR(VLOOKUP(AR94,'SETT AREA UNIT'!$B:$C,2,FALSE),"")</f>
        <v/>
      </c>
      <c r="AU94" s="592" t="str">
        <f>IFERROR(IF(AR94="","",VLOOKUP(AR94,'UNIT UNREG'!$B:$C,2,FALSE)),"")</f>
        <v/>
      </c>
      <c r="AW94" s="238"/>
      <c r="AX94" s="238"/>
      <c r="AY94" s="238"/>
      <c r="AZ94" s="592" t="str">
        <f>IFERROR(VLOOKUP(AX94,'SETT AREA UNIT'!$B:$C,2,FALSE),"")</f>
        <v/>
      </c>
      <c r="BA94" s="592" t="str">
        <f>IFERROR(IF(AX94="","",VLOOKUP(AX94,'UNIT UNREG'!$B:$C,2,FALSE)),"")</f>
        <v/>
      </c>
      <c r="BC94" s="238"/>
      <c r="BD94" s="238"/>
      <c r="BE94" s="238"/>
      <c r="BF94" s="592" t="str">
        <f>IFERROR(VLOOKUP(BD94,'SETT AREA UNIT'!$B:$C,2,FALSE),"")</f>
        <v/>
      </c>
      <c r="BG94" s="592" t="str">
        <f>IFERROR(IF(BD94="","",VLOOKUP(BD94,'UNIT UNREG'!$B:$C,2,FALSE)),"")</f>
        <v/>
      </c>
      <c r="BI94" s="238"/>
      <c r="BJ94" s="238"/>
      <c r="BK94" s="238"/>
      <c r="BL94" s="592" t="str">
        <f>IFERROR(VLOOKUP(BJ94,'SETT AREA UNIT'!$B:$C,2,FALSE),"")</f>
        <v/>
      </c>
      <c r="BM94" s="592" t="str">
        <f>IFERROR(VLOOKUP(BJ94,'UNIT UNREG'!$B:$C,2,FALSE),"")</f>
        <v>UNREG</v>
      </c>
      <c r="BO94" s="238"/>
      <c r="BP94" s="238"/>
      <c r="BQ94" s="238"/>
      <c r="BR94" s="238"/>
      <c r="BT94" s="238"/>
      <c r="BU94" s="238"/>
      <c r="BV94" s="238"/>
      <c r="BW94" s="238"/>
      <c r="BY94" s="238"/>
      <c r="BZ94" s="238"/>
      <c r="CA94" s="238"/>
      <c r="CB94" s="238"/>
      <c r="CD94" s="238"/>
      <c r="CE94" s="238"/>
      <c r="CF94" s="238"/>
      <c r="CG94" s="238"/>
      <c r="CI94" s="238"/>
      <c r="CJ94" s="238"/>
      <c r="CK94" s="238"/>
      <c r="CL94" s="238"/>
      <c r="CN94" s="238"/>
      <c r="CO94" s="238"/>
      <c r="CP94" s="238"/>
      <c r="CQ94" s="238"/>
    </row>
    <row r="95" spans="1:102" hidden="1">
      <c r="A95" s="238"/>
      <c r="B95" s="238"/>
      <c r="C95" s="238"/>
      <c r="D95" s="592" t="str">
        <f>IFERROR(VLOOKUP(B95,'SETT AREA UNIT'!$B:$C,2,FALSE),"")</f>
        <v/>
      </c>
      <c r="E95" s="592" t="str">
        <f>IFERROR(IF(B95="","",VLOOKUP(B95,'UNIT UNREG'!$B:$C,2,FALSE)),"")</f>
        <v/>
      </c>
      <c r="F95" s="574"/>
      <c r="G95" s="238"/>
      <c r="H95" s="238"/>
      <c r="I95" s="238"/>
      <c r="J95" s="592" t="str">
        <f>IFERROR(VLOOKUP(H95,'SETT AREA UNIT'!$B:$C,2,FALSE),"")</f>
        <v/>
      </c>
      <c r="K95" s="592" t="str">
        <f>IFERROR(IF(H95="","",VLOOKUP(H95,'UNIT UNREG'!$B:$C,2,FALSE)),"")</f>
        <v/>
      </c>
      <c r="L95" s="574"/>
      <c r="M95" s="238"/>
      <c r="N95" s="238"/>
      <c r="O95" s="238"/>
      <c r="P95" s="592" t="str">
        <f>IFERROR(VLOOKUP(N95,'SETT AREA UNIT'!$B:$C,2,FALSE),"")</f>
        <v/>
      </c>
      <c r="Q95" s="592" t="str">
        <f>IFERROR(IF(N95="","",VLOOKUP(N95,'UNIT UNREG'!$B:$C,2,FALSE)),"")</f>
        <v/>
      </c>
      <c r="R95" s="574"/>
      <c r="S95" s="238"/>
      <c r="T95" s="238"/>
      <c r="U95" s="238"/>
      <c r="V95" s="592" t="str">
        <f>IFERROR(VLOOKUP(T95,'SETT AREA UNIT'!$B:$C,2,FALSE),"")</f>
        <v/>
      </c>
      <c r="W95" s="592" t="str">
        <f>IFERROR(IF(T95="","",VLOOKUP(T95,'UNIT UNREG'!$B:$C,2,FALSE)),"")</f>
        <v/>
      </c>
      <c r="X95" s="574"/>
      <c r="Y95" s="238"/>
      <c r="Z95" s="238"/>
      <c r="AA95" s="238"/>
      <c r="AB95" s="592" t="str">
        <f>IFERROR(VLOOKUP(Z95,'SETT AREA UNIT'!$B:$C,2,FALSE),"")</f>
        <v/>
      </c>
      <c r="AC95" s="592" t="str">
        <f>IFERROR(IF(Z95="","",VLOOKUP(Z95,'UNIT UNREG'!$B:$C,2,FALSE)),"")</f>
        <v/>
      </c>
      <c r="AE95" s="238"/>
      <c r="AF95" s="238"/>
      <c r="AG95" s="238"/>
      <c r="AH95" s="592" t="str">
        <f>IFERROR(VLOOKUP(AF95,'SETT AREA UNIT'!$B:$C,2,FALSE),"")</f>
        <v/>
      </c>
      <c r="AI95" s="592" t="str">
        <f>IFERROR(IF(AF95="","",VLOOKUP(AF95,'UNIT UNREG'!$B:$C,2,FALSE)),"")</f>
        <v/>
      </c>
      <c r="AK95" s="238"/>
      <c r="AL95" s="238"/>
      <c r="AM95" s="238"/>
      <c r="AN95" s="592" t="str">
        <f>IFERROR(VLOOKUP(AL95,'SETT AREA UNIT'!$B:$C,2,FALSE),"")</f>
        <v/>
      </c>
      <c r="AO95" s="592" t="str">
        <f>IFERROR(IF(AL95="","",VLOOKUP(AL95,'UNIT UNREG'!$B:$C,2,FALSE)),"")</f>
        <v/>
      </c>
      <c r="AQ95" s="238"/>
      <c r="AR95" s="238"/>
      <c r="AS95" s="238"/>
      <c r="AT95" s="592" t="str">
        <f>IFERROR(VLOOKUP(AR95,'SETT AREA UNIT'!$B:$C,2,FALSE),"")</f>
        <v/>
      </c>
      <c r="AU95" s="592" t="str">
        <f>IFERROR(IF(AR95="","",VLOOKUP(AR95,'UNIT UNREG'!$B:$C,2,FALSE)),"")</f>
        <v/>
      </c>
      <c r="AW95" s="238"/>
      <c r="AX95" s="238"/>
      <c r="AY95" s="238"/>
      <c r="AZ95" s="592" t="str">
        <f>IFERROR(VLOOKUP(AX95,'SETT AREA UNIT'!$B:$C,2,FALSE),"")</f>
        <v/>
      </c>
      <c r="BA95" s="592" t="str">
        <f>IFERROR(IF(AX95="","",VLOOKUP(AX95,'UNIT UNREG'!$B:$C,2,FALSE)),"")</f>
        <v/>
      </c>
      <c r="BC95" s="238"/>
      <c r="BD95" s="238"/>
      <c r="BE95" s="238"/>
      <c r="BF95" s="592" t="str">
        <f>IFERROR(VLOOKUP(BD95,'SETT AREA UNIT'!$B:$C,2,FALSE),"")</f>
        <v/>
      </c>
      <c r="BG95" s="592" t="str">
        <f>IFERROR(IF(BD95="","",VLOOKUP(BD95,'UNIT UNREG'!$B:$C,2,FALSE)),"")</f>
        <v/>
      </c>
      <c r="BI95" s="238"/>
      <c r="BJ95" s="238"/>
      <c r="BK95" s="238"/>
      <c r="BL95" s="592" t="str">
        <f>IFERROR(VLOOKUP(BJ95,'SETT AREA UNIT'!$B:$C,2,FALSE),"")</f>
        <v/>
      </c>
      <c r="BM95" s="592" t="str">
        <f>IFERROR(VLOOKUP(BJ95,'UNIT UNREG'!$B:$C,2,FALSE),"")</f>
        <v>UNREG</v>
      </c>
      <c r="BO95" s="238"/>
      <c r="BP95" s="238"/>
      <c r="BQ95" s="238"/>
      <c r="BR95" s="238"/>
      <c r="BT95" s="238"/>
      <c r="BU95" s="238"/>
      <c r="BV95" s="238"/>
      <c r="BW95" s="238"/>
      <c r="BY95" s="238"/>
      <c r="BZ95" s="238"/>
      <c r="CA95" s="238"/>
      <c r="CB95" s="238"/>
      <c r="CD95" s="238"/>
      <c r="CE95" s="238"/>
      <c r="CF95" s="238"/>
      <c r="CG95" s="238"/>
      <c r="CI95" s="238"/>
      <c r="CJ95" s="238"/>
      <c r="CK95" s="238"/>
      <c r="CL95" s="238"/>
      <c r="CN95" s="238"/>
      <c r="CO95" s="238"/>
      <c r="CP95" s="238"/>
      <c r="CQ95" s="238"/>
    </row>
    <row r="96" spans="1:102" hidden="1">
      <c r="A96" s="238"/>
      <c r="B96" s="238"/>
      <c r="C96" s="238"/>
      <c r="D96" s="592" t="str">
        <f>IFERROR(VLOOKUP(B96,'SETT AREA UNIT'!$B:$C,2,FALSE),"")</f>
        <v/>
      </c>
      <c r="E96" s="592" t="str">
        <f>IFERROR(IF(B96="","",VLOOKUP(B96,'UNIT UNREG'!$B:$C,2,FALSE)),"")</f>
        <v/>
      </c>
      <c r="F96" s="574"/>
      <c r="G96" s="238"/>
      <c r="H96" s="238"/>
      <c r="I96" s="238"/>
      <c r="J96" s="592" t="str">
        <f>IFERROR(VLOOKUP(H96,'SETT AREA UNIT'!$B:$C,2,FALSE),"")</f>
        <v/>
      </c>
      <c r="K96" s="592" t="str">
        <f>IFERROR(IF(H96="","",VLOOKUP(H96,'UNIT UNREG'!$B:$C,2,FALSE)),"")</f>
        <v/>
      </c>
      <c r="L96" s="574"/>
      <c r="M96" s="238"/>
      <c r="N96" s="238"/>
      <c r="O96" s="238"/>
      <c r="P96" s="592" t="str">
        <f>IFERROR(VLOOKUP(N96,'SETT AREA UNIT'!$B:$C,2,FALSE),"")</f>
        <v/>
      </c>
      <c r="Q96" s="592" t="str">
        <f>IFERROR(IF(N96="","",VLOOKUP(N96,'UNIT UNREG'!$B:$C,2,FALSE)),"")</f>
        <v/>
      </c>
      <c r="R96" s="574"/>
      <c r="S96" s="238"/>
      <c r="T96" s="238"/>
      <c r="U96" s="238"/>
      <c r="V96" s="592" t="str">
        <f>IFERROR(VLOOKUP(T96,'SETT AREA UNIT'!$B:$C,2,FALSE),"")</f>
        <v/>
      </c>
      <c r="W96" s="592" t="str">
        <f>IFERROR(IF(T96="","",VLOOKUP(T96,'UNIT UNREG'!$B:$C,2,FALSE)),"")</f>
        <v/>
      </c>
      <c r="X96" s="574"/>
      <c r="Y96" s="238"/>
      <c r="Z96" s="238"/>
      <c r="AA96" s="238"/>
      <c r="AB96" s="592" t="str">
        <f>IFERROR(VLOOKUP(Z96,'SETT AREA UNIT'!$B:$C,2,FALSE),"")</f>
        <v/>
      </c>
      <c r="AC96" s="592" t="str">
        <f>IFERROR(IF(Z96="","",VLOOKUP(Z96,'UNIT UNREG'!$B:$C,2,FALSE)),"")</f>
        <v/>
      </c>
      <c r="AE96" s="238"/>
      <c r="AF96" s="238"/>
      <c r="AG96" s="238"/>
      <c r="AH96" s="592" t="str">
        <f>IFERROR(VLOOKUP(AF96,'SETT AREA UNIT'!$B:$C,2,FALSE),"")</f>
        <v/>
      </c>
      <c r="AI96" s="592" t="str">
        <f>IFERROR(IF(AF96="","",VLOOKUP(AF96,'UNIT UNREG'!$B:$C,2,FALSE)),"")</f>
        <v/>
      </c>
      <c r="AK96" s="238"/>
      <c r="AL96" s="238"/>
      <c r="AM96" s="238"/>
      <c r="AN96" s="592" t="str">
        <f>IFERROR(VLOOKUP(AL96,'SETT AREA UNIT'!$B:$C,2,FALSE),"")</f>
        <v/>
      </c>
      <c r="AO96" s="592" t="str">
        <f>IFERROR(IF(AL96="","",VLOOKUP(AL96,'UNIT UNREG'!$B:$C,2,FALSE)),"")</f>
        <v/>
      </c>
      <c r="AQ96" s="238"/>
      <c r="AR96" s="238"/>
      <c r="AS96" s="238"/>
      <c r="AT96" s="592" t="str">
        <f>IFERROR(VLOOKUP(AR96,'SETT AREA UNIT'!$B:$C,2,FALSE),"")</f>
        <v/>
      </c>
      <c r="AU96" s="592" t="str">
        <f>IFERROR(IF(AR96="","",VLOOKUP(AR96,'UNIT UNREG'!$B:$C,2,FALSE)),"")</f>
        <v/>
      </c>
      <c r="AW96" s="238"/>
      <c r="AX96" s="238"/>
      <c r="AY96" s="238"/>
      <c r="AZ96" s="592" t="str">
        <f>IFERROR(VLOOKUP(AX96,'SETT AREA UNIT'!$B:$C,2,FALSE),"")</f>
        <v/>
      </c>
      <c r="BA96" s="592" t="str">
        <f>IFERROR(IF(AX96="","",VLOOKUP(AX96,'UNIT UNREG'!$B:$C,2,FALSE)),"")</f>
        <v/>
      </c>
      <c r="BC96" s="238"/>
      <c r="BD96" s="238"/>
      <c r="BE96" s="238"/>
      <c r="BF96" s="592" t="str">
        <f>IFERROR(VLOOKUP(BD96,'SETT AREA UNIT'!$B:$C,2,FALSE),"")</f>
        <v/>
      </c>
      <c r="BG96" s="592" t="str">
        <f>IFERROR(IF(BD96="","",VLOOKUP(BD96,'UNIT UNREG'!$B:$C,2,FALSE)),"")</f>
        <v/>
      </c>
      <c r="BI96" s="238"/>
      <c r="BJ96" s="238"/>
      <c r="BK96" s="238"/>
      <c r="BL96" s="592" t="str">
        <f>IFERROR(VLOOKUP(BJ96,'SETT AREA UNIT'!$B:$C,2,FALSE),"")</f>
        <v/>
      </c>
      <c r="BM96" s="592" t="str">
        <f>IFERROR(VLOOKUP(BJ96,'UNIT UNREG'!$B:$C,2,FALSE),"")</f>
        <v>UNREG</v>
      </c>
      <c r="BO96" s="238"/>
      <c r="BP96" s="238"/>
      <c r="BQ96" s="238"/>
      <c r="BR96" s="238"/>
      <c r="BT96" s="238"/>
      <c r="BU96" s="238"/>
      <c r="BV96" s="238"/>
      <c r="BW96" s="238"/>
      <c r="BY96" s="238"/>
      <c r="BZ96" s="238"/>
      <c r="CA96" s="238"/>
      <c r="CB96" s="238"/>
      <c r="CD96" s="238"/>
      <c r="CE96" s="238"/>
      <c r="CF96" s="238"/>
      <c r="CG96" s="238"/>
      <c r="CI96" s="238"/>
      <c r="CJ96" s="238"/>
      <c r="CK96" s="238"/>
      <c r="CL96" s="238"/>
      <c r="CN96" s="238"/>
      <c r="CO96" s="238"/>
      <c r="CP96" s="238"/>
      <c r="CQ96" s="238"/>
    </row>
    <row r="97" spans="1:95" hidden="1">
      <c r="A97" s="238"/>
      <c r="B97" s="238"/>
      <c r="C97" s="238"/>
      <c r="D97" s="592" t="str">
        <f>IFERROR(VLOOKUP(B97,'SETT AREA UNIT'!$B:$C,2,FALSE),"")</f>
        <v/>
      </c>
      <c r="E97" s="592" t="str">
        <f>IFERROR(IF(B97="","",VLOOKUP(B97,'UNIT UNREG'!$B:$C,2,FALSE)),"")</f>
        <v/>
      </c>
      <c r="F97" s="574"/>
      <c r="G97" s="238"/>
      <c r="H97" s="238"/>
      <c r="I97" s="238"/>
      <c r="J97" s="592" t="str">
        <f>IFERROR(VLOOKUP(H97,'SETT AREA UNIT'!$B:$C,2,FALSE),"")</f>
        <v/>
      </c>
      <c r="K97" s="592" t="str">
        <f>IFERROR(IF(H97="","",VLOOKUP(H97,'UNIT UNREG'!$B:$C,2,FALSE)),"")</f>
        <v/>
      </c>
      <c r="L97" s="574"/>
      <c r="M97" s="238"/>
      <c r="N97" s="238"/>
      <c r="O97" s="238"/>
      <c r="P97" s="592" t="str">
        <f>IFERROR(VLOOKUP(N97,'SETT AREA UNIT'!$B:$C,2,FALSE),"")</f>
        <v/>
      </c>
      <c r="Q97" s="592" t="str">
        <f>IFERROR(IF(N97="","",VLOOKUP(N97,'UNIT UNREG'!$B:$C,2,FALSE)),"")</f>
        <v/>
      </c>
      <c r="R97" s="574"/>
      <c r="S97" s="238"/>
      <c r="T97" s="238"/>
      <c r="U97" s="238"/>
      <c r="V97" s="592" t="str">
        <f>IFERROR(VLOOKUP(T97,'SETT AREA UNIT'!$B:$C,2,FALSE),"")</f>
        <v/>
      </c>
      <c r="W97" s="592" t="str">
        <f>IFERROR(IF(T97="","",VLOOKUP(T97,'UNIT UNREG'!$B:$C,2,FALSE)),"")</f>
        <v/>
      </c>
      <c r="X97" s="574"/>
      <c r="Y97" s="238"/>
      <c r="Z97" s="238"/>
      <c r="AA97" s="238"/>
      <c r="AB97" s="592" t="str">
        <f>IFERROR(VLOOKUP(Z97,'SETT AREA UNIT'!$B:$C,2,FALSE),"")</f>
        <v/>
      </c>
      <c r="AC97" s="592" t="str">
        <f>IFERROR(IF(Z97="","",VLOOKUP(Z97,'UNIT UNREG'!$B:$C,2,FALSE)),"")</f>
        <v/>
      </c>
      <c r="AE97" s="238"/>
      <c r="AF97" s="238"/>
      <c r="AG97" s="238"/>
      <c r="AH97" s="592" t="str">
        <f>IFERROR(VLOOKUP(AF97,'SETT AREA UNIT'!$B:$C,2,FALSE),"")</f>
        <v/>
      </c>
      <c r="AI97" s="592" t="str">
        <f>IFERROR(IF(AF97="","",VLOOKUP(AF97,'UNIT UNREG'!$B:$C,2,FALSE)),"")</f>
        <v/>
      </c>
      <c r="AK97" s="238"/>
      <c r="AL97" s="238"/>
      <c r="AM97" s="238"/>
      <c r="AN97" s="592" t="str">
        <f>IFERROR(VLOOKUP(AL97,'SETT AREA UNIT'!$B:$C,2,FALSE),"")</f>
        <v/>
      </c>
      <c r="AO97" s="592" t="str">
        <f>IFERROR(IF(AL97="","",VLOOKUP(AL97,'UNIT UNREG'!$B:$C,2,FALSE)),"")</f>
        <v/>
      </c>
      <c r="AQ97" s="238"/>
      <c r="AR97" s="238"/>
      <c r="AS97" s="238"/>
      <c r="AT97" s="592" t="str">
        <f>IFERROR(VLOOKUP(AR97,'SETT AREA UNIT'!$B:$C,2,FALSE),"")</f>
        <v/>
      </c>
      <c r="AU97" s="592" t="str">
        <f>IFERROR(IF(AR97="","",VLOOKUP(AR97,'UNIT UNREG'!$B:$C,2,FALSE)),"")</f>
        <v/>
      </c>
      <c r="AW97" s="238"/>
      <c r="AX97" s="238"/>
      <c r="AY97" s="238"/>
      <c r="AZ97" s="592" t="str">
        <f>IFERROR(VLOOKUP(AX97,'SETT AREA UNIT'!$B:$C,2,FALSE),"")</f>
        <v/>
      </c>
      <c r="BA97" s="592" t="str">
        <f>IFERROR(IF(AX97="","",VLOOKUP(AX97,'UNIT UNREG'!$B:$C,2,FALSE)),"")</f>
        <v/>
      </c>
      <c r="BC97" s="238"/>
      <c r="BD97" s="238"/>
      <c r="BE97" s="238"/>
      <c r="BF97" s="592" t="str">
        <f>IFERROR(VLOOKUP(BD97,'SETT AREA UNIT'!$B:$C,2,FALSE),"")</f>
        <v/>
      </c>
      <c r="BG97" s="592" t="str">
        <f>IFERROR(IF(BD97="","",VLOOKUP(BD97,'UNIT UNREG'!$B:$C,2,FALSE)),"")</f>
        <v/>
      </c>
      <c r="BI97" s="238"/>
      <c r="BJ97" s="238"/>
      <c r="BK97" s="238"/>
      <c r="BL97" s="592" t="str">
        <f>IFERROR(VLOOKUP(BJ97,'SETT AREA UNIT'!$B:$C,2,FALSE),"")</f>
        <v/>
      </c>
      <c r="BM97" s="592" t="str">
        <f>IFERROR(VLOOKUP(BJ97,'UNIT UNREG'!$B:$C,2,FALSE),"")</f>
        <v>UNREG</v>
      </c>
      <c r="BO97" s="238"/>
      <c r="BP97" s="238"/>
      <c r="BQ97" s="238"/>
      <c r="BR97" s="238"/>
      <c r="BT97" s="238"/>
      <c r="BU97" s="238"/>
      <c r="BV97" s="238"/>
      <c r="BW97" s="238"/>
      <c r="BY97" s="238"/>
      <c r="BZ97" s="238"/>
      <c r="CA97" s="238"/>
      <c r="CB97" s="238"/>
      <c r="CD97" s="238"/>
      <c r="CE97" s="238"/>
      <c r="CF97" s="238"/>
      <c r="CG97" s="238"/>
      <c r="CI97" s="238"/>
      <c r="CJ97" s="238"/>
      <c r="CK97" s="238"/>
      <c r="CL97" s="238"/>
      <c r="CN97" s="238"/>
      <c r="CO97" s="238"/>
      <c r="CP97" s="238"/>
      <c r="CQ97" s="238"/>
    </row>
    <row r="98" spans="1:95" hidden="1">
      <c r="A98" s="238"/>
      <c r="B98" s="238"/>
      <c r="C98" s="238"/>
      <c r="D98" s="592" t="str">
        <f>IFERROR(VLOOKUP(B98,'SETT AREA UNIT'!$B:$C,2,FALSE),"")</f>
        <v/>
      </c>
      <c r="E98" s="592" t="str">
        <f>IFERROR(IF(B98="","",VLOOKUP(B98,'UNIT UNREG'!$B:$C,2,FALSE)),"")</f>
        <v/>
      </c>
      <c r="F98" s="574"/>
      <c r="G98" s="238"/>
      <c r="H98" s="238"/>
      <c r="I98" s="238"/>
      <c r="J98" s="592" t="str">
        <f>IFERROR(VLOOKUP(H98,'SETT AREA UNIT'!$B:$C,2,FALSE),"")</f>
        <v/>
      </c>
      <c r="K98" s="592" t="str">
        <f>IFERROR(IF(H98="","",VLOOKUP(H98,'UNIT UNREG'!$B:$C,2,FALSE)),"")</f>
        <v/>
      </c>
      <c r="L98" s="574"/>
      <c r="M98" s="238"/>
      <c r="N98" s="238"/>
      <c r="O98" s="238"/>
      <c r="P98" s="592" t="str">
        <f>IFERROR(VLOOKUP(N98,'SETT AREA UNIT'!$B:$C,2,FALSE),"")</f>
        <v/>
      </c>
      <c r="Q98" s="592" t="str">
        <f>IFERROR(IF(N98="","",VLOOKUP(N98,'UNIT UNREG'!$B:$C,2,FALSE)),"")</f>
        <v/>
      </c>
      <c r="R98" s="574"/>
      <c r="S98" s="238"/>
      <c r="T98" s="238"/>
      <c r="U98" s="238"/>
      <c r="V98" s="592" t="str">
        <f>IFERROR(VLOOKUP(T98,'SETT AREA UNIT'!$B:$C,2,FALSE),"")</f>
        <v/>
      </c>
      <c r="W98" s="592" t="str">
        <f>IFERROR(IF(T98="","",VLOOKUP(T98,'UNIT UNREG'!$B:$C,2,FALSE)),"")</f>
        <v/>
      </c>
      <c r="X98" s="574"/>
      <c r="Y98" s="238"/>
      <c r="Z98" s="238"/>
      <c r="AA98" s="238"/>
      <c r="AB98" s="592" t="str">
        <f>IFERROR(VLOOKUP(Z98,'SETT AREA UNIT'!$B:$C,2,FALSE),"")</f>
        <v/>
      </c>
      <c r="AC98" s="592" t="str">
        <f>IFERROR(IF(Z98="","",VLOOKUP(Z98,'UNIT UNREG'!$B:$C,2,FALSE)),"")</f>
        <v/>
      </c>
      <c r="AE98" s="238"/>
      <c r="AF98" s="238"/>
      <c r="AG98" s="238"/>
      <c r="AH98" s="592" t="str">
        <f>IFERROR(VLOOKUP(AF98,'SETT AREA UNIT'!$B:$C,2,FALSE),"")</f>
        <v/>
      </c>
      <c r="AI98" s="592" t="str">
        <f>IFERROR(IF(AF98="","",VLOOKUP(AF98,'UNIT UNREG'!$B:$C,2,FALSE)),"")</f>
        <v/>
      </c>
      <c r="AK98" s="238"/>
      <c r="AL98" s="238"/>
      <c r="AM98" s="238"/>
      <c r="AN98" s="592" t="str">
        <f>IFERROR(VLOOKUP(AL98,'SETT AREA UNIT'!$B:$C,2,FALSE),"")</f>
        <v/>
      </c>
      <c r="AO98" s="592" t="str">
        <f>IFERROR(IF(AL98="","",VLOOKUP(AL98,'UNIT UNREG'!$B:$C,2,FALSE)),"")</f>
        <v/>
      </c>
      <c r="AQ98" s="238"/>
      <c r="AR98" s="238"/>
      <c r="AS98" s="238"/>
      <c r="AT98" s="592" t="str">
        <f>IFERROR(VLOOKUP(AR98,'SETT AREA UNIT'!$B:$C,2,FALSE),"")</f>
        <v/>
      </c>
      <c r="AU98" s="592" t="str">
        <f>IFERROR(IF(AR98="","",VLOOKUP(AR98,'UNIT UNREG'!$B:$C,2,FALSE)),"")</f>
        <v/>
      </c>
      <c r="AW98" s="238"/>
      <c r="AX98" s="238"/>
      <c r="AY98" s="238"/>
      <c r="AZ98" s="592" t="str">
        <f>IFERROR(VLOOKUP(AX98,'SETT AREA UNIT'!$B:$C,2,FALSE),"")</f>
        <v/>
      </c>
      <c r="BA98" s="592" t="str">
        <f>IFERROR(IF(AX98="","",VLOOKUP(AX98,'UNIT UNREG'!$B:$C,2,FALSE)),"")</f>
        <v/>
      </c>
      <c r="BC98" s="238"/>
      <c r="BD98" s="238"/>
      <c r="BE98" s="238"/>
      <c r="BF98" s="592" t="str">
        <f>IFERROR(VLOOKUP(BD98,'SETT AREA UNIT'!$B:$C,2,FALSE),"")</f>
        <v/>
      </c>
      <c r="BG98" s="592" t="str">
        <f>IFERROR(IF(BD98="","",VLOOKUP(BD98,'UNIT UNREG'!$B:$C,2,FALSE)),"")</f>
        <v/>
      </c>
      <c r="BI98" s="238"/>
      <c r="BJ98" s="238"/>
      <c r="BK98" s="238"/>
      <c r="BL98" s="592" t="str">
        <f>IFERROR(VLOOKUP(BJ98,'SETT AREA UNIT'!$B:$C,2,FALSE),"")</f>
        <v/>
      </c>
      <c r="BM98" s="592" t="str">
        <f>IFERROR(VLOOKUP(BJ98,'UNIT UNREG'!$B:$C,2,FALSE),"")</f>
        <v>UNREG</v>
      </c>
      <c r="BO98" s="238"/>
      <c r="BP98" s="238"/>
      <c r="BQ98" s="238"/>
      <c r="BR98" s="238"/>
      <c r="BT98" s="238"/>
      <c r="BU98" s="238"/>
      <c r="BV98" s="238"/>
      <c r="BW98" s="238"/>
      <c r="BY98" s="238"/>
      <c r="BZ98" s="238"/>
      <c r="CA98" s="238"/>
      <c r="CB98" s="238"/>
      <c r="CD98" s="238"/>
      <c r="CE98" s="238"/>
      <c r="CF98" s="238"/>
      <c r="CG98" s="238"/>
      <c r="CI98" s="238"/>
      <c r="CJ98" s="238"/>
      <c r="CK98" s="238"/>
      <c r="CL98" s="238"/>
      <c r="CN98" s="238"/>
      <c r="CO98" s="238"/>
      <c r="CP98" s="238"/>
      <c r="CQ98" s="238"/>
    </row>
    <row r="99" spans="1:95" ht="15.75">
      <c r="A99" s="66" t="s">
        <v>119</v>
      </c>
      <c r="B99" s="66" t="s">
        <v>80</v>
      </c>
      <c r="C99" s="66" t="s">
        <v>25</v>
      </c>
      <c r="D99" s="232"/>
      <c r="E99" s="66" t="s">
        <v>81</v>
      </c>
      <c r="F99" s="755"/>
      <c r="G99" s="66" t="s">
        <v>119</v>
      </c>
      <c r="H99" s="66" t="s">
        <v>80</v>
      </c>
      <c r="I99" s="66" t="s">
        <v>25</v>
      </c>
      <c r="J99" s="232"/>
      <c r="K99" s="66" t="s">
        <v>81</v>
      </c>
      <c r="L99" s="572"/>
      <c r="M99" s="66" t="s">
        <v>119</v>
      </c>
      <c r="N99" s="66" t="s">
        <v>80</v>
      </c>
      <c r="O99" s="66" t="s">
        <v>25</v>
      </c>
      <c r="P99" s="232"/>
      <c r="Q99" s="66" t="s">
        <v>81</v>
      </c>
      <c r="R99" s="755"/>
      <c r="S99" s="66" t="s">
        <v>119</v>
      </c>
      <c r="T99" s="66" t="s">
        <v>80</v>
      </c>
      <c r="U99" s="66" t="s">
        <v>25</v>
      </c>
      <c r="V99" s="232"/>
      <c r="W99" s="66" t="s">
        <v>81</v>
      </c>
      <c r="X99" s="755"/>
      <c r="Y99" s="66" t="s">
        <v>119</v>
      </c>
      <c r="Z99" s="66" t="s">
        <v>80</v>
      </c>
      <c r="AA99" s="66" t="s">
        <v>25</v>
      </c>
      <c r="AB99" s="66"/>
      <c r="AC99" s="66" t="s">
        <v>81</v>
      </c>
      <c r="AE99" s="66" t="s">
        <v>119</v>
      </c>
      <c r="AF99" s="66" t="s">
        <v>80</v>
      </c>
      <c r="AG99" s="66" t="s">
        <v>25</v>
      </c>
      <c r="AH99" s="66"/>
      <c r="AI99" s="66" t="s">
        <v>81</v>
      </c>
      <c r="AK99" s="66" t="s">
        <v>119</v>
      </c>
      <c r="AL99" s="66" t="s">
        <v>80</v>
      </c>
      <c r="AM99" s="66" t="s">
        <v>25</v>
      </c>
      <c r="AN99" s="66"/>
      <c r="AO99" s="66" t="s">
        <v>81</v>
      </c>
      <c r="AQ99" s="66" t="s">
        <v>119</v>
      </c>
      <c r="AR99" s="66" t="s">
        <v>80</v>
      </c>
      <c r="AS99" s="66" t="s">
        <v>25</v>
      </c>
      <c r="AT99" s="66"/>
      <c r="AU99" s="66" t="s">
        <v>81</v>
      </c>
      <c r="AW99" s="66" t="s">
        <v>119</v>
      </c>
      <c r="AX99" s="66" t="s">
        <v>80</v>
      </c>
      <c r="AY99" s="66" t="s">
        <v>25</v>
      </c>
      <c r="AZ99" s="66"/>
      <c r="BA99" s="66" t="s">
        <v>81</v>
      </c>
      <c r="BC99" s="66" t="s">
        <v>119</v>
      </c>
      <c r="BD99" s="66" t="s">
        <v>80</v>
      </c>
      <c r="BE99" s="66" t="s">
        <v>25</v>
      </c>
      <c r="BF99" s="66"/>
      <c r="BG99" s="66" t="s">
        <v>81</v>
      </c>
      <c r="BI99" s="66" t="s">
        <v>119</v>
      </c>
      <c r="BJ99" s="66" t="s">
        <v>80</v>
      </c>
      <c r="BK99" s="66" t="s">
        <v>25</v>
      </c>
      <c r="BL99" s="66"/>
      <c r="BM99" s="66" t="s">
        <v>81</v>
      </c>
      <c r="BO99" s="576" t="s">
        <v>119</v>
      </c>
      <c r="BP99" s="66" t="s">
        <v>80</v>
      </c>
      <c r="BQ99" s="66" t="s">
        <v>25</v>
      </c>
      <c r="BR99" s="66" t="s">
        <v>81</v>
      </c>
      <c r="BT99" s="576" t="s">
        <v>119</v>
      </c>
      <c r="BU99" s="66" t="s">
        <v>80</v>
      </c>
      <c r="BV99" s="66" t="s">
        <v>25</v>
      </c>
      <c r="BW99" s="66" t="s">
        <v>81</v>
      </c>
      <c r="BY99" s="576" t="s">
        <v>119</v>
      </c>
      <c r="BZ99" s="66" t="s">
        <v>80</v>
      </c>
      <c r="CA99" s="66" t="s">
        <v>25</v>
      </c>
      <c r="CB99" s="66" t="s">
        <v>81</v>
      </c>
      <c r="CD99" s="576" t="s">
        <v>119</v>
      </c>
      <c r="CE99" s="66" t="s">
        <v>80</v>
      </c>
      <c r="CF99" s="66" t="s">
        <v>25</v>
      </c>
      <c r="CG99" s="66" t="s">
        <v>81</v>
      </c>
      <c r="CI99" s="576" t="s">
        <v>119</v>
      </c>
      <c r="CJ99" s="66" t="s">
        <v>80</v>
      </c>
      <c r="CK99" s="66" t="s">
        <v>25</v>
      </c>
      <c r="CL99" s="66" t="s">
        <v>81</v>
      </c>
      <c r="CN99" s="576" t="s">
        <v>119</v>
      </c>
      <c r="CO99" s="66" t="s">
        <v>80</v>
      </c>
      <c r="CP99" s="66" t="s">
        <v>25</v>
      </c>
      <c r="CQ99" s="66" t="s">
        <v>81</v>
      </c>
    </row>
    <row r="100" spans="1:95">
      <c r="A100" s="356" t="s">
        <v>65</v>
      </c>
      <c r="B100" s="238">
        <v>8</v>
      </c>
      <c r="C100" s="501">
        <f>IF(A100="","",COUNTIFS(A79:A98,"&gt;=0",C79:C98,A100))</f>
        <v>8</v>
      </c>
      <c r="D100" s="593"/>
      <c r="E100" s="592">
        <f t="shared" ref="E100:E101" si="35">IFERROR(B100-C100,"")</f>
        <v>0</v>
      </c>
      <c r="F100" s="574"/>
      <c r="G100" s="356" t="s">
        <v>574</v>
      </c>
      <c r="H100" s="238">
        <v>7</v>
      </c>
      <c r="I100" s="501">
        <f>IF(G100="","",COUNTIFS(G79:G98,"&gt;=0",I79:I98,G100))</f>
        <v>5</v>
      </c>
      <c r="J100" s="593"/>
      <c r="K100" s="592">
        <f t="shared" ref="K100:K101" si="36">IFERROR(H100-I100,"")</f>
        <v>2</v>
      </c>
      <c r="L100" s="574"/>
      <c r="M100" s="433" t="s">
        <v>427</v>
      </c>
      <c r="N100" s="238">
        <v>4</v>
      </c>
      <c r="O100" s="593">
        <f>IF(M100="","",COUNTIFS(M79:M98,"&gt;=0",O79:O98,M100))</f>
        <v>5</v>
      </c>
      <c r="P100" s="593"/>
      <c r="Q100" s="592">
        <f t="shared" ref="Q100:Q101" si="37">IFERROR(N100-O100,"")</f>
        <v>-1</v>
      </c>
      <c r="R100" s="574"/>
      <c r="S100" s="724" t="s">
        <v>70</v>
      </c>
      <c r="T100" s="238">
        <v>4</v>
      </c>
      <c r="U100" s="501">
        <f>IF(S100="","",COUNTIFS(S79:S98,"&gt;=0",U79:U98,S100))</f>
        <v>4</v>
      </c>
      <c r="V100" s="593"/>
      <c r="W100" s="592">
        <f t="shared" ref="W100:W101" si="38">IFERROR(T100-U100,"")</f>
        <v>0</v>
      </c>
      <c r="X100" s="574"/>
      <c r="Y100" s="573"/>
      <c r="Z100" s="238"/>
      <c r="AA100" s="593" t="str">
        <f>IF(Y100="","",COUNTIFS(Y79:Y98,"&gt;=0",AA79:AA98,Y100))</f>
        <v/>
      </c>
      <c r="AB100" s="593"/>
      <c r="AC100" s="592" t="str">
        <f t="shared" ref="AC100:AC101" si="39">IFERROR(Z100-AA100,"")</f>
        <v/>
      </c>
      <c r="AE100" s="573"/>
      <c r="AF100" s="238"/>
      <c r="AG100" s="593" t="str">
        <f>IF(AE100="","",COUNTIFS(AE79:AE98,"&gt;=0",AG79:AG98,AE100))</f>
        <v/>
      </c>
      <c r="AH100" s="593"/>
      <c r="AI100" s="592" t="str">
        <f t="shared" ref="AI100:AI101" si="40">IFERROR(AF100-AG100,"")</f>
        <v/>
      </c>
      <c r="AK100" s="238"/>
      <c r="AL100" s="238"/>
      <c r="AM100" s="501" t="str">
        <f>IF(AK100="","",COUNTIFS(AK79:AK98,"&gt;=0",AM79:AM98,AK100))</f>
        <v/>
      </c>
      <c r="AN100" s="593"/>
      <c r="AO100" s="592" t="str">
        <f t="shared" ref="AO100:AO101" si="41">IFERROR(AL100-AM100,"")</f>
        <v/>
      </c>
      <c r="AQ100" s="238"/>
      <c r="AR100" s="238"/>
      <c r="AS100" s="593" t="str">
        <f>IF(AQ100="","",COUNTIFS(AQ79:AQ98,"&gt;=0",AS79:AS98,AQ100))</f>
        <v/>
      </c>
      <c r="AT100" s="593"/>
      <c r="AU100" s="592" t="str">
        <f t="shared" ref="AU100:AU101" si="42">IFERROR(AR100-AS100,"")</f>
        <v/>
      </c>
      <c r="AW100" s="425" t="s">
        <v>447</v>
      </c>
      <c r="AX100" s="238">
        <v>4</v>
      </c>
      <c r="AY100" s="501">
        <f>IF(AW100="","",COUNTIFS(AW79:AW98,"&gt;=0",AY79:AY98,AW100))</f>
        <v>0</v>
      </c>
      <c r="AZ100" s="593"/>
      <c r="BA100" s="592">
        <f t="shared" ref="BA100:BA101" si="43">IFERROR(AX100-AY100,"")</f>
        <v>4</v>
      </c>
      <c r="BC100" s="418" t="s">
        <v>566</v>
      </c>
      <c r="BD100" s="238">
        <v>4</v>
      </c>
      <c r="BE100" s="593">
        <f>IF(BC100="","",COUNTIFS(BC79:BC98,"&gt;=0",BE79:BE98,BC100))</f>
        <v>4</v>
      </c>
      <c r="BF100" s="593"/>
      <c r="BG100" s="592">
        <f t="shared" ref="BG100:BG101" si="44">IFERROR(BD100-BE100,"")</f>
        <v>0</v>
      </c>
      <c r="BI100" s="575"/>
      <c r="BJ100" s="238"/>
      <c r="BK100" s="593" t="str">
        <f>IF(BI100="","",COUNTIFS(BI79:BI98,"&gt;=0",BK79:BK98,BI100))</f>
        <v/>
      </c>
      <c r="BL100" s="593"/>
      <c r="BM100" s="592" t="str">
        <f t="shared" ref="BM100:BM101" si="45">IFERROR(BJ100-BK100,"")</f>
        <v/>
      </c>
      <c r="BO100" s="238"/>
      <c r="BP100" s="238"/>
      <c r="BQ100" s="578">
        <f>+COUNTIF(BQ79:BQ98,BO100)</f>
        <v>0</v>
      </c>
      <c r="BR100" s="238">
        <f>BP100-BQ100</f>
        <v>0</v>
      </c>
      <c r="BT100" s="238"/>
      <c r="BU100" s="238"/>
      <c r="BV100" s="578">
        <f>+COUNTIF(BV79:BV98,BT100)</f>
        <v>0</v>
      </c>
      <c r="BW100" s="238">
        <f>BU100-BV100</f>
        <v>0</v>
      </c>
      <c r="BY100" s="238"/>
      <c r="BZ100" s="238"/>
      <c r="CA100" s="578">
        <f>+COUNTIF(CA79:CA98,BY100)</f>
        <v>0</v>
      </c>
      <c r="CB100" s="238">
        <f>BZ100-CA100</f>
        <v>0</v>
      </c>
      <c r="CD100" s="238"/>
      <c r="CE100" s="238"/>
      <c r="CF100" s="578">
        <f>+COUNTIF(CF79:CF98,CD100)</f>
        <v>0</v>
      </c>
      <c r="CG100" s="238">
        <f>CE100-CF100</f>
        <v>0</v>
      </c>
      <c r="CI100" s="238"/>
      <c r="CJ100" s="238"/>
      <c r="CK100" s="578">
        <f>+COUNTIF(CK79:CK98,CI100)</f>
        <v>0</v>
      </c>
      <c r="CL100" s="238">
        <f>CJ100-CK100</f>
        <v>0</v>
      </c>
      <c r="CN100" s="238"/>
      <c r="CO100" s="238"/>
      <c r="CP100" s="578">
        <f>+COUNTIF(CP79:CP98,CN100)</f>
        <v>0</v>
      </c>
      <c r="CQ100" s="238">
        <f>CO100-CP100</f>
        <v>0</v>
      </c>
    </row>
    <row r="101" spans="1:95">
      <c r="A101" s="238"/>
      <c r="B101" s="238"/>
      <c r="C101" s="593" t="str">
        <f>IF(A101="","",COUNTIFS(A79:A98,"&gt;=0",C79:C98,A101))</f>
        <v/>
      </c>
      <c r="D101" s="593"/>
      <c r="E101" s="592" t="str">
        <f t="shared" si="35"/>
        <v/>
      </c>
      <c r="F101" s="574"/>
      <c r="G101" s="575"/>
      <c r="H101" s="238"/>
      <c r="I101" s="593" t="str">
        <f>IF(G101="","",COUNTIFS(G79:G98,"&gt;=0",I79:I98,G101))</f>
        <v/>
      </c>
      <c r="J101" s="593"/>
      <c r="K101" s="592" t="str">
        <f t="shared" si="36"/>
        <v/>
      </c>
      <c r="L101" s="574"/>
      <c r="M101" s="575"/>
      <c r="N101" s="238"/>
      <c r="O101" s="593" t="str">
        <f>IF(M101="","",COUNTIFS(M79:M98,"&gt;=0",O79:O98,M101))</f>
        <v/>
      </c>
      <c r="P101" s="593"/>
      <c r="Q101" s="592" t="str">
        <f t="shared" si="37"/>
        <v/>
      </c>
      <c r="R101" s="574"/>
      <c r="S101" s="575"/>
      <c r="T101" s="238"/>
      <c r="U101" s="593" t="str">
        <f>IF(S101="","",COUNTIFS(S79:S98,"&gt;=0",U79:U98,S101))</f>
        <v/>
      </c>
      <c r="V101" s="593"/>
      <c r="W101" s="592" t="str">
        <f t="shared" si="38"/>
        <v/>
      </c>
      <c r="X101" s="574"/>
      <c r="Y101" s="575"/>
      <c r="Z101" s="238"/>
      <c r="AA101" s="593" t="str">
        <f>IF(Y101="","",COUNTIFS(Y79:Y98,"&gt;=0",AA79:AA98,Y101))</f>
        <v/>
      </c>
      <c r="AB101" s="593"/>
      <c r="AC101" s="592" t="str">
        <f t="shared" si="39"/>
        <v/>
      </c>
      <c r="AE101" s="575"/>
      <c r="AF101" s="238"/>
      <c r="AG101" s="593" t="str">
        <f>IF(AE101="","",COUNTIFS(AE79:AE98,"&gt;=0",AG79:AG98,AE101))</f>
        <v/>
      </c>
      <c r="AH101" s="593"/>
      <c r="AI101" s="592" t="str">
        <f t="shared" si="40"/>
        <v/>
      </c>
      <c r="AK101" s="575"/>
      <c r="AL101" s="238"/>
      <c r="AM101" s="593" t="str">
        <f>IF(AK101="","",COUNTIFS(AK79:AK98,"&gt;=0",AM79:AM98,AK101))</f>
        <v/>
      </c>
      <c r="AN101" s="593"/>
      <c r="AO101" s="592" t="str">
        <f t="shared" si="41"/>
        <v/>
      </c>
      <c r="AQ101" s="238"/>
      <c r="AR101" s="238"/>
      <c r="AS101" s="593" t="str">
        <f>IF(AQ101="","",COUNTIFS(AQ79:AQ98,"&gt;=0",AS79:AS98,AQ101))</f>
        <v/>
      </c>
      <c r="AT101" s="593"/>
      <c r="AU101" s="592" t="str">
        <f t="shared" si="42"/>
        <v/>
      </c>
      <c r="AW101" s="575"/>
      <c r="AX101" s="238"/>
      <c r="AY101" s="593" t="str">
        <f>IF(AW101="","",COUNTIFS(AW79:AW98,"&gt;=0",AY79:AY98,AW101))</f>
        <v/>
      </c>
      <c r="AZ101" s="593"/>
      <c r="BA101" s="592" t="str">
        <f t="shared" si="43"/>
        <v/>
      </c>
      <c r="BC101" s="575"/>
      <c r="BD101" s="238"/>
      <c r="BE101" s="593" t="str">
        <f>IF(BC101="","",COUNTIFS(BC79:BC98,"&gt;=0",BE79:BE98,BC101))</f>
        <v/>
      </c>
      <c r="BF101" s="593"/>
      <c r="BG101" s="592" t="str">
        <f t="shared" si="44"/>
        <v/>
      </c>
      <c r="BI101" s="575"/>
      <c r="BJ101" s="238"/>
      <c r="BK101" s="593" t="str">
        <f>IF(BI101="","",COUNTIFS(BI79:BI98,"&gt;=0",BK79:BK98,BI101))</f>
        <v/>
      </c>
      <c r="BL101" s="593"/>
      <c r="BM101" s="592" t="str">
        <f t="shared" si="45"/>
        <v/>
      </c>
      <c r="BO101" s="238"/>
      <c r="BP101" s="238"/>
      <c r="BQ101" s="578">
        <f>+COUNTIF(BQ79:BQ98,BO101)</f>
        <v>0</v>
      </c>
      <c r="BR101" s="238">
        <f t="shared" ref="BR101:BR102" si="46">BP101-BQ101</f>
        <v>0</v>
      </c>
      <c r="BT101" s="238"/>
      <c r="BU101" s="238"/>
      <c r="BV101" s="578">
        <f>+COUNTIF(BV79:BV98,BT101)</f>
        <v>0</v>
      </c>
      <c r="BW101" s="238">
        <f t="shared" ref="BW101:BW102" si="47">BU101-BV101</f>
        <v>0</v>
      </c>
      <c r="BY101" s="238"/>
      <c r="BZ101" s="238"/>
      <c r="CA101" s="578">
        <f>+COUNTIF(CA79:CA98,BY101)</f>
        <v>0</v>
      </c>
      <c r="CB101" s="238">
        <f t="shared" ref="CB101:CB102" si="48">BZ101-CA101</f>
        <v>0</v>
      </c>
      <c r="CD101" s="238"/>
      <c r="CE101" s="238"/>
      <c r="CF101" s="578">
        <f>+COUNTIF(CF79:CF98,CD101)</f>
        <v>0</v>
      </c>
      <c r="CG101" s="238">
        <f t="shared" ref="CG101:CG102" si="49">CE101-CF101</f>
        <v>0</v>
      </c>
      <c r="CI101" s="238"/>
      <c r="CJ101" s="238"/>
      <c r="CK101" s="578">
        <f>+COUNTIF(CK79:CK98,CI101)</f>
        <v>0</v>
      </c>
      <c r="CL101" s="238">
        <f t="shared" ref="CL101:CL102" si="50">CJ101-CK101</f>
        <v>0</v>
      </c>
      <c r="CN101" s="238"/>
      <c r="CO101" s="238"/>
      <c r="CP101" s="578">
        <f>+COUNTIF(CP79:CP98,CN101)</f>
        <v>0</v>
      </c>
      <c r="CQ101" s="238">
        <f t="shared" ref="CQ101:CQ102" si="51">CO101-CP101</f>
        <v>0</v>
      </c>
    </row>
    <row r="102" spans="1:95">
      <c r="A102" s="238"/>
      <c r="B102" s="238"/>
      <c r="C102" s="593" t="str">
        <f>IF(A102="","",COUNTIFS(A79:A98,"&gt;=0",C79:C98,A102))</f>
        <v/>
      </c>
      <c r="D102" s="593"/>
      <c r="E102" s="592" t="str">
        <f>IFERROR(B102-C102,"")</f>
        <v/>
      </c>
      <c r="F102" s="574"/>
      <c r="G102" s="238"/>
      <c r="H102" s="238"/>
      <c r="I102" s="593" t="str">
        <f>IF(G102="","",COUNTIFS(G79:G98,"&gt;=0",I79:I98,G102))</f>
        <v/>
      </c>
      <c r="J102" s="593"/>
      <c r="K102" s="592" t="str">
        <f>IFERROR(H102-I102,"")</f>
        <v/>
      </c>
      <c r="L102" s="574"/>
      <c r="M102" s="238"/>
      <c r="N102" s="238"/>
      <c r="O102" s="593" t="str">
        <f>IF(M102="","",COUNTIFS(M79:M98,"&gt;=0",O79:O98,M102))</f>
        <v/>
      </c>
      <c r="P102" s="593"/>
      <c r="Q102" s="592" t="str">
        <f>IFERROR(N102-O102,"")</f>
        <v/>
      </c>
      <c r="R102" s="574"/>
      <c r="S102" s="238"/>
      <c r="T102" s="238"/>
      <c r="U102" s="593" t="str">
        <f>IF(S102="","",COUNTIFS(S79:S98,"&gt;=0",U79:U98,S102))</f>
        <v/>
      </c>
      <c r="V102" s="593"/>
      <c r="W102" s="592" t="str">
        <f>IFERROR(T102-U102,"")</f>
        <v/>
      </c>
      <c r="X102" s="574"/>
      <c r="Y102" s="238"/>
      <c r="Z102" s="238"/>
      <c r="AA102" s="593" t="str">
        <f>IF(Y102="","",COUNTIFS(Y79:Y98,"&gt;=0",AA79:AA98,Y102))</f>
        <v/>
      </c>
      <c r="AB102" s="593"/>
      <c r="AC102" s="592" t="str">
        <f>IFERROR(Z102-AA102,"")</f>
        <v/>
      </c>
      <c r="AE102" s="238"/>
      <c r="AF102" s="238"/>
      <c r="AG102" s="593" t="str">
        <f>IF(AE102="","",COUNTIFS(AE79:AE98,"&gt;=0",AG79:AG98,AE102))</f>
        <v/>
      </c>
      <c r="AH102" s="593"/>
      <c r="AI102" s="592" t="str">
        <f>IFERROR(AF102-AG102,"")</f>
        <v/>
      </c>
      <c r="AK102" s="238"/>
      <c r="AL102" s="238"/>
      <c r="AM102" s="593" t="str">
        <f>IF(AK102="","",COUNTIFS(AK79:AK98,"&gt;=0",AM79:AM98,AK102))</f>
        <v/>
      </c>
      <c r="AN102" s="593"/>
      <c r="AO102" s="592" t="str">
        <f>IFERROR(AL102-AM102,"")</f>
        <v/>
      </c>
      <c r="AQ102" s="238"/>
      <c r="AR102" s="238"/>
      <c r="AS102" s="593" t="str">
        <f>IF(AQ102="","",COUNTIFS(AQ79:AQ98,"&gt;=0",AS79:AS98,AQ102))</f>
        <v/>
      </c>
      <c r="AT102" s="593"/>
      <c r="AU102" s="592" t="str">
        <f>IFERROR(AR102-AS102,"")</f>
        <v/>
      </c>
      <c r="AW102" s="238"/>
      <c r="AX102" s="238"/>
      <c r="AY102" s="593" t="str">
        <f>IF(AW102="","",COUNTIFS(AW79:AW98,"&gt;=0",AY79:AY98,AW102))</f>
        <v/>
      </c>
      <c r="AZ102" s="593"/>
      <c r="BA102" s="592" t="str">
        <f>IFERROR(AX102-AY102,"")</f>
        <v/>
      </c>
      <c r="BC102" s="238"/>
      <c r="BD102" s="238"/>
      <c r="BE102" s="593" t="str">
        <f>IF(BC102="","",COUNTIFS(BC79:BC98,"&gt;=0",BE79:BE98,BC102))</f>
        <v/>
      </c>
      <c r="BF102" s="593"/>
      <c r="BG102" s="592" t="str">
        <f>IFERROR(BD102-BE102,"")</f>
        <v/>
      </c>
      <c r="BI102" s="238"/>
      <c r="BJ102" s="238"/>
      <c r="BK102" s="593" t="str">
        <f>IF(BI102="","",COUNTIFS(BI79:BI98,"&gt;=0",BK79:BK98,BI102))</f>
        <v/>
      </c>
      <c r="BL102" s="593"/>
      <c r="BM102" s="592" t="str">
        <f>IFERROR(BJ102-BK102,"")</f>
        <v/>
      </c>
      <c r="BO102" s="238"/>
      <c r="BP102" s="238"/>
      <c r="BQ102" s="578">
        <f>+COUNTIF(BQ79:BQ98,BO102)</f>
        <v>0</v>
      </c>
      <c r="BR102" s="238">
        <f t="shared" si="46"/>
        <v>0</v>
      </c>
      <c r="BT102" s="238"/>
      <c r="BU102" s="238"/>
      <c r="BV102" s="578">
        <f>+COUNTIF(BV79:BV98,BT102)</f>
        <v>0</v>
      </c>
      <c r="BW102" s="238">
        <f t="shared" si="47"/>
        <v>0</v>
      </c>
      <c r="BY102" s="238"/>
      <c r="BZ102" s="238"/>
      <c r="CA102" s="578">
        <f>+COUNTIF(CA79:CA98,BY102)</f>
        <v>0</v>
      </c>
      <c r="CB102" s="238">
        <f t="shared" si="48"/>
        <v>0</v>
      </c>
      <c r="CD102" s="238"/>
      <c r="CE102" s="238"/>
      <c r="CF102" s="578">
        <f>+COUNTIF(CF79:CF98,CD102)</f>
        <v>0</v>
      </c>
      <c r="CG102" s="238">
        <f t="shared" si="49"/>
        <v>0</v>
      </c>
      <c r="CI102" s="238"/>
      <c r="CJ102" s="238"/>
      <c r="CK102" s="578">
        <f>+COUNTIF(CK79:CK98,CI102)</f>
        <v>0</v>
      </c>
      <c r="CL102" s="238">
        <f t="shared" si="50"/>
        <v>0</v>
      </c>
      <c r="CN102" s="238"/>
      <c r="CO102" s="238"/>
      <c r="CP102" s="578">
        <f>+COUNTIF(CP79:CP98,CN102)</f>
        <v>0</v>
      </c>
      <c r="CQ102" s="238">
        <f t="shared" si="51"/>
        <v>0</v>
      </c>
    </row>
    <row r="103" spans="1:95" s="413" customFormat="1" ht="15.75">
      <c r="A103" s="656" t="s">
        <v>104</v>
      </c>
      <c r="B103" s="657">
        <f>SUM(B100:B102)</f>
        <v>8</v>
      </c>
      <c r="C103" s="657">
        <f>SUM(C100:C102)</f>
        <v>8</v>
      </c>
      <c r="D103" s="488"/>
      <c r="F103" s="628"/>
      <c r="G103" s="656" t="s">
        <v>104</v>
      </c>
      <c r="H103" s="657">
        <f>SUM(H100:H102)</f>
        <v>7</v>
      </c>
      <c r="I103" s="657">
        <f>SUM(I100:I102)</f>
        <v>5</v>
      </c>
      <c r="J103" s="488"/>
      <c r="L103" s="628"/>
      <c r="M103" s="656" t="s">
        <v>104</v>
      </c>
      <c r="N103" s="657">
        <f>SUM(N100:N102)</f>
        <v>4</v>
      </c>
      <c r="O103" s="657">
        <f>SUM(O100:O102)</f>
        <v>5</v>
      </c>
      <c r="P103" s="488"/>
      <c r="R103" s="628"/>
      <c r="S103" s="656" t="s">
        <v>104</v>
      </c>
      <c r="T103" s="657">
        <f>SUM(T100:T102)</f>
        <v>4</v>
      </c>
      <c r="U103" s="657">
        <f>SUM(U100:U102)</f>
        <v>4</v>
      </c>
      <c r="V103" s="488"/>
      <c r="X103" s="628"/>
      <c r="Y103" s="656" t="s">
        <v>104</v>
      </c>
      <c r="Z103" s="657">
        <f>SUM(Z100:Z102)</f>
        <v>0</v>
      </c>
      <c r="AA103" s="657">
        <f>SUM(AA100:AA102)</f>
        <v>0</v>
      </c>
      <c r="AB103" s="488"/>
      <c r="AE103" s="656" t="s">
        <v>104</v>
      </c>
      <c r="AF103" s="657">
        <f>SUM(AF100:AF102)</f>
        <v>0</v>
      </c>
      <c r="AG103" s="657">
        <f>SUM(AG100:AG102)</f>
        <v>0</v>
      </c>
      <c r="AH103" s="488"/>
      <c r="AK103" s="656" t="s">
        <v>104</v>
      </c>
      <c r="AL103" s="657">
        <f>SUM(AL100:AL102)</f>
        <v>0</v>
      </c>
      <c r="AM103" s="657">
        <f>SUM(AM100:AM102)</f>
        <v>0</v>
      </c>
      <c r="AN103" s="488"/>
      <c r="AP103" s="572"/>
      <c r="AQ103" s="656" t="s">
        <v>104</v>
      </c>
      <c r="AR103" s="657">
        <f>SUM(AR100:AR102)</f>
        <v>0</v>
      </c>
      <c r="AS103" s="657">
        <f>SUM(AS100:AS102)</f>
        <v>0</v>
      </c>
      <c r="AT103" s="488"/>
      <c r="AW103" s="656" t="s">
        <v>104</v>
      </c>
      <c r="AX103" s="657">
        <f>SUM(AX100:AX102)</f>
        <v>4</v>
      </c>
      <c r="AY103" s="657">
        <f>SUM(AY100:AY102)</f>
        <v>0</v>
      </c>
      <c r="AZ103" s="488"/>
      <c r="BC103" s="656" t="s">
        <v>104</v>
      </c>
      <c r="BD103" s="657">
        <f>SUM(BD100:BD102)</f>
        <v>4</v>
      </c>
      <c r="BE103" s="657">
        <f>SUM(BE100:BE102)</f>
        <v>4</v>
      </c>
      <c r="BF103" s="488"/>
      <c r="BI103" s="656" t="s">
        <v>104</v>
      </c>
      <c r="BJ103" s="657">
        <f>SUM(BJ100:BJ102)</f>
        <v>0</v>
      </c>
      <c r="BK103" s="657">
        <f>SUM(BK100:BK102)</f>
        <v>0</v>
      </c>
      <c r="BL103" s="488"/>
      <c r="BO103" s="656" t="s">
        <v>104</v>
      </c>
      <c r="BP103" s="657">
        <f>SUM(BP100:BP102)</f>
        <v>0</v>
      </c>
      <c r="BQ103" s="657">
        <f>SUM(BQ100:BQ102)</f>
        <v>0</v>
      </c>
      <c r="BT103" s="656" t="s">
        <v>104</v>
      </c>
      <c r="BU103" s="657">
        <f>SUM(BU100:BU102)</f>
        <v>0</v>
      </c>
      <c r="BV103" s="657">
        <f>SUM(BV100:BV102)</f>
        <v>0</v>
      </c>
      <c r="BY103" s="656" t="s">
        <v>104</v>
      </c>
      <c r="BZ103" s="657">
        <f>SUM(BZ100:BZ102)</f>
        <v>0</v>
      </c>
      <c r="CA103" s="657">
        <f>SUM(CA100:CA102)</f>
        <v>0</v>
      </c>
      <c r="CD103" s="656" t="s">
        <v>104</v>
      </c>
      <c r="CE103" s="657">
        <f>SUM(CE100:CE102)</f>
        <v>0</v>
      </c>
      <c r="CF103" s="657">
        <f>SUM(CF100:CF102)</f>
        <v>0</v>
      </c>
      <c r="CI103" s="656" t="s">
        <v>104</v>
      </c>
      <c r="CJ103" s="657">
        <f>SUM(CJ100:CJ102)</f>
        <v>0</v>
      </c>
      <c r="CK103" s="657">
        <f>SUM(CK100:CK102)</f>
        <v>0</v>
      </c>
      <c r="CN103" s="656" t="s">
        <v>104</v>
      </c>
      <c r="CO103" s="657">
        <f>SUM(CO100:CO102)</f>
        <v>0</v>
      </c>
      <c r="CP103" s="657">
        <f>SUM(CP100:CP102)</f>
        <v>0</v>
      </c>
    </row>
    <row r="104" spans="1:95" ht="15.75">
      <c r="A104" s="970" t="s">
        <v>105</v>
      </c>
      <c r="B104" s="970"/>
      <c r="C104" s="447">
        <f>SUM(B103,N103,T103,Z103,AF103,AL103,AX103,AR103,BD103,BJ103,H103)</f>
        <v>31</v>
      </c>
      <c r="D104" s="512"/>
      <c r="G104" s="577">
        <v>137</v>
      </c>
      <c r="R104" s="571"/>
      <c r="S104" s="577">
        <v>137</v>
      </c>
      <c r="X104" s="571"/>
    </row>
    <row r="105" spans="1:95" ht="15.75">
      <c r="A105" s="968" t="s">
        <v>103</v>
      </c>
      <c r="B105" s="969"/>
      <c r="C105" s="447">
        <f>SUM(C103,O103,U103,AA103,AG103,AM103,AS103,AY103,BE103,BK103,I103)</f>
        <v>26</v>
      </c>
      <c r="D105" s="512"/>
    </row>
    <row r="106" spans="1:95" ht="7.9" customHeight="1">
      <c r="A106" s="512"/>
      <c r="B106" s="512"/>
      <c r="C106" s="512"/>
      <c r="D106" s="512"/>
      <c r="E106" s="512"/>
      <c r="F106" s="512"/>
      <c r="G106" s="512"/>
      <c r="K106" s="512"/>
      <c r="P106" s="512"/>
      <c r="Q106" s="512"/>
      <c r="R106" s="512"/>
      <c r="S106" s="512"/>
      <c r="W106" s="512"/>
      <c r="AA106" s="512"/>
      <c r="AB106" s="512"/>
      <c r="AE106" s="512"/>
      <c r="AF106" s="512"/>
      <c r="AG106" s="512"/>
      <c r="AH106" s="512"/>
      <c r="AK106" s="512"/>
      <c r="AL106" s="512"/>
      <c r="AM106" s="512"/>
      <c r="AN106" s="512"/>
      <c r="AQ106" s="512"/>
      <c r="AR106" s="512"/>
      <c r="AS106" s="512"/>
      <c r="AT106" s="512"/>
      <c r="AW106" s="512"/>
      <c r="AX106" s="512"/>
      <c r="AY106" s="512"/>
      <c r="AZ106" s="512"/>
      <c r="BC106" s="512"/>
      <c r="BD106" s="512"/>
      <c r="BE106" s="512"/>
      <c r="BF106" s="512"/>
      <c r="BI106" s="512"/>
      <c r="BJ106" s="512"/>
      <c r="BK106" s="512"/>
      <c r="BL106" s="512"/>
    </row>
    <row r="107" spans="1:95" ht="18" customHeight="1">
      <c r="A107" s="728" t="s">
        <v>762</v>
      </c>
      <c r="B107" s="974" t="s">
        <v>598</v>
      </c>
      <c r="C107" s="974"/>
      <c r="D107" s="974" t="s">
        <v>691</v>
      </c>
      <c r="E107" s="974"/>
      <c r="F107" s="512"/>
      <c r="K107" s="512"/>
      <c r="P107" s="512"/>
      <c r="Q107" s="512"/>
      <c r="R107" s="512"/>
      <c r="S107" s="512"/>
      <c r="W107" s="512"/>
      <c r="AA107" s="512"/>
      <c r="AB107" s="512"/>
      <c r="AE107" s="974" t="s">
        <v>598</v>
      </c>
      <c r="AF107" s="974"/>
      <c r="AG107" s="512"/>
      <c r="AH107" s="512"/>
      <c r="AK107" s="974" t="s">
        <v>598</v>
      </c>
      <c r="AL107" s="974"/>
      <c r="AM107" s="512"/>
      <c r="AN107" s="512"/>
      <c r="AQ107" s="974" t="s">
        <v>598</v>
      </c>
      <c r="AR107" s="974"/>
      <c r="AS107" s="512"/>
      <c r="AT107" s="512"/>
      <c r="AW107" s="512"/>
      <c r="AX107" s="512"/>
      <c r="AY107" s="512"/>
      <c r="AZ107" s="512"/>
      <c r="BC107" s="512"/>
      <c r="BD107" s="512"/>
      <c r="BE107" s="512"/>
      <c r="BF107" s="512"/>
      <c r="BI107" s="512"/>
      <c r="BJ107" s="512"/>
      <c r="BK107" s="512"/>
      <c r="BL107" s="512"/>
    </row>
    <row r="108" spans="1:95" ht="18" customHeight="1">
      <c r="A108" s="730" t="s">
        <v>63</v>
      </c>
      <c r="B108" s="973">
        <f>IFERROR(Qty!J110,"")</f>
        <v>4771.0740740740739</v>
      </c>
      <c r="C108" s="973"/>
      <c r="D108" s="1008">
        <f>IFERROR(B109-B108,"")</f>
        <v>7.8350168350170861</v>
      </c>
      <c r="E108" s="1008"/>
      <c r="AE108" s="973">
        <f>IFERROR(Qty!$J$111,"")</f>
        <v>4270</v>
      </c>
      <c r="AF108" s="973"/>
      <c r="AK108" s="973">
        <f>IFERROR(Qty!$J$111,"")</f>
        <v>4270</v>
      </c>
      <c r="AL108" s="973"/>
      <c r="AQ108" s="973">
        <f>IFERROR(Qty!$J$111,"")</f>
        <v>4270</v>
      </c>
      <c r="AR108" s="973"/>
    </row>
    <row r="109" spans="1:95" ht="18" customHeight="1">
      <c r="A109" s="731" t="s">
        <v>761</v>
      </c>
      <c r="B109" s="972">
        <f>IFERROR(Qty!Q110,"")</f>
        <v>4778.909090909091</v>
      </c>
      <c r="C109" s="972"/>
      <c r="D109" s="1008"/>
      <c r="E109" s="1008"/>
      <c r="S109" s="169">
        <v>263</v>
      </c>
      <c r="AE109" s="972">
        <f>IFERROR(Qty!$Q$111,"")</f>
        <v>4270</v>
      </c>
      <c r="AF109" s="972"/>
      <c r="AK109" s="972">
        <f>IFERROR(Qty!$Q$111,"")</f>
        <v>4270</v>
      </c>
      <c r="AL109" s="972"/>
      <c r="AQ109" s="972">
        <f>IFERROR(Qty!$Q$111,"")</f>
        <v>4270</v>
      </c>
      <c r="AR109" s="972"/>
    </row>
    <row r="110" spans="1:95">
      <c r="D110" s="658"/>
      <c r="E110" s="658"/>
      <c r="S110" s="963" t="s">
        <v>795</v>
      </c>
      <c r="T110" s="963"/>
      <c r="U110" s="828" t="str">
        <f>IFERROR(VLOOKUP(T111,'CHANGE SHIFT'!$B:$C,2,FALSE),"")</f>
        <v/>
      </c>
      <c r="V110" s="592" t="str">
        <f>IFERROR(VLOOKUP(T111,'SETT AREA UNIT'!$B:$C,2,FALSE),"")</f>
        <v/>
      </c>
      <c r="W110" s="827"/>
      <c r="AQ110" s="989" t="s">
        <v>795</v>
      </c>
      <c r="AR110" s="990"/>
      <c r="AS110" s="828" t="str">
        <f>IFERROR(VLOOKUP(AR111,'CHANGE SHIFT'!$B:$C,2,FALSE),"")</f>
        <v/>
      </c>
      <c r="AT110" s="592" t="str">
        <f>IFERROR(VLOOKUP(AR111,'SETT AREA UNIT'!$B:$C,2,FALSE),"")</f>
        <v/>
      </c>
    </row>
    <row r="111" spans="1:95" ht="18.75">
      <c r="A111" s="971" t="s">
        <v>2</v>
      </c>
      <c r="B111" s="971"/>
      <c r="C111" s="971"/>
      <c r="E111" s="571"/>
      <c r="F111" s="571"/>
      <c r="K111" s="756"/>
      <c r="L111" s="756"/>
      <c r="Q111" s="756"/>
      <c r="R111" s="756"/>
      <c r="S111" s="736" t="s">
        <v>769</v>
      </c>
      <c r="T111" s="238"/>
      <c r="U111" s="592" t="str">
        <f>IFERROR(VLOOKUP(T111,'Loading RTK'!$C:$D,2,FALSE),"")</f>
        <v/>
      </c>
      <c r="V111" s="592" t="str">
        <f>IFERROR(IF(T111="","",VLOOKUP(T111,'UNIT UNREG'!$B:$C,2,FALSE)),"")</f>
        <v/>
      </c>
      <c r="X111" s="571"/>
      <c r="Y111" s="512"/>
      <c r="Z111" s="512"/>
      <c r="AA111" s="512"/>
      <c r="AC111" s="571"/>
      <c r="AE111" s="512"/>
      <c r="AF111" s="512"/>
      <c r="AG111" s="512"/>
      <c r="AI111" s="571"/>
      <c r="AK111" s="512"/>
      <c r="AL111" s="512"/>
      <c r="AM111" s="512"/>
      <c r="AO111" s="571"/>
      <c r="AQ111" s="736" t="s">
        <v>769</v>
      </c>
      <c r="AR111" s="238"/>
      <c r="AS111" s="592" t="str">
        <f>IFERROR(VLOOKUP(AR111,'Loading RTK'!$C:$D,2,FALSE),"")</f>
        <v/>
      </c>
      <c r="AT111" s="592" t="str">
        <f>IFERROR(IF(AR111="","",VLOOKUP(AR111,'UNIT UNREG'!$B:$C,2,FALSE)),"")</f>
        <v/>
      </c>
      <c r="AU111" s="571"/>
      <c r="AW111" s="512"/>
      <c r="AX111" s="512"/>
      <c r="AY111" s="512"/>
      <c r="BA111" s="571"/>
      <c r="BC111" s="512"/>
      <c r="BD111" s="512"/>
      <c r="BE111" s="512"/>
      <c r="BG111" s="571"/>
      <c r="BI111" s="512"/>
      <c r="BJ111" s="512"/>
      <c r="BK111" s="512"/>
      <c r="BM111" s="571"/>
    </row>
    <row r="112" spans="1:95" ht="21">
      <c r="A112" s="965" t="s">
        <v>572</v>
      </c>
      <c r="B112" s="966"/>
      <c r="C112" s="966"/>
      <c r="D112" s="966"/>
      <c r="E112" s="967"/>
      <c r="F112" s="571"/>
      <c r="G112" s="965" t="s">
        <v>573</v>
      </c>
      <c r="H112" s="966"/>
      <c r="I112" s="966"/>
      <c r="J112" s="966"/>
      <c r="K112" s="967"/>
      <c r="L112" s="571"/>
      <c r="M112" s="965" t="s">
        <v>171</v>
      </c>
      <c r="N112" s="966"/>
      <c r="O112" s="966"/>
      <c r="P112" s="966"/>
      <c r="Q112" s="967"/>
      <c r="R112" s="571"/>
      <c r="S112" s="965" t="s">
        <v>90</v>
      </c>
      <c r="T112" s="966"/>
      <c r="U112" s="966"/>
      <c r="V112" s="966"/>
      <c r="W112" s="967"/>
      <c r="X112" s="571"/>
      <c r="Y112" s="965" t="s">
        <v>172</v>
      </c>
      <c r="Z112" s="966"/>
      <c r="AA112" s="966"/>
      <c r="AB112" s="966"/>
      <c r="AC112" s="967"/>
      <c r="AE112" s="965" t="s">
        <v>188</v>
      </c>
      <c r="AF112" s="966"/>
      <c r="AG112" s="966"/>
      <c r="AH112" s="966"/>
      <c r="AI112" s="967"/>
      <c r="AK112" s="965" t="s">
        <v>199</v>
      </c>
      <c r="AL112" s="966"/>
      <c r="AM112" s="966"/>
      <c r="AN112" s="966"/>
      <c r="AO112" s="967"/>
      <c r="AQ112" s="965" t="s">
        <v>536</v>
      </c>
      <c r="AR112" s="966"/>
      <c r="AS112" s="966"/>
      <c r="AT112" s="966"/>
      <c r="AU112" s="967"/>
      <c r="AW112" s="965" t="s">
        <v>197</v>
      </c>
      <c r="AX112" s="966"/>
      <c r="AY112" s="966"/>
      <c r="AZ112" s="966"/>
      <c r="BA112" s="967"/>
      <c r="BC112" s="965" t="s">
        <v>168</v>
      </c>
      <c r="BD112" s="966"/>
      <c r="BE112" s="966"/>
      <c r="BF112" s="966"/>
      <c r="BG112" s="967"/>
      <c r="BI112" s="965" t="s">
        <v>189</v>
      </c>
      <c r="BJ112" s="966"/>
      <c r="BK112" s="966"/>
      <c r="BL112" s="966"/>
      <c r="BM112" s="967"/>
      <c r="BO112" s="964" t="s">
        <v>190</v>
      </c>
      <c r="BP112" s="964"/>
      <c r="BQ112" s="964"/>
      <c r="BR112" s="964"/>
      <c r="BT112" s="964" t="s">
        <v>191</v>
      </c>
      <c r="BU112" s="964"/>
      <c r="BV112" s="964"/>
      <c r="BW112" s="964"/>
      <c r="BY112" s="964" t="s">
        <v>192</v>
      </c>
      <c r="BZ112" s="964"/>
      <c r="CA112" s="964"/>
      <c r="CB112" s="964"/>
      <c r="CD112" s="964" t="s">
        <v>193</v>
      </c>
      <c r="CE112" s="964"/>
      <c r="CF112" s="964"/>
      <c r="CG112" s="964"/>
      <c r="CI112" s="964" t="s">
        <v>194</v>
      </c>
      <c r="CJ112" s="964"/>
      <c r="CK112" s="964"/>
      <c r="CL112" s="964"/>
      <c r="CN112" s="964" t="s">
        <v>195</v>
      </c>
      <c r="CO112" s="964"/>
      <c r="CP112" s="964"/>
      <c r="CQ112" s="964"/>
    </row>
    <row r="113" spans="1:95" ht="15.75">
      <c r="A113" s="231" t="s">
        <v>84</v>
      </c>
      <c r="B113" s="68" t="s">
        <v>151</v>
      </c>
      <c r="C113" s="68" t="s">
        <v>152</v>
      </c>
      <c r="D113" s="68" t="s">
        <v>434</v>
      </c>
      <c r="E113" s="68" t="s">
        <v>167</v>
      </c>
      <c r="F113" s="571"/>
      <c r="G113" s="231" t="s">
        <v>84</v>
      </c>
      <c r="H113" s="68" t="s">
        <v>151</v>
      </c>
      <c r="I113" s="68" t="s">
        <v>152</v>
      </c>
      <c r="J113" s="68" t="s">
        <v>434</v>
      </c>
      <c r="K113" s="68" t="s">
        <v>167</v>
      </c>
      <c r="L113" s="571"/>
      <c r="M113" s="231" t="s">
        <v>84</v>
      </c>
      <c r="N113" s="68" t="s">
        <v>151</v>
      </c>
      <c r="O113" s="68" t="s">
        <v>152</v>
      </c>
      <c r="P113" s="68" t="s">
        <v>434</v>
      </c>
      <c r="Q113" s="68" t="s">
        <v>167</v>
      </c>
      <c r="R113" s="571"/>
      <c r="S113" s="231" t="s">
        <v>84</v>
      </c>
      <c r="T113" s="68" t="s">
        <v>151</v>
      </c>
      <c r="U113" s="68" t="s">
        <v>152</v>
      </c>
      <c r="V113" s="68" t="s">
        <v>434</v>
      </c>
      <c r="W113" s="68" t="s">
        <v>167</v>
      </c>
      <c r="X113" s="571"/>
      <c r="Y113" s="231" t="s">
        <v>84</v>
      </c>
      <c r="Z113" s="68" t="s">
        <v>151</v>
      </c>
      <c r="AA113" s="68" t="s">
        <v>152</v>
      </c>
      <c r="AB113" s="68" t="s">
        <v>434</v>
      </c>
      <c r="AC113" s="68" t="s">
        <v>167</v>
      </c>
      <c r="AD113" s="571"/>
      <c r="AE113" s="231" t="s">
        <v>84</v>
      </c>
      <c r="AF113" s="68" t="s">
        <v>151</v>
      </c>
      <c r="AG113" s="68" t="s">
        <v>152</v>
      </c>
      <c r="AH113" s="68" t="s">
        <v>434</v>
      </c>
      <c r="AI113" s="68" t="s">
        <v>167</v>
      </c>
      <c r="AJ113" s="571"/>
      <c r="AK113" s="231" t="s">
        <v>84</v>
      </c>
      <c r="AL113" s="68" t="s">
        <v>151</v>
      </c>
      <c r="AM113" s="68" t="s">
        <v>152</v>
      </c>
      <c r="AN113" s="68" t="s">
        <v>434</v>
      </c>
      <c r="AO113" s="68" t="s">
        <v>167</v>
      </c>
      <c r="AP113" s="571"/>
      <c r="AQ113" s="231" t="s">
        <v>84</v>
      </c>
      <c r="AR113" s="68" t="s">
        <v>151</v>
      </c>
      <c r="AS113" s="68" t="s">
        <v>152</v>
      </c>
      <c r="AT113" s="68" t="s">
        <v>434</v>
      </c>
      <c r="AU113" s="68" t="s">
        <v>167</v>
      </c>
      <c r="AV113" s="571"/>
      <c r="AW113" s="231" t="s">
        <v>84</v>
      </c>
      <c r="AX113" s="68" t="s">
        <v>151</v>
      </c>
      <c r="AY113" s="68" t="s">
        <v>152</v>
      </c>
      <c r="AZ113" s="68" t="s">
        <v>434</v>
      </c>
      <c r="BA113" s="68" t="s">
        <v>167</v>
      </c>
      <c r="BB113" s="571"/>
      <c r="BC113" s="231" t="s">
        <v>84</v>
      </c>
      <c r="BD113" s="68" t="s">
        <v>151</v>
      </c>
      <c r="BE113" s="68" t="s">
        <v>152</v>
      </c>
      <c r="BF113" s="68" t="s">
        <v>434</v>
      </c>
      <c r="BG113" s="68" t="s">
        <v>167</v>
      </c>
      <c r="BH113" s="571"/>
      <c r="BI113" s="231" t="s">
        <v>84</v>
      </c>
      <c r="BJ113" s="68" t="s">
        <v>151</v>
      </c>
      <c r="BK113" s="68" t="s">
        <v>152</v>
      </c>
      <c r="BL113" s="68" t="s">
        <v>434</v>
      </c>
      <c r="BM113" s="68" t="s">
        <v>167</v>
      </c>
      <c r="BO113" s="68" t="s">
        <v>84</v>
      </c>
      <c r="BP113" s="68" t="s">
        <v>102</v>
      </c>
      <c r="BQ113" s="68" t="s">
        <v>79</v>
      </c>
      <c r="BR113" s="68" t="s">
        <v>167</v>
      </c>
      <c r="BT113" s="68" t="s">
        <v>84</v>
      </c>
      <c r="BU113" s="68" t="s">
        <v>102</v>
      </c>
      <c r="BV113" s="68" t="s">
        <v>79</v>
      </c>
      <c r="BW113" s="68" t="s">
        <v>167</v>
      </c>
      <c r="BY113" s="68" t="s">
        <v>84</v>
      </c>
      <c r="BZ113" s="68" t="s">
        <v>102</v>
      </c>
      <c r="CA113" s="68" t="s">
        <v>79</v>
      </c>
      <c r="CB113" s="68" t="s">
        <v>167</v>
      </c>
      <c r="CD113" s="68" t="s">
        <v>84</v>
      </c>
      <c r="CE113" s="68" t="s">
        <v>102</v>
      </c>
      <c r="CF113" s="68" t="s">
        <v>79</v>
      </c>
      <c r="CG113" s="68" t="s">
        <v>167</v>
      </c>
      <c r="CI113" s="68" t="s">
        <v>84</v>
      </c>
      <c r="CJ113" s="68" t="s">
        <v>102</v>
      </c>
      <c r="CK113" s="68" t="s">
        <v>79</v>
      </c>
      <c r="CL113" s="68" t="s">
        <v>167</v>
      </c>
      <c r="CN113" s="68" t="s">
        <v>84</v>
      </c>
      <c r="CO113" s="68" t="s">
        <v>102</v>
      </c>
      <c r="CP113" s="68" t="s">
        <v>79</v>
      </c>
      <c r="CQ113" s="68" t="s">
        <v>167</v>
      </c>
    </row>
    <row r="114" spans="1:95">
      <c r="A114" s="238">
        <v>2</v>
      </c>
      <c r="B114" s="7">
        <v>189</v>
      </c>
      <c r="C114" s="356" t="s">
        <v>65</v>
      </c>
      <c r="D114" s="592" t="str">
        <f>IFERROR(VLOOKUP(B114,'SETT AREA UNIT'!$B:$C,2,FALSE),"")</f>
        <v>KM 34</v>
      </c>
      <c r="E114" s="592" t="str">
        <f>IFERROR(IF(B114="","",VLOOKUP(B114,'UNIT UNREG'!$B:$C,2,FALSE)),"")</f>
        <v/>
      </c>
      <c r="F114" s="574"/>
      <c r="G114" s="238">
        <v>4</v>
      </c>
      <c r="H114" s="7">
        <v>299</v>
      </c>
      <c r="I114" s="356" t="s">
        <v>574</v>
      </c>
      <c r="J114" s="592" t="str">
        <f>IFERROR(VLOOKUP(H114,'SETT AREA UNIT'!$B:$C,2,FALSE),"")</f>
        <v>KM 34</v>
      </c>
      <c r="K114" s="592" t="str">
        <f>IFERROR(IF(H114="","",VLOOKUP(H114,'UNIT UNREG'!$B:$C,2,FALSE)),"")</f>
        <v/>
      </c>
      <c r="L114" s="574"/>
      <c r="M114" s="238">
        <v>8</v>
      </c>
      <c r="N114" s="7">
        <v>372</v>
      </c>
      <c r="O114" s="433" t="s">
        <v>427</v>
      </c>
      <c r="P114" s="592" t="str">
        <f>IFERROR(VLOOKUP(N114,'SETT AREA UNIT'!$B:$C,2,FALSE),"")</f>
        <v>KM 34</v>
      </c>
      <c r="Q114" s="592" t="str">
        <f>IFERROR(IF(N114="","",VLOOKUP(N114,'UNIT UNREG'!$B:$C,2,FALSE)),"")</f>
        <v/>
      </c>
      <c r="R114" s="574"/>
      <c r="S114" s="238">
        <v>9</v>
      </c>
      <c r="T114" s="7">
        <v>400</v>
      </c>
      <c r="U114" s="724" t="s">
        <v>70</v>
      </c>
      <c r="V114" s="592" t="str">
        <f>IFERROR(VLOOKUP(T114,'SETT AREA UNIT'!$B:$C,2,FALSE),"")</f>
        <v>KM 34</v>
      </c>
      <c r="W114" s="592" t="str">
        <f>IFERROR(IF(T114="","",VLOOKUP(T114,'UNIT UNREG'!$B:$C,2,FALSE)),"")</f>
        <v/>
      </c>
      <c r="X114" s="574"/>
      <c r="Y114" s="238"/>
      <c r="Z114" s="238"/>
      <c r="AA114" s="573"/>
      <c r="AB114" s="592" t="str">
        <f>IFERROR(VLOOKUP(Z114,'SETT AREA UNIT'!$B:$C,2,FALSE),"")</f>
        <v/>
      </c>
      <c r="AC114" s="592" t="str">
        <f>IFERROR(IF(Z114="","",VLOOKUP(Z114,'UNIT UNREG'!$B:$C,2,FALSE)),"")</f>
        <v/>
      </c>
      <c r="AE114" s="238"/>
      <c r="AF114" s="238"/>
      <c r="AG114" s="573"/>
      <c r="AH114" s="592" t="str">
        <f>IFERROR(VLOOKUP(AF114,'SETT AREA UNIT'!$B:$C,2,FALSE),"")</f>
        <v/>
      </c>
      <c r="AI114" s="592" t="str">
        <f>IFERROR(IF(AF114="","",VLOOKUP(AF114,'UNIT UNREG'!$B:$C,2,FALSE)),"")</f>
        <v/>
      </c>
      <c r="AK114" s="238"/>
      <c r="AL114" s="238"/>
      <c r="AM114" s="238"/>
      <c r="AN114" s="592" t="str">
        <f>IFERROR(VLOOKUP(AL114,'SETT AREA UNIT'!$B:$C,2,FALSE),"")</f>
        <v/>
      </c>
      <c r="AO114" s="592" t="str">
        <f>IFERROR(IF(AL114="","",VLOOKUP(AL114,'UNIT UNREG'!$B:$C,2,FALSE)),"")</f>
        <v/>
      </c>
      <c r="AQ114" s="238"/>
      <c r="AR114" s="238"/>
      <c r="AS114" s="238"/>
      <c r="AT114" s="592" t="str">
        <f>IFERROR(VLOOKUP(AR114,'SETT AREA UNIT'!$B:$C,2,FALSE),"")</f>
        <v/>
      </c>
      <c r="AU114" s="592" t="str">
        <f>IFERROR(IF(AR114="","",VLOOKUP(AR114,'UNIT UNREG'!$B:$C,2,FALSE)),"")</f>
        <v/>
      </c>
      <c r="AW114" s="238"/>
      <c r="AX114" s="834"/>
      <c r="AY114" s="575"/>
      <c r="AZ114" s="592" t="str">
        <f>IFERROR(VLOOKUP(AX114,'SETT AREA UNIT'!$B:$C,2,FALSE),"")</f>
        <v/>
      </c>
      <c r="BA114" s="592" t="str">
        <f>IFERROR(IF(AX114="","",VLOOKUP(AX114,'UNIT UNREG'!$B:$C,2,FALSE)),"")</f>
        <v/>
      </c>
      <c r="BC114" s="238">
        <v>6</v>
      </c>
      <c r="BD114" s="7">
        <v>123</v>
      </c>
      <c r="BE114" s="418" t="s">
        <v>566</v>
      </c>
      <c r="BF114" s="592" t="str">
        <f>IFERROR(VLOOKUP(BD114,'SETT AREA UNIT'!$B:$C,2,FALSE),"")</f>
        <v>KM 69</v>
      </c>
      <c r="BG114" s="592" t="str">
        <f>IFERROR(IF(BD114="","",VLOOKUP(BD114,'UNIT UNREG'!$B:$C,2,FALSE)),"")</f>
        <v/>
      </c>
      <c r="BH114" s="572"/>
      <c r="BI114" s="238"/>
      <c r="BJ114" s="238"/>
      <c r="BK114" s="238"/>
      <c r="BL114" s="592" t="str">
        <f>IFERROR(VLOOKUP(BJ114,'SETT AREA UNIT'!$B:$C,2,FALSE),"")</f>
        <v/>
      </c>
      <c r="BM114" s="592" t="str">
        <f>IFERROR(VLOOKUP(BJ114,'UNIT UNREG'!$B:$C,2,FALSE),"")</f>
        <v>UNREG</v>
      </c>
      <c r="BO114" s="238"/>
      <c r="BP114" s="238"/>
      <c r="BQ114" s="238"/>
      <c r="BR114" s="238"/>
      <c r="BT114" s="238"/>
      <c r="BU114" s="238"/>
      <c r="BV114" s="238"/>
      <c r="BW114" s="238"/>
      <c r="BY114" s="238"/>
      <c r="BZ114" s="238"/>
      <c r="CA114" s="238"/>
      <c r="CB114" s="238"/>
      <c r="CD114" s="238"/>
      <c r="CE114" s="238"/>
      <c r="CF114" s="238"/>
      <c r="CG114" s="238"/>
      <c r="CI114" s="238"/>
      <c r="CJ114" s="238"/>
      <c r="CK114" s="238"/>
      <c r="CL114" s="238"/>
      <c r="CN114" s="238"/>
      <c r="CO114" s="238"/>
      <c r="CP114" s="238"/>
      <c r="CQ114" s="238"/>
    </row>
    <row r="115" spans="1:95">
      <c r="A115" s="238">
        <v>23</v>
      </c>
      <c r="B115" s="7">
        <v>352</v>
      </c>
      <c r="C115" s="356" t="s">
        <v>65</v>
      </c>
      <c r="D115" s="592" t="str">
        <f>IFERROR(VLOOKUP(B115,'SETT AREA UNIT'!$B:$C,2,FALSE),"")</f>
        <v>KM 69</v>
      </c>
      <c r="E115" s="592" t="str">
        <f>IFERROR(IF(B115="","",VLOOKUP(B115,'UNIT UNREG'!$B:$C,2,FALSE)),"")</f>
        <v/>
      </c>
      <c r="F115" s="574"/>
      <c r="G115" s="238">
        <v>7</v>
      </c>
      <c r="H115" s="865">
        <v>203</v>
      </c>
      <c r="I115" s="356" t="s">
        <v>574</v>
      </c>
      <c r="J115" s="592" t="str">
        <f>IFERROR(VLOOKUP(H115,'SETT AREA UNIT'!$B:$C,2,FALSE),"")</f>
        <v>KM 69</v>
      </c>
      <c r="K115" s="592" t="str">
        <f>IFERROR(IF(H115="","",VLOOKUP(H115,'UNIT UNREG'!$B:$C,2,FALSE)),"")</f>
        <v/>
      </c>
      <c r="L115" s="574"/>
      <c r="M115" s="238">
        <v>8</v>
      </c>
      <c r="N115" s="7">
        <v>175</v>
      </c>
      <c r="O115" s="433" t="s">
        <v>427</v>
      </c>
      <c r="P115" s="592" t="str">
        <f>IFERROR(VLOOKUP(N115,'SETT AREA UNIT'!$B:$C,2,FALSE),"")</f>
        <v>KM 34</v>
      </c>
      <c r="Q115" s="592" t="str">
        <f>IFERROR(IF(N115="","",VLOOKUP(N115,'UNIT UNREG'!$B:$C,2,FALSE)),"")</f>
        <v/>
      </c>
      <c r="R115" s="574"/>
      <c r="S115" s="238">
        <v>13</v>
      </c>
      <c r="T115" s="7">
        <v>222</v>
      </c>
      <c r="U115" s="724" t="s">
        <v>70</v>
      </c>
      <c r="V115" s="592" t="str">
        <f>IFERROR(VLOOKUP(T115,'SETT AREA UNIT'!$B:$C,2,FALSE),"")</f>
        <v>KM 34</v>
      </c>
      <c r="W115" s="592" t="str">
        <f>IFERROR(IF(T115="","",VLOOKUP(T115,'UNIT UNREG'!$B:$C,2,FALSE)),"")</f>
        <v/>
      </c>
      <c r="X115" s="574"/>
      <c r="Y115" s="238"/>
      <c r="Z115" s="238"/>
      <c r="AA115" s="575"/>
      <c r="AB115" s="592" t="str">
        <f>IFERROR(VLOOKUP(Z115,'SETT AREA UNIT'!$B:$C,2,FALSE),"")</f>
        <v/>
      </c>
      <c r="AC115" s="592" t="str">
        <f>IFERROR(IF(Z115="","",VLOOKUP(Z115,'UNIT UNREG'!$B:$C,2,FALSE)),"")</f>
        <v/>
      </c>
      <c r="AE115" s="238"/>
      <c r="AF115" s="238"/>
      <c r="AG115" s="575"/>
      <c r="AH115" s="592" t="str">
        <f>IFERROR(VLOOKUP(AF115,'SETT AREA UNIT'!$B:$C,2,FALSE),"")</f>
        <v/>
      </c>
      <c r="AI115" s="592" t="str">
        <f>IFERROR(IF(AF115="","",VLOOKUP(AF115,'UNIT UNREG'!$B:$C,2,FALSE)),"")</f>
        <v/>
      </c>
      <c r="AK115" s="238"/>
      <c r="AL115" s="238"/>
      <c r="AM115" s="238"/>
      <c r="AN115" s="592" t="str">
        <f>IFERROR(VLOOKUP(AL115,'SETT AREA UNIT'!$B:$C,2,FALSE),"")</f>
        <v/>
      </c>
      <c r="AO115" s="592" t="str">
        <f>IFERROR(IF(AL115="","",VLOOKUP(AL115,'UNIT UNREG'!$B:$C,2,FALSE)),"")</f>
        <v/>
      </c>
      <c r="AQ115" s="238"/>
      <c r="AR115" s="238"/>
      <c r="AS115" s="238"/>
      <c r="AT115" s="592" t="str">
        <f>IFERROR(VLOOKUP(AR115,'SETT AREA UNIT'!$B:$C,2,FALSE),"")</f>
        <v/>
      </c>
      <c r="AU115" s="592" t="str">
        <f>IFERROR(IF(AR115="","",VLOOKUP(AR115,'UNIT UNREG'!$B:$C,2,FALSE)),"")</f>
        <v/>
      </c>
      <c r="AW115" s="238"/>
      <c r="AX115" s="834"/>
      <c r="AY115" s="575"/>
      <c r="AZ115" s="592" t="str">
        <f>IFERROR(VLOOKUP(AX115,'SETT AREA UNIT'!$B:$C,2,FALSE),"")</f>
        <v/>
      </c>
      <c r="BA115" s="592" t="str">
        <f>IFERROR(IF(AX115="","",VLOOKUP(AX115,'UNIT UNREG'!$B:$C,2,FALSE)),"")</f>
        <v/>
      </c>
      <c r="BC115" s="238">
        <v>7</v>
      </c>
      <c r="BD115" s="7">
        <v>197</v>
      </c>
      <c r="BE115" s="418" t="s">
        <v>566</v>
      </c>
      <c r="BF115" s="592" t="str">
        <f>IFERROR(VLOOKUP(BD115,'SETT AREA UNIT'!$B:$C,2,FALSE),"")</f>
        <v>KM 34</v>
      </c>
      <c r="BG115" s="592" t="str">
        <f>IFERROR(IF(BD115="","",VLOOKUP(BD115,'UNIT UNREG'!$B:$C,2,FALSE)),"")</f>
        <v/>
      </c>
      <c r="BH115" s="572"/>
      <c r="BI115" s="238"/>
      <c r="BJ115" s="238"/>
      <c r="BK115" s="238"/>
      <c r="BL115" s="592" t="str">
        <f>IFERROR(VLOOKUP(BJ115,'SETT AREA UNIT'!$B:$C,2,FALSE),"")</f>
        <v/>
      </c>
      <c r="BM115" s="592" t="str">
        <f>IFERROR(VLOOKUP(BJ115,'UNIT UNREG'!$B:$C,2,FALSE),"")</f>
        <v>UNREG</v>
      </c>
      <c r="BO115" s="238"/>
      <c r="BP115" s="238"/>
      <c r="BQ115" s="238"/>
      <c r="BR115" s="238"/>
      <c r="BT115" s="238"/>
      <c r="BU115" s="238"/>
      <c r="BV115" s="238"/>
      <c r="BW115" s="238"/>
      <c r="BY115" s="238"/>
      <c r="BZ115" s="238"/>
      <c r="CA115" s="238"/>
      <c r="CB115" s="238"/>
      <c r="CD115" s="238"/>
      <c r="CE115" s="238"/>
      <c r="CF115" s="238"/>
      <c r="CG115" s="238"/>
      <c r="CI115" s="238"/>
      <c r="CJ115" s="238"/>
      <c r="CK115" s="238"/>
      <c r="CL115" s="238"/>
      <c r="CN115" s="238"/>
      <c r="CO115" s="238"/>
      <c r="CP115" s="238"/>
      <c r="CQ115" s="238"/>
    </row>
    <row r="116" spans="1:95">
      <c r="A116" s="238">
        <v>23</v>
      </c>
      <c r="B116" s="7">
        <v>211</v>
      </c>
      <c r="C116" s="356" t="s">
        <v>65</v>
      </c>
      <c r="D116" s="592" t="str">
        <f>IFERROR(VLOOKUP(B116,'SETT AREA UNIT'!$B:$C,2,FALSE),"")</f>
        <v>KM 34</v>
      </c>
      <c r="E116" s="592" t="str">
        <f>IFERROR(IF(B116="","",VLOOKUP(B116,'UNIT UNREG'!$B:$C,2,FALSE)),"")</f>
        <v/>
      </c>
      <c r="F116" s="574"/>
      <c r="G116" s="238">
        <v>14</v>
      </c>
      <c r="H116" s="7">
        <v>281</v>
      </c>
      <c r="I116" s="356" t="s">
        <v>574</v>
      </c>
      <c r="J116" s="592" t="str">
        <f>IFERROR(VLOOKUP(H116,'SETT AREA UNIT'!$B:$C,2,FALSE),"")</f>
        <v>KM 69</v>
      </c>
      <c r="K116" s="592" t="str">
        <f>IFERROR(IF(H116="","",VLOOKUP(H116,'UNIT UNREG'!$B:$C,2,FALSE)),"")</f>
        <v/>
      </c>
      <c r="L116" s="574"/>
      <c r="M116" s="238">
        <v>35</v>
      </c>
      <c r="N116" s="7">
        <v>177</v>
      </c>
      <c r="O116" s="433" t="s">
        <v>427</v>
      </c>
      <c r="P116" s="592" t="str">
        <f>IFERROR(VLOOKUP(N116,'SETT AREA UNIT'!$B:$C,2,FALSE),"")</f>
        <v>KM 65</v>
      </c>
      <c r="Q116" s="592" t="str">
        <f>IFERROR(IF(N116="","",VLOOKUP(N116,'UNIT UNREG'!$B:$C,2,FALSE)),"")</f>
        <v/>
      </c>
      <c r="R116" s="574"/>
      <c r="S116" s="238">
        <v>21</v>
      </c>
      <c r="T116" s="7">
        <v>338</v>
      </c>
      <c r="U116" s="724" t="s">
        <v>70</v>
      </c>
      <c r="V116" s="592" t="str">
        <f>IFERROR(VLOOKUP(T116,'SETT AREA UNIT'!$B:$C,2,FALSE),"")</f>
        <v>KM 69</v>
      </c>
      <c r="W116" s="592" t="str">
        <f>IFERROR(IF(T116="","",VLOOKUP(T116,'UNIT UNREG'!$B:$C,2,FALSE)),"")</f>
        <v/>
      </c>
      <c r="X116" s="574"/>
      <c r="Y116" s="238"/>
      <c r="Z116" s="238"/>
      <c r="AA116" s="573"/>
      <c r="AB116" s="592" t="str">
        <f>IFERROR(VLOOKUP(Z116,'SETT AREA UNIT'!$B:$C,2,FALSE),"")</f>
        <v/>
      </c>
      <c r="AC116" s="592" t="str">
        <f>IFERROR(IF(Z116="","",VLOOKUP(Z116,'UNIT UNREG'!$B:$C,2,FALSE)),"")</f>
        <v/>
      </c>
      <c r="AE116" s="238"/>
      <c r="AF116" s="238"/>
      <c r="AG116" s="573"/>
      <c r="AH116" s="592" t="str">
        <f>IFERROR(VLOOKUP(AF116,'SETT AREA UNIT'!$B:$C,2,FALSE),"")</f>
        <v/>
      </c>
      <c r="AI116" s="592" t="str">
        <f>IFERROR(IF(AF116="","",VLOOKUP(AF116,'UNIT UNREG'!$B:$C,2,FALSE)),"")</f>
        <v/>
      </c>
      <c r="AK116" s="238"/>
      <c r="AL116" s="238"/>
      <c r="AM116" s="238"/>
      <c r="AN116" s="592" t="str">
        <f>IFERROR(VLOOKUP(AL116,'SETT AREA UNIT'!$B:$C,2,FALSE),"")</f>
        <v/>
      </c>
      <c r="AO116" s="592" t="str">
        <f>IFERROR(IF(AL116="","",VLOOKUP(AL116,'UNIT UNREG'!$B:$C,2,FALSE)),"")</f>
        <v/>
      </c>
      <c r="AQ116" s="238"/>
      <c r="AR116" s="238"/>
      <c r="AS116" s="238"/>
      <c r="AT116" s="592" t="str">
        <f>IFERROR(VLOOKUP(AR116,'SETT AREA UNIT'!$B:$C,2,FALSE),"")</f>
        <v/>
      </c>
      <c r="AU116" s="592" t="str">
        <f>IFERROR(IF(AR116="","",VLOOKUP(AR116,'UNIT UNREG'!$B:$C,2,FALSE)),"")</f>
        <v/>
      </c>
      <c r="AW116" s="238"/>
      <c r="AX116" s="834"/>
      <c r="AY116" s="575"/>
      <c r="AZ116" s="592" t="str">
        <f>IFERROR(VLOOKUP(AX116,'SETT AREA UNIT'!$B:$C,2,FALSE),"")</f>
        <v/>
      </c>
      <c r="BA116" s="592" t="str">
        <f>IFERROR(IF(AX116="","",VLOOKUP(AX116,'UNIT UNREG'!$B:$C,2,FALSE)),"")</f>
        <v/>
      </c>
      <c r="BC116" s="238">
        <v>12</v>
      </c>
      <c r="BD116" s="7">
        <v>156</v>
      </c>
      <c r="BE116" s="418" t="s">
        <v>566</v>
      </c>
      <c r="BF116" s="592" t="str">
        <f>IFERROR(VLOOKUP(BD116,'SETT AREA UNIT'!$B:$C,2,FALSE),"")</f>
        <v>KM 65</v>
      </c>
      <c r="BG116" s="592" t="str">
        <f>IFERROR(IF(BD116="","",VLOOKUP(BD116,'UNIT UNREG'!$B:$C,2,FALSE)),"")</f>
        <v/>
      </c>
      <c r="BH116" s="572"/>
      <c r="BI116" s="238"/>
      <c r="BJ116" s="238"/>
      <c r="BK116" s="238"/>
      <c r="BL116" s="592" t="str">
        <f>IFERROR(VLOOKUP(BJ116,'SETT AREA UNIT'!$B:$C,2,FALSE),"")</f>
        <v/>
      </c>
      <c r="BM116" s="592" t="str">
        <f>IFERROR(VLOOKUP(BJ116,'UNIT UNREG'!$B:$C,2,FALSE),"")</f>
        <v>UNREG</v>
      </c>
      <c r="BO116" s="238"/>
      <c r="BP116" s="238"/>
      <c r="BQ116" s="238"/>
      <c r="BR116" s="238"/>
      <c r="BT116" s="238"/>
      <c r="BU116" s="238"/>
      <c r="BV116" s="238"/>
      <c r="BW116" s="238"/>
      <c r="BY116" s="238"/>
      <c r="BZ116" s="238"/>
      <c r="CA116" s="238"/>
      <c r="CB116" s="238"/>
      <c r="CD116" s="238"/>
      <c r="CE116" s="238"/>
      <c r="CF116" s="238"/>
      <c r="CG116" s="238"/>
      <c r="CI116" s="238"/>
      <c r="CJ116" s="238"/>
      <c r="CK116" s="238"/>
      <c r="CL116" s="238"/>
      <c r="CN116" s="238"/>
      <c r="CO116" s="238"/>
      <c r="CP116" s="238"/>
      <c r="CQ116" s="238"/>
    </row>
    <row r="117" spans="1:95">
      <c r="A117" s="238">
        <v>29</v>
      </c>
      <c r="B117" s="7">
        <v>343</v>
      </c>
      <c r="C117" s="356" t="s">
        <v>65</v>
      </c>
      <c r="D117" s="592" t="str">
        <f>IFERROR(VLOOKUP(B117,'SETT AREA UNIT'!$B:$C,2,FALSE),"")</f>
        <v>KM 34</v>
      </c>
      <c r="E117" s="592" t="str">
        <f>IFERROR(IF(B117="","",VLOOKUP(B117,'UNIT UNREG'!$B:$C,2,FALSE)),"")</f>
        <v/>
      </c>
      <c r="F117" s="574"/>
      <c r="G117" s="238">
        <v>20</v>
      </c>
      <c r="H117" s="7">
        <v>380</v>
      </c>
      <c r="I117" s="356" t="s">
        <v>574</v>
      </c>
      <c r="J117" s="592" t="str">
        <f>IFERROR(VLOOKUP(H117,'SETT AREA UNIT'!$B:$C,2,FALSE),"")</f>
        <v>KM 34</v>
      </c>
      <c r="K117" s="592" t="str">
        <f>IFERROR(IF(H117="","",VLOOKUP(H117,'UNIT UNREG'!$B:$C,2,FALSE)),"")</f>
        <v/>
      </c>
      <c r="L117" s="574"/>
      <c r="M117" s="238">
        <v>35</v>
      </c>
      <c r="N117" s="7">
        <v>144</v>
      </c>
      <c r="O117" s="433" t="s">
        <v>427</v>
      </c>
      <c r="P117" s="592" t="str">
        <f>IFERROR(VLOOKUP(N117,'SETT AREA UNIT'!$B:$C,2,FALSE),"")</f>
        <v>KM 34</v>
      </c>
      <c r="Q117" s="592" t="str">
        <f>IFERROR(IF(N117="","",VLOOKUP(N117,'UNIT UNREG'!$B:$C,2,FALSE)),"")</f>
        <v/>
      </c>
      <c r="R117" s="574"/>
      <c r="S117" s="238">
        <v>21</v>
      </c>
      <c r="T117" s="7">
        <v>320</v>
      </c>
      <c r="U117" s="724" t="s">
        <v>70</v>
      </c>
      <c r="V117" s="592" t="str">
        <f>IFERROR(VLOOKUP(T117,'SETT AREA UNIT'!$B:$C,2,FALSE),"")</f>
        <v>KM 34</v>
      </c>
      <c r="W117" s="592" t="str">
        <f>IFERROR(IF(T117="","",VLOOKUP(T117,'UNIT UNREG'!$B:$C,2,FALSE)),"")</f>
        <v/>
      </c>
      <c r="X117" s="574"/>
      <c r="Y117" s="238"/>
      <c r="Z117" s="238"/>
      <c r="AA117" s="575"/>
      <c r="AB117" s="592" t="str">
        <f>IFERROR(VLOOKUP(Z117,'SETT AREA UNIT'!$B:$C,2,FALSE),"")</f>
        <v/>
      </c>
      <c r="AC117" s="592" t="str">
        <f>IFERROR(IF(Z117="","",VLOOKUP(Z117,'UNIT UNREG'!$B:$C,2,FALSE)),"")</f>
        <v/>
      </c>
      <c r="AE117" s="238"/>
      <c r="AF117" s="238"/>
      <c r="AG117" s="575"/>
      <c r="AH117" s="592" t="str">
        <f>IFERROR(VLOOKUP(AF117,'SETT AREA UNIT'!$B:$C,2,FALSE),"")</f>
        <v/>
      </c>
      <c r="AI117" s="592" t="str">
        <f>IFERROR(IF(AF117="","",VLOOKUP(AF117,'UNIT UNREG'!$B:$C,2,FALSE)),"")</f>
        <v/>
      </c>
      <c r="AK117" s="238"/>
      <c r="AL117" s="238"/>
      <c r="AM117" s="238"/>
      <c r="AN117" s="592" t="str">
        <f>IFERROR(VLOOKUP(AL117,'SETT AREA UNIT'!$B:$C,2,FALSE),"")</f>
        <v/>
      </c>
      <c r="AO117" s="592" t="str">
        <f>IFERROR(IF(AL117="","",VLOOKUP(AL117,'UNIT UNREG'!$B:$C,2,FALSE)),"")</f>
        <v/>
      </c>
      <c r="AQ117" s="238"/>
      <c r="AR117" s="238"/>
      <c r="AS117" s="238"/>
      <c r="AT117" s="592" t="str">
        <f>IFERROR(VLOOKUP(AR117,'SETT AREA UNIT'!$B:$C,2,FALSE),"")</f>
        <v/>
      </c>
      <c r="AU117" s="592" t="str">
        <f>IFERROR(IF(AR117="","",VLOOKUP(AR117,'UNIT UNREG'!$B:$C,2,FALSE)),"")</f>
        <v/>
      </c>
      <c r="AW117" s="238"/>
      <c r="AX117" s="238"/>
      <c r="AY117" s="575"/>
      <c r="AZ117" s="592" t="str">
        <f>IFERROR(VLOOKUP(AX117,'SETT AREA UNIT'!$B:$C,2,FALSE),"")</f>
        <v/>
      </c>
      <c r="BA117" s="592" t="str">
        <f>IFERROR(IF(AX117="","",VLOOKUP(AX117,'UNIT UNREG'!$B:$C,2,FALSE)),"")</f>
        <v/>
      </c>
      <c r="BC117" s="238">
        <v>13</v>
      </c>
      <c r="BD117" s="7">
        <v>228</v>
      </c>
      <c r="BE117" s="418" t="s">
        <v>566</v>
      </c>
      <c r="BF117" s="592" t="str">
        <f>IFERROR(VLOOKUP(BD117,'SETT AREA UNIT'!$B:$C,2,FALSE),"")</f>
        <v>KM 69</v>
      </c>
      <c r="BG117" s="592" t="str">
        <f>IFERROR(IF(BD117="","",VLOOKUP(BD117,'UNIT UNREG'!$B:$C,2,FALSE)),"")</f>
        <v/>
      </c>
      <c r="BH117" s="572"/>
      <c r="BI117" s="238"/>
      <c r="BJ117" s="238"/>
      <c r="BK117" s="238"/>
      <c r="BL117" s="592" t="str">
        <f>IFERROR(VLOOKUP(BJ117,'SETT AREA UNIT'!$B:$C,2,FALSE),"")</f>
        <v/>
      </c>
      <c r="BM117" s="592" t="str">
        <f>IFERROR(VLOOKUP(BJ117,'UNIT UNREG'!$B:$C,2,FALSE),"")</f>
        <v>UNREG</v>
      </c>
      <c r="BO117" s="238"/>
      <c r="BP117" s="238"/>
      <c r="BQ117" s="238"/>
      <c r="BR117" s="238"/>
      <c r="BT117" s="238"/>
      <c r="BU117" s="238"/>
      <c r="BV117" s="238"/>
      <c r="BW117" s="238"/>
      <c r="BY117" s="238"/>
      <c r="BZ117" s="238"/>
      <c r="CA117" s="238"/>
      <c r="CB117" s="238"/>
      <c r="CD117" s="238"/>
      <c r="CE117" s="238"/>
      <c r="CF117" s="238"/>
      <c r="CG117" s="238"/>
      <c r="CI117" s="238"/>
      <c r="CJ117" s="238"/>
      <c r="CK117" s="238"/>
      <c r="CL117" s="238"/>
      <c r="CN117" s="238"/>
      <c r="CO117" s="238"/>
      <c r="CP117" s="238"/>
      <c r="CQ117" s="238"/>
    </row>
    <row r="118" spans="1:95">
      <c r="A118" s="238">
        <v>30</v>
      </c>
      <c r="B118" s="7">
        <v>179</v>
      </c>
      <c r="C118" s="356" t="s">
        <v>65</v>
      </c>
      <c r="D118" s="592" t="str">
        <f>IFERROR(VLOOKUP(B118,'SETT AREA UNIT'!$B:$C,2,FALSE),"")</f>
        <v>KM 65</v>
      </c>
      <c r="E118" s="592" t="str">
        <f>IFERROR(IF(B118="","",VLOOKUP(B118,'UNIT UNREG'!$B:$C,2,FALSE)),"")</f>
        <v/>
      </c>
      <c r="F118" s="574"/>
      <c r="G118" s="238">
        <v>25</v>
      </c>
      <c r="H118" s="7">
        <v>358</v>
      </c>
      <c r="I118" s="356" t="s">
        <v>574</v>
      </c>
      <c r="J118" s="592" t="str">
        <f>IFERROR(VLOOKUP(H118,'SETT AREA UNIT'!$B:$C,2,FALSE),"")</f>
        <v>KM 69</v>
      </c>
      <c r="K118" s="592" t="str">
        <f>IFERROR(IF(H118="","",VLOOKUP(H118,'UNIT UNREG'!$B:$C,2,FALSE)),"")</f>
        <v/>
      </c>
      <c r="L118" s="574"/>
      <c r="M118" s="238">
        <v>48</v>
      </c>
      <c r="N118" s="7">
        <v>218</v>
      </c>
      <c r="O118" s="433" t="s">
        <v>427</v>
      </c>
      <c r="P118" s="592" t="str">
        <f>IFERROR(VLOOKUP(N118,'SETT AREA UNIT'!$B:$C,2,FALSE),"")</f>
        <v>KM 34</v>
      </c>
      <c r="Q118" s="592" t="str">
        <f>IFERROR(IF(N118="","",VLOOKUP(N118,'UNIT UNREG'!$B:$C,2,FALSE)),"")</f>
        <v/>
      </c>
      <c r="R118" s="574"/>
      <c r="S118" s="238">
        <v>27</v>
      </c>
      <c r="T118" s="7">
        <v>257</v>
      </c>
      <c r="U118" s="724" t="s">
        <v>70</v>
      </c>
      <c r="V118" s="592" t="str">
        <f>IFERROR(VLOOKUP(T118,'SETT AREA UNIT'!$B:$C,2,FALSE),"")</f>
        <v>KM 34</v>
      </c>
      <c r="W118" s="592" t="str">
        <f>IFERROR(IF(T118="","",VLOOKUP(T118,'UNIT UNREG'!$B:$C,2,FALSE)),"")</f>
        <v/>
      </c>
      <c r="X118" s="574"/>
      <c r="Y118" s="238"/>
      <c r="Z118" s="238"/>
      <c r="AA118" s="573"/>
      <c r="AB118" s="592" t="str">
        <f>IFERROR(VLOOKUP(Z118,'SETT AREA UNIT'!$B:$C,2,FALSE),"")</f>
        <v/>
      </c>
      <c r="AC118" s="592" t="str">
        <f>IFERROR(IF(Z118="","",VLOOKUP(Z118,'UNIT UNREG'!$B:$C,2,FALSE)),"")</f>
        <v/>
      </c>
      <c r="AE118" s="238"/>
      <c r="AF118" s="238"/>
      <c r="AG118" s="573"/>
      <c r="AH118" s="592" t="str">
        <f>IFERROR(VLOOKUP(AF118,'SETT AREA UNIT'!$B:$C,2,FALSE),"")</f>
        <v/>
      </c>
      <c r="AI118" s="592" t="str">
        <f>IFERROR(IF(AF118="","",VLOOKUP(AF118,'UNIT UNREG'!$B:$C,2,FALSE)),"")</f>
        <v/>
      </c>
      <c r="AK118" s="238"/>
      <c r="AL118" s="238"/>
      <c r="AM118" s="238"/>
      <c r="AN118" s="592" t="str">
        <f>IFERROR(VLOOKUP(AL118,'SETT AREA UNIT'!$B:$C,2,FALSE),"")</f>
        <v/>
      </c>
      <c r="AO118" s="592" t="str">
        <f>IFERROR(IF(AL118="","",VLOOKUP(AL118,'UNIT UNREG'!$B:$C,2,FALSE)),"")</f>
        <v/>
      </c>
      <c r="AQ118" s="238"/>
      <c r="AR118" s="238"/>
      <c r="AS118" s="238"/>
      <c r="AT118" s="592" t="str">
        <f>IFERROR(VLOOKUP(AR118,'SETT AREA UNIT'!$B:$C,2,FALSE),"")</f>
        <v/>
      </c>
      <c r="AU118" s="592" t="str">
        <f>IFERROR(IF(AR118="","",VLOOKUP(AR118,'UNIT UNREG'!$B:$C,2,FALSE)),"")</f>
        <v/>
      </c>
      <c r="AW118" s="238"/>
      <c r="AX118" s="238"/>
      <c r="AY118" s="238"/>
      <c r="AZ118" s="592" t="str">
        <f>IFERROR(VLOOKUP(AX118,'SETT AREA UNIT'!$B:$C,2,FALSE),"")</f>
        <v/>
      </c>
      <c r="BA118" s="592" t="str">
        <f>IFERROR(IF(AX118="","",VLOOKUP(AX118,'UNIT UNREG'!$B:$C,2,FALSE)),"")</f>
        <v/>
      </c>
      <c r="BC118" s="238"/>
      <c r="BD118" s="238"/>
      <c r="BE118" s="575"/>
      <c r="BF118" s="592" t="str">
        <f>IFERROR(VLOOKUP(BD118,'SETT AREA UNIT'!$B:$C,2,FALSE),"")</f>
        <v/>
      </c>
      <c r="BG118" s="592" t="str">
        <f>IFERROR(IF(BD118="","",VLOOKUP(BD118,'UNIT UNREG'!$B:$C,2,FALSE)),"")</f>
        <v/>
      </c>
      <c r="BH118" s="572"/>
      <c r="BI118" s="238"/>
      <c r="BJ118" s="238"/>
      <c r="BK118" s="238"/>
      <c r="BL118" s="592" t="str">
        <f>IFERROR(VLOOKUP(BJ118,'SETT AREA UNIT'!$B:$C,2,FALSE),"")</f>
        <v/>
      </c>
      <c r="BM118" s="592" t="str">
        <f>IFERROR(VLOOKUP(BJ118,'UNIT UNREG'!$B:$C,2,FALSE),"")</f>
        <v>UNREG</v>
      </c>
      <c r="BO118" s="238"/>
      <c r="BP118" s="238"/>
      <c r="BQ118" s="238"/>
      <c r="BR118" s="238"/>
      <c r="BT118" s="238"/>
      <c r="BU118" s="238"/>
      <c r="BV118" s="238"/>
      <c r="BW118" s="238"/>
      <c r="BY118" s="238"/>
      <c r="BZ118" s="238"/>
      <c r="CA118" s="238"/>
      <c r="CB118" s="238"/>
      <c r="CD118" s="238"/>
      <c r="CE118" s="238"/>
      <c r="CF118" s="238"/>
      <c r="CG118" s="238"/>
      <c r="CI118" s="238"/>
      <c r="CJ118" s="238"/>
      <c r="CK118" s="238"/>
      <c r="CL118" s="238"/>
      <c r="CN118" s="238"/>
      <c r="CO118" s="238"/>
      <c r="CP118" s="238"/>
      <c r="CQ118" s="238"/>
    </row>
    <row r="119" spans="1:95">
      <c r="A119" s="238">
        <v>33</v>
      </c>
      <c r="B119" s="7">
        <v>97</v>
      </c>
      <c r="C119" s="356" t="s">
        <v>65</v>
      </c>
      <c r="D119" s="592" t="str">
        <f>IFERROR(VLOOKUP(B119,'SETT AREA UNIT'!$B:$C,2,FALSE),"")</f>
        <v>KM 34</v>
      </c>
      <c r="E119" s="592" t="str">
        <f>IFERROR(IF(B119="","",VLOOKUP(B119,'UNIT UNREG'!$B:$C,2,FALSE)),"")</f>
        <v/>
      </c>
      <c r="F119" s="574"/>
      <c r="G119" s="238">
        <v>33</v>
      </c>
      <c r="H119" s="7">
        <v>346</v>
      </c>
      <c r="I119" s="356" t="s">
        <v>574</v>
      </c>
      <c r="J119" s="592" t="str">
        <f>IFERROR(VLOOKUP(H119,'SETT AREA UNIT'!$B:$C,2,FALSE),"")</f>
        <v>KM 69</v>
      </c>
      <c r="K119" s="592" t="str">
        <f>IFERROR(IF(H119="","",VLOOKUP(H119,'UNIT UNREG'!$B:$C,2,FALSE)),"")</f>
        <v/>
      </c>
      <c r="L119" s="574"/>
      <c r="M119" s="238"/>
      <c r="N119" s="238"/>
      <c r="O119" s="575"/>
      <c r="P119" s="592" t="str">
        <f>IFERROR(VLOOKUP(N119,'SETT AREA UNIT'!$B:$C,2,FALSE),"")</f>
        <v/>
      </c>
      <c r="Q119" s="592" t="str">
        <f>IFERROR(IF(N119="","",VLOOKUP(N119,'UNIT UNREG'!$B:$C,2,FALSE)),"")</f>
        <v/>
      </c>
      <c r="R119" s="574"/>
      <c r="S119" s="238">
        <v>42</v>
      </c>
      <c r="T119" s="7">
        <v>384</v>
      </c>
      <c r="U119" s="724" t="s">
        <v>70</v>
      </c>
      <c r="V119" s="592" t="str">
        <f>IFERROR(VLOOKUP(T119,'SETT AREA UNIT'!$B:$C,2,FALSE),"")</f>
        <v>KM 65</v>
      </c>
      <c r="W119" s="592" t="str">
        <f>IFERROR(IF(T119="","",VLOOKUP(T119,'UNIT UNREG'!$B:$C,2,FALSE)),"")</f>
        <v/>
      </c>
      <c r="X119" s="574"/>
      <c r="Y119" s="238"/>
      <c r="Z119" s="238"/>
      <c r="AA119" s="575"/>
      <c r="AB119" s="592" t="str">
        <f>IFERROR(VLOOKUP(Z119,'SETT AREA UNIT'!$B:$C,2,FALSE),"")</f>
        <v/>
      </c>
      <c r="AC119" s="592" t="str">
        <f>IFERROR(IF(Z119="","",VLOOKUP(Z119,'UNIT UNREG'!$B:$C,2,FALSE)),"")</f>
        <v/>
      </c>
      <c r="AE119" s="238"/>
      <c r="AF119" s="238"/>
      <c r="AG119" s="575"/>
      <c r="AH119" s="592" t="str">
        <f>IFERROR(VLOOKUP(AF119,'SETT AREA UNIT'!$B:$C,2,FALSE),"")</f>
        <v/>
      </c>
      <c r="AI119" s="592" t="str">
        <f>IFERROR(IF(AF119="","",VLOOKUP(AF119,'UNIT UNREG'!$B:$C,2,FALSE)),"")</f>
        <v/>
      </c>
      <c r="AK119" s="238"/>
      <c r="AL119" s="238"/>
      <c r="AM119" s="238"/>
      <c r="AN119" s="592" t="str">
        <f>IFERROR(VLOOKUP(AL119,'SETT AREA UNIT'!$B:$C,2,FALSE),"")</f>
        <v/>
      </c>
      <c r="AO119" s="592" t="str">
        <f>IFERROR(IF(AL119="","",VLOOKUP(AL119,'UNIT UNREG'!$B:$C,2,FALSE)),"")</f>
        <v/>
      </c>
      <c r="AQ119" s="238"/>
      <c r="AR119" s="238"/>
      <c r="AS119" s="238"/>
      <c r="AT119" s="592" t="str">
        <f>IFERROR(VLOOKUP(AR119,'SETT AREA UNIT'!$B:$C,2,FALSE),"")</f>
        <v/>
      </c>
      <c r="AU119" s="592" t="str">
        <f>IFERROR(IF(AR119="","",VLOOKUP(AR119,'UNIT UNREG'!$B:$C,2,FALSE)),"")</f>
        <v/>
      </c>
      <c r="AW119" s="238"/>
      <c r="AX119" s="238"/>
      <c r="AY119" s="238"/>
      <c r="AZ119" s="592" t="str">
        <f>IFERROR(VLOOKUP(AX119,'SETT AREA UNIT'!$B:$C,2,FALSE),"")</f>
        <v/>
      </c>
      <c r="BA119" s="592" t="str">
        <f>IFERROR(IF(AX119="","",VLOOKUP(AX119,'UNIT UNREG'!$B:$C,2,FALSE)),"")</f>
        <v/>
      </c>
      <c r="BC119" s="238"/>
      <c r="BD119" s="238"/>
      <c r="BE119" s="575"/>
      <c r="BF119" s="592" t="str">
        <f>IFERROR(VLOOKUP(BD119,'SETT AREA UNIT'!$B:$C,2,FALSE),"")</f>
        <v/>
      </c>
      <c r="BG119" s="592" t="str">
        <f>IFERROR(IF(BD119="","",VLOOKUP(BD119,'UNIT UNREG'!$B:$C,2,FALSE)),"")</f>
        <v/>
      </c>
      <c r="BH119" s="572"/>
      <c r="BI119" s="238"/>
      <c r="BJ119" s="238"/>
      <c r="BK119" s="238"/>
      <c r="BL119" s="592" t="str">
        <f>IFERROR(VLOOKUP(BJ119,'SETT AREA UNIT'!$B:$C,2,FALSE),"")</f>
        <v/>
      </c>
      <c r="BM119" s="592" t="str">
        <f>IFERROR(VLOOKUP(BJ119,'UNIT UNREG'!$B:$C,2,FALSE),"")</f>
        <v>UNREG</v>
      </c>
      <c r="BO119" s="238"/>
      <c r="BP119" s="238"/>
      <c r="BQ119" s="238"/>
      <c r="BR119" s="238"/>
      <c r="BT119" s="238"/>
      <c r="BU119" s="238"/>
      <c r="BV119" s="238"/>
      <c r="BW119" s="238"/>
      <c r="BY119" s="238"/>
      <c r="BZ119" s="238"/>
      <c r="CA119" s="238"/>
      <c r="CB119" s="238"/>
      <c r="CD119" s="238"/>
      <c r="CE119" s="238"/>
      <c r="CF119" s="238"/>
      <c r="CG119" s="238"/>
      <c r="CI119" s="238"/>
      <c r="CJ119" s="238"/>
      <c r="CK119" s="238"/>
      <c r="CL119" s="238"/>
      <c r="CN119" s="238"/>
      <c r="CO119" s="238"/>
      <c r="CP119" s="238"/>
      <c r="CQ119" s="238"/>
    </row>
    <row r="120" spans="1:95">
      <c r="A120" s="238">
        <v>35</v>
      </c>
      <c r="B120" s="7">
        <v>408</v>
      </c>
      <c r="C120" s="356" t="s">
        <v>65</v>
      </c>
      <c r="D120" s="592" t="str">
        <f>IFERROR(VLOOKUP(B120,'SETT AREA UNIT'!$B:$C,2,FALSE),"")</f>
        <v>KM 65</v>
      </c>
      <c r="E120" s="592" t="str">
        <f>IFERROR(IF(B120="","",VLOOKUP(B120,'UNIT UNREG'!$B:$C,2,FALSE)),"")</f>
        <v/>
      </c>
      <c r="F120" s="574"/>
      <c r="G120" s="238">
        <v>40</v>
      </c>
      <c r="H120" s="7">
        <v>368</v>
      </c>
      <c r="I120" s="356" t="s">
        <v>574</v>
      </c>
      <c r="J120" s="592" t="str">
        <f>IFERROR(VLOOKUP(H120,'SETT AREA UNIT'!$B:$C,2,FALSE),"")</f>
        <v>KM 34</v>
      </c>
      <c r="K120" s="592" t="str">
        <f>IFERROR(IF(H120="","",VLOOKUP(H120,'UNIT UNREG'!$B:$C,2,FALSE)),"")</f>
        <v/>
      </c>
      <c r="L120" s="574"/>
      <c r="M120" s="238"/>
      <c r="N120" s="238"/>
      <c r="O120" s="573"/>
      <c r="P120" s="592" t="str">
        <f>IFERROR(VLOOKUP(N120,'SETT AREA UNIT'!$B:$C,2,FALSE),"")</f>
        <v/>
      </c>
      <c r="Q120" s="592" t="str">
        <f>IFERROR(IF(N120="","",VLOOKUP(N120,'UNIT UNREG'!$B:$C,2,FALSE)),"")</f>
        <v/>
      </c>
      <c r="R120" s="574"/>
      <c r="S120" s="238">
        <v>48</v>
      </c>
      <c r="T120" s="238">
        <v>412</v>
      </c>
      <c r="U120" s="724" t="s">
        <v>70</v>
      </c>
      <c r="V120" s="592" t="str">
        <f>IFERROR(VLOOKUP(T120,'SETT AREA UNIT'!$B:$C,2,FALSE),"")</f>
        <v>KM 34</v>
      </c>
      <c r="W120" s="869" t="str">
        <f>IFERROR(IF(T120="","",VLOOKUP(T120,'UNIT UNREG'!$B:$C,2,FALSE)),"")</f>
        <v/>
      </c>
      <c r="X120" s="574"/>
      <c r="Y120" s="238"/>
      <c r="Z120" s="238"/>
      <c r="AA120" s="573"/>
      <c r="AB120" s="592" t="str">
        <f>IFERROR(VLOOKUP(Z120,'SETT AREA UNIT'!$B:$C,2,FALSE),"")</f>
        <v/>
      </c>
      <c r="AC120" s="592" t="str">
        <f>IFERROR(IF(Z120="","",VLOOKUP(Z120,'UNIT UNREG'!$B:$C,2,FALSE)),"")</f>
        <v/>
      </c>
      <c r="AE120" s="238"/>
      <c r="AF120" s="238"/>
      <c r="AG120" s="573"/>
      <c r="AH120" s="592" t="str">
        <f>IFERROR(VLOOKUP(AF120,'SETT AREA UNIT'!$B:$C,2,FALSE),"")</f>
        <v/>
      </c>
      <c r="AI120" s="592" t="str">
        <f>IFERROR(IF(AF120="","",VLOOKUP(AF120,'UNIT UNREG'!$B:$C,2,FALSE)),"")</f>
        <v/>
      </c>
      <c r="AK120" s="238"/>
      <c r="AL120" s="238"/>
      <c r="AM120" s="238"/>
      <c r="AN120" s="592" t="str">
        <f>IFERROR(VLOOKUP(AL120,'SETT AREA UNIT'!$B:$C,2,FALSE),"")</f>
        <v/>
      </c>
      <c r="AO120" s="592" t="str">
        <f>IFERROR(IF(AL120="","",VLOOKUP(AL120,'UNIT UNREG'!$B:$C,2,FALSE)),"")</f>
        <v/>
      </c>
      <c r="AQ120" s="238"/>
      <c r="AR120" s="238"/>
      <c r="AS120" s="238"/>
      <c r="AT120" s="592" t="str">
        <f>IFERROR(VLOOKUP(AR120,'SETT AREA UNIT'!$B:$C,2,FALSE),"")</f>
        <v/>
      </c>
      <c r="AU120" s="592" t="str">
        <f>IFERROR(IF(AR120="","",VLOOKUP(AR120,'UNIT UNREG'!$B:$C,2,FALSE)),"")</f>
        <v/>
      </c>
      <c r="AW120" s="238"/>
      <c r="AX120" s="238"/>
      <c r="AY120" s="238"/>
      <c r="AZ120" s="592" t="str">
        <f>IFERROR(VLOOKUP(AX120,'SETT AREA UNIT'!$B:$C,2,FALSE),"")</f>
        <v/>
      </c>
      <c r="BA120" s="592" t="str">
        <f>IFERROR(IF(AX120="","",VLOOKUP(AX120,'UNIT UNREG'!$B:$C,2,FALSE)),"")</f>
        <v/>
      </c>
      <c r="BC120" s="238"/>
      <c r="BD120" s="238"/>
      <c r="BE120" s="575"/>
      <c r="BF120" s="592" t="str">
        <f>IFERROR(VLOOKUP(BD120,'SETT AREA UNIT'!$B:$C,2,FALSE),"")</f>
        <v/>
      </c>
      <c r="BG120" s="592" t="str">
        <f>IFERROR(IF(BD120="","",VLOOKUP(BD120,'UNIT UNREG'!$B:$C,2,FALSE)),"")</f>
        <v/>
      </c>
      <c r="BH120" s="572"/>
      <c r="BI120" s="238"/>
      <c r="BJ120" s="238"/>
      <c r="BK120" s="573"/>
      <c r="BL120" s="592" t="str">
        <f>IFERROR(VLOOKUP(BJ120,'SETT AREA UNIT'!$B:$C,2,FALSE),"")</f>
        <v/>
      </c>
      <c r="BM120" s="592" t="str">
        <f>IFERROR(VLOOKUP(BJ120,'UNIT UNREG'!$B:$C,2,FALSE),"")</f>
        <v>UNREG</v>
      </c>
      <c r="BO120" s="238"/>
      <c r="BP120" s="238"/>
      <c r="BQ120" s="238"/>
      <c r="BR120" s="238"/>
      <c r="BT120" s="238"/>
      <c r="BU120" s="238"/>
      <c r="BV120" s="238"/>
      <c r="BW120" s="238"/>
      <c r="BY120" s="238"/>
      <c r="BZ120" s="238"/>
      <c r="CA120" s="238"/>
      <c r="CB120" s="238"/>
      <c r="CD120" s="238"/>
      <c r="CE120" s="238"/>
      <c r="CF120" s="238"/>
      <c r="CG120" s="238"/>
      <c r="CI120" s="238"/>
      <c r="CJ120" s="238"/>
      <c r="CK120" s="238"/>
      <c r="CL120" s="238"/>
      <c r="CN120" s="238"/>
      <c r="CO120" s="238"/>
      <c r="CP120" s="238"/>
      <c r="CQ120" s="238"/>
    </row>
    <row r="121" spans="1:95">
      <c r="A121" s="238">
        <v>41</v>
      </c>
      <c r="B121" s="7">
        <v>336</v>
      </c>
      <c r="C121" s="356" t="s">
        <v>65</v>
      </c>
      <c r="D121" s="592" t="str">
        <f>IFERROR(VLOOKUP(B121,'SETT AREA UNIT'!$B:$C,2,FALSE),"")</f>
        <v>KM 34</v>
      </c>
      <c r="E121" s="592" t="str">
        <f>IFERROR(IF(B121="","",VLOOKUP(B121,'UNIT UNREG'!$B:$C,2,FALSE)),"")</f>
        <v/>
      </c>
      <c r="F121" s="574"/>
      <c r="G121" s="238">
        <v>40</v>
      </c>
      <c r="H121" s="7">
        <v>402</v>
      </c>
      <c r="I121" s="356" t="s">
        <v>574</v>
      </c>
      <c r="J121" s="592" t="str">
        <f>IFERROR(VLOOKUP(H121,'SETT AREA UNIT'!$B:$C,2,FALSE),"")</f>
        <v>KM 34</v>
      </c>
      <c r="K121" s="592" t="str">
        <f>IFERROR(IF(H121="","",VLOOKUP(H121,'UNIT UNREG'!$B:$C,2,FALSE)),"")</f>
        <v/>
      </c>
      <c r="L121" s="574"/>
      <c r="M121" s="238"/>
      <c r="N121" s="238"/>
      <c r="O121" s="575"/>
      <c r="P121" s="592" t="str">
        <f>IFERROR(VLOOKUP(N121,'SETT AREA UNIT'!$B:$C,2,FALSE),"")</f>
        <v/>
      </c>
      <c r="Q121" s="592" t="str">
        <f>IFERROR(IF(N121="","",VLOOKUP(N121,'UNIT UNREG'!$B:$C,2,FALSE)),"")</f>
        <v/>
      </c>
      <c r="R121" s="574"/>
      <c r="S121" s="238">
        <v>52</v>
      </c>
      <c r="T121" s="7">
        <v>148</v>
      </c>
      <c r="U121" s="724" t="s">
        <v>70</v>
      </c>
      <c r="V121" s="592" t="str">
        <f>IFERROR(VLOOKUP(T121,'SETT AREA UNIT'!$B:$C,2,FALSE),"")</f>
        <v>KM 65</v>
      </c>
      <c r="W121" s="592" t="str">
        <f>IFERROR(IF(T121="","",VLOOKUP(T121,'UNIT UNREG'!$B:$C,2,FALSE)),"")</f>
        <v/>
      </c>
      <c r="X121" s="574"/>
      <c r="Y121" s="238"/>
      <c r="Z121" s="238"/>
      <c r="AA121" s="575"/>
      <c r="AB121" s="592" t="str">
        <f>IFERROR(VLOOKUP(Z121,'SETT AREA UNIT'!$B:$C,2,FALSE),"")</f>
        <v/>
      </c>
      <c r="AC121" s="592" t="str">
        <f>IFERROR(IF(Z121="","",VLOOKUP(Z121,'UNIT UNREG'!$B:$C,2,FALSE)),"")</f>
        <v/>
      </c>
      <c r="AE121" s="238"/>
      <c r="AF121" s="238"/>
      <c r="AG121" s="575"/>
      <c r="AH121" s="592" t="str">
        <f>IFERROR(VLOOKUP(AF121,'SETT AREA UNIT'!$B:$C,2,FALSE),"")</f>
        <v/>
      </c>
      <c r="AI121" s="592" t="str">
        <f>IFERROR(IF(AF121="","",VLOOKUP(AF121,'UNIT UNREG'!$B:$C,2,FALSE)),"")</f>
        <v/>
      </c>
      <c r="AK121" s="238"/>
      <c r="AL121" s="238"/>
      <c r="AM121" s="238"/>
      <c r="AN121" s="592" t="str">
        <f>IFERROR(VLOOKUP(AL121,'SETT AREA UNIT'!$B:$C,2,FALSE),"")</f>
        <v/>
      </c>
      <c r="AO121" s="592" t="str">
        <f>IFERROR(IF(AL121="","",VLOOKUP(AL121,'UNIT UNREG'!$B:$C,2,FALSE)),"")</f>
        <v/>
      </c>
      <c r="AQ121" s="238"/>
      <c r="AR121" s="238"/>
      <c r="AS121" s="238"/>
      <c r="AT121" s="592" t="str">
        <f>IFERROR(VLOOKUP(AR121,'SETT AREA UNIT'!$B:$C,2,FALSE),"")</f>
        <v/>
      </c>
      <c r="AU121" s="592" t="str">
        <f>IFERROR(IF(AR121="","",VLOOKUP(AR121,'UNIT UNREG'!$B:$C,2,FALSE)),"")</f>
        <v/>
      </c>
      <c r="AW121" s="238"/>
      <c r="AX121" s="238"/>
      <c r="AY121" s="575"/>
      <c r="AZ121" s="592" t="str">
        <f>IFERROR(VLOOKUP(AX121,'SETT AREA UNIT'!$B:$C,2,FALSE),"")</f>
        <v/>
      </c>
      <c r="BA121" s="592" t="str">
        <f>IFERROR(IF(AX121="","",VLOOKUP(AX121,'UNIT UNREG'!$B:$C,2,FALSE)),"")</f>
        <v/>
      </c>
      <c r="BC121" s="238"/>
      <c r="BD121" s="238"/>
      <c r="BE121" s="575"/>
      <c r="BF121" s="592" t="str">
        <f>IFERROR(VLOOKUP(BD121,'SETT AREA UNIT'!$B:$C,2,FALSE),"")</f>
        <v/>
      </c>
      <c r="BG121" s="592" t="str">
        <f>IFERROR(IF(BD121="","",VLOOKUP(BD121,'UNIT UNREG'!$B:$C,2,FALSE)),"")</f>
        <v/>
      </c>
      <c r="BH121" s="572"/>
      <c r="BI121" s="238"/>
      <c r="BJ121" s="238"/>
      <c r="BK121" s="575"/>
      <c r="BL121" s="592" t="str">
        <f>IFERROR(VLOOKUP(BJ121,'SETT AREA UNIT'!$B:$C,2,FALSE),"")</f>
        <v/>
      </c>
      <c r="BM121" s="592" t="str">
        <f>IFERROR(VLOOKUP(BJ121,'UNIT UNREG'!$B:$C,2,FALSE),"")</f>
        <v>UNREG</v>
      </c>
      <c r="BO121" s="238"/>
      <c r="BP121" s="238"/>
      <c r="BQ121" s="238"/>
      <c r="BR121" s="238"/>
      <c r="BT121" s="238"/>
      <c r="BU121" s="238"/>
      <c r="BV121" s="238"/>
      <c r="BW121" s="238"/>
      <c r="BY121" s="238"/>
      <c r="BZ121" s="238"/>
      <c r="CA121" s="238"/>
      <c r="CB121" s="238"/>
      <c r="CD121" s="238"/>
      <c r="CE121" s="238"/>
      <c r="CF121" s="238"/>
      <c r="CG121" s="238"/>
      <c r="CI121" s="238"/>
      <c r="CJ121" s="238"/>
      <c r="CK121" s="238"/>
      <c r="CL121" s="238"/>
      <c r="CN121" s="238"/>
      <c r="CO121" s="238"/>
      <c r="CP121" s="238"/>
      <c r="CQ121" s="238"/>
    </row>
    <row r="122" spans="1:95">
      <c r="A122" s="238">
        <v>46</v>
      </c>
      <c r="B122" s="7">
        <v>322</v>
      </c>
      <c r="C122" s="356" t="s">
        <v>65</v>
      </c>
      <c r="D122" s="592" t="str">
        <f>IFERROR(VLOOKUP(B122,'SETT AREA UNIT'!$B:$C,2,FALSE),"")</f>
        <v>KM 69</v>
      </c>
      <c r="E122" s="592" t="str">
        <f>IFERROR(IF(B122="","",VLOOKUP(B122,'UNIT UNREG'!$B:$C,2,FALSE)),"")</f>
        <v/>
      </c>
      <c r="F122" s="574"/>
      <c r="G122" s="238">
        <v>41</v>
      </c>
      <c r="H122" s="7">
        <v>296</v>
      </c>
      <c r="I122" s="356" t="s">
        <v>574</v>
      </c>
      <c r="J122" s="592" t="str">
        <f>IFERROR(VLOOKUP(H122,'SETT AREA UNIT'!$B:$C,2,FALSE),"")</f>
        <v>KM 65</v>
      </c>
      <c r="K122" s="592" t="str">
        <f>IFERROR(IF(H122="","",VLOOKUP(H122,'UNIT UNREG'!$B:$C,2,FALSE)),"")</f>
        <v/>
      </c>
      <c r="L122" s="574"/>
      <c r="M122" s="238"/>
      <c r="N122" s="238"/>
      <c r="O122" s="573"/>
      <c r="P122" s="592" t="str">
        <f>IFERROR(VLOOKUP(N122,'SETT AREA UNIT'!$B:$C,2,FALSE),"")</f>
        <v/>
      </c>
      <c r="Q122" s="592" t="str">
        <f>IFERROR(IF(N122="","",VLOOKUP(N122,'UNIT UNREG'!$B:$C,2,FALSE)),"")</f>
        <v/>
      </c>
      <c r="R122" s="574"/>
      <c r="S122" s="238">
        <v>53</v>
      </c>
      <c r="T122" s="7">
        <v>397</v>
      </c>
      <c r="U122" s="724" t="s">
        <v>70</v>
      </c>
      <c r="V122" s="592" t="str">
        <f>IFERROR(VLOOKUP(T122,'SETT AREA UNIT'!$B:$C,2,FALSE),"")</f>
        <v>KM 65</v>
      </c>
      <c r="W122" s="592" t="str">
        <f>IFERROR(IF(T122="","",VLOOKUP(T122,'UNIT UNREG'!$B:$C,2,FALSE)),"")</f>
        <v/>
      </c>
      <c r="X122" s="574"/>
      <c r="Y122" s="238"/>
      <c r="Z122" s="238"/>
      <c r="AA122" s="573"/>
      <c r="AB122" s="592" t="str">
        <f>IFERROR(VLOOKUP(Z122,'SETT AREA UNIT'!$B:$C,2,FALSE),"")</f>
        <v/>
      </c>
      <c r="AC122" s="592" t="str">
        <f>IFERROR(IF(Z122="","",VLOOKUP(Z122,'UNIT UNREG'!$B:$C,2,FALSE)),"")</f>
        <v/>
      </c>
      <c r="AE122" s="238"/>
      <c r="AF122" s="238"/>
      <c r="AG122" s="573"/>
      <c r="AH122" s="592" t="str">
        <f>IFERROR(VLOOKUP(AF122,'SETT AREA UNIT'!$B:$C,2,FALSE),"")</f>
        <v/>
      </c>
      <c r="AI122" s="592" t="str">
        <f>IFERROR(IF(AF122="","",VLOOKUP(AF122,'UNIT UNREG'!$B:$C,2,FALSE)),"")</f>
        <v/>
      </c>
      <c r="AK122" s="238"/>
      <c r="AL122" s="238"/>
      <c r="AM122" s="573"/>
      <c r="AN122" s="592" t="str">
        <f>IFERROR(VLOOKUP(AL122,'SETT AREA UNIT'!$B:$C,2,FALSE),"")</f>
        <v/>
      </c>
      <c r="AO122" s="592" t="str">
        <f>IFERROR(IF(AL122="","",VLOOKUP(AL122,'UNIT UNREG'!$B:$C,2,FALSE)),"")</f>
        <v/>
      </c>
      <c r="AQ122" s="238"/>
      <c r="AR122" s="238"/>
      <c r="AS122" s="238"/>
      <c r="AT122" s="592" t="str">
        <f>IFERROR(VLOOKUP(AR122,'SETT AREA UNIT'!$B:$C,2,FALSE),"")</f>
        <v/>
      </c>
      <c r="AU122" s="592" t="str">
        <f>IFERROR(IF(AR122="","",VLOOKUP(AR122,'UNIT UNREG'!$B:$C,2,FALSE)),"")</f>
        <v/>
      </c>
      <c r="AW122" s="238"/>
      <c r="AX122" s="238"/>
      <c r="AY122" s="573"/>
      <c r="AZ122" s="592" t="str">
        <f>IFERROR(VLOOKUP(AX122,'SETT AREA UNIT'!$B:$C,2,FALSE),"")</f>
        <v/>
      </c>
      <c r="BA122" s="592" t="str">
        <f>IFERROR(IF(AX122="","",VLOOKUP(AX122,'UNIT UNREG'!$B:$C,2,FALSE)),"")</f>
        <v/>
      </c>
      <c r="BC122" s="238"/>
      <c r="BD122" s="238"/>
      <c r="BE122" s="575"/>
      <c r="BF122" s="592" t="str">
        <f>IFERROR(VLOOKUP(BD122,'SETT AREA UNIT'!$B:$C,2,FALSE),"")</f>
        <v/>
      </c>
      <c r="BG122" s="592" t="str">
        <f>IFERROR(IF(BD122="","",VLOOKUP(BD122,'UNIT UNREG'!$B:$C,2,FALSE)),"")</f>
        <v/>
      </c>
      <c r="BH122" s="572"/>
      <c r="BI122" s="238"/>
      <c r="BJ122" s="238"/>
      <c r="BK122" s="573"/>
      <c r="BL122" s="592" t="str">
        <f>IFERROR(VLOOKUP(BJ122,'SETT AREA UNIT'!$B:$C,2,FALSE),"")</f>
        <v/>
      </c>
      <c r="BM122" s="592" t="str">
        <f>IFERROR(VLOOKUP(BJ122,'UNIT UNREG'!$B:$C,2,FALSE),"")</f>
        <v>UNREG</v>
      </c>
      <c r="BO122" s="238"/>
      <c r="BP122" s="238"/>
      <c r="BQ122" s="238"/>
      <c r="BR122" s="238"/>
      <c r="BT122" s="238"/>
      <c r="BU122" s="238"/>
      <c r="BV122" s="238"/>
      <c r="BW122" s="238"/>
      <c r="BY122" s="238"/>
      <c r="BZ122" s="238"/>
      <c r="CA122" s="238"/>
      <c r="CB122" s="238"/>
      <c r="CD122" s="238"/>
      <c r="CE122" s="238"/>
      <c r="CF122" s="238"/>
      <c r="CG122" s="238"/>
      <c r="CI122" s="238"/>
      <c r="CJ122" s="238"/>
      <c r="CK122" s="238"/>
      <c r="CL122" s="238"/>
      <c r="CN122" s="238"/>
      <c r="CO122" s="238"/>
      <c r="CP122" s="238"/>
      <c r="CQ122" s="238"/>
    </row>
    <row r="123" spans="1:95">
      <c r="A123" s="238">
        <v>54</v>
      </c>
      <c r="B123" s="7">
        <v>103</v>
      </c>
      <c r="C123" s="356" t="s">
        <v>65</v>
      </c>
      <c r="D123" s="592" t="str">
        <f>IFERROR(VLOOKUP(B123,'SETT AREA UNIT'!$B:$C,2,FALSE),"")</f>
        <v>KM 34</v>
      </c>
      <c r="E123" s="592" t="str">
        <f>IFERROR(IF(B123="","",VLOOKUP(B123,'UNIT UNREG'!$B:$C,2,FALSE)),"")</f>
        <v/>
      </c>
      <c r="F123" s="574"/>
      <c r="G123" s="238">
        <v>53</v>
      </c>
      <c r="H123" s="7">
        <v>359</v>
      </c>
      <c r="I123" s="356" t="s">
        <v>574</v>
      </c>
      <c r="J123" s="592" t="str">
        <f>IFERROR(VLOOKUP(H123,'SETT AREA UNIT'!$B:$C,2,FALSE),"")</f>
        <v>KM 69</v>
      </c>
      <c r="K123" s="592" t="str">
        <f>IFERROR(IF(H123="","",VLOOKUP(H123,'UNIT UNREG'!$B:$C,2,FALSE)),"")</f>
        <v/>
      </c>
      <c r="L123" s="574"/>
      <c r="M123" s="238"/>
      <c r="N123" s="238"/>
      <c r="O123" s="575"/>
      <c r="P123" s="592" t="str">
        <f>IFERROR(VLOOKUP(N123,'SETT AREA UNIT'!$B:$C,2,FALSE),"")</f>
        <v/>
      </c>
      <c r="Q123" s="592" t="str">
        <f>IFERROR(IF(N123="","",VLOOKUP(N123,'UNIT UNREG'!$B:$C,2,FALSE)),"")</f>
        <v/>
      </c>
      <c r="R123" s="574"/>
      <c r="S123" s="238"/>
      <c r="T123" s="238"/>
      <c r="U123" s="238"/>
      <c r="V123" s="592" t="str">
        <f>IFERROR(VLOOKUP(T123,'SETT AREA UNIT'!$B:$C,2,FALSE),"")</f>
        <v/>
      </c>
      <c r="W123" s="592" t="str">
        <f>IFERROR(IF(T123="","",VLOOKUP(T123,'UNIT UNREG'!$B:$C,2,FALSE)),"")</f>
        <v/>
      </c>
      <c r="X123" s="574"/>
      <c r="Y123" s="238"/>
      <c r="Z123" s="238"/>
      <c r="AA123" s="575"/>
      <c r="AB123" s="592" t="str">
        <f>IFERROR(VLOOKUP(Z123,'SETT AREA UNIT'!$B:$C,2,FALSE),"")</f>
        <v/>
      </c>
      <c r="AC123" s="592" t="str">
        <f>IFERROR(IF(Z123="","",VLOOKUP(Z123,'UNIT UNREG'!$B:$C,2,FALSE)),"")</f>
        <v/>
      </c>
      <c r="AE123" s="238"/>
      <c r="AF123" s="238"/>
      <c r="AG123" s="575"/>
      <c r="AH123" s="592" t="str">
        <f>IFERROR(VLOOKUP(AF123,'SETT AREA UNIT'!$B:$C,2,FALSE),"")</f>
        <v/>
      </c>
      <c r="AI123" s="592" t="str">
        <f>IFERROR(IF(AF123="","",VLOOKUP(AF123,'UNIT UNREG'!$B:$C,2,FALSE)),"")</f>
        <v/>
      </c>
      <c r="AK123" s="238"/>
      <c r="AL123" s="238"/>
      <c r="AM123" s="575"/>
      <c r="AN123" s="592" t="str">
        <f>IFERROR(VLOOKUP(AL123,'SETT AREA UNIT'!$B:$C,2,FALSE),"")</f>
        <v/>
      </c>
      <c r="AO123" s="592" t="str">
        <f>IFERROR(IF(AL123="","",VLOOKUP(AL123,'UNIT UNREG'!$B:$C,2,FALSE)),"")</f>
        <v/>
      </c>
      <c r="AQ123" s="238"/>
      <c r="AR123" s="238"/>
      <c r="AS123" s="238"/>
      <c r="AT123" s="592" t="str">
        <f>IFERROR(VLOOKUP(AR123,'SETT AREA UNIT'!$B:$C,2,FALSE),"")</f>
        <v/>
      </c>
      <c r="AU123" s="592" t="str">
        <f>IFERROR(IF(AR123="","",VLOOKUP(AR123,'UNIT UNREG'!$B:$C,2,FALSE)),"")</f>
        <v/>
      </c>
      <c r="AW123" s="238"/>
      <c r="AX123" s="238"/>
      <c r="AY123" s="575"/>
      <c r="AZ123" s="592" t="str">
        <f>IFERROR(VLOOKUP(AX123,'SETT AREA UNIT'!$B:$C,2,FALSE),"")</f>
        <v/>
      </c>
      <c r="BA123" s="592" t="str">
        <f>IFERROR(IF(AX123="","",VLOOKUP(AX123,'UNIT UNREG'!$B:$C,2,FALSE)),"")</f>
        <v/>
      </c>
      <c r="BC123" s="238"/>
      <c r="BD123" s="238"/>
      <c r="BE123" s="575"/>
      <c r="BF123" s="592" t="str">
        <f>IFERROR(VLOOKUP(BD123,'SETT AREA UNIT'!$B:$C,2,FALSE),"")</f>
        <v/>
      </c>
      <c r="BG123" s="592" t="str">
        <f>IFERROR(IF(BD123="","",VLOOKUP(BD123,'UNIT UNREG'!$B:$C,2,FALSE)),"")</f>
        <v/>
      </c>
      <c r="BH123" s="572"/>
      <c r="BI123" s="238"/>
      <c r="BJ123" s="238"/>
      <c r="BK123" s="575"/>
      <c r="BL123" s="592" t="str">
        <f>IFERROR(VLOOKUP(BJ123,'SETT AREA UNIT'!$B:$C,2,FALSE),"")</f>
        <v/>
      </c>
      <c r="BM123" s="592" t="str">
        <f>IFERROR(VLOOKUP(BJ123,'UNIT UNREG'!$B:$C,2,FALSE),"")</f>
        <v>UNREG</v>
      </c>
      <c r="BO123" s="238"/>
      <c r="BP123" s="238"/>
      <c r="BQ123" s="238"/>
      <c r="BR123" s="238"/>
      <c r="BT123" s="238"/>
      <c r="BU123" s="238"/>
      <c r="BV123" s="238"/>
      <c r="BW123" s="238"/>
      <c r="BY123" s="238"/>
      <c r="BZ123" s="238"/>
      <c r="CA123" s="238"/>
      <c r="CB123" s="238"/>
      <c r="CD123" s="238"/>
      <c r="CE123" s="238"/>
      <c r="CF123" s="238"/>
      <c r="CG123" s="238"/>
      <c r="CI123" s="238"/>
      <c r="CJ123" s="238"/>
      <c r="CK123" s="238"/>
      <c r="CL123" s="238"/>
      <c r="CN123" s="238"/>
      <c r="CO123" s="238"/>
      <c r="CP123" s="238"/>
      <c r="CQ123" s="238"/>
    </row>
    <row r="124" spans="1:95">
      <c r="A124" s="238"/>
      <c r="B124" s="238"/>
      <c r="C124" s="238"/>
      <c r="D124" s="592" t="str">
        <f>IFERROR(VLOOKUP(B124,'SETT AREA UNIT'!$B:$C,2,FALSE),"")</f>
        <v/>
      </c>
      <c r="E124" s="592" t="str">
        <f>IFERROR(IF(B124="","",VLOOKUP(B124,'UNIT UNREG'!$B:$C,2,FALSE)),"")</f>
        <v/>
      </c>
      <c r="F124" s="574"/>
      <c r="G124" s="238"/>
      <c r="H124" s="238"/>
      <c r="I124" s="238"/>
      <c r="J124" s="592" t="str">
        <f>IFERROR(VLOOKUP(H124,'SETT AREA UNIT'!$B:$C,2,FALSE),"")</f>
        <v/>
      </c>
      <c r="K124" s="592" t="str">
        <f>IFERROR(IF(H124="","",VLOOKUP(H124,'UNIT UNREG'!$B:$C,2,FALSE)),"")</f>
        <v/>
      </c>
      <c r="L124" s="574"/>
      <c r="M124" s="238"/>
      <c r="N124" s="238"/>
      <c r="O124" s="238"/>
      <c r="P124" s="592" t="str">
        <f>IFERROR(VLOOKUP(N124,'SETT AREA UNIT'!$B:$C,2,FALSE),"")</f>
        <v/>
      </c>
      <c r="Q124" s="592" t="str">
        <f>IFERROR(IF(N124="","",VLOOKUP(N124,'UNIT UNREG'!$B:$C,2,FALSE)),"")</f>
        <v/>
      </c>
      <c r="R124" s="574"/>
      <c r="S124" s="238"/>
      <c r="T124" s="238"/>
      <c r="U124" s="238"/>
      <c r="V124" s="592" t="str">
        <f>IFERROR(VLOOKUP(T124,'SETT AREA UNIT'!$B:$C,2,FALSE),"")</f>
        <v/>
      </c>
      <c r="W124" s="592" t="str">
        <f>IFERROR(IF(T124="","",VLOOKUP(T124,'UNIT UNREG'!$B:$C,2,FALSE)),"")</f>
        <v/>
      </c>
      <c r="X124" s="574"/>
      <c r="Y124" s="238"/>
      <c r="Z124" s="238"/>
      <c r="AA124" s="238"/>
      <c r="AB124" s="592" t="str">
        <f>IFERROR(VLOOKUP(Z124,'SETT AREA UNIT'!$B:$C,2,FALSE),"")</f>
        <v/>
      </c>
      <c r="AC124" s="592" t="str">
        <f>IFERROR(IF(Z124="","",VLOOKUP(Z124,'UNIT UNREG'!$B:$C,2,FALSE)),"")</f>
        <v/>
      </c>
      <c r="AE124" s="238"/>
      <c r="AF124" s="238"/>
      <c r="AG124" s="238"/>
      <c r="AH124" s="592" t="str">
        <f>IFERROR(VLOOKUP(AF124,'SETT AREA UNIT'!$B:$C,2,FALSE),"")</f>
        <v/>
      </c>
      <c r="AI124" s="592" t="str">
        <f>IFERROR(IF(AF124="","",VLOOKUP(AF124,'UNIT UNREG'!$B:$C,2,FALSE)),"")</f>
        <v/>
      </c>
      <c r="AK124" s="238"/>
      <c r="AL124" s="238"/>
      <c r="AM124" s="238"/>
      <c r="AN124" s="592" t="str">
        <f>IFERROR(VLOOKUP(AL124,'SETT AREA UNIT'!$B:$C,2,FALSE),"")</f>
        <v/>
      </c>
      <c r="AO124" s="592" t="str">
        <f>IFERROR(IF(AL124="","",VLOOKUP(AL124,'UNIT UNREG'!$B:$C,2,FALSE)),"")</f>
        <v/>
      </c>
      <c r="AQ124" s="238"/>
      <c r="AR124" s="238"/>
      <c r="AS124" s="238"/>
      <c r="AT124" s="592" t="str">
        <f>IFERROR(VLOOKUP(AR124,'SETT AREA UNIT'!$B:$C,2,FALSE),"")</f>
        <v/>
      </c>
      <c r="AU124" s="592" t="str">
        <f>IFERROR(IF(AR124="","",VLOOKUP(AR124,'UNIT UNREG'!$B:$C,2,FALSE)),"")</f>
        <v/>
      </c>
      <c r="AW124" s="238"/>
      <c r="AX124" s="238"/>
      <c r="AY124" s="238"/>
      <c r="AZ124" s="592" t="str">
        <f>IFERROR(VLOOKUP(AX124,'SETT AREA UNIT'!$B:$C,2,FALSE),"")</f>
        <v/>
      </c>
      <c r="BA124" s="592" t="str">
        <f>IFERROR(IF(AX124="","",VLOOKUP(AX124,'UNIT UNREG'!$B:$C,2,FALSE)),"")</f>
        <v/>
      </c>
      <c r="BC124" s="238"/>
      <c r="BD124" s="238"/>
      <c r="BE124" s="238"/>
      <c r="BF124" s="592" t="str">
        <f>IFERROR(VLOOKUP(BD124,'SETT AREA UNIT'!$B:$C,2,FALSE),"")</f>
        <v/>
      </c>
      <c r="BG124" s="592" t="str">
        <f>IFERROR(IF(BD124="","",VLOOKUP(BD124,'UNIT UNREG'!$B:$C,2,FALSE)),"")</f>
        <v/>
      </c>
      <c r="BH124" s="572"/>
      <c r="BI124" s="238"/>
      <c r="BJ124" s="238"/>
      <c r="BK124" s="238"/>
      <c r="BL124" s="592" t="str">
        <f>IFERROR(VLOOKUP(BJ124,'SETT AREA UNIT'!$B:$C,2,FALSE),"")</f>
        <v/>
      </c>
      <c r="BM124" s="592" t="str">
        <f>IFERROR(VLOOKUP(BJ124,'UNIT UNREG'!$B:$C,2,FALSE),"")</f>
        <v>UNREG</v>
      </c>
      <c r="BO124" s="238"/>
      <c r="BP124" s="238"/>
      <c r="BQ124" s="238"/>
      <c r="BR124" s="238"/>
      <c r="BT124" s="238"/>
      <c r="BU124" s="238"/>
      <c r="BV124" s="238"/>
      <c r="BW124" s="238"/>
      <c r="BY124" s="238"/>
      <c r="BZ124" s="238"/>
      <c r="CA124" s="238"/>
      <c r="CB124" s="238"/>
      <c r="CD124" s="238"/>
      <c r="CE124" s="238"/>
      <c r="CF124" s="238"/>
      <c r="CG124" s="238"/>
      <c r="CI124" s="238"/>
      <c r="CJ124" s="238"/>
      <c r="CK124" s="238"/>
      <c r="CL124" s="238"/>
      <c r="CN124" s="238"/>
      <c r="CO124" s="238"/>
      <c r="CP124" s="238"/>
      <c r="CQ124" s="238"/>
    </row>
    <row r="125" spans="1:95">
      <c r="A125" s="238"/>
      <c r="B125" s="238"/>
      <c r="C125" s="238"/>
      <c r="D125" s="592" t="str">
        <f>IFERROR(VLOOKUP(B125,'SETT AREA UNIT'!$B:$C,2,FALSE),"")</f>
        <v/>
      </c>
      <c r="E125" s="592" t="str">
        <f>IFERROR(IF(B125="","",VLOOKUP(B125,'UNIT UNREG'!$B:$C,2,FALSE)),"")</f>
        <v/>
      </c>
      <c r="F125" s="574"/>
      <c r="G125" s="238"/>
      <c r="H125" s="238"/>
      <c r="I125" s="238"/>
      <c r="J125" s="592" t="str">
        <f>IFERROR(VLOOKUP(H125,'SETT AREA UNIT'!$B:$C,2,FALSE),"")</f>
        <v/>
      </c>
      <c r="K125" s="592" t="str">
        <f>IFERROR(IF(H125="","",VLOOKUP(H125,'UNIT UNREG'!$B:$C,2,FALSE)),"")</f>
        <v/>
      </c>
      <c r="L125" s="574"/>
      <c r="M125" s="238"/>
      <c r="N125" s="238"/>
      <c r="O125" s="238"/>
      <c r="P125" s="592" t="str">
        <f>IFERROR(VLOOKUP(N125,'SETT AREA UNIT'!$B:$C,2,FALSE),"")</f>
        <v/>
      </c>
      <c r="Q125" s="592" t="str">
        <f>IFERROR(IF(N125="","",VLOOKUP(N125,'UNIT UNREG'!$B:$C,2,FALSE)),"")</f>
        <v/>
      </c>
      <c r="R125" s="574"/>
      <c r="S125" s="238"/>
      <c r="T125" s="238"/>
      <c r="U125" s="238"/>
      <c r="V125" s="592" t="str">
        <f>IFERROR(VLOOKUP(T125,'SETT AREA UNIT'!$B:$C,2,FALSE),"")</f>
        <v/>
      </c>
      <c r="W125" s="592" t="str">
        <f>IFERROR(IF(T125="","",VLOOKUP(T125,'UNIT UNREG'!$B:$C,2,FALSE)),"")</f>
        <v/>
      </c>
      <c r="X125" s="574"/>
      <c r="Y125" s="238"/>
      <c r="Z125" s="238"/>
      <c r="AA125" s="238"/>
      <c r="AB125" s="592" t="str">
        <f>IFERROR(VLOOKUP(Z125,'SETT AREA UNIT'!$B:$C,2,FALSE),"")</f>
        <v/>
      </c>
      <c r="AC125" s="592" t="str">
        <f>IFERROR(IF(Z125="","",VLOOKUP(Z125,'UNIT UNREG'!$B:$C,2,FALSE)),"")</f>
        <v/>
      </c>
      <c r="AE125" s="238"/>
      <c r="AF125" s="238"/>
      <c r="AG125" s="238"/>
      <c r="AH125" s="592" t="str">
        <f>IFERROR(VLOOKUP(AF125,'SETT AREA UNIT'!$B:$C,2,FALSE),"")</f>
        <v/>
      </c>
      <c r="AI125" s="592" t="str">
        <f>IFERROR(IF(AF125="","",VLOOKUP(AF125,'UNIT UNREG'!$B:$C,2,FALSE)),"")</f>
        <v/>
      </c>
      <c r="AK125" s="238"/>
      <c r="AL125" s="238"/>
      <c r="AM125" s="238"/>
      <c r="AN125" s="592" t="str">
        <f>IFERROR(VLOOKUP(AL125,'SETT AREA UNIT'!$B:$C,2,FALSE),"")</f>
        <v/>
      </c>
      <c r="AO125" s="592" t="str">
        <f>IFERROR(IF(AL125="","",VLOOKUP(AL125,'UNIT UNREG'!$B:$C,2,FALSE)),"")</f>
        <v/>
      </c>
      <c r="AQ125" s="238"/>
      <c r="AR125" s="238"/>
      <c r="AS125" s="238"/>
      <c r="AT125" s="592" t="str">
        <f>IFERROR(VLOOKUP(AR125,'SETT AREA UNIT'!$B:$C,2,FALSE),"")</f>
        <v/>
      </c>
      <c r="AU125" s="592" t="str">
        <f>IFERROR(IF(AR125="","",VLOOKUP(AR125,'UNIT UNREG'!$B:$C,2,FALSE)),"")</f>
        <v/>
      </c>
      <c r="AW125" s="238"/>
      <c r="AX125" s="238"/>
      <c r="AY125" s="238"/>
      <c r="AZ125" s="592" t="str">
        <f>IFERROR(VLOOKUP(AX125,'SETT AREA UNIT'!$B:$C,2,FALSE),"")</f>
        <v/>
      </c>
      <c r="BA125" s="592" t="str">
        <f>IFERROR(IF(AX125="","",VLOOKUP(AX125,'UNIT UNREG'!$B:$C,2,FALSE)),"")</f>
        <v/>
      </c>
      <c r="BC125" s="238"/>
      <c r="BD125" s="238"/>
      <c r="BE125" s="238"/>
      <c r="BF125" s="592" t="str">
        <f>IFERROR(VLOOKUP(BD125,'SETT AREA UNIT'!$B:$C,2,FALSE),"")</f>
        <v/>
      </c>
      <c r="BG125" s="592" t="str">
        <f>IFERROR(IF(BD125="","",VLOOKUP(BD125,'UNIT UNREG'!$B:$C,2,FALSE)),"")</f>
        <v/>
      </c>
      <c r="BH125" s="572"/>
      <c r="BI125" s="238"/>
      <c r="BJ125" s="238"/>
      <c r="BK125" s="238"/>
      <c r="BL125" s="592" t="str">
        <f>IFERROR(VLOOKUP(BJ125,'SETT AREA UNIT'!$B:$C,2,FALSE),"")</f>
        <v/>
      </c>
      <c r="BM125" s="592" t="str">
        <f>IFERROR(VLOOKUP(BJ125,'UNIT UNREG'!$B:$C,2,FALSE),"")</f>
        <v>UNREG</v>
      </c>
      <c r="BO125" s="238"/>
      <c r="BP125" s="238"/>
      <c r="BQ125" s="238"/>
      <c r="BR125" s="238"/>
      <c r="BT125" s="238"/>
      <c r="BU125" s="238"/>
      <c r="BV125" s="238"/>
      <c r="BW125" s="238"/>
      <c r="BY125" s="238"/>
      <c r="BZ125" s="238"/>
      <c r="CA125" s="238"/>
      <c r="CB125" s="238"/>
      <c r="CD125" s="238"/>
      <c r="CE125" s="238"/>
      <c r="CF125" s="238"/>
      <c r="CG125" s="238"/>
      <c r="CI125" s="238"/>
      <c r="CJ125" s="238"/>
      <c r="CK125" s="238"/>
      <c r="CL125" s="238"/>
      <c r="CN125" s="238"/>
      <c r="CO125" s="238"/>
      <c r="CP125" s="238"/>
      <c r="CQ125" s="238"/>
    </row>
    <row r="126" spans="1:95">
      <c r="A126" s="238"/>
      <c r="B126" s="238"/>
      <c r="C126" s="238"/>
      <c r="D126" s="592" t="str">
        <f>IFERROR(VLOOKUP(B126,'SETT AREA UNIT'!$B:$C,2,FALSE),"")</f>
        <v/>
      </c>
      <c r="E126" s="592" t="str">
        <f>IFERROR(IF(B126="","",VLOOKUP(B126,'UNIT UNREG'!$B:$C,2,FALSE)),"")</f>
        <v/>
      </c>
      <c r="F126" s="574"/>
      <c r="G126" s="238"/>
      <c r="H126" s="238"/>
      <c r="I126" s="238"/>
      <c r="J126" s="592" t="str">
        <f>IFERROR(VLOOKUP(H126,'SETT AREA UNIT'!$B:$C,2,FALSE),"")</f>
        <v/>
      </c>
      <c r="K126" s="592" t="str">
        <f>IFERROR(IF(H126="","",VLOOKUP(H126,'UNIT UNREG'!$B:$C,2,FALSE)),"")</f>
        <v/>
      </c>
      <c r="L126" s="574"/>
      <c r="M126" s="238"/>
      <c r="N126" s="238"/>
      <c r="O126" s="238"/>
      <c r="P126" s="592" t="str">
        <f>IFERROR(VLOOKUP(N126,'SETT AREA UNIT'!$B:$C,2,FALSE),"")</f>
        <v/>
      </c>
      <c r="Q126" s="592" t="str">
        <f>IFERROR(IF(N126="","",VLOOKUP(N126,'UNIT UNREG'!$B:$C,2,FALSE)),"")</f>
        <v/>
      </c>
      <c r="R126" s="574"/>
      <c r="S126" s="238"/>
      <c r="T126" s="238"/>
      <c r="U126" s="238"/>
      <c r="V126" s="592" t="str">
        <f>IFERROR(VLOOKUP(T126,'SETT AREA UNIT'!$B:$C,2,FALSE),"")</f>
        <v/>
      </c>
      <c r="W126" s="592" t="str">
        <f>IFERROR(IF(T126="","",VLOOKUP(T126,'UNIT UNREG'!$B:$C,2,FALSE)),"")</f>
        <v/>
      </c>
      <c r="X126" s="574"/>
      <c r="Y126" s="238"/>
      <c r="Z126" s="238"/>
      <c r="AA126" s="238"/>
      <c r="AB126" s="592" t="str">
        <f>IFERROR(VLOOKUP(Z126,'SETT AREA UNIT'!$B:$C,2,FALSE),"")</f>
        <v/>
      </c>
      <c r="AC126" s="592" t="str">
        <f>IFERROR(IF(Z126="","",VLOOKUP(Z126,'UNIT UNREG'!$B:$C,2,FALSE)),"")</f>
        <v/>
      </c>
      <c r="AE126" s="238"/>
      <c r="AF126" s="238"/>
      <c r="AG126" s="238"/>
      <c r="AH126" s="592" t="str">
        <f>IFERROR(VLOOKUP(AF126,'SETT AREA UNIT'!$B:$C,2,FALSE),"")</f>
        <v/>
      </c>
      <c r="AI126" s="592" t="str">
        <f>IFERROR(IF(AF126="","",VLOOKUP(AF126,'UNIT UNREG'!$B:$C,2,FALSE)),"")</f>
        <v/>
      </c>
      <c r="AK126" s="238"/>
      <c r="AL126" s="238"/>
      <c r="AM126" s="238"/>
      <c r="AN126" s="592" t="str">
        <f>IFERROR(VLOOKUP(AL126,'SETT AREA UNIT'!$B:$C,2,FALSE),"")</f>
        <v/>
      </c>
      <c r="AO126" s="592" t="str">
        <f>IFERROR(IF(AL126="","",VLOOKUP(AL126,'UNIT UNREG'!$B:$C,2,FALSE)),"")</f>
        <v/>
      </c>
      <c r="AQ126" s="238"/>
      <c r="AR126" s="238"/>
      <c r="AS126" s="238"/>
      <c r="AT126" s="592" t="str">
        <f>IFERROR(VLOOKUP(AR126,'SETT AREA UNIT'!$B:$C,2,FALSE),"")</f>
        <v/>
      </c>
      <c r="AU126" s="592" t="str">
        <f>IFERROR(IF(AR126="","",VLOOKUP(AR126,'UNIT UNREG'!$B:$C,2,FALSE)),"")</f>
        <v/>
      </c>
      <c r="AW126" s="238"/>
      <c r="AX126" s="238"/>
      <c r="AY126" s="238"/>
      <c r="AZ126" s="592" t="str">
        <f>IFERROR(VLOOKUP(AX126,'SETT AREA UNIT'!$B:$C,2,FALSE),"")</f>
        <v/>
      </c>
      <c r="BA126" s="592" t="str">
        <f>IFERROR(IF(AX126="","",VLOOKUP(AX126,'UNIT UNREG'!$B:$C,2,FALSE)),"")</f>
        <v/>
      </c>
      <c r="BC126" s="238"/>
      <c r="BD126" s="238"/>
      <c r="BE126" s="238"/>
      <c r="BF126" s="592" t="str">
        <f>IFERROR(VLOOKUP(BD126,'SETT AREA UNIT'!$B:$C,2,FALSE),"")</f>
        <v/>
      </c>
      <c r="BG126" s="592" t="str">
        <f>IFERROR(IF(BD126="","",VLOOKUP(BD126,'UNIT UNREG'!$B:$C,2,FALSE)),"")</f>
        <v/>
      </c>
      <c r="BH126" s="572"/>
      <c r="BI126" s="238"/>
      <c r="BJ126" s="238"/>
      <c r="BK126" s="238"/>
      <c r="BL126" s="592" t="str">
        <f>IFERROR(VLOOKUP(BJ126,'SETT AREA UNIT'!$B:$C,2,FALSE),"")</f>
        <v/>
      </c>
      <c r="BM126" s="592" t="str">
        <f>IFERROR(VLOOKUP(BJ126,'UNIT UNREG'!$B:$C,2,FALSE),"")</f>
        <v>UNREG</v>
      </c>
      <c r="BO126" s="238"/>
      <c r="BP126" s="238"/>
      <c r="BQ126" s="238"/>
      <c r="BR126" s="238"/>
      <c r="BT126" s="238"/>
      <c r="BU126" s="238"/>
      <c r="BV126" s="238"/>
      <c r="BW126" s="238"/>
      <c r="BY126" s="238"/>
      <c r="BZ126" s="238"/>
      <c r="CA126" s="238"/>
      <c r="CB126" s="238"/>
      <c r="CD126" s="238"/>
      <c r="CE126" s="238"/>
      <c r="CF126" s="238"/>
      <c r="CG126" s="238"/>
      <c r="CI126" s="238"/>
      <c r="CJ126" s="238"/>
      <c r="CK126" s="238"/>
      <c r="CL126" s="238"/>
      <c r="CN126" s="238"/>
      <c r="CO126" s="238"/>
      <c r="CP126" s="238"/>
      <c r="CQ126" s="238"/>
    </row>
    <row r="127" spans="1:95" hidden="1">
      <c r="A127" s="238"/>
      <c r="B127" s="238"/>
      <c r="C127" s="238"/>
      <c r="D127" s="592" t="str">
        <f>IFERROR(VLOOKUP(B127,'SETT AREA UNIT'!$B:$C,2,FALSE),"")</f>
        <v/>
      </c>
      <c r="E127" s="592" t="str">
        <f>IFERROR(IF(B127="","",VLOOKUP(B127,'UNIT UNREG'!$B:$C,2,FALSE)),"")</f>
        <v/>
      </c>
      <c r="F127" s="574"/>
      <c r="G127" s="238"/>
      <c r="H127" s="238"/>
      <c r="I127" s="238"/>
      <c r="J127" s="592" t="str">
        <f>IFERROR(VLOOKUP(H127,'SETT AREA UNIT'!$B:$C,2,FALSE),"")</f>
        <v/>
      </c>
      <c r="K127" s="592" t="str">
        <f>IFERROR(IF(H127="","",VLOOKUP(H127,'UNIT UNREG'!$B:$C,2,FALSE)),"")</f>
        <v/>
      </c>
      <c r="L127" s="574"/>
      <c r="M127" s="238"/>
      <c r="N127" s="238"/>
      <c r="O127" s="238"/>
      <c r="P127" s="592" t="str">
        <f>IFERROR(VLOOKUP(N127,'SETT AREA UNIT'!$B:$C,2,FALSE),"")</f>
        <v/>
      </c>
      <c r="Q127" s="592" t="str">
        <f>IFERROR(IF(N127="","",VLOOKUP(N127,'UNIT UNREG'!$B:$C,2,FALSE)),"")</f>
        <v/>
      </c>
      <c r="R127" s="574"/>
      <c r="S127" s="238"/>
      <c r="T127" s="238"/>
      <c r="U127" s="238"/>
      <c r="V127" s="592" t="str">
        <f>IFERROR(VLOOKUP(T127,'SETT AREA UNIT'!$B:$C,2,FALSE),"")</f>
        <v/>
      </c>
      <c r="W127" s="592" t="str">
        <f>IFERROR(IF(T127="","",VLOOKUP(T127,'UNIT UNREG'!$B:$C,2,FALSE)),"")</f>
        <v/>
      </c>
      <c r="X127" s="574"/>
      <c r="Y127" s="238"/>
      <c r="Z127" s="238"/>
      <c r="AA127" s="238"/>
      <c r="AB127" s="592" t="str">
        <f>IFERROR(VLOOKUP(Z127,'SETT AREA UNIT'!$B:$C,2,FALSE),"")</f>
        <v/>
      </c>
      <c r="AC127" s="592" t="str">
        <f>IFERROR(IF(Z127="","",VLOOKUP(Z127,'UNIT UNREG'!$B:$C,2,FALSE)),"")</f>
        <v/>
      </c>
      <c r="AE127" s="238"/>
      <c r="AF127" s="238"/>
      <c r="AG127" s="238"/>
      <c r="AH127" s="592" t="str">
        <f>IFERROR(VLOOKUP(AF127,'SETT AREA UNIT'!$B:$C,2,FALSE),"")</f>
        <v/>
      </c>
      <c r="AI127" s="592" t="str">
        <f>IFERROR(IF(AF127="","",VLOOKUP(AF127,'UNIT UNREG'!$B:$C,2,FALSE)),"")</f>
        <v/>
      </c>
      <c r="AK127" s="238"/>
      <c r="AL127" s="238"/>
      <c r="AM127" s="238"/>
      <c r="AN127" s="592" t="str">
        <f>IFERROR(VLOOKUP(AL127,'SETT AREA UNIT'!$B:$C,2,FALSE),"")</f>
        <v/>
      </c>
      <c r="AO127" s="592" t="str">
        <f>IFERROR(IF(AL127="","",VLOOKUP(AL127,'UNIT UNREG'!$B:$C,2,FALSE)),"")</f>
        <v/>
      </c>
      <c r="AQ127" s="238"/>
      <c r="AR127" s="238"/>
      <c r="AS127" s="238"/>
      <c r="AT127" s="592" t="str">
        <f>IFERROR(VLOOKUP(AR127,'SETT AREA UNIT'!$B:$C,2,FALSE),"")</f>
        <v/>
      </c>
      <c r="AU127" s="592" t="str">
        <f>IFERROR(IF(AR127="","",VLOOKUP(AR127,'UNIT UNREG'!$B:$C,2,FALSE)),"")</f>
        <v/>
      </c>
      <c r="AW127" s="238"/>
      <c r="AX127" s="238"/>
      <c r="AY127" s="238"/>
      <c r="AZ127" s="592" t="str">
        <f>IFERROR(VLOOKUP(AX127,'SETT AREA UNIT'!$B:$C,2,FALSE),"")</f>
        <v/>
      </c>
      <c r="BA127" s="592" t="str">
        <f>IFERROR(IF(AX127="","",VLOOKUP(AX127,'UNIT UNREG'!$B:$C,2,FALSE)),"")</f>
        <v/>
      </c>
      <c r="BC127" s="238"/>
      <c r="BD127" s="238"/>
      <c r="BE127" s="238"/>
      <c r="BF127" s="592" t="str">
        <f>IFERROR(VLOOKUP(BD127,'SETT AREA UNIT'!$B:$C,2,FALSE),"")</f>
        <v/>
      </c>
      <c r="BG127" s="592" t="str">
        <f>IFERROR(IF(BD127="","",VLOOKUP(BD127,'UNIT UNREG'!$B:$C,2,FALSE)),"")</f>
        <v/>
      </c>
      <c r="BH127" s="572"/>
      <c r="BI127" s="238"/>
      <c r="BJ127" s="238"/>
      <c r="BK127" s="238"/>
      <c r="BL127" s="592" t="str">
        <f>IFERROR(VLOOKUP(BJ127,'SETT AREA UNIT'!$B:$C,2,FALSE),"")</f>
        <v/>
      </c>
      <c r="BM127" s="592" t="str">
        <f>IFERROR(VLOOKUP(BJ127,'UNIT UNREG'!$B:$C,2,FALSE),"")</f>
        <v>UNREG</v>
      </c>
      <c r="BO127" s="238"/>
      <c r="BP127" s="238"/>
      <c r="BQ127" s="238"/>
      <c r="BR127" s="238"/>
      <c r="BT127" s="238"/>
      <c r="BU127" s="238"/>
      <c r="BV127" s="238"/>
      <c r="BW127" s="238"/>
      <c r="BY127" s="238"/>
      <c r="BZ127" s="238"/>
      <c r="CA127" s="238"/>
      <c r="CB127" s="238"/>
      <c r="CD127" s="238"/>
      <c r="CE127" s="238"/>
      <c r="CF127" s="238"/>
      <c r="CG127" s="238"/>
      <c r="CI127" s="238"/>
      <c r="CJ127" s="238"/>
      <c r="CK127" s="238"/>
      <c r="CL127" s="238"/>
      <c r="CN127" s="238"/>
      <c r="CO127" s="238"/>
      <c r="CP127" s="238"/>
      <c r="CQ127" s="238"/>
    </row>
    <row r="128" spans="1:95" hidden="1">
      <c r="A128" s="238"/>
      <c r="B128" s="238"/>
      <c r="C128" s="238"/>
      <c r="D128" s="592" t="str">
        <f>IFERROR(VLOOKUP(B128,'SETT AREA UNIT'!$B:$C,2,FALSE),"")</f>
        <v/>
      </c>
      <c r="E128" s="592" t="str">
        <f>IFERROR(IF(B128="","",VLOOKUP(B128,'UNIT UNREG'!$B:$C,2,FALSE)),"")</f>
        <v/>
      </c>
      <c r="F128" s="574"/>
      <c r="G128" s="238"/>
      <c r="H128" s="238"/>
      <c r="I128" s="238"/>
      <c r="J128" s="592" t="str">
        <f>IFERROR(VLOOKUP(H128,'SETT AREA UNIT'!$B:$C,2,FALSE),"")</f>
        <v/>
      </c>
      <c r="K128" s="592" t="str">
        <f>IFERROR(IF(H128="","",VLOOKUP(H128,'UNIT UNREG'!$B:$C,2,FALSE)),"")</f>
        <v/>
      </c>
      <c r="L128" s="574"/>
      <c r="M128" s="238"/>
      <c r="N128" s="238"/>
      <c r="O128" s="238"/>
      <c r="P128" s="592" t="str">
        <f>IFERROR(VLOOKUP(N128,'SETT AREA UNIT'!$B:$C,2,FALSE),"")</f>
        <v/>
      </c>
      <c r="Q128" s="592" t="str">
        <f>IFERROR(IF(N128="","",VLOOKUP(N128,'UNIT UNREG'!$B:$C,2,FALSE)),"")</f>
        <v/>
      </c>
      <c r="R128" s="574"/>
      <c r="S128" s="238"/>
      <c r="T128" s="238"/>
      <c r="U128" s="238"/>
      <c r="V128" s="592" t="str">
        <f>IFERROR(VLOOKUP(T128,'SETT AREA UNIT'!$B:$C,2,FALSE),"")</f>
        <v/>
      </c>
      <c r="W128" s="592" t="str">
        <f>IFERROR(IF(T128="","",VLOOKUP(T128,'UNIT UNREG'!$B:$C,2,FALSE)),"")</f>
        <v/>
      </c>
      <c r="X128" s="574"/>
      <c r="Y128" s="238"/>
      <c r="Z128" s="238"/>
      <c r="AA128" s="238"/>
      <c r="AB128" s="592" t="str">
        <f>IFERROR(VLOOKUP(Z128,'SETT AREA UNIT'!$B:$C,2,FALSE),"")</f>
        <v/>
      </c>
      <c r="AC128" s="592" t="str">
        <f>IFERROR(IF(Z128="","",VLOOKUP(Z128,'UNIT UNREG'!$B:$C,2,FALSE)),"")</f>
        <v/>
      </c>
      <c r="AE128" s="238"/>
      <c r="AF128" s="238"/>
      <c r="AG128" s="238"/>
      <c r="AH128" s="592" t="str">
        <f>IFERROR(VLOOKUP(AF128,'SETT AREA UNIT'!$B:$C,2,FALSE),"")</f>
        <v/>
      </c>
      <c r="AI128" s="592" t="str">
        <f>IFERROR(IF(AF128="","",VLOOKUP(AF128,'UNIT UNREG'!$B:$C,2,FALSE)),"")</f>
        <v/>
      </c>
      <c r="AK128" s="238"/>
      <c r="AL128" s="238"/>
      <c r="AM128" s="238"/>
      <c r="AN128" s="592" t="str">
        <f>IFERROR(VLOOKUP(AL128,'SETT AREA UNIT'!$B:$C,2,FALSE),"")</f>
        <v/>
      </c>
      <c r="AO128" s="592" t="str">
        <f>IFERROR(IF(AL128="","",VLOOKUP(AL128,'UNIT UNREG'!$B:$C,2,FALSE)),"")</f>
        <v/>
      </c>
      <c r="AQ128" s="238"/>
      <c r="AR128" s="238"/>
      <c r="AS128" s="238"/>
      <c r="AT128" s="592" t="str">
        <f>IFERROR(VLOOKUP(AR128,'SETT AREA UNIT'!$B:$C,2,FALSE),"")</f>
        <v/>
      </c>
      <c r="AU128" s="592" t="str">
        <f>IFERROR(IF(AR128="","",VLOOKUP(AR128,'UNIT UNREG'!$B:$C,2,FALSE)),"")</f>
        <v/>
      </c>
      <c r="AW128" s="238"/>
      <c r="AX128" s="238"/>
      <c r="AY128" s="238"/>
      <c r="AZ128" s="592" t="str">
        <f>IFERROR(VLOOKUP(AX128,'SETT AREA UNIT'!$B:$C,2,FALSE),"")</f>
        <v/>
      </c>
      <c r="BA128" s="592" t="str">
        <f>IFERROR(IF(AX128="","",VLOOKUP(AX128,'UNIT UNREG'!$B:$C,2,FALSE)),"")</f>
        <v/>
      </c>
      <c r="BC128" s="238"/>
      <c r="BD128" s="238"/>
      <c r="BE128" s="238"/>
      <c r="BF128" s="592" t="str">
        <f>IFERROR(VLOOKUP(BD128,'SETT AREA UNIT'!$B:$C,2,FALSE),"")</f>
        <v/>
      </c>
      <c r="BG128" s="592" t="str">
        <f>IFERROR(IF(BD128="","",VLOOKUP(BD128,'UNIT UNREG'!$B:$C,2,FALSE)),"")</f>
        <v/>
      </c>
      <c r="BH128" s="572"/>
      <c r="BI128" s="238"/>
      <c r="BJ128" s="238"/>
      <c r="BK128" s="238"/>
      <c r="BL128" s="592" t="str">
        <f>IFERROR(VLOOKUP(BJ128,'SETT AREA UNIT'!$B:$C,2,FALSE),"")</f>
        <v/>
      </c>
      <c r="BM128" s="592" t="str">
        <f>IFERROR(VLOOKUP(BJ128,'UNIT UNREG'!$B:$C,2,FALSE),"")</f>
        <v>UNREG</v>
      </c>
      <c r="BO128" s="238"/>
      <c r="BP128" s="238"/>
      <c r="BQ128" s="238"/>
      <c r="BR128" s="238"/>
      <c r="BT128" s="238"/>
      <c r="BU128" s="238"/>
      <c r="BV128" s="238"/>
      <c r="BW128" s="238"/>
      <c r="BY128" s="238"/>
      <c r="BZ128" s="238"/>
      <c r="CA128" s="238"/>
      <c r="CB128" s="238"/>
      <c r="CD128" s="238"/>
      <c r="CE128" s="238"/>
      <c r="CF128" s="238"/>
      <c r="CG128" s="238"/>
      <c r="CI128" s="238"/>
      <c r="CJ128" s="238"/>
      <c r="CK128" s="238"/>
      <c r="CL128" s="238"/>
      <c r="CN128" s="238"/>
      <c r="CO128" s="238"/>
      <c r="CP128" s="238"/>
      <c r="CQ128" s="238"/>
    </row>
    <row r="129" spans="1:95" hidden="1">
      <c r="A129" s="238"/>
      <c r="B129" s="238"/>
      <c r="C129" s="238"/>
      <c r="D129" s="592" t="str">
        <f>IFERROR(VLOOKUP(B129,'SETT AREA UNIT'!$B:$C,2,FALSE),"")</f>
        <v/>
      </c>
      <c r="E129" s="592" t="str">
        <f>IFERROR(IF(B129="","",VLOOKUP(B129,'UNIT UNREG'!$B:$C,2,FALSE)),"")</f>
        <v/>
      </c>
      <c r="F129" s="574"/>
      <c r="G129" s="238"/>
      <c r="H129" s="238"/>
      <c r="I129" s="238"/>
      <c r="J129" s="592" t="str">
        <f>IFERROR(VLOOKUP(H129,'SETT AREA UNIT'!$B:$C,2,FALSE),"")</f>
        <v/>
      </c>
      <c r="K129" s="592" t="str">
        <f>IFERROR(IF(H129="","",VLOOKUP(H129,'UNIT UNREG'!$B:$C,2,FALSE)),"")</f>
        <v/>
      </c>
      <c r="L129" s="574"/>
      <c r="M129" s="238"/>
      <c r="N129" s="238"/>
      <c r="O129" s="238"/>
      <c r="P129" s="592" t="str">
        <f>IFERROR(VLOOKUP(N129,'SETT AREA UNIT'!$B:$C,2,FALSE),"")</f>
        <v/>
      </c>
      <c r="Q129" s="592" t="str">
        <f>IFERROR(IF(N129="","",VLOOKUP(N129,'UNIT UNREG'!$B:$C,2,FALSE)),"")</f>
        <v/>
      </c>
      <c r="R129" s="574"/>
      <c r="S129" s="238"/>
      <c r="T129" s="238"/>
      <c r="U129" s="238"/>
      <c r="V129" s="592" t="str">
        <f>IFERROR(VLOOKUP(T129,'SETT AREA UNIT'!$B:$C,2,FALSE),"")</f>
        <v/>
      </c>
      <c r="W129" s="592" t="str">
        <f>IFERROR(IF(T129="","",VLOOKUP(T129,'UNIT UNREG'!$B:$C,2,FALSE)),"")</f>
        <v/>
      </c>
      <c r="X129" s="574"/>
      <c r="Y129" s="238"/>
      <c r="Z129" s="238"/>
      <c r="AA129" s="238"/>
      <c r="AB129" s="592" t="str">
        <f>IFERROR(VLOOKUP(Z129,'SETT AREA UNIT'!$B:$C,2,FALSE),"")</f>
        <v/>
      </c>
      <c r="AC129" s="592" t="str">
        <f>IFERROR(IF(Z129="","",VLOOKUP(Z129,'UNIT UNREG'!$B:$C,2,FALSE)),"")</f>
        <v/>
      </c>
      <c r="AE129" s="238"/>
      <c r="AF129" s="238"/>
      <c r="AG129" s="238"/>
      <c r="AH129" s="592" t="str">
        <f>IFERROR(VLOOKUP(AF129,'SETT AREA UNIT'!$B:$C,2,FALSE),"")</f>
        <v/>
      </c>
      <c r="AI129" s="592" t="str">
        <f>IFERROR(IF(AF129="","",VLOOKUP(AF129,'UNIT UNREG'!$B:$C,2,FALSE)),"")</f>
        <v/>
      </c>
      <c r="AK129" s="238"/>
      <c r="AL129" s="238"/>
      <c r="AM129" s="238"/>
      <c r="AN129" s="592" t="str">
        <f>IFERROR(VLOOKUP(AL129,'SETT AREA UNIT'!$B:$C,2,FALSE),"")</f>
        <v/>
      </c>
      <c r="AO129" s="592" t="str">
        <f>IFERROR(IF(AL129="","",VLOOKUP(AL129,'UNIT UNREG'!$B:$C,2,FALSE)),"")</f>
        <v/>
      </c>
      <c r="AQ129" s="238"/>
      <c r="AR129" s="238"/>
      <c r="AS129" s="238"/>
      <c r="AT129" s="592" t="str">
        <f>IFERROR(VLOOKUP(AR129,'SETT AREA UNIT'!$B:$C,2,FALSE),"")</f>
        <v/>
      </c>
      <c r="AU129" s="592" t="str">
        <f>IFERROR(IF(AR129="","",VLOOKUP(AR129,'UNIT UNREG'!$B:$C,2,FALSE)),"")</f>
        <v/>
      </c>
      <c r="AW129" s="238"/>
      <c r="AX129" s="238"/>
      <c r="AY129" s="238"/>
      <c r="AZ129" s="592" t="str">
        <f>IFERROR(VLOOKUP(AX129,'SETT AREA UNIT'!$B:$C,2,FALSE),"")</f>
        <v/>
      </c>
      <c r="BA129" s="592" t="str">
        <f>IFERROR(IF(AX129="","",VLOOKUP(AX129,'UNIT UNREG'!$B:$C,2,FALSE)),"")</f>
        <v/>
      </c>
      <c r="BC129" s="238"/>
      <c r="BD129" s="238"/>
      <c r="BE129" s="238"/>
      <c r="BF129" s="592" t="str">
        <f>IFERROR(VLOOKUP(BD129,'SETT AREA UNIT'!$B:$C,2,FALSE),"")</f>
        <v/>
      </c>
      <c r="BG129" s="592" t="str">
        <f>IFERROR(IF(BD129="","",VLOOKUP(BD129,'UNIT UNREG'!$B:$C,2,FALSE)),"")</f>
        <v/>
      </c>
      <c r="BH129" s="572"/>
      <c r="BI129" s="238"/>
      <c r="BJ129" s="238"/>
      <c r="BK129" s="238"/>
      <c r="BL129" s="592" t="str">
        <f>IFERROR(VLOOKUP(BJ129,'SETT AREA UNIT'!$B:$C,2,FALSE),"")</f>
        <v/>
      </c>
      <c r="BM129" s="592" t="str">
        <f>IFERROR(VLOOKUP(BJ129,'UNIT UNREG'!$B:$C,2,FALSE),"")</f>
        <v>UNREG</v>
      </c>
      <c r="BO129" s="238"/>
      <c r="BP129" s="238"/>
      <c r="BQ129" s="238"/>
      <c r="BR129" s="238"/>
      <c r="BT129" s="238"/>
      <c r="BU129" s="238"/>
      <c r="BV129" s="238"/>
      <c r="BW129" s="238"/>
      <c r="BY129" s="238"/>
      <c r="BZ129" s="238"/>
      <c r="CA129" s="238"/>
      <c r="CB129" s="238"/>
      <c r="CD129" s="238"/>
      <c r="CE129" s="238"/>
      <c r="CF129" s="238"/>
      <c r="CG129" s="238"/>
      <c r="CI129" s="238"/>
      <c r="CJ129" s="238"/>
      <c r="CK129" s="238"/>
      <c r="CL129" s="238"/>
      <c r="CN129" s="238"/>
      <c r="CO129" s="238"/>
      <c r="CP129" s="238"/>
      <c r="CQ129" s="238"/>
    </row>
    <row r="130" spans="1:95" hidden="1">
      <c r="A130" s="238"/>
      <c r="B130" s="238"/>
      <c r="C130" s="238"/>
      <c r="D130" s="592" t="str">
        <f>IFERROR(VLOOKUP(B130,'SETT AREA UNIT'!$B:$C,2,FALSE),"")</f>
        <v/>
      </c>
      <c r="E130" s="592" t="str">
        <f>IFERROR(IF(B130="","",VLOOKUP(B130,'UNIT UNREG'!$B:$C,2,FALSE)),"")</f>
        <v/>
      </c>
      <c r="F130" s="574"/>
      <c r="G130" s="238"/>
      <c r="H130" s="238"/>
      <c r="I130" s="238"/>
      <c r="J130" s="592" t="str">
        <f>IFERROR(VLOOKUP(H130,'SETT AREA UNIT'!$B:$C,2,FALSE),"")</f>
        <v/>
      </c>
      <c r="K130" s="592" t="str">
        <f>IFERROR(IF(H130="","",VLOOKUP(H130,'UNIT UNREG'!$B:$C,2,FALSE)),"")</f>
        <v/>
      </c>
      <c r="L130" s="574"/>
      <c r="M130" s="238"/>
      <c r="N130" s="238"/>
      <c r="O130" s="238"/>
      <c r="P130" s="592" t="str">
        <f>IFERROR(VLOOKUP(N130,'SETT AREA UNIT'!$B:$C,2,FALSE),"")</f>
        <v/>
      </c>
      <c r="Q130" s="592" t="str">
        <f>IFERROR(IF(N130="","",VLOOKUP(N130,'UNIT UNREG'!$B:$C,2,FALSE)),"")</f>
        <v/>
      </c>
      <c r="R130" s="574"/>
      <c r="S130" s="238"/>
      <c r="T130" s="238"/>
      <c r="U130" s="238"/>
      <c r="V130" s="592" t="str">
        <f>IFERROR(VLOOKUP(T130,'SETT AREA UNIT'!$B:$C,2,FALSE),"")</f>
        <v/>
      </c>
      <c r="W130" s="592" t="str">
        <f>IFERROR(IF(T130="","",VLOOKUP(T130,'UNIT UNREG'!$B:$C,2,FALSE)),"")</f>
        <v/>
      </c>
      <c r="X130" s="574"/>
      <c r="Y130" s="238"/>
      <c r="Z130" s="238"/>
      <c r="AA130" s="238"/>
      <c r="AB130" s="592" t="str">
        <f>IFERROR(VLOOKUP(Z130,'SETT AREA UNIT'!$B:$C,2,FALSE),"")</f>
        <v/>
      </c>
      <c r="AC130" s="592" t="str">
        <f>IFERROR(IF(Z130="","",VLOOKUP(Z130,'UNIT UNREG'!$B:$C,2,FALSE)),"")</f>
        <v/>
      </c>
      <c r="AE130" s="238"/>
      <c r="AF130" s="238"/>
      <c r="AG130" s="238"/>
      <c r="AH130" s="592" t="str">
        <f>IFERROR(VLOOKUP(AF130,'SETT AREA UNIT'!$B:$C,2,FALSE),"")</f>
        <v/>
      </c>
      <c r="AI130" s="592" t="str">
        <f>IFERROR(IF(AF130="","",VLOOKUP(AF130,'UNIT UNREG'!$B:$C,2,FALSE)),"")</f>
        <v/>
      </c>
      <c r="AK130" s="238"/>
      <c r="AL130" s="238"/>
      <c r="AM130" s="238"/>
      <c r="AN130" s="592" t="str">
        <f>IFERROR(VLOOKUP(AL130,'SETT AREA UNIT'!$B:$C,2,FALSE),"")</f>
        <v/>
      </c>
      <c r="AO130" s="592" t="str">
        <f>IFERROR(IF(AL130="","",VLOOKUP(AL130,'UNIT UNREG'!$B:$C,2,FALSE)),"")</f>
        <v/>
      </c>
      <c r="AQ130" s="238"/>
      <c r="AR130" s="238"/>
      <c r="AS130" s="238"/>
      <c r="AT130" s="592" t="str">
        <f>IFERROR(VLOOKUP(AR130,'SETT AREA UNIT'!$B:$C,2,FALSE),"")</f>
        <v/>
      </c>
      <c r="AU130" s="592" t="str">
        <f>IFERROR(IF(AR130="","",VLOOKUP(AR130,'UNIT UNREG'!$B:$C,2,FALSE)),"")</f>
        <v/>
      </c>
      <c r="AW130" s="238"/>
      <c r="AX130" s="238"/>
      <c r="AY130" s="238"/>
      <c r="AZ130" s="592" t="str">
        <f>IFERROR(VLOOKUP(AX130,'SETT AREA UNIT'!$B:$C,2,FALSE),"")</f>
        <v/>
      </c>
      <c r="BA130" s="592" t="str">
        <f>IFERROR(IF(AX130="","",VLOOKUP(AX130,'UNIT UNREG'!$B:$C,2,FALSE)),"")</f>
        <v/>
      </c>
      <c r="BC130" s="238"/>
      <c r="BD130" s="238"/>
      <c r="BE130" s="238"/>
      <c r="BF130" s="592" t="str">
        <f>IFERROR(VLOOKUP(BD130,'SETT AREA UNIT'!$B:$C,2,FALSE),"")</f>
        <v/>
      </c>
      <c r="BG130" s="592" t="str">
        <f>IFERROR(IF(BD130="","",VLOOKUP(BD130,'UNIT UNREG'!$B:$C,2,FALSE)),"")</f>
        <v/>
      </c>
      <c r="BH130" s="572"/>
      <c r="BI130" s="238"/>
      <c r="BJ130" s="238"/>
      <c r="BK130" s="238"/>
      <c r="BL130" s="592" t="str">
        <f>IFERROR(VLOOKUP(BJ130,'SETT AREA UNIT'!$B:$C,2,FALSE),"")</f>
        <v/>
      </c>
      <c r="BM130" s="592" t="str">
        <f>IFERROR(VLOOKUP(BJ130,'UNIT UNREG'!$B:$C,2,FALSE),"")</f>
        <v>UNREG</v>
      </c>
      <c r="BO130" s="238"/>
      <c r="BP130" s="238"/>
      <c r="BQ130" s="238"/>
      <c r="BR130" s="238"/>
      <c r="BT130" s="238"/>
      <c r="BU130" s="238"/>
      <c r="BV130" s="238"/>
      <c r="BW130" s="238"/>
      <c r="BY130" s="238"/>
      <c r="BZ130" s="238"/>
      <c r="CA130" s="238"/>
      <c r="CB130" s="238"/>
      <c r="CD130" s="238"/>
      <c r="CE130" s="238"/>
      <c r="CF130" s="238"/>
      <c r="CG130" s="238"/>
      <c r="CI130" s="238"/>
      <c r="CJ130" s="238"/>
      <c r="CK130" s="238"/>
      <c r="CL130" s="238"/>
      <c r="CN130" s="238"/>
      <c r="CO130" s="238"/>
      <c r="CP130" s="238"/>
      <c r="CQ130" s="238"/>
    </row>
    <row r="131" spans="1:95" hidden="1">
      <c r="A131" s="238"/>
      <c r="B131" s="238"/>
      <c r="C131" s="238"/>
      <c r="D131" s="592" t="str">
        <f>IFERROR(VLOOKUP(B131,'SETT AREA UNIT'!$B:$C,2,FALSE),"")</f>
        <v/>
      </c>
      <c r="E131" s="592" t="str">
        <f>IFERROR(IF(B131="","",VLOOKUP(B131,'UNIT UNREG'!$B:$C,2,FALSE)),"")</f>
        <v/>
      </c>
      <c r="F131" s="574"/>
      <c r="G131" s="238"/>
      <c r="H131" s="238"/>
      <c r="I131" s="238"/>
      <c r="J131" s="592" t="str">
        <f>IFERROR(VLOOKUP(H131,'SETT AREA UNIT'!$B:$C,2,FALSE),"")</f>
        <v/>
      </c>
      <c r="K131" s="592" t="str">
        <f>IFERROR(IF(H131="","",VLOOKUP(H131,'UNIT UNREG'!$B:$C,2,FALSE)),"")</f>
        <v/>
      </c>
      <c r="L131" s="574"/>
      <c r="M131" s="238"/>
      <c r="N131" s="238"/>
      <c r="O131" s="238"/>
      <c r="P131" s="592" t="str">
        <f>IFERROR(VLOOKUP(N131,'SETT AREA UNIT'!$B:$C,2,FALSE),"")</f>
        <v/>
      </c>
      <c r="Q131" s="592" t="str">
        <f>IFERROR(IF(N131="","",VLOOKUP(N131,'UNIT UNREG'!$B:$C,2,FALSE)),"")</f>
        <v/>
      </c>
      <c r="R131" s="574"/>
      <c r="S131" s="238"/>
      <c r="T131" s="238"/>
      <c r="U131" s="238"/>
      <c r="V131" s="592" t="str">
        <f>IFERROR(VLOOKUP(T131,'SETT AREA UNIT'!$B:$C,2,FALSE),"")</f>
        <v/>
      </c>
      <c r="W131" s="592" t="str">
        <f>IFERROR(IF(T131="","",VLOOKUP(T131,'UNIT UNREG'!$B:$C,2,FALSE)),"")</f>
        <v/>
      </c>
      <c r="X131" s="574"/>
      <c r="Y131" s="238"/>
      <c r="Z131" s="238"/>
      <c r="AA131" s="238"/>
      <c r="AB131" s="592" t="str">
        <f>IFERROR(VLOOKUP(Z131,'SETT AREA UNIT'!$B:$C,2,FALSE),"")</f>
        <v/>
      </c>
      <c r="AC131" s="592" t="str">
        <f>IFERROR(IF(Z131="","",VLOOKUP(Z131,'UNIT UNREG'!$B:$C,2,FALSE)),"")</f>
        <v/>
      </c>
      <c r="AE131" s="238"/>
      <c r="AF131" s="238"/>
      <c r="AG131" s="238"/>
      <c r="AH131" s="592" t="str">
        <f>IFERROR(VLOOKUP(AF131,'SETT AREA UNIT'!$B:$C,2,FALSE),"")</f>
        <v/>
      </c>
      <c r="AI131" s="592" t="str">
        <f>IFERROR(IF(AF131="","",VLOOKUP(AF131,'UNIT UNREG'!$B:$C,2,FALSE)),"")</f>
        <v/>
      </c>
      <c r="AK131" s="238"/>
      <c r="AL131" s="238"/>
      <c r="AM131" s="238"/>
      <c r="AN131" s="592" t="str">
        <f>IFERROR(VLOOKUP(AL131,'SETT AREA UNIT'!$B:$C,2,FALSE),"")</f>
        <v/>
      </c>
      <c r="AO131" s="592" t="str">
        <f>IFERROR(IF(AL131="","",VLOOKUP(AL131,'UNIT UNREG'!$B:$C,2,FALSE)),"")</f>
        <v/>
      </c>
      <c r="AQ131" s="238"/>
      <c r="AR131" s="238"/>
      <c r="AS131" s="238"/>
      <c r="AT131" s="592" t="str">
        <f>IFERROR(VLOOKUP(AR131,'SETT AREA UNIT'!$B:$C,2,FALSE),"")</f>
        <v/>
      </c>
      <c r="AU131" s="592" t="str">
        <f>IFERROR(IF(AR131="","",VLOOKUP(AR131,'UNIT UNREG'!$B:$C,2,FALSE)),"")</f>
        <v/>
      </c>
      <c r="AW131" s="238"/>
      <c r="AX131" s="238"/>
      <c r="AY131" s="238"/>
      <c r="AZ131" s="592" t="str">
        <f>IFERROR(VLOOKUP(AX131,'SETT AREA UNIT'!$B:$C,2,FALSE),"")</f>
        <v/>
      </c>
      <c r="BA131" s="592" t="str">
        <f>IFERROR(IF(AX131="","",VLOOKUP(AX131,'UNIT UNREG'!$B:$C,2,FALSE)),"")</f>
        <v/>
      </c>
      <c r="BC131" s="238"/>
      <c r="BD131" s="238"/>
      <c r="BE131" s="238"/>
      <c r="BF131" s="592" t="str">
        <f>IFERROR(VLOOKUP(BD131,'SETT AREA UNIT'!$B:$C,2,FALSE),"")</f>
        <v/>
      </c>
      <c r="BG131" s="592" t="str">
        <f>IFERROR(IF(BD131="","",VLOOKUP(BD131,'UNIT UNREG'!$B:$C,2,FALSE)),"")</f>
        <v/>
      </c>
      <c r="BH131" s="572"/>
      <c r="BI131" s="238"/>
      <c r="BJ131" s="238"/>
      <c r="BK131" s="238"/>
      <c r="BL131" s="592" t="str">
        <f>IFERROR(VLOOKUP(BJ131,'SETT AREA UNIT'!$B:$C,2,FALSE),"")</f>
        <v/>
      </c>
      <c r="BM131" s="592" t="str">
        <f>IFERROR(VLOOKUP(BJ131,'UNIT UNREG'!$B:$C,2,FALSE),"")</f>
        <v>UNREG</v>
      </c>
      <c r="BO131" s="238"/>
      <c r="BP131" s="238"/>
      <c r="BQ131" s="238"/>
      <c r="BR131" s="238"/>
      <c r="BT131" s="238"/>
      <c r="BU131" s="238"/>
      <c r="BV131" s="238"/>
      <c r="BW131" s="238"/>
      <c r="BY131" s="238"/>
      <c r="BZ131" s="238"/>
      <c r="CA131" s="238"/>
      <c r="CB131" s="238"/>
      <c r="CD131" s="238"/>
      <c r="CE131" s="238"/>
      <c r="CF131" s="238"/>
      <c r="CG131" s="238"/>
      <c r="CI131" s="238"/>
      <c r="CJ131" s="238"/>
      <c r="CK131" s="238"/>
      <c r="CL131" s="238"/>
      <c r="CN131" s="238"/>
      <c r="CO131" s="238"/>
      <c r="CP131" s="238"/>
      <c r="CQ131" s="238"/>
    </row>
    <row r="132" spans="1:95" hidden="1">
      <c r="A132" s="238"/>
      <c r="B132" s="238"/>
      <c r="C132" s="238"/>
      <c r="D132" s="592" t="str">
        <f>IFERROR(VLOOKUP(B132,'SETT AREA UNIT'!$B:$C,2,FALSE),"")</f>
        <v/>
      </c>
      <c r="E132" s="592" t="str">
        <f>IFERROR(IF(B132="","",VLOOKUP(B132,'UNIT UNREG'!$B:$C,2,FALSE)),"")</f>
        <v/>
      </c>
      <c r="F132" s="574"/>
      <c r="G132" s="238"/>
      <c r="H132" s="238"/>
      <c r="I132" s="238"/>
      <c r="J132" s="592" t="str">
        <f>IFERROR(VLOOKUP(H132,'SETT AREA UNIT'!$B:$C,2,FALSE),"")</f>
        <v/>
      </c>
      <c r="K132" s="592" t="str">
        <f>IFERROR(IF(H132="","",VLOOKUP(H132,'UNIT UNREG'!$B:$C,2,FALSE)),"")</f>
        <v/>
      </c>
      <c r="L132" s="574"/>
      <c r="M132" s="238"/>
      <c r="N132" s="238"/>
      <c r="O132" s="238"/>
      <c r="P132" s="592" t="str">
        <f>IFERROR(VLOOKUP(N132,'SETT AREA UNIT'!$B:$C,2,FALSE),"")</f>
        <v/>
      </c>
      <c r="Q132" s="592" t="str">
        <f>IFERROR(IF(N132="","",VLOOKUP(N132,'UNIT UNREG'!$B:$C,2,FALSE)),"")</f>
        <v/>
      </c>
      <c r="R132" s="574"/>
      <c r="S132" s="238"/>
      <c r="T132" s="238"/>
      <c r="U132" s="238"/>
      <c r="V132" s="592" t="str">
        <f>IFERROR(VLOOKUP(T132,'SETT AREA UNIT'!$B:$C,2,FALSE),"")</f>
        <v/>
      </c>
      <c r="W132" s="592" t="str">
        <f>IFERROR(IF(T132="","",VLOOKUP(T132,'UNIT UNREG'!$B:$C,2,FALSE)),"")</f>
        <v/>
      </c>
      <c r="X132" s="574"/>
      <c r="Y132" s="238"/>
      <c r="Z132" s="238"/>
      <c r="AA132" s="238"/>
      <c r="AB132" s="592" t="str">
        <f>IFERROR(VLOOKUP(Z132,'SETT AREA UNIT'!$B:$C,2,FALSE),"")</f>
        <v/>
      </c>
      <c r="AC132" s="592" t="str">
        <f>IFERROR(IF(Z132="","",VLOOKUP(Z132,'UNIT UNREG'!$B:$C,2,FALSE)),"")</f>
        <v/>
      </c>
      <c r="AE132" s="238"/>
      <c r="AF132" s="238"/>
      <c r="AG132" s="238"/>
      <c r="AH132" s="592" t="str">
        <f>IFERROR(VLOOKUP(AF132,'SETT AREA UNIT'!$B:$C,2,FALSE),"")</f>
        <v/>
      </c>
      <c r="AI132" s="592" t="str">
        <f>IFERROR(IF(AF132="","",VLOOKUP(AF132,'UNIT UNREG'!$B:$C,2,FALSE)),"")</f>
        <v/>
      </c>
      <c r="AK132" s="238"/>
      <c r="AL132" s="238"/>
      <c r="AM132" s="238"/>
      <c r="AN132" s="592" t="str">
        <f>IFERROR(VLOOKUP(AL132,'SETT AREA UNIT'!$B:$C,2,FALSE),"")</f>
        <v/>
      </c>
      <c r="AO132" s="592" t="str">
        <f>IFERROR(IF(AL132="","",VLOOKUP(AL132,'UNIT UNREG'!$B:$C,2,FALSE)),"")</f>
        <v/>
      </c>
      <c r="AQ132" s="238"/>
      <c r="AR132" s="238"/>
      <c r="AS132" s="238"/>
      <c r="AT132" s="592" t="str">
        <f>IFERROR(VLOOKUP(AR132,'SETT AREA UNIT'!$B:$C,2,FALSE),"")</f>
        <v/>
      </c>
      <c r="AU132" s="592" t="str">
        <f>IFERROR(IF(AR132="","",VLOOKUP(AR132,'UNIT UNREG'!$B:$C,2,FALSE)),"")</f>
        <v/>
      </c>
      <c r="AW132" s="238"/>
      <c r="AX132" s="238"/>
      <c r="AY132" s="238"/>
      <c r="AZ132" s="592" t="str">
        <f>IFERROR(VLOOKUP(AX132,'SETT AREA UNIT'!$B:$C,2,FALSE),"")</f>
        <v/>
      </c>
      <c r="BA132" s="592" t="str">
        <f>IFERROR(IF(AX132="","",VLOOKUP(AX132,'UNIT UNREG'!$B:$C,2,FALSE)),"")</f>
        <v/>
      </c>
      <c r="BC132" s="238"/>
      <c r="BD132" s="238"/>
      <c r="BE132" s="238"/>
      <c r="BF132" s="592" t="str">
        <f>IFERROR(VLOOKUP(BD132,'SETT AREA UNIT'!$B:$C,2,FALSE),"")</f>
        <v/>
      </c>
      <c r="BG132" s="592" t="str">
        <f>IFERROR(IF(BD132="","",VLOOKUP(BD132,'UNIT UNREG'!$B:$C,2,FALSE)),"")</f>
        <v/>
      </c>
      <c r="BH132" s="572"/>
      <c r="BI132" s="238"/>
      <c r="BJ132" s="238"/>
      <c r="BK132" s="238"/>
      <c r="BL132" s="592" t="str">
        <f>IFERROR(VLOOKUP(BJ132,'SETT AREA UNIT'!$B:$C,2,FALSE),"")</f>
        <v/>
      </c>
      <c r="BM132" s="592" t="str">
        <f>IFERROR(VLOOKUP(BJ132,'UNIT UNREG'!$B:$C,2,FALSE),"")</f>
        <v>UNREG</v>
      </c>
      <c r="BO132" s="238"/>
      <c r="BP132" s="238"/>
      <c r="BQ132" s="238"/>
      <c r="BR132" s="238"/>
      <c r="BT132" s="238"/>
      <c r="BU132" s="238"/>
      <c r="BV132" s="238"/>
      <c r="BW132" s="238"/>
      <c r="BY132" s="238"/>
      <c r="BZ132" s="238"/>
      <c r="CA132" s="238"/>
      <c r="CB132" s="238"/>
      <c r="CD132" s="238"/>
      <c r="CE132" s="238"/>
      <c r="CF132" s="238"/>
      <c r="CG132" s="238"/>
      <c r="CI132" s="238"/>
      <c r="CJ132" s="238"/>
      <c r="CK132" s="238"/>
      <c r="CL132" s="238"/>
      <c r="CN132" s="238"/>
      <c r="CO132" s="238"/>
      <c r="CP132" s="238"/>
      <c r="CQ132" s="238"/>
    </row>
    <row r="133" spans="1:95" hidden="1">
      <c r="A133" s="238"/>
      <c r="B133" s="238"/>
      <c r="C133" s="238"/>
      <c r="D133" s="592" t="str">
        <f>IFERROR(VLOOKUP(B133,'SETT AREA UNIT'!$B:$C,2,FALSE),"")</f>
        <v/>
      </c>
      <c r="E133" s="592" t="str">
        <f>IFERROR(IF(B133="","",VLOOKUP(B133,'UNIT UNREG'!$B:$C,2,FALSE)),"")</f>
        <v/>
      </c>
      <c r="F133" s="574"/>
      <c r="G133" s="238"/>
      <c r="H133" s="238"/>
      <c r="I133" s="238"/>
      <c r="J133" s="592" t="str">
        <f>IFERROR(VLOOKUP(H133,'SETT AREA UNIT'!$B:$C,2,FALSE),"")</f>
        <v/>
      </c>
      <c r="K133" s="592" t="str">
        <f>IFERROR(IF(H133="","",VLOOKUP(H133,'UNIT UNREG'!$B:$C,2,FALSE)),"")</f>
        <v/>
      </c>
      <c r="L133" s="574"/>
      <c r="M133" s="238"/>
      <c r="N133" s="238"/>
      <c r="O133" s="238"/>
      <c r="P133" s="592" t="str">
        <f>IFERROR(VLOOKUP(N133,'SETT AREA UNIT'!$B:$C,2,FALSE),"")</f>
        <v/>
      </c>
      <c r="Q133" s="592" t="str">
        <f>IFERROR(IF(N133="","",VLOOKUP(N133,'UNIT UNREG'!$B:$C,2,FALSE)),"")</f>
        <v/>
      </c>
      <c r="R133" s="574"/>
      <c r="S133" s="238"/>
      <c r="T133" s="238"/>
      <c r="U133" s="238"/>
      <c r="V133" s="592" t="str">
        <f>IFERROR(VLOOKUP(T133,'SETT AREA UNIT'!$B:$C,2,FALSE),"")</f>
        <v/>
      </c>
      <c r="W133" s="592" t="str">
        <f>IFERROR(IF(T133="","",VLOOKUP(T133,'UNIT UNREG'!$B:$C,2,FALSE)),"")</f>
        <v/>
      </c>
      <c r="X133" s="574"/>
      <c r="Y133" s="238"/>
      <c r="Z133" s="238"/>
      <c r="AA133" s="238"/>
      <c r="AB133" s="592" t="str">
        <f>IFERROR(VLOOKUP(Z133,'SETT AREA UNIT'!$B:$C,2,FALSE),"")</f>
        <v/>
      </c>
      <c r="AC133" s="592" t="str">
        <f>IFERROR(IF(Z133="","",VLOOKUP(Z133,'UNIT UNREG'!$B:$C,2,FALSE)),"")</f>
        <v/>
      </c>
      <c r="AE133" s="238"/>
      <c r="AF133" s="238"/>
      <c r="AG133" s="238"/>
      <c r="AH133" s="592" t="str">
        <f>IFERROR(VLOOKUP(AF133,'SETT AREA UNIT'!$B:$C,2,FALSE),"")</f>
        <v/>
      </c>
      <c r="AI133" s="592" t="str">
        <f>IFERROR(IF(AF133="","",VLOOKUP(AF133,'UNIT UNREG'!$B:$C,2,FALSE)),"")</f>
        <v/>
      </c>
      <c r="AK133" s="238"/>
      <c r="AL133" s="238"/>
      <c r="AM133" s="238"/>
      <c r="AN133" s="592" t="str">
        <f>IFERROR(VLOOKUP(AL133,'SETT AREA UNIT'!$B:$C,2,FALSE),"")</f>
        <v/>
      </c>
      <c r="AO133" s="592" t="str">
        <f>IFERROR(IF(AL133="","",VLOOKUP(AL133,'UNIT UNREG'!$B:$C,2,FALSE)),"")</f>
        <v/>
      </c>
      <c r="AQ133" s="238"/>
      <c r="AR133" s="238"/>
      <c r="AS133" s="238"/>
      <c r="AT133" s="592" t="str">
        <f>IFERROR(VLOOKUP(AR133,'SETT AREA UNIT'!$B:$C,2,FALSE),"")</f>
        <v/>
      </c>
      <c r="AU133" s="592" t="str">
        <f>IFERROR(IF(AR133="","",VLOOKUP(AR133,'UNIT UNREG'!$B:$C,2,FALSE)),"")</f>
        <v/>
      </c>
      <c r="AW133" s="238"/>
      <c r="AX133" s="238"/>
      <c r="AY133" s="238"/>
      <c r="AZ133" s="592" t="str">
        <f>IFERROR(VLOOKUP(AX133,'SETT AREA UNIT'!$B:$C,2,FALSE),"")</f>
        <v/>
      </c>
      <c r="BA133" s="592" t="str">
        <f>IFERROR(IF(AX133="","",VLOOKUP(AX133,'UNIT UNREG'!$B:$C,2,FALSE)),"")</f>
        <v/>
      </c>
      <c r="BC133" s="238"/>
      <c r="BD133" s="238"/>
      <c r="BE133" s="238"/>
      <c r="BF133" s="592" t="str">
        <f>IFERROR(VLOOKUP(BD133,'SETT AREA UNIT'!$B:$C,2,FALSE),"")</f>
        <v/>
      </c>
      <c r="BG133" s="592" t="str">
        <f>IFERROR(IF(BD133="","",VLOOKUP(BD133,'UNIT UNREG'!$B:$C,2,FALSE)),"")</f>
        <v/>
      </c>
      <c r="BH133" s="572"/>
      <c r="BI133" s="238"/>
      <c r="BJ133" s="238"/>
      <c r="BK133" s="238"/>
      <c r="BL133" s="592" t="str">
        <f>IFERROR(VLOOKUP(BJ133,'SETT AREA UNIT'!$B:$C,2,FALSE),"")</f>
        <v/>
      </c>
      <c r="BM133" s="592" t="str">
        <f>IFERROR(VLOOKUP(BJ133,'UNIT UNREG'!$B:$C,2,FALSE),"")</f>
        <v>UNREG</v>
      </c>
      <c r="BO133" s="238"/>
      <c r="BP133" s="238"/>
      <c r="BQ133" s="238"/>
      <c r="BR133" s="238"/>
      <c r="BT133" s="238"/>
      <c r="BU133" s="238"/>
      <c r="BV133" s="238"/>
      <c r="BW133" s="238"/>
      <c r="BY133" s="238"/>
      <c r="BZ133" s="238"/>
      <c r="CA133" s="238"/>
      <c r="CB133" s="238"/>
      <c r="CD133" s="238"/>
      <c r="CE133" s="238"/>
      <c r="CF133" s="238"/>
      <c r="CG133" s="238"/>
      <c r="CI133" s="238"/>
      <c r="CJ133" s="238"/>
      <c r="CK133" s="238"/>
      <c r="CL133" s="238"/>
      <c r="CN133" s="238"/>
      <c r="CO133" s="238"/>
      <c r="CP133" s="238"/>
      <c r="CQ133" s="238"/>
    </row>
    <row r="134" spans="1:95" ht="15.75">
      <c r="A134" s="66" t="s">
        <v>119</v>
      </c>
      <c r="B134" s="66" t="s">
        <v>80</v>
      </c>
      <c r="C134" s="66" t="s">
        <v>25</v>
      </c>
      <c r="D134" s="232"/>
      <c r="E134" s="66" t="s">
        <v>81</v>
      </c>
      <c r="F134" s="756"/>
      <c r="G134" s="66" t="s">
        <v>119</v>
      </c>
      <c r="H134" s="66" t="s">
        <v>80</v>
      </c>
      <c r="I134" s="66" t="s">
        <v>25</v>
      </c>
      <c r="J134" s="232"/>
      <c r="K134" s="66" t="s">
        <v>81</v>
      </c>
      <c r="L134" s="572"/>
      <c r="M134" s="66" t="s">
        <v>119</v>
      </c>
      <c r="N134" s="66" t="s">
        <v>80</v>
      </c>
      <c r="O134" s="66" t="s">
        <v>25</v>
      </c>
      <c r="P134" s="232"/>
      <c r="Q134" s="66" t="s">
        <v>81</v>
      </c>
      <c r="R134" s="756"/>
      <c r="S134" s="66" t="s">
        <v>119</v>
      </c>
      <c r="T134" s="66" t="s">
        <v>80</v>
      </c>
      <c r="U134" s="66" t="s">
        <v>25</v>
      </c>
      <c r="V134" s="232"/>
      <c r="W134" s="66" t="s">
        <v>81</v>
      </c>
      <c r="X134" s="756"/>
      <c r="Y134" s="66" t="s">
        <v>119</v>
      </c>
      <c r="Z134" s="66" t="s">
        <v>80</v>
      </c>
      <c r="AA134" s="66" t="s">
        <v>25</v>
      </c>
      <c r="AB134" s="66"/>
      <c r="AC134" s="66" t="s">
        <v>81</v>
      </c>
      <c r="AE134" s="66" t="s">
        <v>119</v>
      </c>
      <c r="AF134" s="66" t="s">
        <v>80</v>
      </c>
      <c r="AG134" s="66" t="s">
        <v>25</v>
      </c>
      <c r="AH134" s="66"/>
      <c r="AI134" s="66" t="s">
        <v>81</v>
      </c>
      <c r="AK134" s="66" t="s">
        <v>119</v>
      </c>
      <c r="AL134" s="66" t="s">
        <v>80</v>
      </c>
      <c r="AM134" s="66" t="s">
        <v>25</v>
      </c>
      <c r="AN134" s="66"/>
      <c r="AO134" s="66" t="s">
        <v>81</v>
      </c>
      <c r="AQ134" s="66" t="s">
        <v>119</v>
      </c>
      <c r="AR134" s="66" t="s">
        <v>80</v>
      </c>
      <c r="AS134" s="66" t="s">
        <v>25</v>
      </c>
      <c r="AT134" s="66"/>
      <c r="AU134" s="66" t="s">
        <v>81</v>
      </c>
      <c r="AW134" s="66" t="s">
        <v>119</v>
      </c>
      <c r="AX134" s="66" t="s">
        <v>80</v>
      </c>
      <c r="AY134" s="66" t="s">
        <v>25</v>
      </c>
      <c r="AZ134" s="66"/>
      <c r="BA134" s="66" t="s">
        <v>81</v>
      </c>
      <c r="BC134" s="66" t="s">
        <v>119</v>
      </c>
      <c r="BD134" s="66" t="s">
        <v>80</v>
      </c>
      <c r="BE134" s="66" t="s">
        <v>25</v>
      </c>
      <c r="BF134" s="66"/>
      <c r="BG134" s="66" t="s">
        <v>81</v>
      </c>
      <c r="BH134" s="571"/>
      <c r="BI134" s="66" t="s">
        <v>119</v>
      </c>
      <c r="BJ134" s="66" t="s">
        <v>80</v>
      </c>
      <c r="BK134" s="66" t="s">
        <v>25</v>
      </c>
      <c r="BL134" s="66"/>
      <c r="BM134" s="66" t="s">
        <v>81</v>
      </c>
      <c r="BO134" s="576" t="s">
        <v>119</v>
      </c>
      <c r="BP134" s="66" t="s">
        <v>80</v>
      </c>
      <c r="BQ134" s="66" t="s">
        <v>25</v>
      </c>
      <c r="BR134" s="66" t="s">
        <v>81</v>
      </c>
      <c r="BT134" s="576" t="s">
        <v>119</v>
      </c>
      <c r="BU134" s="66" t="s">
        <v>80</v>
      </c>
      <c r="BV134" s="66" t="s">
        <v>25</v>
      </c>
      <c r="BW134" s="66" t="s">
        <v>81</v>
      </c>
      <c r="BY134" s="576" t="s">
        <v>119</v>
      </c>
      <c r="BZ134" s="66" t="s">
        <v>80</v>
      </c>
      <c r="CA134" s="66" t="s">
        <v>25</v>
      </c>
      <c r="CB134" s="66" t="s">
        <v>81</v>
      </c>
      <c r="CD134" s="576" t="s">
        <v>119</v>
      </c>
      <c r="CE134" s="66" t="s">
        <v>80</v>
      </c>
      <c r="CF134" s="66" t="s">
        <v>25</v>
      </c>
      <c r="CG134" s="66" t="s">
        <v>81</v>
      </c>
      <c r="CI134" s="576" t="s">
        <v>119</v>
      </c>
      <c r="CJ134" s="66" t="s">
        <v>80</v>
      </c>
      <c r="CK134" s="66" t="s">
        <v>25</v>
      </c>
      <c r="CL134" s="66" t="s">
        <v>81</v>
      </c>
      <c r="CN134" s="576" t="s">
        <v>119</v>
      </c>
      <c r="CO134" s="66" t="s">
        <v>80</v>
      </c>
      <c r="CP134" s="66" t="s">
        <v>25</v>
      </c>
      <c r="CQ134" s="66" t="s">
        <v>81</v>
      </c>
    </row>
    <row r="135" spans="1:95">
      <c r="A135" s="356" t="s">
        <v>65</v>
      </c>
      <c r="B135" s="238">
        <v>8</v>
      </c>
      <c r="C135" s="501">
        <f>IF(A135="","",COUNTIFS(A114:A133,"&gt;=0",C114:C133,A135))</f>
        <v>10</v>
      </c>
      <c r="D135" s="593"/>
      <c r="E135" s="592">
        <f t="shared" ref="E135:E136" si="52">IFERROR(B135-C135,"")</f>
        <v>-2</v>
      </c>
      <c r="F135" s="574"/>
      <c r="G135" s="356" t="s">
        <v>574</v>
      </c>
      <c r="H135" s="238">
        <v>7</v>
      </c>
      <c r="I135" s="501">
        <f>IF(G135="","",COUNTIFS(G114:G133,"&gt;=0",I114:I133,G135))</f>
        <v>10</v>
      </c>
      <c r="J135" s="593"/>
      <c r="K135" s="592">
        <f t="shared" ref="K135:K136" si="53">IFERROR(H135-I135,"")</f>
        <v>-3</v>
      </c>
      <c r="L135" s="574"/>
      <c r="M135" s="433" t="s">
        <v>427</v>
      </c>
      <c r="N135" s="238">
        <v>4</v>
      </c>
      <c r="O135" s="593">
        <f>IF(M135="","",COUNTIFS(M114:M133,"&gt;=0",O114:O133,M135))</f>
        <v>5</v>
      </c>
      <c r="P135" s="593"/>
      <c r="Q135" s="592">
        <f t="shared" ref="Q135:Q136" si="54">IFERROR(N135-O135,"")</f>
        <v>-1</v>
      </c>
      <c r="R135" s="574"/>
      <c r="S135" s="724" t="s">
        <v>70</v>
      </c>
      <c r="T135" s="238">
        <v>4</v>
      </c>
      <c r="U135" s="501">
        <f>IF(S135="","",COUNTIFS(S114:S133,"&gt;=0",U114:U133,S135))</f>
        <v>9</v>
      </c>
      <c r="V135" s="593"/>
      <c r="W135" s="592">
        <f t="shared" ref="W135:W136" si="55">IFERROR(T135-U135,"")</f>
        <v>-5</v>
      </c>
      <c r="X135" s="574"/>
      <c r="Y135" s="573"/>
      <c r="Z135" s="238"/>
      <c r="AA135" s="593" t="str">
        <f>IF(Y135="","",COUNTIFS(Y114:Y133,"&gt;=0",AA114:AA133,Y135))</f>
        <v/>
      </c>
      <c r="AB135" s="593"/>
      <c r="AC135" s="592" t="str">
        <f t="shared" ref="AC135:AC136" si="56">IFERROR(Z135-AA135,"")</f>
        <v/>
      </c>
      <c r="AE135" s="573"/>
      <c r="AF135" s="238"/>
      <c r="AG135" s="593" t="str">
        <f>IF(AE135="","",COUNTIFS(AE114:AE133,"&gt;=0",AG114:AG133,AE135))</f>
        <v/>
      </c>
      <c r="AH135" s="593"/>
      <c r="AI135" s="592" t="str">
        <f t="shared" ref="AI135:AI136" si="57">IFERROR(AF135-AG135,"")</f>
        <v/>
      </c>
      <c r="AK135" s="238"/>
      <c r="AL135" s="238"/>
      <c r="AM135" s="501" t="str">
        <f>IF(AK135="","",COUNTIFS(AK114:AK133,"&gt;=0",AM114:AM133,AK135))</f>
        <v/>
      </c>
      <c r="AN135" s="593"/>
      <c r="AO135" s="592" t="str">
        <f t="shared" ref="AO135:AO136" si="58">IFERROR(AL135-AM135,"")</f>
        <v/>
      </c>
      <c r="AQ135" s="238"/>
      <c r="AR135" s="238"/>
      <c r="AS135" s="593" t="str">
        <f>IF(AQ135="","",COUNTIFS(AQ114:AQ133,"&gt;=0",AS114:AS133,AQ135))</f>
        <v/>
      </c>
      <c r="AT135" s="593"/>
      <c r="AU135" s="592" t="str">
        <f t="shared" ref="AU135:AU136" si="59">IFERROR(AR135-AS135,"")</f>
        <v/>
      </c>
      <c r="AW135" s="425" t="s">
        <v>447</v>
      </c>
      <c r="AX135" s="238">
        <v>4</v>
      </c>
      <c r="AY135" s="501">
        <f>IF(AW135="","",COUNTIFS(AW114:AW133,"&gt;=0",AY114:AY133,AW135))</f>
        <v>0</v>
      </c>
      <c r="AZ135" s="593"/>
      <c r="BA135" s="592">
        <f t="shared" ref="BA135:BA136" si="60">IFERROR(AX135-AY135,"")</f>
        <v>4</v>
      </c>
      <c r="BC135" s="418" t="s">
        <v>566</v>
      </c>
      <c r="BD135" s="238">
        <v>4</v>
      </c>
      <c r="BE135" s="593">
        <f>IF(BC135="","",COUNTIFS(BC114:BC133,"&gt;=0",BE114:BE133,BC135))</f>
        <v>4</v>
      </c>
      <c r="BF135" s="593"/>
      <c r="BG135" s="592">
        <f t="shared" ref="BG135:BG136" si="61">IFERROR(BD135-BE135,"")</f>
        <v>0</v>
      </c>
      <c r="BH135" s="572"/>
      <c r="BI135" s="575"/>
      <c r="BJ135" s="238"/>
      <c r="BK135" s="593" t="str">
        <f>IF(BI135="","",COUNTIFS(BI114:BI133,"&gt;=0",BK114:BK133,BI135))</f>
        <v/>
      </c>
      <c r="BL135" s="593"/>
      <c r="BM135" s="592" t="str">
        <f t="shared" ref="BM135:BM136" si="62">IFERROR(BJ135-BK135,"")</f>
        <v/>
      </c>
      <c r="BO135" s="238"/>
      <c r="BP135" s="238"/>
      <c r="BQ135" s="578">
        <f>+COUNTIF(BQ114:BQ133,BO135)</f>
        <v>0</v>
      </c>
      <c r="BR135" s="238">
        <f>BP135-BQ135</f>
        <v>0</v>
      </c>
      <c r="BT135" s="238"/>
      <c r="BU135" s="238"/>
      <c r="BV135" s="578">
        <f>+COUNTIF(BV114:BV133,BT135)</f>
        <v>0</v>
      </c>
      <c r="BW135" s="238">
        <f>BU135-BV135</f>
        <v>0</v>
      </c>
      <c r="BY135" s="238"/>
      <c r="BZ135" s="238"/>
      <c r="CA135" s="578">
        <f>+COUNTIF(CA114:CA133,BY135)</f>
        <v>0</v>
      </c>
      <c r="CB135" s="238">
        <f>BZ135-CA135</f>
        <v>0</v>
      </c>
      <c r="CD135" s="238"/>
      <c r="CE135" s="238"/>
      <c r="CF135" s="578">
        <f>+COUNTIF(CF114:CF133,CD135)</f>
        <v>0</v>
      </c>
      <c r="CG135" s="238">
        <f>CE135-CF135</f>
        <v>0</v>
      </c>
      <c r="CI135" s="238"/>
      <c r="CJ135" s="238"/>
      <c r="CK135" s="578">
        <f>+COUNTIF(CK114:CK133,CI135)</f>
        <v>0</v>
      </c>
      <c r="CL135" s="238">
        <f>CJ135-CK135</f>
        <v>0</v>
      </c>
      <c r="CN135" s="238"/>
      <c r="CO135" s="238"/>
      <c r="CP135" s="578">
        <f>+COUNTIF(CP114:CP133,CN135)</f>
        <v>0</v>
      </c>
      <c r="CQ135" s="238">
        <f>CO135-CP135</f>
        <v>0</v>
      </c>
    </row>
    <row r="136" spans="1:95">
      <c r="A136" s="238"/>
      <c r="B136" s="238"/>
      <c r="C136" s="593" t="str">
        <f>IF(A136="","",COUNTIFS(A114:A133,"&gt;=0",C114:C133,A136))</f>
        <v/>
      </c>
      <c r="D136" s="593"/>
      <c r="E136" s="592" t="str">
        <f t="shared" si="52"/>
        <v/>
      </c>
      <c r="F136" s="574"/>
      <c r="G136" s="575"/>
      <c r="H136" s="238"/>
      <c r="I136" s="593" t="str">
        <f>IF(G136="","",COUNTIFS(G114:G133,"&gt;=0",I114:I133,G136))</f>
        <v/>
      </c>
      <c r="J136" s="593"/>
      <c r="K136" s="592" t="str">
        <f t="shared" si="53"/>
        <v/>
      </c>
      <c r="L136" s="574"/>
      <c r="M136" s="575"/>
      <c r="N136" s="238"/>
      <c r="O136" s="593" t="str">
        <f>IF(M136="","",COUNTIFS(M114:M133,"&gt;=0",O114:O133,M136))</f>
        <v/>
      </c>
      <c r="P136" s="593"/>
      <c r="Q136" s="592" t="str">
        <f t="shared" si="54"/>
        <v/>
      </c>
      <c r="R136" s="574"/>
      <c r="S136" s="575"/>
      <c r="T136" s="238"/>
      <c r="U136" s="593" t="str">
        <f>IF(S136="","",COUNTIFS(S114:S133,"&gt;=0",U114:U133,S136))</f>
        <v/>
      </c>
      <c r="V136" s="593"/>
      <c r="W136" s="592" t="str">
        <f t="shared" si="55"/>
        <v/>
      </c>
      <c r="X136" s="574"/>
      <c r="Y136" s="575"/>
      <c r="Z136" s="238"/>
      <c r="AA136" s="593" t="str">
        <f>IF(Y136="","",COUNTIFS(Y114:Y133,"&gt;=0",AA114:AA133,Y136))</f>
        <v/>
      </c>
      <c r="AB136" s="593"/>
      <c r="AC136" s="592" t="str">
        <f t="shared" si="56"/>
        <v/>
      </c>
      <c r="AE136" s="575"/>
      <c r="AF136" s="238"/>
      <c r="AG136" s="593" t="str">
        <f>IF(AE136="","",COUNTIFS(AE114:AE133,"&gt;=0",AG114:AG133,AE136))</f>
        <v/>
      </c>
      <c r="AH136" s="593"/>
      <c r="AI136" s="592" t="str">
        <f t="shared" si="57"/>
        <v/>
      </c>
      <c r="AK136" s="575"/>
      <c r="AL136" s="238"/>
      <c r="AM136" s="593" t="str">
        <f>IF(AK136="","",COUNTIFS(AK114:AK133,"&gt;=0",AM114:AM133,AK136))</f>
        <v/>
      </c>
      <c r="AN136" s="593"/>
      <c r="AO136" s="592" t="str">
        <f t="shared" si="58"/>
        <v/>
      </c>
      <c r="AQ136" s="238"/>
      <c r="AR136" s="238"/>
      <c r="AS136" s="593" t="str">
        <f>IF(AQ136="","",COUNTIFS(AQ114:AQ133,"&gt;=0",AS114:AS133,AQ136))</f>
        <v/>
      </c>
      <c r="AT136" s="593"/>
      <c r="AU136" s="592" t="str">
        <f t="shared" si="59"/>
        <v/>
      </c>
      <c r="AW136" s="575"/>
      <c r="AX136" s="238"/>
      <c r="AY136" s="593" t="str">
        <f>IF(AW136="","",COUNTIFS(AW114:AW133,"&gt;=0",AY114:AY133,AW136))</f>
        <v/>
      </c>
      <c r="AZ136" s="593"/>
      <c r="BA136" s="592" t="str">
        <f t="shared" si="60"/>
        <v/>
      </c>
      <c r="BC136" s="575"/>
      <c r="BD136" s="238"/>
      <c r="BE136" s="593" t="str">
        <f>IF(BC136="","",COUNTIFS(BC114:BC133,"&gt;=0",BE114:BE133,BC136))</f>
        <v/>
      </c>
      <c r="BF136" s="593"/>
      <c r="BG136" s="592" t="str">
        <f t="shared" si="61"/>
        <v/>
      </c>
      <c r="BH136" s="572"/>
      <c r="BI136" s="575"/>
      <c r="BJ136" s="238"/>
      <c r="BK136" s="593" t="str">
        <f>IF(BI136="","",COUNTIFS(BI114:BI133,"&gt;=0",BK114:BK133,BI136))</f>
        <v/>
      </c>
      <c r="BL136" s="593"/>
      <c r="BM136" s="592" t="str">
        <f t="shared" si="62"/>
        <v/>
      </c>
      <c r="BO136" s="238"/>
      <c r="BP136" s="238"/>
      <c r="BQ136" s="578">
        <f>+COUNTIF(BQ114:BQ133,BO136)</f>
        <v>0</v>
      </c>
      <c r="BR136" s="238">
        <f t="shared" ref="BR136:BR137" si="63">BP136-BQ136</f>
        <v>0</v>
      </c>
      <c r="BT136" s="238"/>
      <c r="BU136" s="238"/>
      <c r="BV136" s="578">
        <f>+COUNTIF(BV114:BV133,BT136)</f>
        <v>0</v>
      </c>
      <c r="BW136" s="238">
        <f t="shared" ref="BW136:BW137" si="64">BU136-BV136</f>
        <v>0</v>
      </c>
      <c r="BY136" s="238"/>
      <c r="BZ136" s="238"/>
      <c r="CA136" s="578">
        <f>+COUNTIF(CA114:CA133,BY136)</f>
        <v>0</v>
      </c>
      <c r="CB136" s="238">
        <f t="shared" ref="CB136:CB137" si="65">BZ136-CA136</f>
        <v>0</v>
      </c>
      <c r="CD136" s="238"/>
      <c r="CE136" s="238"/>
      <c r="CF136" s="578">
        <f>+COUNTIF(CF114:CF133,CD136)</f>
        <v>0</v>
      </c>
      <c r="CG136" s="238">
        <f t="shared" ref="CG136:CG137" si="66">CE136-CF136</f>
        <v>0</v>
      </c>
      <c r="CI136" s="238"/>
      <c r="CJ136" s="238"/>
      <c r="CK136" s="578">
        <f>+COUNTIF(CK114:CK133,CI136)</f>
        <v>0</v>
      </c>
      <c r="CL136" s="238">
        <f t="shared" ref="CL136:CL137" si="67">CJ136-CK136</f>
        <v>0</v>
      </c>
      <c r="CN136" s="238"/>
      <c r="CO136" s="238"/>
      <c r="CP136" s="578">
        <f>+COUNTIF(CP114:CP133,CN136)</f>
        <v>0</v>
      </c>
      <c r="CQ136" s="238">
        <f t="shared" ref="CQ136:CQ137" si="68">CO136-CP136</f>
        <v>0</v>
      </c>
    </row>
    <row r="137" spans="1:95">
      <c r="A137" s="238"/>
      <c r="B137" s="238"/>
      <c r="C137" s="593" t="str">
        <f>IF(A137="","",COUNTIFS(A114:A133,"&gt;=0",C114:C133,A137))</f>
        <v/>
      </c>
      <c r="D137" s="593"/>
      <c r="E137" s="592" t="str">
        <f>IFERROR(B137-C137,"")</f>
        <v/>
      </c>
      <c r="F137" s="574"/>
      <c r="G137" s="238"/>
      <c r="H137" s="238"/>
      <c r="I137" s="593" t="str">
        <f>IF(G137="","",COUNTIFS(G114:G133,"&gt;=0",I114:I133,G137))</f>
        <v/>
      </c>
      <c r="J137" s="593"/>
      <c r="K137" s="592" t="str">
        <f>IFERROR(H137-I137,"")</f>
        <v/>
      </c>
      <c r="L137" s="574"/>
      <c r="M137" s="238"/>
      <c r="N137" s="238"/>
      <c r="O137" s="593" t="str">
        <f>IF(M137="","",COUNTIFS(M114:M133,"&gt;=0",O114:O133,M137))</f>
        <v/>
      </c>
      <c r="P137" s="593"/>
      <c r="Q137" s="592" t="str">
        <f>IFERROR(N137-O137,"")</f>
        <v/>
      </c>
      <c r="R137" s="574"/>
      <c r="S137" s="238"/>
      <c r="T137" s="238"/>
      <c r="U137" s="593" t="str">
        <f>IF(S137="","",COUNTIFS(S114:S133,"&gt;=0",U114:U133,S137))</f>
        <v/>
      </c>
      <c r="V137" s="593"/>
      <c r="W137" s="592" t="str">
        <f>IFERROR(T137-U137,"")</f>
        <v/>
      </c>
      <c r="X137" s="574"/>
      <c r="Y137" s="238"/>
      <c r="Z137" s="238"/>
      <c r="AA137" s="593" t="str">
        <f>IF(Y137="","",COUNTIFS(Y114:Y133,"&gt;=0",AA114:AA133,Y137))</f>
        <v/>
      </c>
      <c r="AB137" s="593"/>
      <c r="AC137" s="592" t="str">
        <f>IFERROR(Z137-AA137,"")</f>
        <v/>
      </c>
      <c r="AE137" s="238"/>
      <c r="AF137" s="238"/>
      <c r="AG137" s="593" t="str">
        <f>IF(AE137="","",COUNTIFS(AE114:AE133,"&gt;=0",AG114:AG133,AE137))</f>
        <v/>
      </c>
      <c r="AH137" s="593"/>
      <c r="AI137" s="592" t="str">
        <f>IFERROR(AF137-AG137,"")</f>
        <v/>
      </c>
      <c r="AK137" s="238"/>
      <c r="AL137" s="238"/>
      <c r="AM137" s="593" t="str">
        <f>IF(AK137="","",COUNTIFS(AK114:AK133,"&gt;=0",AM114:AM133,AK137))</f>
        <v/>
      </c>
      <c r="AN137" s="593"/>
      <c r="AO137" s="592" t="str">
        <f>IFERROR(AL137-AM137,"")</f>
        <v/>
      </c>
      <c r="AQ137" s="238"/>
      <c r="AR137" s="238"/>
      <c r="AS137" s="593" t="str">
        <f>IF(AQ137="","",COUNTIFS(AQ114:AQ133,"&gt;=0",AS114:AS133,AQ137))</f>
        <v/>
      </c>
      <c r="AT137" s="593"/>
      <c r="AU137" s="592" t="str">
        <f>IFERROR(AR137-AS137,"")</f>
        <v/>
      </c>
      <c r="AW137" s="238"/>
      <c r="AX137" s="238"/>
      <c r="AY137" s="593" t="str">
        <f>IF(AW137="","",COUNTIFS(AW114:AW133,"&gt;=0",AY114:AY133,AW137))</f>
        <v/>
      </c>
      <c r="AZ137" s="593"/>
      <c r="BA137" s="592" t="str">
        <f>IFERROR(AX137-AY137,"")</f>
        <v/>
      </c>
      <c r="BC137" s="238"/>
      <c r="BD137" s="238"/>
      <c r="BE137" s="593" t="str">
        <f>IF(BC137="","",COUNTIFS(BC114:BC133,"&gt;=0",BE114:BE133,BC137))</f>
        <v/>
      </c>
      <c r="BF137" s="593"/>
      <c r="BG137" s="592" t="str">
        <f>IFERROR(BD137-BE137,"")</f>
        <v/>
      </c>
      <c r="BH137" s="572"/>
      <c r="BI137" s="238"/>
      <c r="BJ137" s="238"/>
      <c r="BK137" s="593" t="str">
        <f>IF(BI137="","",COUNTIFS(BI114:BI133,"&gt;=0",BK114:BK133,BI137))</f>
        <v/>
      </c>
      <c r="BL137" s="593"/>
      <c r="BM137" s="592" t="str">
        <f>IFERROR(BJ137-BK137,"")</f>
        <v/>
      </c>
      <c r="BO137" s="238"/>
      <c r="BP137" s="238"/>
      <c r="BQ137" s="578">
        <f>+COUNTIF(BQ114:BQ133,BO137)</f>
        <v>0</v>
      </c>
      <c r="BR137" s="238">
        <f t="shared" si="63"/>
        <v>0</v>
      </c>
      <c r="BT137" s="238"/>
      <c r="BU137" s="238"/>
      <c r="BV137" s="578">
        <f>+COUNTIF(BV114:BV133,BT137)</f>
        <v>0</v>
      </c>
      <c r="BW137" s="238">
        <f t="shared" si="64"/>
        <v>0</v>
      </c>
      <c r="BY137" s="238"/>
      <c r="BZ137" s="238"/>
      <c r="CA137" s="578">
        <f>+COUNTIF(CA114:CA133,BY137)</f>
        <v>0</v>
      </c>
      <c r="CB137" s="238">
        <f t="shared" si="65"/>
        <v>0</v>
      </c>
      <c r="CD137" s="238"/>
      <c r="CE137" s="238"/>
      <c r="CF137" s="578">
        <f>+COUNTIF(CF114:CF133,CD137)</f>
        <v>0</v>
      </c>
      <c r="CG137" s="238">
        <f t="shared" si="66"/>
        <v>0</v>
      </c>
      <c r="CI137" s="238"/>
      <c r="CJ137" s="238"/>
      <c r="CK137" s="578">
        <f>+COUNTIF(CK114:CK133,CI137)</f>
        <v>0</v>
      </c>
      <c r="CL137" s="238">
        <f t="shared" si="67"/>
        <v>0</v>
      </c>
      <c r="CN137" s="238"/>
      <c r="CO137" s="238"/>
      <c r="CP137" s="578">
        <f>+COUNTIF(CP114:CP133,CN137)</f>
        <v>0</v>
      </c>
      <c r="CQ137" s="238">
        <f t="shared" si="68"/>
        <v>0</v>
      </c>
    </row>
    <row r="138" spans="1:95" s="413" customFormat="1" ht="15.75">
      <c r="A138" s="656" t="s">
        <v>104</v>
      </c>
      <c r="B138" s="657">
        <f>SUM(B135:B137)</f>
        <v>8</v>
      </c>
      <c r="C138" s="657">
        <f>SUM(C135:C137)</f>
        <v>10</v>
      </c>
      <c r="D138" s="488"/>
      <c r="F138" s="628"/>
      <c r="G138" s="656" t="s">
        <v>104</v>
      </c>
      <c r="H138" s="657">
        <f>SUM(H135:H137)</f>
        <v>7</v>
      </c>
      <c r="I138" s="657">
        <f>SUM(I135:I137)</f>
        <v>10</v>
      </c>
      <c r="J138" s="488"/>
      <c r="L138" s="628"/>
      <c r="M138" s="656" t="s">
        <v>104</v>
      </c>
      <c r="N138" s="657">
        <f>SUM(N135:N137)</f>
        <v>4</v>
      </c>
      <c r="O138" s="657">
        <f>SUM(O135:O137)</f>
        <v>5</v>
      </c>
      <c r="P138" s="488"/>
      <c r="R138" s="628"/>
      <c r="S138" s="656" t="s">
        <v>104</v>
      </c>
      <c r="T138" s="657">
        <f>SUM(T135:T137)</f>
        <v>4</v>
      </c>
      <c r="U138" s="657">
        <f>SUM(U135:U137)</f>
        <v>9</v>
      </c>
      <c r="V138" s="488"/>
      <c r="X138" s="628"/>
      <c r="Y138" s="656" t="s">
        <v>104</v>
      </c>
      <c r="Z138" s="657">
        <f>SUM(Z135:Z137)</f>
        <v>0</v>
      </c>
      <c r="AA138" s="657">
        <f>SUM(AA135:AA137)</f>
        <v>0</v>
      </c>
      <c r="AB138" s="488"/>
      <c r="AE138" s="656" t="s">
        <v>104</v>
      </c>
      <c r="AF138" s="657">
        <f>SUM(AF135:AF137)</f>
        <v>0</v>
      </c>
      <c r="AG138" s="657">
        <f>SUM(AG135:AG137)</f>
        <v>0</v>
      </c>
      <c r="AH138" s="488"/>
      <c r="AK138" s="656" t="s">
        <v>104</v>
      </c>
      <c r="AL138" s="657">
        <f>SUM(AL135:AL137)</f>
        <v>0</v>
      </c>
      <c r="AM138" s="657">
        <f>SUM(AM135:AM137)</f>
        <v>0</v>
      </c>
      <c r="AN138" s="488"/>
      <c r="AQ138" s="656" t="s">
        <v>104</v>
      </c>
      <c r="AR138" s="657">
        <f>SUM(AR135:AR137)</f>
        <v>0</v>
      </c>
      <c r="AS138" s="657">
        <f>SUM(AS135:AS137)</f>
        <v>0</v>
      </c>
      <c r="AT138" s="488"/>
      <c r="AW138" s="656" t="s">
        <v>104</v>
      </c>
      <c r="AX138" s="657">
        <f>SUM(AX135:AX137)</f>
        <v>4</v>
      </c>
      <c r="AY138" s="657">
        <f>SUM(AY135:AY137)</f>
        <v>0</v>
      </c>
      <c r="AZ138" s="488"/>
      <c r="BC138" s="656" t="s">
        <v>104</v>
      </c>
      <c r="BD138" s="657">
        <f>SUM(BD135:BD137)</f>
        <v>4</v>
      </c>
      <c r="BE138" s="657">
        <f>SUM(BE135:BE137)</f>
        <v>4</v>
      </c>
      <c r="BF138" s="488"/>
      <c r="BI138" s="656" t="s">
        <v>104</v>
      </c>
      <c r="BJ138" s="657">
        <f>SUM(BJ135:BJ137)</f>
        <v>0</v>
      </c>
      <c r="BK138" s="657">
        <f>SUM(BK135:BK137)</f>
        <v>0</v>
      </c>
      <c r="BL138" s="488"/>
      <c r="BO138" s="656" t="s">
        <v>104</v>
      </c>
      <c r="BP138" s="657">
        <f>SUM(BP135:BP137)</f>
        <v>0</v>
      </c>
      <c r="BQ138" s="657">
        <f>SUM(BQ135:BQ137)</f>
        <v>0</v>
      </c>
      <c r="BT138" s="656" t="s">
        <v>104</v>
      </c>
      <c r="BU138" s="657">
        <f>SUM(BU135:BU137)</f>
        <v>0</v>
      </c>
      <c r="BV138" s="657">
        <f>SUM(BV135:BV137)</f>
        <v>0</v>
      </c>
      <c r="BY138" s="656" t="s">
        <v>104</v>
      </c>
      <c r="BZ138" s="657">
        <f>SUM(BZ135:BZ137)</f>
        <v>0</v>
      </c>
      <c r="CA138" s="657">
        <f>SUM(CA135:CA137)</f>
        <v>0</v>
      </c>
      <c r="CD138" s="656" t="s">
        <v>104</v>
      </c>
      <c r="CE138" s="657">
        <f>SUM(CE135:CE137)</f>
        <v>0</v>
      </c>
      <c r="CF138" s="657">
        <f>SUM(CF135:CF137)</f>
        <v>0</v>
      </c>
      <c r="CI138" s="656" t="s">
        <v>104</v>
      </c>
      <c r="CJ138" s="657">
        <f>SUM(CJ135:CJ137)</f>
        <v>0</v>
      </c>
      <c r="CK138" s="657">
        <f>SUM(CK135:CK137)</f>
        <v>0</v>
      </c>
      <c r="CN138" s="656" t="s">
        <v>104</v>
      </c>
      <c r="CO138" s="657">
        <f>SUM(CO135:CO137)</f>
        <v>0</v>
      </c>
      <c r="CP138" s="657">
        <f>SUM(CP135:CP137)</f>
        <v>0</v>
      </c>
    </row>
    <row r="139" spans="1:95" ht="15.75">
      <c r="A139" s="970" t="s">
        <v>105</v>
      </c>
      <c r="B139" s="970"/>
      <c r="C139" s="447">
        <f>SUM(B138,N138,T138,Z138,AF138,AL138,AX138,AR138,BD138,BJ138,H138)</f>
        <v>31</v>
      </c>
      <c r="D139" s="512"/>
      <c r="G139" s="577">
        <v>137</v>
      </c>
      <c r="R139" s="571"/>
      <c r="S139" s="577">
        <v>137</v>
      </c>
      <c r="X139" s="571"/>
    </row>
    <row r="140" spans="1:95" ht="15.75">
      <c r="A140" s="968" t="s">
        <v>103</v>
      </c>
      <c r="B140" s="969"/>
      <c r="C140" s="447">
        <f>SUM(C138,O138,U138,AA138,AG138,AM138,AS138,AY138,BE138,BK138,I138)</f>
        <v>38</v>
      </c>
      <c r="D140" s="512"/>
    </row>
    <row r="141" spans="1:95" ht="7.9" customHeight="1">
      <c r="A141" s="512"/>
      <c r="B141" s="512"/>
      <c r="C141" s="512"/>
      <c r="D141" s="512"/>
      <c r="E141" s="512"/>
      <c r="F141" s="512"/>
      <c r="G141" s="512"/>
      <c r="K141" s="512"/>
      <c r="O141" s="512"/>
      <c r="P141" s="512"/>
      <c r="Q141" s="512"/>
      <c r="R141" s="512"/>
      <c r="S141" s="512"/>
      <c r="W141" s="512"/>
      <c r="AA141" s="512"/>
      <c r="AB141" s="512"/>
      <c r="AE141" s="512"/>
      <c r="AF141" s="512"/>
      <c r="AG141" s="512"/>
      <c r="AH141" s="512"/>
      <c r="AK141" s="512"/>
      <c r="AL141" s="512"/>
      <c r="AM141" s="512"/>
      <c r="AN141" s="512"/>
      <c r="AQ141" s="512"/>
      <c r="AR141" s="512"/>
      <c r="AS141" s="512"/>
      <c r="AT141" s="512"/>
      <c r="AW141" s="512"/>
      <c r="AX141" s="512"/>
      <c r="AY141" s="512"/>
      <c r="AZ141" s="512"/>
      <c r="BC141" s="512"/>
      <c r="BD141" s="512"/>
      <c r="BE141" s="512"/>
      <c r="BF141" s="512"/>
      <c r="BI141" s="512"/>
      <c r="BJ141" s="512"/>
      <c r="BK141" s="512"/>
      <c r="BL141" s="512"/>
    </row>
    <row r="142" spans="1:95" ht="18" customHeight="1">
      <c r="A142" s="728" t="s">
        <v>762</v>
      </c>
      <c r="B142" s="974" t="s">
        <v>598</v>
      </c>
      <c r="C142" s="974"/>
      <c r="D142" s="974" t="s">
        <v>691</v>
      </c>
      <c r="E142" s="974"/>
      <c r="F142" s="512"/>
      <c r="K142" s="512"/>
      <c r="O142" s="512"/>
      <c r="P142" s="512"/>
      <c r="Q142" s="512"/>
      <c r="R142" s="512"/>
      <c r="S142" s="512"/>
      <c r="W142" s="512"/>
      <c r="AA142" s="512"/>
      <c r="AB142" s="512"/>
      <c r="AE142" s="974" t="s">
        <v>598</v>
      </c>
      <c r="AF142" s="974"/>
      <c r="AG142" s="512"/>
      <c r="AH142" s="512"/>
      <c r="AK142" s="974" t="s">
        <v>598</v>
      </c>
      <c r="AL142" s="974"/>
      <c r="AM142" s="512"/>
      <c r="AN142" s="512"/>
      <c r="AQ142" s="974" t="s">
        <v>598</v>
      </c>
      <c r="AR142" s="974"/>
      <c r="AS142" s="512"/>
      <c r="AT142" s="512"/>
      <c r="AW142" s="512"/>
      <c r="AX142" s="512"/>
      <c r="AY142" s="512"/>
      <c r="AZ142" s="512"/>
      <c r="BC142" s="512"/>
      <c r="BD142" s="512"/>
      <c r="BE142" s="512"/>
      <c r="BF142" s="512"/>
      <c r="BI142" s="512"/>
      <c r="BJ142" s="512"/>
      <c r="BK142" s="512"/>
      <c r="BL142" s="512"/>
    </row>
    <row r="143" spans="1:95" ht="18" customHeight="1">
      <c r="A143" s="730" t="s">
        <v>63</v>
      </c>
      <c r="B143" s="973">
        <f>IFERROR(Qty!J147,"")</f>
        <v>4771.0740740740739</v>
      </c>
      <c r="C143" s="973"/>
      <c r="D143" s="1008">
        <f>IFERROR(B144-B143,"")</f>
        <v>2.2788671023963616</v>
      </c>
      <c r="E143" s="1008"/>
      <c r="AE143" s="973">
        <f>IFERROR(Qty!$J$148,"")</f>
        <v>4270</v>
      </c>
      <c r="AF143" s="973"/>
      <c r="AK143" s="973">
        <f>IFERROR(Qty!$J$148,"")</f>
        <v>4270</v>
      </c>
      <c r="AL143" s="973"/>
      <c r="AQ143" s="973">
        <f>IFERROR(Qty!$J$148,"")</f>
        <v>4270</v>
      </c>
      <c r="AR143" s="973"/>
    </row>
    <row r="144" spans="1:95" ht="18" customHeight="1">
      <c r="A144" s="731" t="s">
        <v>761</v>
      </c>
      <c r="B144" s="972">
        <f>IFERROR(Qty!Q147,"")</f>
        <v>4773.3529411764703</v>
      </c>
      <c r="C144" s="972"/>
      <c r="D144" s="1008"/>
      <c r="E144" s="1008"/>
      <c r="S144" s="169">
        <v>351</v>
      </c>
      <c r="AE144" s="972">
        <f>IFERROR(Qty!$Q$148,"")</f>
        <v>4270</v>
      </c>
      <c r="AF144" s="972"/>
      <c r="AK144" s="972">
        <f>IFERROR(Qty!$Q$148,"")</f>
        <v>4270</v>
      </c>
      <c r="AL144" s="972"/>
      <c r="AQ144" s="972">
        <f>IFERROR(Qty!$Q$148,"")</f>
        <v>4270</v>
      </c>
      <c r="AR144" s="972"/>
    </row>
    <row r="145" spans="1:99">
      <c r="S145" s="963" t="s">
        <v>795</v>
      </c>
      <c r="T145" s="963"/>
      <c r="U145" s="828" t="str">
        <f>IFERROR(VLOOKUP(T146,'CHANGE SHIFT'!$B:$C,2,FALSE),"")</f>
        <v/>
      </c>
      <c r="V145" s="592" t="str">
        <f>IFERROR(VLOOKUP(T146,'SETT AREA UNIT'!$B:$C,2,FALSE),"")</f>
        <v/>
      </c>
      <c r="W145" s="827"/>
      <c r="AQ145" s="989" t="s">
        <v>795</v>
      </c>
      <c r="AR145" s="990"/>
      <c r="AS145" s="828" t="str">
        <f>IFERROR(VLOOKUP(AR146,'CHANGE SHIFT'!$B:$C,2,FALSE),"")</f>
        <v/>
      </c>
      <c r="AT145" s="592" t="str">
        <f>IFERROR(VLOOKUP(AR146,'SETT AREA UNIT'!$B:$C,2,FALSE),"")</f>
        <v/>
      </c>
    </row>
    <row r="146" spans="1:99" ht="18.75">
      <c r="A146" s="971" t="s">
        <v>3</v>
      </c>
      <c r="B146" s="971"/>
      <c r="C146" s="971"/>
      <c r="E146" s="571"/>
      <c r="F146" s="571"/>
      <c r="K146" s="756"/>
      <c r="L146" s="756"/>
      <c r="Q146" s="756"/>
      <c r="R146" s="756"/>
      <c r="S146" s="736" t="s">
        <v>769</v>
      </c>
      <c r="T146" s="238"/>
      <c r="U146" s="592" t="str">
        <f>IFERROR(VLOOKUP(T146,'Loading RTK'!$C:$D,2,FALSE),"")</f>
        <v/>
      </c>
      <c r="V146" s="592" t="str">
        <f>IFERROR(IF(T146="","",VLOOKUP(T146,'UNIT UNREG'!$B:$C,2,FALSE)),"")</f>
        <v/>
      </c>
      <c r="X146" s="571"/>
      <c r="Y146" s="512"/>
      <c r="Z146" s="512"/>
      <c r="AA146" s="512"/>
      <c r="AC146" s="571"/>
      <c r="AE146" s="512"/>
      <c r="AF146" s="512"/>
      <c r="AG146" s="512"/>
      <c r="AI146" s="571"/>
      <c r="AK146" s="512"/>
      <c r="AL146" s="512"/>
      <c r="AM146" s="512"/>
      <c r="AO146" s="571"/>
      <c r="AQ146" s="736" t="s">
        <v>769</v>
      </c>
      <c r="AR146" s="238"/>
      <c r="AS146" s="592" t="str">
        <f>IFERROR(VLOOKUP(AR146,'Loading RTK'!$C:$D,2,FALSE),"")</f>
        <v/>
      </c>
      <c r="AT146" s="592" t="str">
        <f>IFERROR(IF(AR146="","",VLOOKUP(AR146,'UNIT UNREG'!$B:$C,2,FALSE)),"")</f>
        <v/>
      </c>
      <c r="AU146" s="571"/>
      <c r="AW146" s="512"/>
      <c r="AX146" s="512"/>
      <c r="AY146" s="512"/>
      <c r="BA146" s="571"/>
      <c r="BC146" s="512"/>
      <c r="BD146" s="512"/>
      <c r="BE146" s="512"/>
      <c r="BG146" s="571"/>
      <c r="BI146" s="512"/>
      <c r="BJ146" s="512"/>
      <c r="BK146" s="512"/>
      <c r="BM146" s="571"/>
    </row>
    <row r="147" spans="1:99" ht="21">
      <c r="A147" s="965" t="s">
        <v>572</v>
      </c>
      <c r="B147" s="966"/>
      <c r="C147" s="966"/>
      <c r="D147" s="966"/>
      <c r="E147" s="967"/>
      <c r="F147" s="571"/>
      <c r="G147" s="965" t="s">
        <v>573</v>
      </c>
      <c r="H147" s="966"/>
      <c r="I147" s="966"/>
      <c r="J147" s="966"/>
      <c r="K147" s="967"/>
      <c r="L147" s="571"/>
      <c r="M147" s="965" t="s">
        <v>171</v>
      </c>
      <c r="N147" s="966"/>
      <c r="O147" s="966"/>
      <c r="P147" s="966"/>
      <c r="Q147" s="967"/>
      <c r="R147" s="571"/>
      <c r="S147" s="965" t="s">
        <v>90</v>
      </c>
      <c r="T147" s="966"/>
      <c r="U147" s="966"/>
      <c r="V147" s="966"/>
      <c r="W147" s="967"/>
      <c r="X147" s="571"/>
      <c r="Y147" s="965" t="s">
        <v>172</v>
      </c>
      <c r="Z147" s="966"/>
      <c r="AA147" s="966"/>
      <c r="AB147" s="966"/>
      <c r="AC147" s="967"/>
      <c r="AE147" s="965" t="s">
        <v>188</v>
      </c>
      <c r="AF147" s="966"/>
      <c r="AG147" s="966"/>
      <c r="AH147" s="966"/>
      <c r="AI147" s="967"/>
      <c r="AK147" s="965" t="s">
        <v>199</v>
      </c>
      <c r="AL147" s="966"/>
      <c r="AM147" s="966"/>
      <c r="AN147" s="966"/>
      <c r="AO147" s="967"/>
      <c r="AQ147" s="965" t="s">
        <v>536</v>
      </c>
      <c r="AR147" s="966"/>
      <c r="AS147" s="966"/>
      <c r="AT147" s="966"/>
      <c r="AU147" s="967"/>
      <c r="AW147" s="965" t="s">
        <v>197</v>
      </c>
      <c r="AX147" s="966"/>
      <c r="AY147" s="966"/>
      <c r="AZ147" s="966"/>
      <c r="BA147" s="967"/>
      <c r="BC147" s="965" t="s">
        <v>168</v>
      </c>
      <c r="BD147" s="966"/>
      <c r="BE147" s="966"/>
      <c r="BF147" s="966"/>
      <c r="BG147" s="967"/>
      <c r="BI147" s="965" t="s">
        <v>189</v>
      </c>
      <c r="BJ147" s="966"/>
      <c r="BK147" s="966"/>
      <c r="BL147" s="966"/>
      <c r="BM147" s="967"/>
      <c r="BO147" s="964" t="s">
        <v>190</v>
      </c>
      <c r="BP147" s="964"/>
      <c r="BQ147" s="964"/>
      <c r="BR147" s="964"/>
      <c r="BT147" s="964" t="s">
        <v>191</v>
      </c>
      <c r="BU147" s="964"/>
      <c r="BV147" s="964"/>
      <c r="BW147" s="964"/>
      <c r="BY147" s="964" t="s">
        <v>192</v>
      </c>
      <c r="BZ147" s="964"/>
      <c r="CA147" s="964"/>
      <c r="CB147" s="964"/>
      <c r="CD147" s="964" t="s">
        <v>193</v>
      </c>
      <c r="CE147" s="964"/>
      <c r="CF147" s="964"/>
      <c r="CG147" s="964"/>
      <c r="CI147" s="964" t="s">
        <v>194</v>
      </c>
      <c r="CJ147" s="964"/>
      <c r="CK147" s="964"/>
      <c r="CL147" s="964"/>
      <c r="CN147" s="964" t="s">
        <v>195</v>
      </c>
      <c r="CO147" s="964"/>
      <c r="CP147" s="964"/>
      <c r="CQ147" s="965"/>
      <c r="CR147" s="835" t="s">
        <v>153</v>
      </c>
      <c r="CS147" s="835" t="s">
        <v>28</v>
      </c>
      <c r="CT147" s="836" t="s">
        <v>928</v>
      </c>
      <c r="CU147" s="836" t="s">
        <v>857</v>
      </c>
    </row>
    <row r="148" spans="1:99" ht="15.75">
      <c r="A148" s="231" t="s">
        <v>84</v>
      </c>
      <c r="B148" s="68" t="s">
        <v>151</v>
      </c>
      <c r="C148" s="68" t="s">
        <v>152</v>
      </c>
      <c r="D148" s="68" t="s">
        <v>434</v>
      </c>
      <c r="E148" s="68" t="s">
        <v>167</v>
      </c>
      <c r="F148" s="571"/>
      <c r="G148" s="231" t="s">
        <v>84</v>
      </c>
      <c r="H148" s="68" t="s">
        <v>151</v>
      </c>
      <c r="I148" s="68" t="s">
        <v>152</v>
      </c>
      <c r="J148" s="68" t="s">
        <v>434</v>
      </c>
      <c r="K148" s="68" t="s">
        <v>167</v>
      </c>
      <c r="L148" s="571"/>
      <c r="M148" s="231" t="s">
        <v>84</v>
      </c>
      <c r="N148" s="68" t="s">
        <v>151</v>
      </c>
      <c r="O148" s="68" t="s">
        <v>152</v>
      </c>
      <c r="P148" s="68" t="s">
        <v>434</v>
      </c>
      <c r="Q148" s="68" t="s">
        <v>167</v>
      </c>
      <c r="R148" s="571"/>
      <c r="S148" s="231" t="s">
        <v>84</v>
      </c>
      <c r="T148" s="68" t="s">
        <v>151</v>
      </c>
      <c r="U148" s="68" t="s">
        <v>152</v>
      </c>
      <c r="V148" s="68" t="s">
        <v>434</v>
      </c>
      <c r="W148" s="68" t="s">
        <v>167</v>
      </c>
      <c r="X148" s="571"/>
      <c r="Y148" s="231" t="s">
        <v>84</v>
      </c>
      <c r="Z148" s="68" t="s">
        <v>151</v>
      </c>
      <c r="AA148" s="68" t="s">
        <v>152</v>
      </c>
      <c r="AB148" s="68" t="s">
        <v>434</v>
      </c>
      <c r="AC148" s="68" t="s">
        <v>167</v>
      </c>
      <c r="AD148" s="571"/>
      <c r="AE148" s="231" t="s">
        <v>84</v>
      </c>
      <c r="AF148" s="68" t="s">
        <v>151</v>
      </c>
      <c r="AG148" s="68" t="s">
        <v>152</v>
      </c>
      <c r="AH148" s="68" t="s">
        <v>434</v>
      </c>
      <c r="AI148" s="68" t="s">
        <v>167</v>
      </c>
      <c r="AJ148" s="571"/>
      <c r="AK148" s="231" t="s">
        <v>84</v>
      </c>
      <c r="AL148" s="68" t="s">
        <v>151</v>
      </c>
      <c r="AM148" s="68" t="s">
        <v>152</v>
      </c>
      <c r="AN148" s="68" t="s">
        <v>434</v>
      </c>
      <c r="AO148" s="68" t="s">
        <v>167</v>
      </c>
      <c r="AP148" s="571"/>
      <c r="AQ148" s="231" t="s">
        <v>84</v>
      </c>
      <c r="AR148" s="68" t="s">
        <v>151</v>
      </c>
      <c r="AS148" s="68" t="s">
        <v>152</v>
      </c>
      <c r="AT148" s="68" t="s">
        <v>434</v>
      </c>
      <c r="AU148" s="68" t="s">
        <v>167</v>
      </c>
      <c r="AV148" s="571"/>
      <c r="AW148" s="231" t="s">
        <v>84</v>
      </c>
      <c r="AX148" s="68" t="s">
        <v>151</v>
      </c>
      <c r="AY148" s="68" t="s">
        <v>152</v>
      </c>
      <c r="AZ148" s="68" t="s">
        <v>434</v>
      </c>
      <c r="BA148" s="68" t="s">
        <v>167</v>
      </c>
      <c r="BB148" s="571"/>
      <c r="BC148" s="231" t="s">
        <v>84</v>
      </c>
      <c r="BD148" s="68" t="s">
        <v>151</v>
      </c>
      <c r="BE148" s="68" t="s">
        <v>152</v>
      </c>
      <c r="BF148" s="68" t="s">
        <v>434</v>
      </c>
      <c r="BG148" s="68" t="s">
        <v>167</v>
      </c>
      <c r="BH148" s="571"/>
      <c r="BI148" s="231" t="s">
        <v>84</v>
      </c>
      <c r="BJ148" s="68" t="s">
        <v>151</v>
      </c>
      <c r="BK148" s="68" t="s">
        <v>152</v>
      </c>
      <c r="BL148" s="68" t="s">
        <v>434</v>
      </c>
      <c r="BM148" s="68" t="s">
        <v>167</v>
      </c>
      <c r="BO148" s="68" t="s">
        <v>84</v>
      </c>
      <c r="BP148" s="68" t="s">
        <v>102</v>
      </c>
      <c r="BQ148" s="68" t="s">
        <v>79</v>
      </c>
      <c r="BR148" s="68" t="s">
        <v>167</v>
      </c>
      <c r="BT148" s="68" t="s">
        <v>84</v>
      </c>
      <c r="BU148" s="68" t="s">
        <v>102</v>
      </c>
      <c r="BV148" s="68" t="s">
        <v>79</v>
      </c>
      <c r="BW148" s="68" t="s">
        <v>167</v>
      </c>
      <c r="BY148" s="68" t="s">
        <v>84</v>
      </c>
      <c r="BZ148" s="68" t="s">
        <v>102</v>
      </c>
      <c r="CA148" s="68" t="s">
        <v>79</v>
      </c>
      <c r="CB148" s="68" t="s">
        <v>167</v>
      </c>
      <c r="CD148" s="68" t="s">
        <v>84</v>
      </c>
      <c r="CE148" s="68" t="s">
        <v>102</v>
      </c>
      <c r="CF148" s="68" t="s">
        <v>79</v>
      </c>
      <c r="CG148" s="68" t="s">
        <v>167</v>
      </c>
      <c r="CI148" s="68" t="s">
        <v>84</v>
      </c>
      <c r="CJ148" s="68" t="s">
        <v>102</v>
      </c>
      <c r="CK148" s="68" t="s">
        <v>79</v>
      </c>
      <c r="CL148" s="68" t="s">
        <v>167</v>
      </c>
      <c r="CN148" s="68" t="s">
        <v>84</v>
      </c>
      <c r="CO148" s="68" t="s">
        <v>102</v>
      </c>
      <c r="CP148" s="68" t="s">
        <v>79</v>
      </c>
      <c r="CQ148" s="833" t="s">
        <v>167</v>
      </c>
      <c r="CR148" s="418" t="s">
        <v>566</v>
      </c>
      <c r="CS148" s="78" t="s">
        <v>356</v>
      </c>
      <c r="CT148" s="238">
        <v>4</v>
      </c>
      <c r="CU148" s="238">
        <v>4</v>
      </c>
    </row>
    <row r="149" spans="1:99">
      <c r="A149" s="238">
        <v>0</v>
      </c>
      <c r="B149" s="7">
        <v>418</v>
      </c>
      <c r="C149" s="356" t="s">
        <v>65</v>
      </c>
      <c r="D149" s="592" t="str">
        <f>IFERROR(VLOOKUP(B149,'SETT AREA UNIT'!$B:$C,2,FALSE),"")</f>
        <v>KM 69</v>
      </c>
      <c r="E149" s="592" t="str">
        <f>IFERROR(IF(B149="","",VLOOKUP(B149,'UNIT UNREG'!$B:$C,2,FALSE)),"")</f>
        <v/>
      </c>
      <c r="F149" s="574"/>
      <c r="G149" s="238">
        <v>0</v>
      </c>
      <c r="H149" s="7">
        <v>394</v>
      </c>
      <c r="I149" s="356" t="s">
        <v>574</v>
      </c>
      <c r="J149" s="592" t="str">
        <f>IFERROR(VLOOKUP(H149,'SETT AREA UNIT'!$B:$C,2,FALSE),"")</f>
        <v>KM 69</v>
      </c>
      <c r="K149" s="592" t="str">
        <f>IFERROR(IF(H149="","",VLOOKUP(H149,'UNIT UNREG'!$B:$C,2,FALSE)),"")</f>
        <v/>
      </c>
      <c r="L149" s="574"/>
      <c r="M149" s="238">
        <v>2</v>
      </c>
      <c r="N149" s="7">
        <v>309</v>
      </c>
      <c r="O149" s="433" t="s">
        <v>427</v>
      </c>
      <c r="P149" s="592" t="str">
        <f>IFERROR(VLOOKUP(N149,'SETT AREA UNIT'!$B:$C,2,FALSE),"")</f>
        <v>KM 69</v>
      </c>
      <c r="Q149" s="592" t="str">
        <f>IFERROR(IF(N149="","",VLOOKUP(N149,'UNIT UNREG'!$B:$C,2,FALSE)),"")</f>
        <v/>
      </c>
      <c r="R149" s="574"/>
      <c r="S149" s="238">
        <v>0</v>
      </c>
      <c r="T149" s="7">
        <v>374</v>
      </c>
      <c r="U149" s="724" t="s">
        <v>70</v>
      </c>
      <c r="V149" s="592" t="str">
        <f>IFERROR(VLOOKUP(T149,'SETT AREA UNIT'!$B:$C,2,FALSE),"")</f>
        <v>KM 65</v>
      </c>
      <c r="W149" s="592" t="str">
        <f>IFERROR(IF(T149="","",VLOOKUP(T149,'UNIT UNREG'!$B:$C,2,FALSE)),"")</f>
        <v/>
      </c>
      <c r="X149" s="574"/>
      <c r="Y149" s="238"/>
      <c r="Z149" s="238"/>
      <c r="AA149" s="573"/>
      <c r="AB149" s="592" t="str">
        <f>IFERROR(VLOOKUP(Z149,'SETT AREA UNIT'!$B:$C,2,FALSE),"")</f>
        <v/>
      </c>
      <c r="AC149" s="592" t="str">
        <f>IFERROR(IF(Z149="","",VLOOKUP(Z149,'UNIT UNREG'!$B:$C,2,FALSE)),"")</f>
        <v/>
      </c>
      <c r="AE149" s="238"/>
      <c r="AF149" s="238"/>
      <c r="AG149" s="573"/>
      <c r="AH149" s="592" t="str">
        <f>IFERROR(VLOOKUP(AF149,'SETT AREA UNIT'!$B:$C,2,FALSE),"")</f>
        <v/>
      </c>
      <c r="AI149" s="592" t="str">
        <f>IFERROR(IF(AF149="","",VLOOKUP(AF149,'UNIT UNREG'!$B:$C,2,FALSE)),"")</f>
        <v/>
      </c>
      <c r="AK149" s="238"/>
      <c r="AL149" s="238"/>
      <c r="AM149" s="238"/>
      <c r="AN149" s="592" t="str">
        <f>IFERROR(VLOOKUP(AL149,'SETT AREA UNIT'!$B:$C,2,FALSE),"")</f>
        <v/>
      </c>
      <c r="AO149" s="592" t="str">
        <f>IFERROR(IF(AL149="","",VLOOKUP(AL149,'UNIT UNREG'!$B:$C,2,FALSE)),"")</f>
        <v/>
      </c>
      <c r="AQ149" s="238"/>
      <c r="AR149" s="238"/>
      <c r="AS149" s="238"/>
      <c r="AT149" s="592" t="str">
        <f>IFERROR(VLOOKUP(AR149,'SETT AREA UNIT'!$B:$C,2,FALSE),"")</f>
        <v/>
      </c>
      <c r="AU149" s="592" t="str">
        <f>IFERROR(IF(AR149="","",VLOOKUP(AR149,'UNIT UNREG'!$B:$C,2,FALSE)),"")</f>
        <v/>
      </c>
      <c r="AW149" s="238"/>
      <c r="AX149" s="238"/>
      <c r="AY149" s="238"/>
      <c r="AZ149" s="592" t="str">
        <f>IFERROR(VLOOKUP(AX149,'SETT AREA UNIT'!$B:$C,2,FALSE),"")</f>
        <v/>
      </c>
      <c r="BA149" s="592" t="str">
        <f>IFERROR(IF(AX149="","",VLOOKUP(AX149,'UNIT UNREG'!$B:$C,2,FALSE)),"")</f>
        <v/>
      </c>
      <c r="BC149" s="238">
        <v>0</v>
      </c>
      <c r="BD149" s="7">
        <v>269</v>
      </c>
      <c r="BE149" s="418" t="s">
        <v>566</v>
      </c>
      <c r="BF149" s="592" t="str">
        <f>IFERROR(VLOOKUP(BD149,'SETT AREA UNIT'!$B:$C,2,FALSE),"")</f>
        <v>KM 69</v>
      </c>
      <c r="BG149" s="592" t="str">
        <f>IFERROR(IF(BD149="","",VLOOKUP(BD149,'UNIT UNREG'!$B:$C,2,FALSE)),"")</f>
        <v/>
      </c>
      <c r="BH149" s="572"/>
      <c r="BI149" s="238"/>
      <c r="BJ149" s="238"/>
      <c r="BK149" s="238"/>
      <c r="BL149" s="592" t="str">
        <f>IFERROR(VLOOKUP(BJ149,'SETT AREA UNIT'!$B:$C,2,FALSE),"")</f>
        <v/>
      </c>
      <c r="BM149" s="592" t="str">
        <f>IFERROR(VLOOKUP(BJ149,'UNIT UNREG'!$B:$C,2,FALSE),"")</f>
        <v>UNREG</v>
      </c>
      <c r="BO149" s="238"/>
      <c r="BP149" s="238"/>
      <c r="BQ149" s="238"/>
      <c r="BR149" s="238"/>
      <c r="BT149" s="238"/>
      <c r="BU149" s="238"/>
      <c r="BV149" s="238"/>
      <c r="BW149" s="238"/>
      <c r="BY149" s="238"/>
      <c r="BZ149" s="238"/>
      <c r="CA149" s="238"/>
      <c r="CB149" s="238"/>
      <c r="CD149" s="238"/>
      <c r="CE149" s="238"/>
      <c r="CF149" s="238"/>
      <c r="CG149" s="238"/>
      <c r="CI149" s="238"/>
      <c r="CJ149" s="238"/>
      <c r="CK149" s="238"/>
      <c r="CL149" s="238"/>
      <c r="CN149" s="238"/>
      <c r="CO149" s="238"/>
      <c r="CP149" s="238"/>
      <c r="CQ149" s="834"/>
      <c r="CR149" s="426" t="s">
        <v>394</v>
      </c>
      <c r="CS149" s="78" t="s">
        <v>393</v>
      </c>
      <c r="CT149" s="238"/>
      <c r="CU149" s="238">
        <v>4</v>
      </c>
    </row>
    <row r="150" spans="1:99">
      <c r="A150" s="238">
        <v>3</v>
      </c>
      <c r="B150" s="7">
        <v>207</v>
      </c>
      <c r="C150" s="356" t="s">
        <v>65</v>
      </c>
      <c r="D150" s="592" t="str">
        <f>IFERROR(VLOOKUP(B150,'SETT AREA UNIT'!$B:$C,2,FALSE),"")</f>
        <v>KM 34</v>
      </c>
      <c r="E150" s="592" t="str">
        <f>IFERROR(IF(B150="","",VLOOKUP(B150,'UNIT UNREG'!$B:$C,2,FALSE)),"")</f>
        <v/>
      </c>
      <c r="F150" s="574"/>
      <c r="G150" s="238">
        <v>2</v>
      </c>
      <c r="H150" s="7">
        <v>289</v>
      </c>
      <c r="I150" s="356" t="s">
        <v>574</v>
      </c>
      <c r="J150" s="592" t="str">
        <f>IFERROR(VLOOKUP(H150,'SETT AREA UNIT'!$B:$C,2,FALSE),"")</f>
        <v>KM 69</v>
      </c>
      <c r="K150" s="592" t="str">
        <f>IFERROR(IF(H150="","",VLOOKUP(H150,'UNIT UNREG'!$B:$C,2,FALSE)),"")</f>
        <v/>
      </c>
      <c r="L150" s="574"/>
      <c r="M150" s="238">
        <v>13</v>
      </c>
      <c r="N150" s="7">
        <v>415</v>
      </c>
      <c r="O150" s="433" t="s">
        <v>427</v>
      </c>
      <c r="P150" s="592" t="str">
        <f>IFERROR(VLOOKUP(N150,'SETT AREA UNIT'!$B:$C,2,FALSE),"")</f>
        <v>KM 65</v>
      </c>
      <c r="Q150" s="592" t="str">
        <f>IFERROR(IF(N150="","",VLOOKUP(N150,'UNIT UNREG'!$B:$C,2,FALSE)),"")</f>
        <v/>
      </c>
      <c r="R150" s="574"/>
      <c r="S150" s="238">
        <v>1</v>
      </c>
      <c r="T150" s="7">
        <v>298</v>
      </c>
      <c r="U150" s="724" t="s">
        <v>70</v>
      </c>
      <c r="V150" s="592" t="str">
        <f>IFERROR(VLOOKUP(T150,'SETT AREA UNIT'!$B:$C,2,FALSE),"")</f>
        <v>KM 65</v>
      </c>
      <c r="W150" s="592" t="str">
        <f>IFERROR(IF(T150="","",VLOOKUP(T150,'UNIT UNREG'!$B:$C,2,FALSE)),"")</f>
        <v/>
      </c>
      <c r="X150" s="574"/>
      <c r="Y150" s="238"/>
      <c r="Z150" s="238"/>
      <c r="AA150" s="575"/>
      <c r="AB150" s="592" t="str">
        <f>IFERROR(VLOOKUP(Z150,'SETT AREA UNIT'!$B:$C,2,FALSE),"")</f>
        <v/>
      </c>
      <c r="AC150" s="592" t="str">
        <f>IFERROR(IF(Z150="","",VLOOKUP(Z150,'UNIT UNREG'!$B:$C,2,FALSE)),"")</f>
        <v/>
      </c>
      <c r="AE150" s="238"/>
      <c r="AF150" s="238"/>
      <c r="AG150" s="575"/>
      <c r="AH150" s="592" t="str">
        <f>IFERROR(VLOOKUP(AF150,'SETT AREA UNIT'!$B:$C,2,FALSE),"")</f>
        <v/>
      </c>
      <c r="AI150" s="592" t="str">
        <f>IFERROR(IF(AF150="","",VLOOKUP(AF150,'UNIT UNREG'!$B:$C,2,FALSE)),"")</f>
        <v/>
      </c>
      <c r="AK150" s="238"/>
      <c r="AL150" s="238"/>
      <c r="AM150" s="238"/>
      <c r="AN150" s="592" t="str">
        <f>IFERROR(VLOOKUP(AL150,'SETT AREA UNIT'!$B:$C,2,FALSE),"")</f>
        <v/>
      </c>
      <c r="AO150" s="592" t="str">
        <f>IFERROR(IF(AL150="","",VLOOKUP(AL150,'UNIT UNREG'!$B:$C,2,FALSE)),"")</f>
        <v/>
      </c>
      <c r="AQ150" s="238"/>
      <c r="AR150" s="238"/>
      <c r="AS150" s="238"/>
      <c r="AT150" s="592" t="str">
        <f>IFERROR(VLOOKUP(AR150,'SETT AREA UNIT'!$B:$C,2,FALSE),"")</f>
        <v/>
      </c>
      <c r="AU150" s="592" t="str">
        <f>IFERROR(IF(AR150="","",VLOOKUP(AR150,'UNIT UNREG'!$B:$C,2,FALSE)),"")</f>
        <v/>
      </c>
      <c r="AW150" s="238"/>
      <c r="AX150" s="238"/>
      <c r="AY150" s="238"/>
      <c r="AZ150" s="592" t="str">
        <f>IFERROR(VLOOKUP(AX150,'SETT AREA UNIT'!$B:$C,2,FALSE),"")</f>
        <v/>
      </c>
      <c r="BA150" s="592" t="str">
        <f>IFERROR(IF(AX150="","",VLOOKUP(AX150,'UNIT UNREG'!$B:$C,2,FALSE)),"")</f>
        <v/>
      </c>
      <c r="BC150" s="238">
        <v>1</v>
      </c>
      <c r="BD150" s="7">
        <v>390</v>
      </c>
      <c r="BE150" s="418" t="s">
        <v>566</v>
      </c>
      <c r="BF150" s="592" t="str">
        <f>IFERROR(VLOOKUP(BD150,'SETT AREA UNIT'!$B:$C,2,FALSE),"")</f>
        <v>KM 34</v>
      </c>
      <c r="BG150" s="592" t="str">
        <f>IFERROR(IF(BD150="","",VLOOKUP(BD150,'UNIT UNREG'!$B:$C,2,FALSE)),"")</f>
        <v/>
      </c>
      <c r="BH150" s="572"/>
      <c r="BI150" s="238"/>
      <c r="BJ150" s="238"/>
      <c r="BK150" s="238"/>
      <c r="BL150" s="592" t="str">
        <f>IFERROR(VLOOKUP(BJ150,'SETT AREA UNIT'!$B:$C,2,FALSE),"")</f>
        <v/>
      </c>
      <c r="BM150" s="592" t="str">
        <f>IFERROR(VLOOKUP(BJ150,'UNIT UNREG'!$B:$C,2,FALSE),"")</f>
        <v>UNREG</v>
      </c>
      <c r="BO150" s="238"/>
      <c r="BP150" s="238"/>
      <c r="BQ150" s="238"/>
      <c r="BR150" s="238"/>
      <c r="BT150" s="238"/>
      <c r="BU150" s="238"/>
      <c r="BV150" s="238"/>
      <c r="BW150" s="238"/>
      <c r="BY150" s="238"/>
      <c r="BZ150" s="238"/>
      <c r="CA150" s="238"/>
      <c r="CB150" s="238"/>
      <c r="CD150" s="238"/>
      <c r="CE150" s="238"/>
      <c r="CF150" s="238"/>
      <c r="CG150" s="238"/>
      <c r="CI150" s="238"/>
      <c r="CJ150" s="238"/>
      <c r="CK150" s="238"/>
      <c r="CL150" s="238"/>
      <c r="CN150" s="238"/>
      <c r="CO150" s="238"/>
      <c r="CP150" s="238"/>
      <c r="CQ150" s="834"/>
      <c r="CR150" s="356" t="s">
        <v>65</v>
      </c>
      <c r="CS150" s="78" t="s">
        <v>666</v>
      </c>
      <c r="CT150" s="238">
        <v>10</v>
      </c>
      <c r="CU150" s="238">
        <v>8</v>
      </c>
    </row>
    <row r="151" spans="1:99">
      <c r="A151" s="238">
        <v>5</v>
      </c>
      <c r="B151" s="7">
        <v>313</v>
      </c>
      <c r="C151" s="356" t="s">
        <v>65</v>
      </c>
      <c r="D151" s="592" t="str">
        <f>IFERROR(VLOOKUP(B151,'SETT AREA UNIT'!$B:$C,2,FALSE),"")</f>
        <v>KM 69</v>
      </c>
      <c r="E151" s="592" t="str">
        <f>IFERROR(IF(B151="","",VLOOKUP(B151,'UNIT UNREG'!$B:$C,2,FALSE)),"")</f>
        <v/>
      </c>
      <c r="F151" s="574"/>
      <c r="G151" s="238">
        <v>7</v>
      </c>
      <c r="H151" s="7">
        <v>278</v>
      </c>
      <c r="I151" s="356" t="s">
        <v>574</v>
      </c>
      <c r="J151" s="592" t="str">
        <f>IFERROR(VLOOKUP(H151,'SETT AREA UNIT'!$B:$C,2,FALSE),"")</f>
        <v>KM 69</v>
      </c>
      <c r="K151" s="592" t="str">
        <f>IFERROR(IF(H151="","",VLOOKUP(H151,'UNIT UNREG'!$B:$C,2,FALSE)),"")</f>
        <v/>
      </c>
      <c r="L151" s="574"/>
      <c r="M151" s="238">
        <v>28</v>
      </c>
      <c r="N151" s="7">
        <v>375</v>
      </c>
      <c r="O151" s="433" t="s">
        <v>427</v>
      </c>
      <c r="P151" s="592" t="str">
        <f>IFERROR(VLOOKUP(N151,'SETT AREA UNIT'!$B:$C,2,FALSE),"")</f>
        <v>KM 34</v>
      </c>
      <c r="Q151" s="592" t="str">
        <f>IFERROR(IF(N151="","",VLOOKUP(N151,'UNIT UNREG'!$B:$C,2,FALSE)),"")</f>
        <v/>
      </c>
      <c r="R151" s="574"/>
      <c r="S151" s="238">
        <v>6</v>
      </c>
      <c r="T151" s="7">
        <v>247</v>
      </c>
      <c r="U151" s="724" t="s">
        <v>70</v>
      </c>
      <c r="V151" s="592" t="str">
        <f>IFERROR(VLOOKUP(T151,'SETT AREA UNIT'!$B:$C,2,FALSE),"")</f>
        <v>KM 69</v>
      </c>
      <c r="W151" s="592" t="str">
        <f>IFERROR(IF(T151="","",VLOOKUP(T151,'UNIT UNREG'!$B:$C,2,FALSE)),"")</f>
        <v/>
      </c>
      <c r="X151" s="574"/>
      <c r="Y151" s="238"/>
      <c r="Z151" s="238"/>
      <c r="AA151" s="573"/>
      <c r="AB151" s="592" t="str">
        <f>IFERROR(VLOOKUP(Z151,'SETT AREA UNIT'!$B:$C,2,FALSE),"")</f>
        <v/>
      </c>
      <c r="AC151" s="592" t="str">
        <f>IFERROR(IF(Z151="","",VLOOKUP(Z151,'UNIT UNREG'!$B:$C,2,FALSE)),"")</f>
        <v/>
      </c>
      <c r="AE151" s="238"/>
      <c r="AF151" s="238"/>
      <c r="AG151" s="573"/>
      <c r="AH151" s="592" t="str">
        <f>IFERROR(VLOOKUP(AF151,'SETT AREA UNIT'!$B:$C,2,FALSE),"")</f>
        <v/>
      </c>
      <c r="AI151" s="592" t="str">
        <f>IFERROR(IF(AF151="","",VLOOKUP(AF151,'UNIT UNREG'!$B:$C,2,FALSE)),"")</f>
        <v/>
      </c>
      <c r="AK151" s="238"/>
      <c r="AL151" s="238"/>
      <c r="AM151" s="238"/>
      <c r="AN151" s="592" t="str">
        <f>IFERROR(VLOOKUP(AL151,'SETT AREA UNIT'!$B:$C,2,FALSE),"")</f>
        <v/>
      </c>
      <c r="AO151" s="592" t="str">
        <f>IFERROR(IF(AL151="","",VLOOKUP(AL151,'UNIT UNREG'!$B:$C,2,FALSE)),"")</f>
        <v/>
      </c>
      <c r="AQ151" s="238"/>
      <c r="AR151" s="238"/>
      <c r="AS151" s="238"/>
      <c r="AT151" s="592" t="str">
        <f>IFERROR(VLOOKUP(AR151,'SETT AREA UNIT'!$B:$C,2,FALSE),"")</f>
        <v/>
      </c>
      <c r="AU151" s="592" t="str">
        <f>IFERROR(IF(AR151="","",VLOOKUP(AR151,'UNIT UNREG'!$B:$C,2,FALSE)),"")</f>
        <v/>
      </c>
      <c r="AW151" s="238"/>
      <c r="AX151" s="238"/>
      <c r="AY151" s="238"/>
      <c r="AZ151" s="592" t="str">
        <f>IFERROR(VLOOKUP(AX151,'SETT AREA UNIT'!$B:$C,2,FALSE),"")</f>
        <v/>
      </c>
      <c r="BA151" s="592" t="str">
        <f>IFERROR(IF(AX151="","",VLOOKUP(AX151,'UNIT UNREG'!$B:$C,2,FALSE)),"")</f>
        <v/>
      </c>
      <c r="BC151" s="238">
        <v>2</v>
      </c>
      <c r="BD151" s="7">
        <v>421</v>
      </c>
      <c r="BE151" s="418" t="s">
        <v>566</v>
      </c>
      <c r="BF151" s="592" t="str">
        <f>IFERROR(VLOOKUP(BD151,'SETT AREA UNIT'!$B:$C,2,FALSE),"")</f>
        <v>KM 69</v>
      </c>
      <c r="BG151" s="592" t="str">
        <f>IFERROR(IF(BD151="","",VLOOKUP(BD151,'UNIT UNREG'!$B:$C,2,FALSE)),"")</f>
        <v/>
      </c>
      <c r="BH151" s="572"/>
      <c r="BI151" s="238"/>
      <c r="BJ151" s="238"/>
      <c r="BK151" s="238"/>
      <c r="BL151" s="592" t="str">
        <f>IFERROR(VLOOKUP(BJ151,'SETT AREA UNIT'!$B:$C,2,FALSE),"")</f>
        <v/>
      </c>
      <c r="BM151" s="592" t="str">
        <f>IFERROR(VLOOKUP(BJ151,'UNIT UNREG'!$B:$C,2,FALSE),"")</f>
        <v>UNREG</v>
      </c>
      <c r="BO151" s="238"/>
      <c r="BP151" s="238"/>
      <c r="BQ151" s="238"/>
      <c r="BR151" s="238"/>
      <c r="BT151" s="238"/>
      <c r="BU151" s="238"/>
      <c r="BV151" s="238"/>
      <c r="BW151" s="238"/>
      <c r="BY151" s="238"/>
      <c r="BZ151" s="238"/>
      <c r="CA151" s="238"/>
      <c r="CB151" s="238"/>
      <c r="CD151" s="238"/>
      <c r="CE151" s="238"/>
      <c r="CF151" s="238"/>
      <c r="CG151" s="238"/>
      <c r="CI151" s="238"/>
      <c r="CJ151" s="238"/>
      <c r="CK151" s="238"/>
      <c r="CL151" s="238"/>
      <c r="CN151" s="238"/>
      <c r="CO151" s="238"/>
      <c r="CP151" s="238"/>
      <c r="CQ151" s="834"/>
      <c r="CR151" s="356" t="s">
        <v>574</v>
      </c>
      <c r="CS151" s="78" t="s">
        <v>667</v>
      </c>
      <c r="CT151" s="238">
        <v>9</v>
      </c>
      <c r="CU151" s="238">
        <v>7</v>
      </c>
    </row>
    <row r="152" spans="1:99">
      <c r="A152" s="238">
        <v>12</v>
      </c>
      <c r="B152" s="7">
        <v>282</v>
      </c>
      <c r="C152" s="356" t="s">
        <v>65</v>
      </c>
      <c r="D152" s="592" t="str">
        <f>IFERROR(VLOOKUP(B152,'SETT AREA UNIT'!$B:$C,2,FALSE),"")</f>
        <v>KM 69</v>
      </c>
      <c r="E152" s="592" t="str">
        <f>IFERROR(IF(B152="","",VLOOKUP(B152,'UNIT UNREG'!$B:$C,2,FALSE)),"")</f>
        <v/>
      </c>
      <c r="F152" s="574"/>
      <c r="G152" s="238">
        <v>19</v>
      </c>
      <c r="H152" s="7">
        <v>403</v>
      </c>
      <c r="I152" s="356" t="s">
        <v>574</v>
      </c>
      <c r="J152" s="592" t="str">
        <f>IFERROR(VLOOKUP(H152,'SETT AREA UNIT'!$B:$C,2,FALSE),"")</f>
        <v>KM 65</v>
      </c>
      <c r="K152" s="592" t="str">
        <f>IFERROR(IF(H152="","",VLOOKUP(H152,'UNIT UNREG'!$B:$C,2,FALSE)),"")</f>
        <v/>
      </c>
      <c r="L152" s="574"/>
      <c r="M152" s="238">
        <v>44</v>
      </c>
      <c r="N152" s="7">
        <v>329</v>
      </c>
      <c r="O152" s="433" t="s">
        <v>427</v>
      </c>
      <c r="P152" s="592" t="str">
        <f>IFERROR(VLOOKUP(N152,'SETT AREA UNIT'!$B:$C,2,FALSE),"")</f>
        <v>KM 69</v>
      </c>
      <c r="Q152" s="592" t="str">
        <f>IFERROR(IF(N152="","",VLOOKUP(N152,'UNIT UNREG'!$B:$C,2,FALSE)),"")</f>
        <v/>
      </c>
      <c r="R152" s="574"/>
      <c r="S152" s="238">
        <v>17</v>
      </c>
      <c r="T152" s="7">
        <v>369</v>
      </c>
      <c r="U152" s="724" t="s">
        <v>70</v>
      </c>
      <c r="V152" s="592" t="str">
        <f>IFERROR(VLOOKUP(T152,'SETT AREA UNIT'!$B:$C,2,FALSE),"")</f>
        <v>KM 65</v>
      </c>
      <c r="W152" s="592" t="str">
        <f>IFERROR(IF(T152="","",VLOOKUP(T152,'UNIT UNREG'!$B:$C,2,FALSE)),"")</f>
        <v/>
      </c>
      <c r="X152" s="574"/>
      <c r="Y152" s="238"/>
      <c r="Z152" s="238"/>
      <c r="AA152" s="575"/>
      <c r="AB152" s="592" t="str">
        <f>IFERROR(VLOOKUP(Z152,'SETT AREA UNIT'!$B:$C,2,FALSE),"")</f>
        <v/>
      </c>
      <c r="AC152" s="592" t="str">
        <f>IFERROR(IF(Z152="","",VLOOKUP(Z152,'UNIT UNREG'!$B:$C,2,FALSE)),"")</f>
        <v/>
      </c>
      <c r="AE152" s="238"/>
      <c r="AF152" s="238"/>
      <c r="AG152" s="575"/>
      <c r="AH152" s="592" t="str">
        <f>IFERROR(VLOOKUP(AF152,'SETT AREA UNIT'!$B:$C,2,FALSE),"")</f>
        <v/>
      </c>
      <c r="AI152" s="592" t="str">
        <f>IFERROR(IF(AF152="","",VLOOKUP(AF152,'UNIT UNREG'!$B:$C,2,FALSE)),"")</f>
        <v/>
      </c>
      <c r="AK152" s="238"/>
      <c r="AL152" s="238"/>
      <c r="AM152" s="238"/>
      <c r="AN152" s="592" t="str">
        <f>IFERROR(VLOOKUP(AL152,'SETT AREA UNIT'!$B:$C,2,FALSE),"")</f>
        <v/>
      </c>
      <c r="AO152" s="592" t="str">
        <f>IFERROR(IF(AL152="","",VLOOKUP(AL152,'UNIT UNREG'!$B:$C,2,FALSE)),"")</f>
        <v/>
      </c>
      <c r="AQ152" s="238"/>
      <c r="AR152" s="238"/>
      <c r="AS152" s="238"/>
      <c r="AT152" s="592" t="str">
        <f>IFERROR(VLOOKUP(AR152,'SETT AREA UNIT'!$B:$C,2,FALSE),"")</f>
        <v/>
      </c>
      <c r="AU152" s="592" t="str">
        <f>IFERROR(IF(AR152="","",VLOOKUP(AR152,'UNIT UNREG'!$B:$C,2,FALSE)),"")</f>
        <v/>
      </c>
      <c r="AW152" s="238"/>
      <c r="AX152" s="238"/>
      <c r="AY152" s="238"/>
      <c r="AZ152" s="592" t="str">
        <f>IFERROR(VLOOKUP(AX152,'SETT AREA UNIT'!$B:$C,2,FALSE),"")</f>
        <v/>
      </c>
      <c r="BA152" s="592" t="str">
        <f>IFERROR(IF(AX152="","",VLOOKUP(AX152,'UNIT UNREG'!$B:$C,2,FALSE)),"")</f>
        <v/>
      </c>
      <c r="BC152" s="238">
        <v>4</v>
      </c>
      <c r="BD152" s="7">
        <v>292</v>
      </c>
      <c r="BE152" s="418" t="s">
        <v>566</v>
      </c>
      <c r="BF152" s="592" t="str">
        <f>IFERROR(VLOOKUP(BD152,'SETT AREA UNIT'!$B:$C,2,FALSE),"")</f>
        <v>KM 34</v>
      </c>
      <c r="BG152" s="592" t="str">
        <f>IFERROR(IF(BD152="","",VLOOKUP(BD152,'UNIT UNREG'!$B:$C,2,FALSE)),"")</f>
        <v/>
      </c>
      <c r="BH152" s="572"/>
      <c r="BI152" s="238"/>
      <c r="BJ152" s="238"/>
      <c r="BK152" s="238"/>
      <c r="BL152" s="592" t="str">
        <f>IFERROR(VLOOKUP(BJ152,'SETT AREA UNIT'!$B:$C,2,FALSE),"")</f>
        <v/>
      </c>
      <c r="BM152" s="592" t="str">
        <f>IFERROR(VLOOKUP(BJ152,'UNIT UNREG'!$B:$C,2,FALSE),"")</f>
        <v>UNREG</v>
      </c>
      <c r="BO152" s="238"/>
      <c r="BP152" s="238"/>
      <c r="BQ152" s="238"/>
      <c r="BR152" s="238"/>
      <c r="BT152" s="238"/>
      <c r="BU152" s="238"/>
      <c r="BV152" s="238"/>
      <c r="BW152" s="238"/>
      <c r="BY152" s="238"/>
      <c r="BZ152" s="238"/>
      <c r="CA152" s="238"/>
      <c r="CB152" s="238"/>
      <c r="CD152" s="238"/>
      <c r="CE152" s="238"/>
      <c r="CF152" s="238"/>
      <c r="CG152" s="238"/>
      <c r="CI152" s="238"/>
      <c r="CJ152" s="238"/>
      <c r="CK152" s="238"/>
      <c r="CL152" s="238"/>
      <c r="CN152" s="238"/>
      <c r="CO152" s="238"/>
      <c r="CP152" s="238"/>
      <c r="CQ152" s="834"/>
      <c r="CR152" s="724" t="s">
        <v>70</v>
      </c>
      <c r="CS152" s="78" t="s">
        <v>398</v>
      </c>
      <c r="CT152" s="238">
        <v>4</v>
      </c>
      <c r="CU152" s="238">
        <v>4</v>
      </c>
    </row>
    <row r="153" spans="1:99">
      <c r="A153" s="238">
        <v>14</v>
      </c>
      <c r="B153" s="7">
        <v>420</v>
      </c>
      <c r="C153" s="356" t="s">
        <v>65</v>
      </c>
      <c r="D153" s="592" t="str">
        <f>IFERROR(VLOOKUP(B153,'SETT AREA UNIT'!$B:$C,2,FALSE),"")</f>
        <v>KM 69</v>
      </c>
      <c r="E153" s="592" t="str">
        <f>IFERROR(IF(B153="","",VLOOKUP(B153,'UNIT UNREG'!$B:$C,2,FALSE)),"")</f>
        <v/>
      </c>
      <c r="F153" s="574"/>
      <c r="G153" s="238">
        <v>20</v>
      </c>
      <c r="H153" s="7">
        <v>307</v>
      </c>
      <c r="I153" s="356" t="s">
        <v>574</v>
      </c>
      <c r="J153" s="592" t="str">
        <f>IFERROR(VLOOKUP(H153,'SETT AREA UNIT'!$B:$C,2,FALSE),"")</f>
        <v>KM 65</v>
      </c>
      <c r="K153" s="592" t="str">
        <f>IFERROR(IF(H153="","",VLOOKUP(H153,'UNIT UNREG'!$B:$C,2,FALSE)),"")</f>
        <v/>
      </c>
      <c r="L153" s="574"/>
      <c r="M153" s="238"/>
      <c r="N153" s="238"/>
      <c r="O153" s="573"/>
      <c r="P153" s="592" t="str">
        <f>IFERROR(VLOOKUP(N153,'SETT AREA UNIT'!$B:$C,2,FALSE),"")</f>
        <v/>
      </c>
      <c r="Q153" s="592" t="str">
        <f>IFERROR(IF(N153="","",VLOOKUP(N153,'UNIT UNREG'!$B:$C,2,FALSE)),"")</f>
        <v/>
      </c>
      <c r="R153" s="574"/>
      <c r="S153" s="238">
        <v>21</v>
      </c>
      <c r="T153" s="7">
        <v>377</v>
      </c>
      <c r="U153" s="724" t="s">
        <v>70</v>
      </c>
      <c r="V153" s="592" t="str">
        <f>IFERROR(VLOOKUP(T153,'SETT AREA UNIT'!$B:$C,2,FALSE),"")</f>
        <v>KM 34</v>
      </c>
      <c r="W153" s="592" t="str">
        <f>IFERROR(IF(T153="","",VLOOKUP(T153,'UNIT UNREG'!$B:$C,2,FALSE)),"")</f>
        <v/>
      </c>
      <c r="X153" s="574"/>
      <c r="Y153" s="238"/>
      <c r="Z153" s="238"/>
      <c r="AA153" s="573"/>
      <c r="AB153" s="592" t="str">
        <f>IFERROR(VLOOKUP(Z153,'SETT AREA UNIT'!$B:$C,2,FALSE),"")</f>
        <v/>
      </c>
      <c r="AC153" s="592" t="str">
        <f>IFERROR(IF(Z153="","",VLOOKUP(Z153,'UNIT UNREG'!$B:$C,2,FALSE)),"")</f>
        <v/>
      </c>
      <c r="AE153" s="238"/>
      <c r="AF153" s="238"/>
      <c r="AG153" s="573"/>
      <c r="AH153" s="592" t="str">
        <f>IFERROR(VLOOKUP(AF153,'SETT AREA UNIT'!$B:$C,2,FALSE),"")</f>
        <v/>
      </c>
      <c r="AI153" s="592" t="str">
        <f>IFERROR(IF(AF153="","",VLOOKUP(AF153,'UNIT UNREG'!$B:$C,2,FALSE)),"")</f>
        <v/>
      </c>
      <c r="AK153" s="238"/>
      <c r="AL153" s="238"/>
      <c r="AM153" s="238"/>
      <c r="AN153" s="592" t="str">
        <f>IFERROR(VLOOKUP(AL153,'SETT AREA UNIT'!$B:$C,2,FALSE),"")</f>
        <v/>
      </c>
      <c r="AO153" s="592" t="str">
        <f>IFERROR(IF(AL153="","",VLOOKUP(AL153,'UNIT UNREG'!$B:$C,2,FALSE)),"")</f>
        <v/>
      </c>
      <c r="AQ153" s="238"/>
      <c r="AR153" s="238"/>
      <c r="AS153" s="238"/>
      <c r="AT153" s="592" t="str">
        <f>IFERROR(VLOOKUP(AR153,'SETT AREA UNIT'!$B:$C,2,FALSE),"")</f>
        <v/>
      </c>
      <c r="AU153" s="592" t="str">
        <f>IFERROR(IF(AR153="","",VLOOKUP(AR153,'UNIT UNREG'!$B:$C,2,FALSE)),"")</f>
        <v/>
      </c>
      <c r="AW153" s="238"/>
      <c r="AX153" s="238"/>
      <c r="AY153" s="238"/>
      <c r="AZ153" s="592" t="str">
        <f>IFERROR(VLOOKUP(AX153,'SETT AREA UNIT'!$B:$C,2,FALSE),"")</f>
        <v/>
      </c>
      <c r="BA153" s="592" t="str">
        <f>IFERROR(IF(AX153="","",VLOOKUP(AX153,'UNIT UNREG'!$B:$C,2,FALSE)),"")</f>
        <v/>
      </c>
      <c r="BC153" s="238"/>
      <c r="BD153" s="238"/>
      <c r="BE153" s="238"/>
      <c r="BF153" s="592" t="str">
        <f>IFERROR(VLOOKUP(BD153,'SETT AREA UNIT'!$B:$C,2,FALSE),"")</f>
        <v/>
      </c>
      <c r="BG153" s="592" t="str">
        <f>IFERROR(IF(BD153="","",VLOOKUP(BD153,'UNIT UNREG'!$B:$C,2,FALSE)),"")</f>
        <v/>
      </c>
      <c r="BH153" s="572"/>
      <c r="BI153" s="238"/>
      <c r="BJ153" s="238"/>
      <c r="BK153" s="238"/>
      <c r="BL153" s="592" t="str">
        <f>IFERROR(VLOOKUP(BJ153,'SETT AREA UNIT'!$B:$C,2,FALSE),"")</f>
        <v/>
      </c>
      <c r="BM153" s="592" t="str">
        <f>IFERROR(VLOOKUP(BJ153,'UNIT UNREG'!$B:$C,2,FALSE),"")</f>
        <v>UNREG</v>
      </c>
      <c r="BO153" s="238"/>
      <c r="BP153" s="238"/>
      <c r="BQ153" s="238"/>
      <c r="BR153" s="238"/>
      <c r="BT153" s="238"/>
      <c r="BU153" s="238"/>
      <c r="BV153" s="238"/>
      <c r="BW153" s="238"/>
      <c r="BY153" s="238"/>
      <c r="BZ153" s="238"/>
      <c r="CA153" s="238"/>
      <c r="CB153" s="238"/>
      <c r="CD153" s="238"/>
      <c r="CE153" s="238"/>
      <c r="CF153" s="238"/>
      <c r="CG153" s="238"/>
      <c r="CI153" s="238"/>
      <c r="CJ153" s="238"/>
      <c r="CK153" s="238"/>
      <c r="CL153" s="238"/>
      <c r="CN153" s="238"/>
      <c r="CO153" s="238"/>
      <c r="CP153" s="238"/>
      <c r="CQ153" s="834"/>
      <c r="CR153" s="433" t="s">
        <v>427</v>
      </c>
      <c r="CS153" s="78" t="s">
        <v>399</v>
      </c>
      <c r="CT153" s="238">
        <v>4</v>
      </c>
      <c r="CU153" s="238">
        <v>4</v>
      </c>
    </row>
    <row r="154" spans="1:99">
      <c r="A154" s="238">
        <v>28</v>
      </c>
      <c r="B154" s="7">
        <v>315</v>
      </c>
      <c r="C154" s="356" t="s">
        <v>65</v>
      </c>
      <c r="D154" s="592" t="str">
        <f>IFERROR(VLOOKUP(B154,'SETT AREA UNIT'!$B:$C,2,FALSE),"")</f>
        <v>KM 65</v>
      </c>
      <c r="E154" s="869" t="str">
        <f>IFERROR(IF(B154="","",VLOOKUP(B154,'UNIT UNREG'!$B:$C,2,FALSE)),"")</f>
        <v/>
      </c>
      <c r="F154" s="574"/>
      <c r="G154" s="238">
        <v>36</v>
      </c>
      <c r="H154" s="7">
        <v>361</v>
      </c>
      <c r="I154" s="356" t="s">
        <v>574</v>
      </c>
      <c r="J154" s="592" t="str">
        <f>IFERROR(VLOOKUP(H154,'SETT AREA UNIT'!$B:$C,2,FALSE),"")</f>
        <v>KM 69</v>
      </c>
      <c r="K154" s="592" t="str">
        <f>IFERROR(IF(H154="","",VLOOKUP(H154,'UNIT UNREG'!$B:$C,2,FALSE)),"")</f>
        <v/>
      </c>
      <c r="L154" s="574"/>
      <c r="M154" s="238"/>
      <c r="N154" s="238"/>
      <c r="O154" s="575"/>
      <c r="P154" s="592" t="str">
        <f>IFERROR(VLOOKUP(N154,'SETT AREA UNIT'!$B:$C,2,FALSE),"")</f>
        <v/>
      </c>
      <c r="Q154" s="592" t="str">
        <f>IFERROR(IF(N154="","",VLOOKUP(N154,'UNIT UNREG'!$B:$C,2,FALSE)),"")</f>
        <v/>
      </c>
      <c r="R154" s="574"/>
      <c r="S154" s="238">
        <v>30</v>
      </c>
      <c r="T154" s="7">
        <v>401</v>
      </c>
      <c r="U154" s="724" t="s">
        <v>70</v>
      </c>
      <c r="V154" s="592" t="str">
        <f>IFERROR(VLOOKUP(T154,'SETT AREA UNIT'!$B:$C,2,FALSE),"")</f>
        <v>KM 34</v>
      </c>
      <c r="W154" s="592" t="str">
        <f>IFERROR(IF(T154="","",VLOOKUP(T154,'UNIT UNREG'!$B:$C,2,FALSE)),"")</f>
        <v/>
      </c>
      <c r="X154" s="574"/>
      <c r="Y154" s="238"/>
      <c r="Z154" s="238"/>
      <c r="AA154" s="575"/>
      <c r="AB154" s="592" t="str">
        <f>IFERROR(VLOOKUP(Z154,'SETT AREA UNIT'!$B:$C,2,FALSE),"")</f>
        <v/>
      </c>
      <c r="AC154" s="592" t="str">
        <f>IFERROR(IF(Z154="","",VLOOKUP(Z154,'UNIT UNREG'!$B:$C,2,FALSE)),"")</f>
        <v/>
      </c>
      <c r="AE154" s="238"/>
      <c r="AF154" s="238"/>
      <c r="AG154" s="575"/>
      <c r="AH154" s="592" t="str">
        <f>IFERROR(VLOOKUP(AF154,'SETT AREA UNIT'!$B:$C,2,FALSE),"")</f>
        <v/>
      </c>
      <c r="AI154" s="592" t="str">
        <f>IFERROR(IF(AF154="","",VLOOKUP(AF154,'UNIT UNREG'!$B:$C,2,FALSE)),"")</f>
        <v/>
      </c>
      <c r="AK154" s="238"/>
      <c r="AL154" s="238"/>
      <c r="AM154" s="238"/>
      <c r="AN154" s="592" t="str">
        <f>IFERROR(VLOOKUP(AL154,'SETT AREA UNIT'!$B:$C,2,FALSE),"")</f>
        <v/>
      </c>
      <c r="AO154" s="592" t="str">
        <f>IFERROR(IF(AL154="","",VLOOKUP(AL154,'UNIT UNREG'!$B:$C,2,FALSE)),"")</f>
        <v/>
      </c>
      <c r="AQ154" s="238"/>
      <c r="AR154" s="238"/>
      <c r="AS154" s="238"/>
      <c r="AT154" s="592" t="str">
        <f>IFERROR(VLOOKUP(AR154,'SETT AREA UNIT'!$B:$C,2,FALSE),"")</f>
        <v/>
      </c>
      <c r="AU154" s="592" t="str">
        <f>IFERROR(IF(AR154="","",VLOOKUP(AR154,'UNIT UNREG'!$B:$C,2,FALSE)),"")</f>
        <v/>
      </c>
      <c r="AW154" s="238"/>
      <c r="AX154" s="238"/>
      <c r="AY154" s="238"/>
      <c r="AZ154" s="592" t="str">
        <f>IFERROR(VLOOKUP(AX154,'SETT AREA UNIT'!$B:$C,2,FALSE),"")</f>
        <v/>
      </c>
      <c r="BA154" s="592" t="str">
        <f>IFERROR(IF(AX154="","",VLOOKUP(AX154,'UNIT UNREG'!$B:$C,2,FALSE)),"")</f>
        <v/>
      </c>
      <c r="BC154" s="238"/>
      <c r="BD154" s="238"/>
      <c r="BE154" s="238"/>
      <c r="BF154" s="592" t="str">
        <f>IFERROR(VLOOKUP(BD154,'SETT AREA UNIT'!$B:$C,2,FALSE),"")</f>
        <v/>
      </c>
      <c r="BG154" s="592" t="str">
        <f>IFERROR(IF(BD154="","",VLOOKUP(BD154,'UNIT UNREG'!$B:$C,2,FALSE)),"")</f>
        <v/>
      </c>
      <c r="BH154" s="572"/>
      <c r="BI154" s="238"/>
      <c r="BJ154" s="238"/>
      <c r="BK154" s="238"/>
      <c r="BL154" s="592" t="str">
        <f>IFERROR(VLOOKUP(BJ154,'SETT AREA UNIT'!$B:$C,2,FALSE),"")</f>
        <v/>
      </c>
      <c r="BM154" s="592" t="str">
        <f>IFERROR(VLOOKUP(BJ154,'UNIT UNREG'!$B:$C,2,FALSE),"")</f>
        <v>UNREG</v>
      </c>
      <c r="BO154" s="238"/>
      <c r="BP154" s="238"/>
      <c r="BQ154" s="238"/>
      <c r="BR154" s="238"/>
      <c r="BT154" s="238"/>
      <c r="BU154" s="238"/>
      <c r="BV154" s="238"/>
      <c r="BW154" s="238"/>
      <c r="BY154" s="238"/>
      <c r="BZ154" s="238"/>
      <c r="CA154" s="238"/>
      <c r="CB154" s="238"/>
      <c r="CD154" s="238"/>
      <c r="CE154" s="238"/>
      <c r="CF154" s="238"/>
      <c r="CG154" s="238"/>
      <c r="CI154" s="238"/>
      <c r="CJ154" s="238"/>
      <c r="CK154" s="238"/>
      <c r="CL154" s="238"/>
      <c r="CN154" s="238"/>
      <c r="CO154" s="238"/>
      <c r="CP154" s="238"/>
      <c r="CQ154" s="834"/>
      <c r="CR154" s="238"/>
      <c r="CS154" s="238"/>
      <c r="CT154" s="238"/>
      <c r="CU154" s="238"/>
    </row>
    <row r="155" spans="1:99">
      <c r="A155" s="238">
        <v>28</v>
      </c>
      <c r="B155" s="7">
        <v>232</v>
      </c>
      <c r="C155" s="356" t="s">
        <v>65</v>
      </c>
      <c r="D155" s="592" t="str">
        <f>IFERROR(VLOOKUP(B155,'SETT AREA UNIT'!$B:$C,2,FALSE),"")</f>
        <v>KM 34</v>
      </c>
      <c r="E155" s="592" t="str">
        <f>IFERROR(IF(B155="","",VLOOKUP(B155,'UNIT UNREG'!$B:$C,2,FALSE)),"")</f>
        <v/>
      </c>
      <c r="F155" s="574"/>
      <c r="G155" s="238">
        <v>36</v>
      </c>
      <c r="H155" s="7">
        <v>297</v>
      </c>
      <c r="I155" s="356" t="s">
        <v>574</v>
      </c>
      <c r="J155" s="592" t="str">
        <f>IFERROR(VLOOKUP(H155,'SETT AREA UNIT'!$B:$C,2,FALSE),"")</f>
        <v>KM 69</v>
      </c>
      <c r="K155" s="592" t="str">
        <f>IFERROR(IF(H155="","",VLOOKUP(H155,'UNIT UNREG'!$B:$C,2,FALSE)),"")</f>
        <v/>
      </c>
      <c r="L155" s="574"/>
      <c r="M155" s="238"/>
      <c r="N155" s="238"/>
      <c r="O155" s="573"/>
      <c r="P155" s="592" t="str">
        <f>IFERROR(VLOOKUP(N155,'SETT AREA UNIT'!$B:$C,2,FALSE),"")</f>
        <v/>
      </c>
      <c r="Q155" s="592" t="str">
        <f>IFERROR(IF(N155="","",VLOOKUP(N155,'UNIT UNREG'!$B:$C,2,FALSE)),"")</f>
        <v/>
      </c>
      <c r="R155" s="574"/>
      <c r="S155" s="238">
        <v>45</v>
      </c>
      <c r="T155" s="7">
        <v>265</v>
      </c>
      <c r="U155" s="724" t="s">
        <v>70</v>
      </c>
      <c r="V155" s="592" t="str">
        <f>IFERROR(VLOOKUP(T155,'SETT AREA UNIT'!$B:$C,2,FALSE),"")</f>
        <v>KM 69</v>
      </c>
      <c r="W155" s="592" t="str">
        <f>IFERROR(IF(T155="","",VLOOKUP(T155,'UNIT UNREG'!$B:$C,2,FALSE)),"")</f>
        <v/>
      </c>
      <c r="X155" s="574"/>
      <c r="Y155" s="238"/>
      <c r="Z155" s="238"/>
      <c r="AA155" s="573"/>
      <c r="AB155" s="592" t="str">
        <f>IFERROR(VLOOKUP(Z155,'SETT AREA UNIT'!$B:$C,2,FALSE),"")</f>
        <v/>
      </c>
      <c r="AC155" s="592" t="str">
        <f>IFERROR(IF(Z155="","",VLOOKUP(Z155,'UNIT UNREG'!$B:$C,2,FALSE)),"")</f>
        <v/>
      </c>
      <c r="AE155" s="238"/>
      <c r="AF155" s="238"/>
      <c r="AG155" s="573"/>
      <c r="AH155" s="592" t="str">
        <f>IFERROR(VLOOKUP(AF155,'SETT AREA UNIT'!$B:$C,2,FALSE),"")</f>
        <v/>
      </c>
      <c r="AI155" s="592" t="str">
        <f>IFERROR(IF(AF155="","",VLOOKUP(AF155,'UNIT UNREG'!$B:$C,2,FALSE)),"")</f>
        <v/>
      </c>
      <c r="AK155" s="238"/>
      <c r="AL155" s="238"/>
      <c r="AM155" s="238"/>
      <c r="AN155" s="592" t="str">
        <f>IFERROR(VLOOKUP(AL155,'SETT AREA UNIT'!$B:$C,2,FALSE),"")</f>
        <v/>
      </c>
      <c r="AO155" s="592" t="str">
        <f>IFERROR(IF(AL155="","",VLOOKUP(AL155,'UNIT UNREG'!$B:$C,2,FALSE)),"")</f>
        <v/>
      </c>
      <c r="AQ155" s="238"/>
      <c r="AR155" s="238"/>
      <c r="AS155" s="238"/>
      <c r="AT155" s="592" t="str">
        <f>IFERROR(VLOOKUP(AR155,'SETT AREA UNIT'!$B:$C,2,FALSE),"")</f>
        <v/>
      </c>
      <c r="AU155" s="592" t="str">
        <f>IFERROR(IF(AR155="","",VLOOKUP(AR155,'UNIT UNREG'!$B:$C,2,FALSE)),"")</f>
        <v/>
      </c>
      <c r="AW155" s="238"/>
      <c r="AX155" s="238"/>
      <c r="AY155" s="238"/>
      <c r="AZ155" s="592" t="str">
        <f>IFERROR(VLOOKUP(AX155,'SETT AREA UNIT'!$B:$C,2,FALSE),"")</f>
        <v/>
      </c>
      <c r="BA155" s="592" t="str">
        <f>IFERROR(IF(AX155="","",VLOOKUP(AX155,'UNIT UNREG'!$B:$C,2,FALSE)),"")</f>
        <v/>
      </c>
      <c r="BC155" s="238"/>
      <c r="BD155" s="238"/>
      <c r="BE155" s="573"/>
      <c r="BF155" s="592" t="str">
        <f>IFERROR(VLOOKUP(BD155,'SETT AREA UNIT'!$B:$C,2,FALSE),"")</f>
        <v/>
      </c>
      <c r="BG155" s="592" t="str">
        <f>IFERROR(IF(BD155="","",VLOOKUP(BD155,'UNIT UNREG'!$B:$C,2,FALSE)),"")</f>
        <v/>
      </c>
      <c r="BH155" s="572"/>
      <c r="BI155" s="238"/>
      <c r="BJ155" s="238"/>
      <c r="BK155" s="573"/>
      <c r="BL155" s="592" t="str">
        <f>IFERROR(VLOOKUP(BJ155,'SETT AREA UNIT'!$B:$C,2,FALSE),"")</f>
        <v/>
      </c>
      <c r="BM155" s="592" t="str">
        <f>IFERROR(VLOOKUP(BJ155,'UNIT UNREG'!$B:$C,2,FALSE),"")</f>
        <v>UNREG</v>
      </c>
      <c r="BO155" s="238"/>
      <c r="BP155" s="238"/>
      <c r="BQ155" s="238"/>
      <c r="BR155" s="238"/>
      <c r="BT155" s="238"/>
      <c r="BU155" s="238"/>
      <c r="BV155" s="238"/>
      <c r="BW155" s="238"/>
      <c r="BY155" s="238"/>
      <c r="BZ155" s="238"/>
      <c r="CA155" s="238"/>
      <c r="CB155" s="238"/>
      <c r="CD155" s="238"/>
      <c r="CE155" s="238"/>
      <c r="CF155" s="238"/>
      <c r="CG155" s="238"/>
      <c r="CI155" s="238"/>
      <c r="CJ155" s="238"/>
      <c r="CK155" s="238"/>
      <c r="CL155" s="238"/>
      <c r="CN155" s="238"/>
      <c r="CO155" s="238"/>
      <c r="CP155" s="238"/>
      <c r="CQ155" s="834"/>
      <c r="CR155" s="238"/>
      <c r="CS155" s="238"/>
      <c r="CT155" s="238"/>
      <c r="CU155" s="238"/>
    </row>
    <row r="156" spans="1:99" ht="15.75">
      <c r="A156" s="238">
        <v>31</v>
      </c>
      <c r="B156" s="7">
        <v>302</v>
      </c>
      <c r="C156" s="356" t="s">
        <v>65</v>
      </c>
      <c r="D156" s="592" t="str">
        <f>IFERROR(VLOOKUP(B156,'SETT AREA UNIT'!$B:$C,2,FALSE),"")</f>
        <v>KM 65</v>
      </c>
      <c r="E156" s="592" t="str">
        <f>IFERROR(IF(B156="","",VLOOKUP(B156,'UNIT UNREG'!$B:$C,2,FALSE)),"")</f>
        <v/>
      </c>
      <c r="F156" s="574"/>
      <c r="G156" s="238">
        <v>36</v>
      </c>
      <c r="H156" s="7">
        <v>326</v>
      </c>
      <c r="I156" s="356" t="s">
        <v>574</v>
      </c>
      <c r="J156" s="592" t="str">
        <f>IFERROR(VLOOKUP(H156,'SETT AREA UNIT'!$B:$C,2,FALSE),"")</f>
        <v>KM 69</v>
      </c>
      <c r="K156" s="592" t="str">
        <f>IFERROR(IF(H156="","",VLOOKUP(H156,'UNIT UNREG'!$B:$C,2,FALSE)),"")</f>
        <v/>
      </c>
      <c r="L156" s="574"/>
      <c r="M156" s="238"/>
      <c r="N156" s="238"/>
      <c r="O156" s="575"/>
      <c r="P156" s="592" t="str">
        <f>IFERROR(VLOOKUP(N156,'SETT AREA UNIT'!$B:$C,2,FALSE),"")</f>
        <v/>
      </c>
      <c r="Q156" s="592" t="str">
        <f>IFERROR(IF(N156="","",VLOOKUP(N156,'UNIT UNREG'!$B:$C,2,FALSE)),"")</f>
        <v/>
      </c>
      <c r="R156" s="574"/>
      <c r="S156" s="238"/>
      <c r="T156" s="238"/>
      <c r="U156" s="238"/>
      <c r="V156" s="592" t="str">
        <f>IFERROR(VLOOKUP(T156,'SETT AREA UNIT'!$B:$C,2,FALSE),"")</f>
        <v/>
      </c>
      <c r="W156" s="592" t="str">
        <f>IFERROR(IF(T156="","",VLOOKUP(T156,'UNIT UNREG'!$B:$C,2,FALSE)),"")</f>
        <v/>
      </c>
      <c r="X156" s="574"/>
      <c r="Y156" s="238"/>
      <c r="Z156" s="238"/>
      <c r="AA156" s="575"/>
      <c r="AB156" s="592" t="str">
        <f>IFERROR(VLOOKUP(Z156,'SETT AREA UNIT'!$B:$C,2,FALSE),"")</f>
        <v/>
      </c>
      <c r="AC156" s="592" t="str">
        <f>IFERROR(IF(Z156="","",VLOOKUP(Z156,'UNIT UNREG'!$B:$C,2,FALSE)),"")</f>
        <v/>
      </c>
      <c r="AE156" s="238"/>
      <c r="AF156" s="238"/>
      <c r="AG156" s="575"/>
      <c r="AH156" s="592" t="str">
        <f>IFERROR(VLOOKUP(AF156,'SETT AREA UNIT'!$B:$C,2,FALSE),"")</f>
        <v/>
      </c>
      <c r="AI156" s="592" t="str">
        <f>IFERROR(IF(AF156="","",VLOOKUP(AF156,'UNIT UNREG'!$B:$C,2,FALSE)),"")</f>
        <v/>
      </c>
      <c r="AK156" s="238"/>
      <c r="AL156" s="238"/>
      <c r="AM156" s="238"/>
      <c r="AN156" s="592" t="str">
        <f>IFERROR(VLOOKUP(AL156,'SETT AREA UNIT'!$B:$C,2,FALSE),"")</f>
        <v/>
      </c>
      <c r="AO156" s="592" t="str">
        <f>IFERROR(IF(AL156="","",VLOOKUP(AL156,'UNIT UNREG'!$B:$C,2,FALSE)),"")</f>
        <v/>
      </c>
      <c r="AQ156" s="238"/>
      <c r="AR156" s="238"/>
      <c r="AS156" s="238"/>
      <c r="AT156" s="592" t="str">
        <f>IFERROR(VLOOKUP(AR156,'SETT AREA UNIT'!$B:$C,2,FALSE),"")</f>
        <v/>
      </c>
      <c r="AU156" s="592" t="str">
        <f>IFERROR(IF(AR156="","",VLOOKUP(AR156,'UNIT UNREG'!$B:$C,2,FALSE)),"")</f>
        <v/>
      </c>
      <c r="AW156" s="238"/>
      <c r="AX156" s="238"/>
      <c r="AY156" s="575"/>
      <c r="AZ156" s="592" t="str">
        <f>IFERROR(VLOOKUP(AX156,'SETT AREA UNIT'!$B:$C,2,FALSE),"")</f>
        <v/>
      </c>
      <c r="BA156" s="592" t="str">
        <f>IFERROR(IF(AX156="","",VLOOKUP(AX156,'UNIT UNREG'!$B:$C,2,FALSE)),"")</f>
        <v/>
      </c>
      <c r="BC156" s="238"/>
      <c r="BD156" s="238"/>
      <c r="BE156" s="575"/>
      <c r="BF156" s="592" t="str">
        <f>IFERROR(VLOOKUP(BD156,'SETT AREA UNIT'!$B:$C,2,FALSE),"")</f>
        <v/>
      </c>
      <c r="BG156" s="592" t="str">
        <f>IFERROR(IF(BD156="","",VLOOKUP(BD156,'UNIT UNREG'!$B:$C,2,FALSE)),"")</f>
        <v/>
      </c>
      <c r="BH156" s="572"/>
      <c r="BI156" s="238"/>
      <c r="BJ156" s="238"/>
      <c r="BK156" s="575"/>
      <c r="BL156" s="592" t="str">
        <f>IFERROR(VLOOKUP(BJ156,'SETT AREA UNIT'!$B:$C,2,FALSE),"")</f>
        <v/>
      </c>
      <c r="BM156" s="592" t="str">
        <f>IFERROR(VLOOKUP(BJ156,'UNIT UNREG'!$B:$C,2,FALSE),"")</f>
        <v>UNREG</v>
      </c>
      <c r="BO156" s="238"/>
      <c r="BP156" s="238"/>
      <c r="BQ156" s="238"/>
      <c r="BR156" s="238"/>
      <c r="BT156" s="238"/>
      <c r="BU156" s="238"/>
      <c r="BV156" s="238"/>
      <c r="BW156" s="238"/>
      <c r="BY156" s="238"/>
      <c r="BZ156" s="238"/>
      <c r="CA156" s="238"/>
      <c r="CB156" s="238"/>
      <c r="CD156" s="238"/>
      <c r="CE156" s="238"/>
      <c r="CF156" s="238"/>
      <c r="CG156" s="238"/>
      <c r="CI156" s="238"/>
      <c r="CJ156" s="238"/>
      <c r="CK156" s="238"/>
      <c r="CL156" s="238"/>
      <c r="CN156" s="238"/>
      <c r="CO156" s="238"/>
      <c r="CP156" s="238"/>
      <c r="CQ156" s="834"/>
      <c r="CR156" s="837" t="s">
        <v>92</v>
      </c>
      <c r="CS156" s="837"/>
      <c r="CT156" s="838">
        <f>SUM(CT148:CT155)</f>
        <v>31</v>
      </c>
      <c r="CU156" s="838">
        <f>SUM(CU148:CU155)</f>
        <v>31</v>
      </c>
    </row>
    <row r="157" spans="1:99">
      <c r="A157" s="238">
        <v>38</v>
      </c>
      <c r="B157" s="7">
        <v>385</v>
      </c>
      <c r="C157" s="356" t="s">
        <v>65</v>
      </c>
      <c r="D157" s="592" t="str">
        <f>IFERROR(VLOOKUP(B157,'SETT AREA UNIT'!$B:$C,2,FALSE),"")</f>
        <v>KM 69</v>
      </c>
      <c r="E157" s="592" t="str">
        <f>IFERROR(IF(B157="","",VLOOKUP(B157,'UNIT UNREG'!$B:$C,2,FALSE)),"")</f>
        <v/>
      </c>
      <c r="F157" s="574"/>
      <c r="G157" s="238">
        <v>42</v>
      </c>
      <c r="H157" s="7">
        <v>220</v>
      </c>
      <c r="I157" s="356" t="s">
        <v>574</v>
      </c>
      <c r="J157" s="592" t="str">
        <f>IFERROR(VLOOKUP(H157,'SETT AREA UNIT'!$B:$C,2,FALSE),"")</f>
        <v>KM 34</v>
      </c>
      <c r="K157" s="592" t="str">
        <f>IFERROR(IF(H157="","",VLOOKUP(H157,'UNIT UNREG'!$B:$C,2,FALSE)),"")</f>
        <v/>
      </c>
      <c r="L157" s="574"/>
      <c r="M157" s="238"/>
      <c r="N157" s="238"/>
      <c r="O157" s="573"/>
      <c r="P157" s="592" t="str">
        <f>IFERROR(VLOOKUP(N157,'SETT AREA UNIT'!$B:$C,2,FALSE),"")</f>
        <v/>
      </c>
      <c r="Q157" s="592" t="str">
        <f>IFERROR(IF(N157="","",VLOOKUP(N157,'UNIT UNREG'!$B:$C,2,FALSE)),"")</f>
        <v/>
      </c>
      <c r="R157" s="574"/>
      <c r="S157" s="238"/>
      <c r="T157" s="238"/>
      <c r="U157" s="238"/>
      <c r="V157" s="592" t="str">
        <f>IFERROR(VLOOKUP(T157,'SETT AREA UNIT'!$B:$C,2,FALSE),"")</f>
        <v/>
      </c>
      <c r="W157" s="592" t="str">
        <f>IFERROR(IF(T157="","",VLOOKUP(T157,'UNIT UNREG'!$B:$C,2,FALSE)),"")</f>
        <v/>
      </c>
      <c r="X157" s="574"/>
      <c r="Y157" s="238"/>
      <c r="Z157" s="238"/>
      <c r="AA157" s="573"/>
      <c r="AB157" s="592" t="str">
        <f>IFERROR(VLOOKUP(Z157,'SETT AREA UNIT'!$B:$C,2,FALSE),"")</f>
        <v/>
      </c>
      <c r="AC157" s="592" t="str">
        <f>IFERROR(IF(Z157="","",VLOOKUP(Z157,'UNIT UNREG'!$B:$C,2,FALSE)),"")</f>
        <v/>
      </c>
      <c r="AE157" s="238"/>
      <c r="AF157" s="238"/>
      <c r="AG157" s="573"/>
      <c r="AH157" s="592" t="str">
        <f>IFERROR(VLOOKUP(AF157,'SETT AREA UNIT'!$B:$C,2,FALSE),"")</f>
        <v/>
      </c>
      <c r="AI157" s="592" t="str">
        <f>IFERROR(IF(AF157="","",VLOOKUP(AF157,'UNIT UNREG'!$B:$C,2,FALSE)),"")</f>
        <v/>
      </c>
      <c r="AK157" s="238"/>
      <c r="AL157" s="238"/>
      <c r="AM157" s="573"/>
      <c r="AN157" s="592" t="str">
        <f>IFERROR(VLOOKUP(AL157,'SETT AREA UNIT'!$B:$C,2,FALSE),"")</f>
        <v/>
      </c>
      <c r="AO157" s="592" t="str">
        <f>IFERROR(IF(AL157="","",VLOOKUP(AL157,'UNIT UNREG'!$B:$C,2,FALSE)),"")</f>
        <v/>
      </c>
      <c r="AQ157" s="238"/>
      <c r="AR157" s="238"/>
      <c r="AS157" s="573"/>
      <c r="AT157" s="592" t="str">
        <f>IFERROR(VLOOKUP(AR157,'SETT AREA UNIT'!$B:$C,2,FALSE),"")</f>
        <v/>
      </c>
      <c r="AU157" s="592" t="str">
        <f>IFERROR(IF(AR157="","",VLOOKUP(AR157,'UNIT UNREG'!$B:$C,2,FALSE)),"")</f>
        <v/>
      </c>
      <c r="AW157" s="238"/>
      <c r="AX157" s="238"/>
      <c r="AY157" s="573"/>
      <c r="AZ157" s="592" t="str">
        <f>IFERROR(VLOOKUP(AX157,'SETT AREA UNIT'!$B:$C,2,FALSE),"")</f>
        <v/>
      </c>
      <c r="BA157" s="592" t="str">
        <f>IFERROR(IF(AX157="","",VLOOKUP(AX157,'UNIT UNREG'!$B:$C,2,FALSE)),"")</f>
        <v/>
      </c>
      <c r="BC157" s="238"/>
      <c r="BD157" s="238"/>
      <c r="BE157" s="573"/>
      <c r="BF157" s="592" t="str">
        <f>IFERROR(VLOOKUP(BD157,'SETT AREA UNIT'!$B:$C,2,FALSE),"")</f>
        <v/>
      </c>
      <c r="BG157" s="592" t="str">
        <f>IFERROR(IF(BD157="","",VLOOKUP(BD157,'UNIT UNREG'!$B:$C,2,FALSE)),"")</f>
        <v/>
      </c>
      <c r="BH157" s="572"/>
      <c r="BI157" s="238"/>
      <c r="BJ157" s="238"/>
      <c r="BK157" s="573"/>
      <c r="BL157" s="592" t="str">
        <f>IFERROR(VLOOKUP(BJ157,'SETT AREA UNIT'!$B:$C,2,FALSE),"")</f>
        <v/>
      </c>
      <c r="BM157" s="592" t="str">
        <f>IFERROR(VLOOKUP(BJ157,'UNIT UNREG'!$B:$C,2,FALSE),"")</f>
        <v>UNREG</v>
      </c>
      <c r="BO157" s="238"/>
      <c r="BP157" s="238"/>
      <c r="BQ157" s="238"/>
      <c r="BR157" s="238"/>
      <c r="BT157" s="238"/>
      <c r="BU157" s="238"/>
      <c r="BV157" s="238"/>
      <c r="BW157" s="238"/>
      <c r="BY157" s="238"/>
      <c r="BZ157" s="238"/>
      <c r="CA157" s="238"/>
      <c r="CB157" s="238"/>
      <c r="CD157" s="238"/>
      <c r="CE157" s="238"/>
      <c r="CF157" s="238"/>
      <c r="CG157" s="238"/>
      <c r="CI157" s="238"/>
      <c r="CJ157" s="238"/>
      <c r="CK157" s="238"/>
      <c r="CL157" s="238"/>
      <c r="CN157" s="238"/>
      <c r="CO157" s="238"/>
      <c r="CP157" s="238"/>
      <c r="CQ157" s="834"/>
    </row>
    <row r="158" spans="1:99">
      <c r="A158" s="238">
        <v>39</v>
      </c>
      <c r="B158" s="7">
        <v>284</v>
      </c>
      <c r="C158" s="356" t="s">
        <v>65</v>
      </c>
      <c r="D158" s="592" t="str">
        <f>IFERROR(VLOOKUP(B158,'SETT AREA UNIT'!$B:$C,2,FALSE),"")</f>
        <v>KM 69</v>
      </c>
      <c r="E158" s="592" t="str">
        <f>IFERROR(IF(B158="","",VLOOKUP(B158,'UNIT UNREG'!$B:$C,2,FALSE)),"")</f>
        <v/>
      </c>
      <c r="F158" s="574"/>
      <c r="G158" s="238">
        <v>52</v>
      </c>
      <c r="H158" s="7">
        <v>345</v>
      </c>
      <c r="I158" s="356" t="s">
        <v>574</v>
      </c>
      <c r="J158" s="592" t="str">
        <f>IFERROR(VLOOKUP(H158,'SETT AREA UNIT'!$B:$C,2,FALSE),"")</f>
        <v>KM 69</v>
      </c>
      <c r="K158" s="592" t="str">
        <f>IFERROR(IF(H158="","",VLOOKUP(H158,'UNIT UNREG'!$B:$C,2,FALSE)),"")</f>
        <v/>
      </c>
      <c r="L158" s="574"/>
      <c r="M158" s="238"/>
      <c r="N158" s="238"/>
      <c r="O158" s="575"/>
      <c r="P158" s="592" t="str">
        <f>IFERROR(VLOOKUP(N158,'SETT AREA UNIT'!$B:$C,2,FALSE),"")</f>
        <v/>
      </c>
      <c r="Q158" s="592" t="str">
        <f>IFERROR(IF(N158="","",VLOOKUP(N158,'UNIT UNREG'!$B:$C,2,FALSE)),"")</f>
        <v/>
      </c>
      <c r="R158" s="574"/>
      <c r="S158" s="238"/>
      <c r="T158" s="238"/>
      <c r="U158" s="238"/>
      <c r="V158" s="592" t="str">
        <f>IFERROR(VLOOKUP(T158,'SETT AREA UNIT'!$B:$C,2,FALSE),"")</f>
        <v/>
      </c>
      <c r="W158" s="592" t="str">
        <f>IFERROR(IF(T158="","",VLOOKUP(T158,'UNIT UNREG'!$B:$C,2,FALSE)),"")</f>
        <v/>
      </c>
      <c r="X158" s="574"/>
      <c r="Y158" s="238"/>
      <c r="Z158" s="238"/>
      <c r="AA158" s="575"/>
      <c r="AB158" s="592" t="str">
        <f>IFERROR(VLOOKUP(Z158,'SETT AREA UNIT'!$B:$C,2,FALSE),"")</f>
        <v/>
      </c>
      <c r="AC158" s="592" t="str">
        <f>IFERROR(IF(Z158="","",VLOOKUP(Z158,'UNIT UNREG'!$B:$C,2,FALSE)),"")</f>
        <v/>
      </c>
      <c r="AE158" s="238"/>
      <c r="AF158" s="238"/>
      <c r="AG158" s="575"/>
      <c r="AH158" s="592" t="str">
        <f>IFERROR(VLOOKUP(AF158,'SETT AREA UNIT'!$B:$C,2,FALSE),"")</f>
        <v/>
      </c>
      <c r="AI158" s="592" t="str">
        <f>IFERROR(IF(AF158="","",VLOOKUP(AF158,'UNIT UNREG'!$B:$C,2,FALSE)),"")</f>
        <v/>
      </c>
      <c r="AK158" s="238"/>
      <c r="AL158" s="238"/>
      <c r="AM158" s="575"/>
      <c r="AN158" s="592" t="str">
        <f>IFERROR(VLOOKUP(AL158,'SETT AREA UNIT'!$B:$C,2,FALSE),"")</f>
        <v/>
      </c>
      <c r="AO158" s="592" t="str">
        <f>IFERROR(IF(AL158="","",VLOOKUP(AL158,'UNIT UNREG'!$B:$C,2,FALSE)),"")</f>
        <v/>
      </c>
      <c r="AQ158" s="238"/>
      <c r="AR158" s="238"/>
      <c r="AS158" s="575"/>
      <c r="AT158" s="592" t="str">
        <f>IFERROR(VLOOKUP(AR158,'SETT AREA UNIT'!$B:$C,2,FALSE),"")</f>
        <v/>
      </c>
      <c r="AU158" s="592" t="str">
        <f>IFERROR(IF(AR158="","",VLOOKUP(AR158,'UNIT UNREG'!$B:$C,2,FALSE)),"")</f>
        <v/>
      </c>
      <c r="AW158" s="238"/>
      <c r="AX158" s="238"/>
      <c r="AY158" s="575"/>
      <c r="AZ158" s="592" t="str">
        <f>IFERROR(VLOOKUP(AX158,'SETT AREA UNIT'!$B:$C,2,FALSE),"")</f>
        <v/>
      </c>
      <c r="BA158" s="592" t="str">
        <f>IFERROR(IF(AX158="","",VLOOKUP(AX158,'UNIT UNREG'!$B:$C,2,FALSE)),"")</f>
        <v/>
      </c>
      <c r="BC158" s="238"/>
      <c r="BD158" s="238"/>
      <c r="BE158" s="575"/>
      <c r="BF158" s="592" t="str">
        <f>IFERROR(VLOOKUP(BD158,'SETT AREA UNIT'!$B:$C,2,FALSE),"")</f>
        <v/>
      </c>
      <c r="BG158" s="592" t="str">
        <f>IFERROR(IF(BD158="","",VLOOKUP(BD158,'UNIT UNREG'!$B:$C,2,FALSE)),"")</f>
        <v/>
      </c>
      <c r="BH158" s="572"/>
      <c r="BI158" s="238"/>
      <c r="BJ158" s="238"/>
      <c r="BK158" s="575"/>
      <c r="BL158" s="592" t="str">
        <f>IFERROR(VLOOKUP(BJ158,'SETT AREA UNIT'!$B:$C,2,FALSE),"")</f>
        <v/>
      </c>
      <c r="BM158" s="592" t="str">
        <f>IFERROR(VLOOKUP(BJ158,'UNIT UNREG'!$B:$C,2,FALSE),"")</f>
        <v>UNREG</v>
      </c>
      <c r="BO158" s="238"/>
      <c r="BP158" s="238"/>
      <c r="BQ158" s="238"/>
      <c r="BR158" s="238"/>
      <c r="BT158" s="238"/>
      <c r="BU158" s="238"/>
      <c r="BV158" s="238"/>
      <c r="BW158" s="238"/>
      <c r="BY158" s="238"/>
      <c r="BZ158" s="238"/>
      <c r="CA158" s="238"/>
      <c r="CB158" s="238"/>
      <c r="CD158" s="238"/>
      <c r="CE158" s="238"/>
      <c r="CF158" s="238"/>
      <c r="CG158" s="238"/>
      <c r="CI158" s="238"/>
      <c r="CJ158" s="238"/>
      <c r="CK158" s="238"/>
      <c r="CL158" s="238"/>
      <c r="CN158" s="238"/>
      <c r="CO158" s="238"/>
      <c r="CP158" s="238"/>
      <c r="CQ158" s="834"/>
    </row>
    <row r="159" spans="1:99">
      <c r="A159" s="238">
        <v>39</v>
      </c>
      <c r="B159" s="7">
        <v>392</v>
      </c>
      <c r="C159" s="356" t="s">
        <v>65</v>
      </c>
      <c r="D159" s="592" t="str">
        <f>IFERROR(VLOOKUP(B159,'SETT AREA UNIT'!$B:$C,2,FALSE),"")</f>
        <v>KM 69</v>
      </c>
      <c r="E159" s="592" t="str">
        <f>IFERROR(IF(B159="","",VLOOKUP(B159,'UNIT UNREG'!$B:$C,2,FALSE)),"")</f>
        <v/>
      </c>
      <c r="F159" s="574"/>
      <c r="G159" s="238">
        <v>59</v>
      </c>
      <c r="H159" s="7">
        <v>96</v>
      </c>
      <c r="I159" s="356" t="s">
        <v>574</v>
      </c>
      <c r="J159" s="592" t="str">
        <f>IFERROR(VLOOKUP(H159,'SETT AREA UNIT'!$B:$C,2,FALSE),"")</f>
        <v>FLEX</v>
      </c>
      <c r="K159" s="592" t="str">
        <f>IFERROR(IF(H159="","",VLOOKUP(H159,'UNIT UNREG'!$B:$C,2,FALSE)),"")</f>
        <v/>
      </c>
      <c r="L159" s="574"/>
      <c r="M159" s="238"/>
      <c r="N159" s="238"/>
      <c r="O159" s="238"/>
      <c r="P159" s="592" t="str">
        <f>IFERROR(VLOOKUP(N159,'SETT AREA UNIT'!$B:$C,2,FALSE),"")</f>
        <v/>
      </c>
      <c r="Q159" s="592" t="str">
        <f>IFERROR(IF(N159="","",VLOOKUP(N159,'UNIT UNREG'!$B:$C,2,FALSE)),"")</f>
        <v/>
      </c>
      <c r="R159" s="574"/>
      <c r="S159" s="238"/>
      <c r="T159" s="238"/>
      <c r="U159" s="238"/>
      <c r="V159" s="592" t="str">
        <f>IFERROR(VLOOKUP(T159,'SETT AREA UNIT'!$B:$C,2,FALSE),"")</f>
        <v/>
      </c>
      <c r="W159" s="592" t="str">
        <f>IFERROR(IF(T159="","",VLOOKUP(T159,'UNIT UNREG'!$B:$C,2,FALSE)),"")</f>
        <v/>
      </c>
      <c r="X159" s="574"/>
      <c r="Y159" s="238"/>
      <c r="Z159" s="238"/>
      <c r="AA159" s="238"/>
      <c r="AB159" s="592" t="str">
        <f>IFERROR(VLOOKUP(Z159,'SETT AREA UNIT'!$B:$C,2,FALSE),"")</f>
        <v/>
      </c>
      <c r="AC159" s="592" t="str">
        <f>IFERROR(IF(Z159="","",VLOOKUP(Z159,'UNIT UNREG'!$B:$C,2,FALSE)),"")</f>
        <v/>
      </c>
      <c r="AE159" s="238"/>
      <c r="AF159" s="238"/>
      <c r="AG159" s="238"/>
      <c r="AH159" s="592" t="str">
        <f>IFERROR(VLOOKUP(AF159,'SETT AREA UNIT'!$B:$C,2,FALSE),"")</f>
        <v/>
      </c>
      <c r="AI159" s="592" t="str">
        <f>IFERROR(IF(AF159="","",VLOOKUP(AF159,'UNIT UNREG'!$B:$C,2,FALSE)),"")</f>
        <v/>
      </c>
      <c r="AK159" s="238"/>
      <c r="AL159" s="238"/>
      <c r="AM159" s="238"/>
      <c r="AN159" s="592" t="str">
        <f>IFERROR(VLOOKUP(AL159,'SETT AREA UNIT'!$B:$C,2,FALSE),"")</f>
        <v/>
      </c>
      <c r="AO159" s="592" t="str">
        <f>IFERROR(IF(AL159="","",VLOOKUP(AL159,'UNIT UNREG'!$B:$C,2,FALSE)),"")</f>
        <v/>
      </c>
      <c r="AQ159" s="238"/>
      <c r="AR159" s="238"/>
      <c r="AS159" s="238"/>
      <c r="AT159" s="592" t="str">
        <f>IFERROR(VLOOKUP(AR159,'SETT AREA UNIT'!$B:$C,2,FALSE),"")</f>
        <v/>
      </c>
      <c r="AU159" s="592" t="str">
        <f>IFERROR(IF(AR159="","",VLOOKUP(AR159,'UNIT UNREG'!$B:$C,2,FALSE)),"")</f>
        <v/>
      </c>
      <c r="AW159" s="238"/>
      <c r="AX159" s="238"/>
      <c r="AY159" s="238"/>
      <c r="AZ159" s="592" t="str">
        <f>IFERROR(VLOOKUP(AX159,'SETT AREA UNIT'!$B:$C,2,FALSE),"")</f>
        <v/>
      </c>
      <c r="BA159" s="592" t="str">
        <f>IFERROR(IF(AX159="","",VLOOKUP(AX159,'UNIT UNREG'!$B:$C,2,FALSE)),"")</f>
        <v/>
      </c>
      <c r="BC159" s="238"/>
      <c r="BD159" s="238"/>
      <c r="BE159" s="238"/>
      <c r="BF159" s="592" t="str">
        <f>IFERROR(VLOOKUP(BD159,'SETT AREA UNIT'!$B:$C,2,FALSE),"")</f>
        <v/>
      </c>
      <c r="BG159" s="592" t="str">
        <f>IFERROR(IF(BD159="","",VLOOKUP(BD159,'UNIT UNREG'!$B:$C,2,FALSE)),"")</f>
        <v/>
      </c>
      <c r="BH159" s="572"/>
      <c r="BI159" s="238"/>
      <c r="BJ159" s="238"/>
      <c r="BK159" s="238"/>
      <c r="BL159" s="592" t="str">
        <f>IFERROR(VLOOKUP(BJ159,'SETT AREA UNIT'!$B:$C,2,FALSE),"")</f>
        <v/>
      </c>
      <c r="BM159" s="592" t="str">
        <f>IFERROR(VLOOKUP(BJ159,'UNIT UNREG'!$B:$C,2,FALSE),"")</f>
        <v>UNREG</v>
      </c>
      <c r="BO159" s="238"/>
      <c r="BP159" s="238"/>
      <c r="BQ159" s="238"/>
      <c r="BR159" s="238"/>
      <c r="BT159" s="238"/>
      <c r="BU159" s="238"/>
      <c r="BV159" s="238"/>
      <c r="BW159" s="238"/>
      <c r="BY159" s="238"/>
      <c r="BZ159" s="238"/>
      <c r="CA159" s="238"/>
      <c r="CB159" s="238"/>
      <c r="CD159" s="238"/>
      <c r="CE159" s="238"/>
      <c r="CF159" s="238"/>
      <c r="CG159" s="238"/>
      <c r="CI159" s="238"/>
      <c r="CJ159" s="238"/>
      <c r="CK159" s="238"/>
      <c r="CL159" s="238"/>
      <c r="CN159" s="238"/>
      <c r="CO159" s="238"/>
      <c r="CP159" s="238"/>
      <c r="CQ159" s="834"/>
    </row>
    <row r="160" spans="1:99">
      <c r="A160" s="238">
        <v>47</v>
      </c>
      <c r="B160" s="7">
        <v>325</v>
      </c>
      <c r="C160" s="356" t="s">
        <v>65</v>
      </c>
      <c r="D160" s="592" t="str">
        <f>IFERROR(VLOOKUP(B160,'SETT AREA UNIT'!$B:$C,2,FALSE),"")</f>
        <v>KM 65</v>
      </c>
      <c r="E160" s="592" t="str">
        <f>IFERROR(IF(B160="","",VLOOKUP(B160,'UNIT UNREG'!$B:$C,2,FALSE)),"")</f>
        <v/>
      </c>
      <c r="F160" s="574"/>
      <c r="G160" s="238"/>
      <c r="H160" s="238"/>
      <c r="I160" s="238"/>
      <c r="J160" s="592" t="str">
        <f>IFERROR(VLOOKUP(H160,'SETT AREA UNIT'!$B:$C,2,FALSE),"")</f>
        <v/>
      </c>
      <c r="K160" s="592" t="str">
        <f>IFERROR(IF(H160="","",VLOOKUP(H160,'UNIT UNREG'!$B:$C,2,FALSE)),"")</f>
        <v/>
      </c>
      <c r="L160" s="574"/>
      <c r="M160" s="238"/>
      <c r="N160" s="238"/>
      <c r="O160" s="238"/>
      <c r="P160" s="592" t="str">
        <f>IFERROR(VLOOKUP(N160,'SETT AREA UNIT'!$B:$C,2,FALSE),"")</f>
        <v/>
      </c>
      <c r="Q160" s="592" t="str">
        <f>IFERROR(IF(N160="","",VLOOKUP(N160,'UNIT UNREG'!$B:$C,2,FALSE)),"")</f>
        <v/>
      </c>
      <c r="R160" s="574"/>
      <c r="S160" s="238"/>
      <c r="T160" s="238"/>
      <c r="U160" s="238"/>
      <c r="V160" s="592" t="str">
        <f>IFERROR(VLOOKUP(T160,'SETT AREA UNIT'!$B:$C,2,FALSE),"")</f>
        <v/>
      </c>
      <c r="W160" s="592" t="str">
        <f>IFERROR(IF(T160="","",VLOOKUP(T160,'UNIT UNREG'!$B:$C,2,FALSE)),"")</f>
        <v/>
      </c>
      <c r="X160" s="574"/>
      <c r="Y160" s="238"/>
      <c r="Z160" s="238"/>
      <c r="AA160" s="238"/>
      <c r="AB160" s="592" t="str">
        <f>IFERROR(VLOOKUP(Z160,'SETT AREA UNIT'!$B:$C,2,FALSE),"")</f>
        <v/>
      </c>
      <c r="AC160" s="592" t="str">
        <f>IFERROR(IF(Z160="","",VLOOKUP(Z160,'UNIT UNREG'!$B:$C,2,FALSE)),"")</f>
        <v/>
      </c>
      <c r="AE160" s="238"/>
      <c r="AF160" s="238"/>
      <c r="AG160" s="238"/>
      <c r="AH160" s="592" t="str">
        <f>IFERROR(VLOOKUP(AF160,'SETT AREA UNIT'!$B:$C,2,FALSE),"")</f>
        <v/>
      </c>
      <c r="AI160" s="592" t="str">
        <f>IFERROR(IF(AF160="","",VLOOKUP(AF160,'UNIT UNREG'!$B:$C,2,FALSE)),"")</f>
        <v/>
      </c>
      <c r="AK160" s="238"/>
      <c r="AL160" s="238"/>
      <c r="AM160" s="238"/>
      <c r="AN160" s="592" t="str">
        <f>IFERROR(VLOOKUP(AL160,'SETT AREA UNIT'!$B:$C,2,FALSE),"")</f>
        <v/>
      </c>
      <c r="AO160" s="592" t="str">
        <f>IFERROR(IF(AL160="","",VLOOKUP(AL160,'UNIT UNREG'!$B:$C,2,FALSE)),"")</f>
        <v/>
      </c>
      <c r="AQ160" s="238"/>
      <c r="AR160" s="238"/>
      <c r="AS160" s="238"/>
      <c r="AT160" s="592" t="str">
        <f>IFERROR(VLOOKUP(AR160,'SETT AREA UNIT'!$B:$C,2,FALSE),"")</f>
        <v/>
      </c>
      <c r="AU160" s="592" t="str">
        <f>IFERROR(IF(AR160="","",VLOOKUP(AR160,'UNIT UNREG'!$B:$C,2,FALSE)),"")</f>
        <v/>
      </c>
      <c r="AW160" s="238"/>
      <c r="AX160" s="238"/>
      <c r="AY160" s="238"/>
      <c r="AZ160" s="592" t="str">
        <f>IFERROR(VLOOKUP(AX160,'SETT AREA UNIT'!$B:$C,2,FALSE),"")</f>
        <v/>
      </c>
      <c r="BA160" s="592" t="str">
        <f>IFERROR(IF(AX160="","",VLOOKUP(AX160,'UNIT UNREG'!$B:$C,2,FALSE)),"")</f>
        <v/>
      </c>
      <c r="BC160" s="238"/>
      <c r="BD160" s="238"/>
      <c r="BE160" s="238"/>
      <c r="BF160" s="592" t="str">
        <f>IFERROR(VLOOKUP(BD160,'SETT AREA UNIT'!$B:$C,2,FALSE),"")</f>
        <v/>
      </c>
      <c r="BG160" s="592" t="str">
        <f>IFERROR(IF(BD160="","",VLOOKUP(BD160,'UNIT UNREG'!$B:$C,2,FALSE)),"")</f>
        <v/>
      </c>
      <c r="BH160" s="572"/>
      <c r="BI160" s="238"/>
      <c r="BJ160" s="238"/>
      <c r="BK160" s="238"/>
      <c r="BL160" s="592" t="str">
        <f>IFERROR(VLOOKUP(BJ160,'SETT AREA UNIT'!$B:$C,2,FALSE),"")</f>
        <v/>
      </c>
      <c r="BM160" s="592" t="str">
        <f>IFERROR(VLOOKUP(BJ160,'UNIT UNREG'!$B:$C,2,FALSE),"")</f>
        <v>UNREG</v>
      </c>
      <c r="BO160" s="238"/>
      <c r="BP160" s="238"/>
      <c r="BQ160" s="238"/>
      <c r="BR160" s="238"/>
      <c r="BT160" s="238"/>
      <c r="BU160" s="238"/>
      <c r="BV160" s="238"/>
      <c r="BW160" s="238"/>
      <c r="BY160" s="238"/>
      <c r="BZ160" s="238"/>
      <c r="CA160" s="238"/>
      <c r="CB160" s="238"/>
      <c r="CD160" s="238"/>
      <c r="CE160" s="238"/>
      <c r="CF160" s="238"/>
      <c r="CG160" s="238"/>
      <c r="CI160" s="238"/>
      <c r="CJ160" s="238"/>
      <c r="CK160" s="238"/>
      <c r="CL160" s="238"/>
      <c r="CN160" s="238"/>
      <c r="CO160" s="238"/>
      <c r="CP160" s="238"/>
      <c r="CQ160" s="834"/>
    </row>
    <row r="161" spans="1:95">
      <c r="A161" s="238">
        <v>54</v>
      </c>
      <c r="B161" s="7">
        <v>393</v>
      </c>
      <c r="C161" s="356" t="s">
        <v>65</v>
      </c>
      <c r="D161" s="592" t="str">
        <f>IFERROR(VLOOKUP(B161,'SETT AREA UNIT'!$B:$C,2,FALSE),"")</f>
        <v>KM 69</v>
      </c>
      <c r="E161" s="592" t="str">
        <f>IFERROR(IF(B161="","",VLOOKUP(B161,'UNIT UNREG'!$B:$C,2,FALSE)),"")</f>
        <v/>
      </c>
      <c r="F161" s="574"/>
      <c r="G161" s="238"/>
      <c r="H161" s="238"/>
      <c r="I161" s="238"/>
      <c r="J161" s="592" t="str">
        <f>IFERROR(VLOOKUP(H161,'SETT AREA UNIT'!$B:$C,2,FALSE),"")</f>
        <v/>
      </c>
      <c r="K161" s="592" t="str">
        <f>IFERROR(IF(H161="","",VLOOKUP(H161,'UNIT UNREG'!$B:$C,2,FALSE)),"")</f>
        <v/>
      </c>
      <c r="L161" s="574"/>
      <c r="M161" s="238"/>
      <c r="N161" s="238"/>
      <c r="O161" s="238"/>
      <c r="P161" s="592" t="str">
        <f>IFERROR(VLOOKUP(N161,'SETT AREA UNIT'!$B:$C,2,FALSE),"")</f>
        <v/>
      </c>
      <c r="Q161" s="592" t="str">
        <f>IFERROR(IF(N161="","",VLOOKUP(N161,'UNIT UNREG'!$B:$C,2,FALSE)),"")</f>
        <v/>
      </c>
      <c r="R161" s="574"/>
      <c r="S161" s="238"/>
      <c r="T161" s="238"/>
      <c r="U161" s="238"/>
      <c r="V161" s="592" t="str">
        <f>IFERROR(VLOOKUP(T161,'SETT AREA UNIT'!$B:$C,2,FALSE),"")</f>
        <v/>
      </c>
      <c r="W161" s="592" t="str">
        <f>IFERROR(IF(T161="","",VLOOKUP(T161,'UNIT UNREG'!$B:$C,2,FALSE)),"")</f>
        <v/>
      </c>
      <c r="X161" s="574"/>
      <c r="Y161" s="238"/>
      <c r="Z161" s="238"/>
      <c r="AA161" s="238"/>
      <c r="AB161" s="592" t="str">
        <f>IFERROR(VLOOKUP(Z161,'SETT AREA UNIT'!$B:$C,2,FALSE),"")</f>
        <v/>
      </c>
      <c r="AC161" s="592" t="str">
        <f>IFERROR(IF(Z161="","",VLOOKUP(Z161,'UNIT UNREG'!$B:$C,2,FALSE)),"")</f>
        <v/>
      </c>
      <c r="AE161" s="238"/>
      <c r="AF161" s="238"/>
      <c r="AG161" s="238"/>
      <c r="AH161" s="592" t="str">
        <f>IFERROR(VLOOKUP(AF161,'SETT AREA UNIT'!$B:$C,2,FALSE),"")</f>
        <v/>
      </c>
      <c r="AI161" s="592" t="str">
        <f>IFERROR(IF(AF161="","",VLOOKUP(AF161,'UNIT UNREG'!$B:$C,2,FALSE)),"")</f>
        <v/>
      </c>
      <c r="AK161" s="238"/>
      <c r="AL161" s="238"/>
      <c r="AM161" s="238"/>
      <c r="AN161" s="592" t="str">
        <f>IFERROR(VLOOKUP(AL161,'SETT AREA UNIT'!$B:$C,2,FALSE),"")</f>
        <v/>
      </c>
      <c r="AO161" s="592" t="str">
        <f>IFERROR(IF(AL161="","",VLOOKUP(AL161,'UNIT UNREG'!$B:$C,2,FALSE)),"")</f>
        <v/>
      </c>
      <c r="AQ161" s="238"/>
      <c r="AR161" s="238"/>
      <c r="AS161" s="238"/>
      <c r="AT161" s="592" t="str">
        <f>IFERROR(VLOOKUP(AR161,'SETT AREA UNIT'!$B:$C,2,FALSE),"")</f>
        <v/>
      </c>
      <c r="AU161" s="592" t="str">
        <f>IFERROR(IF(AR161="","",VLOOKUP(AR161,'UNIT UNREG'!$B:$C,2,FALSE)),"")</f>
        <v/>
      </c>
      <c r="AW161" s="238"/>
      <c r="AX161" s="238"/>
      <c r="AY161" s="238"/>
      <c r="AZ161" s="592" t="str">
        <f>IFERROR(VLOOKUP(AX161,'SETT AREA UNIT'!$B:$C,2,FALSE),"")</f>
        <v/>
      </c>
      <c r="BA161" s="592" t="str">
        <f>IFERROR(IF(AX161="","",VLOOKUP(AX161,'UNIT UNREG'!$B:$C,2,FALSE)),"")</f>
        <v/>
      </c>
      <c r="BC161" s="238"/>
      <c r="BD161" s="238"/>
      <c r="BE161" s="238"/>
      <c r="BF161" s="592" t="str">
        <f>IFERROR(VLOOKUP(BD161,'SETT AREA UNIT'!$B:$C,2,FALSE),"")</f>
        <v/>
      </c>
      <c r="BG161" s="592" t="str">
        <f>IFERROR(IF(BD161="","",VLOOKUP(BD161,'UNIT UNREG'!$B:$C,2,FALSE)),"")</f>
        <v/>
      </c>
      <c r="BH161" s="572"/>
      <c r="BI161" s="238"/>
      <c r="BJ161" s="238"/>
      <c r="BK161" s="238"/>
      <c r="BL161" s="592" t="str">
        <f>IFERROR(VLOOKUP(BJ161,'SETT AREA UNIT'!$B:$C,2,FALSE),"")</f>
        <v/>
      </c>
      <c r="BM161" s="592" t="str">
        <f>IFERROR(VLOOKUP(BJ161,'UNIT UNREG'!$B:$C,2,FALSE),"")</f>
        <v>UNREG</v>
      </c>
      <c r="BO161" s="238"/>
      <c r="BP161" s="238"/>
      <c r="BQ161" s="238"/>
      <c r="BR161" s="238"/>
      <c r="BT161" s="238"/>
      <c r="BU161" s="238"/>
      <c r="BV161" s="238"/>
      <c r="BW161" s="238"/>
      <c r="BY161" s="238"/>
      <c r="BZ161" s="238"/>
      <c r="CA161" s="238"/>
      <c r="CB161" s="238"/>
      <c r="CD161" s="238"/>
      <c r="CE161" s="238"/>
      <c r="CF161" s="238"/>
      <c r="CG161" s="238"/>
      <c r="CI161" s="238"/>
      <c r="CJ161" s="238"/>
      <c r="CK161" s="238"/>
      <c r="CL161" s="238"/>
      <c r="CN161" s="238"/>
      <c r="CO161" s="238"/>
      <c r="CP161" s="238"/>
      <c r="CQ161" s="834"/>
    </row>
    <row r="162" spans="1:95">
      <c r="A162" s="238"/>
      <c r="B162" s="238"/>
      <c r="C162" s="238"/>
      <c r="D162" s="592" t="str">
        <f>IFERROR(VLOOKUP(B162,'SETT AREA UNIT'!$B:$C,2,FALSE),"")</f>
        <v/>
      </c>
      <c r="E162" s="592" t="str">
        <f>IFERROR(IF(B162="","",VLOOKUP(B162,'UNIT UNREG'!$B:$C,2,FALSE)),"")</f>
        <v/>
      </c>
      <c r="F162" s="574"/>
      <c r="G162" s="238"/>
      <c r="H162" s="238"/>
      <c r="I162" s="238"/>
      <c r="J162" s="592" t="str">
        <f>IFERROR(VLOOKUP(H162,'SETT AREA UNIT'!$B:$C,2,FALSE),"")</f>
        <v/>
      </c>
      <c r="K162" s="592" t="str">
        <f>IFERROR(IF(H162="","",VLOOKUP(H162,'UNIT UNREG'!$B:$C,2,FALSE)),"")</f>
        <v/>
      </c>
      <c r="L162" s="574"/>
      <c r="M162" s="238"/>
      <c r="N162" s="238"/>
      <c r="O162" s="238"/>
      <c r="P162" s="592" t="str">
        <f>IFERROR(VLOOKUP(N162,'SETT AREA UNIT'!$B:$C,2,FALSE),"")</f>
        <v/>
      </c>
      <c r="Q162" s="592" t="str">
        <f>IFERROR(IF(N162="","",VLOOKUP(N162,'UNIT UNREG'!$B:$C,2,FALSE)),"")</f>
        <v/>
      </c>
      <c r="R162" s="574"/>
      <c r="S162" s="238"/>
      <c r="T162" s="238"/>
      <c r="U162" s="238"/>
      <c r="V162" s="592" t="str">
        <f>IFERROR(VLOOKUP(T162,'SETT AREA UNIT'!$B:$C,2,FALSE),"")</f>
        <v/>
      </c>
      <c r="W162" s="592" t="str">
        <f>IFERROR(IF(T162="","",VLOOKUP(T162,'UNIT UNREG'!$B:$C,2,FALSE)),"")</f>
        <v/>
      </c>
      <c r="X162" s="574"/>
      <c r="Y162" s="238"/>
      <c r="Z162" s="238"/>
      <c r="AA162" s="238"/>
      <c r="AB162" s="592" t="str">
        <f>IFERROR(VLOOKUP(Z162,'SETT AREA UNIT'!$B:$C,2,FALSE),"")</f>
        <v/>
      </c>
      <c r="AC162" s="592" t="str">
        <f>IFERROR(IF(Z162="","",VLOOKUP(Z162,'UNIT UNREG'!$B:$C,2,FALSE)),"")</f>
        <v/>
      </c>
      <c r="AE162" s="238"/>
      <c r="AF162" s="238"/>
      <c r="AG162" s="238"/>
      <c r="AH162" s="592" t="str">
        <f>IFERROR(VLOOKUP(AF162,'SETT AREA UNIT'!$B:$C,2,FALSE),"")</f>
        <v/>
      </c>
      <c r="AI162" s="592" t="str">
        <f>IFERROR(IF(AF162="","",VLOOKUP(AF162,'UNIT UNREG'!$B:$C,2,FALSE)),"")</f>
        <v/>
      </c>
      <c r="AK162" s="238"/>
      <c r="AL162" s="238"/>
      <c r="AM162" s="238"/>
      <c r="AN162" s="592" t="str">
        <f>IFERROR(VLOOKUP(AL162,'SETT AREA UNIT'!$B:$C,2,FALSE),"")</f>
        <v/>
      </c>
      <c r="AO162" s="592" t="str">
        <f>IFERROR(IF(AL162="","",VLOOKUP(AL162,'UNIT UNREG'!$B:$C,2,FALSE)),"")</f>
        <v/>
      </c>
      <c r="AQ162" s="238"/>
      <c r="AR162" s="238"/>
      <c r="AS162" s="238"/>
      <c r="AT162" s="592" t="str">
        <f>IFERROR(VLOOKUP(AR162,'SETT AREA UNIT'!$B:$C,2,FALSE),"")</f>
        <v/>
      </c>
      <c r="AU162" s="592" t="str">
        <f>IFERROR(IF(AR162="","",VLOOKUP(AR162,'UNIT UNREG'!$B:$C,2,FALSE)),"")</f>
        <v/>
      </c>
      <c r="AW162" s="238"/>
      <c r="AX162" s="238"/>
      <c r="AY162" s="238"/>
      <c r="AZ162" s="592" t="str">
        <f>IFERROR(VLOOKUP(AX162,'SETT AREA UNIT'!$B:$C,2,FALSE),"")</f>
        <v/>
      </c>
      <c r="BA162" s="592" t="str">
        <f>IFERROR(IF(AX162="","",VLOOKUP(AX162,'UNIT UNREG'!$B:$C,2,FALSE)),"")</f>
        <v/>
      </c>
      <c r="BC162" s="238"/>
      <c r="BD162" s="238"/>
      <c r="BE162" s="238"/>
      <c r="BF162" s="592" t="str">
        <f>IFERROR(VLOOKUP(BD162,'SETT AREA UNIT'!$B:$C,2,FALSE),"")</f>
        <v/>
      </c>
      <c r="BG162" s="592" t="str">
        <f>IFERROR(IF(BD162="","",VLOOKUP(BD162,'UNIT UNREG'!$B:$C,2,FALSE)),"")</f>
        <v/>
      </c>
      <c r="BH162" s="572"/>
      <c r="BI162" s="238"/>
      <c r="BJ162" s="238"/>
      <c r="BK162" s="238"/>
      <c r="BL162" s="592" t="str">
        <f>IFERROR(VLOOKUP(BJ162,'SETT AREA UNIT'!$B:$C,2,FALSE),"")</f>
        <v/>
      </c>
      <c r="BM162" s="592" t="str">
        <f>IFERROR(VLOOKUP(BJ162,'UNIT UNREG'!$B:$C,2,FALSE),"")</f>
        <v>UNREG</v>
      </c>
      <c r="BO162" s="238"/>
      <c r="BP162" s="238"/>
      <c r="BQ162" s="238"/>
      <c r="BR162" s="238"/>
      <c r="BT162" s="238"/>
      <c r="BU162" s="238"/>
      <c r="BV162" s="238"/>
      <c r="BW162" s="238"/>
      <c r="BY162" s="238"/>
      <c r="BZ162" s="238"/>
      <c r="CA162" s="238"/>
      <c r="CB162" s="238"/>
      <c r="CD162" s="238"/>
      <c r="CE162" s="238"/>
      <c r="CF162" s="238"/>
      <c r="CG162" s="238"/>
      <c r="CI162" s="238"/>
      <c r="CJ162" s="238"/>
      <c r="CK162" s="238"/>
      <c r="CL162" s="238"/>
      <c r="CN162" s="238"/>
      <c r="CO162" s="238"/>
      <c r="CP162" s="238"/>
      <c r="CQ162" s="238"/>
    </row>
    <row r="163" spans="1:95" hidden="1">
      <c r="A163" s="238"/>
      <c r="B163" s="238"/>
      <c r="C163" s="238"/>
      <c r="D163" s="592" t="str">
        <f>IFERROR(VLOOKUP(B163,'SETT AREA UNIT'!$B:$C,2,FALSE),"")</f>
        <v/>
      </c>
      <c r="E163" s="592" t="str">
        <f>IFERROR(IF(B163="","",VLOOKUP(B163,'UNIT UNREG'!$B:$C,2,FALSE)),"")</f>
        <v/>
      </c>
      <c r="F163" s="574"/>
      <c r="G163" s="238"/>
      <c r="H163" s="238"/>
      <c r="I163" s="238"/>
      <c r="J163" s="592" t="str">
        <f>IFERROR(VLOOKUP(H163,'SETT AREA UNIT'!$B:$C,2,FALSE),"")</f>
        <v/>
      </c>
      <c r="K163" s="592" t="str">
        <f>IFERROR(IF(H163="","",VLOOKUP(H163,'UNIT UNREG'!$B:$C,2,FALSE)),"")</f>
        <v/>
      </c>
      <c r="L163" s="574"/>
      <c r="M163" s="238"/>
      <c r="N163" s="238"/>
      <c r="O163" s="238"/>
      <c r="P163" s="592" t="str">
        <f>IFERROR(VLOOKUP(N163,'SETT AREA UNIT'!$B:$C,2,FALSE),"")</f>
        <v/>
      </c>
      <c r="Q163" s="592" t="str">
        <f>IFERROR(IF(N163="","",VLOOKUP(N163,'UNIT UNREG'!$B:$C,2,FALSE)),"")</f>
        <v/>
      </c>
      <c r="R163" s="574"/>
      <c r="S163" s="238"/>
      <c r="T163" s="238"/>
      <c r="U163" s="238"/>
      <c r="V163" s="592" t="str">
        <f>IFERROR(VLOOKUP(T163,'SETT AREA UNIT'!$B:$C,2,FALSE),"")</f>
        <v/>
      </c>
      <c r="W163" s="592" t="str">
        <f>IFERROR(IF(T163="","",VLOOKUP(T163,'UNIT UNREG'!$B:$C,2,FALSE)),"")</f>
        <v/>
      </c>
      <c r="X163" s="574"/>
      <c r="Y163" s="238"/>
      <c r="Z163" s="238"/>
      <c r="AA163" s="238"/>
      <c r="AB163" s="592" t="str">
        <f>IFERROR(VLOOKUP(Z163,'SETT AREA UNIT'!$B:$C,2,FALSE),"")</f>
        <v/>
      </c>
      <c r="AC163" s="592" t="str">
        <f>IFERROR(IF(Z163="","",VLOOKUP(Z163,'UNIT UNREG'!$B:$C,2,FALSE)),"")</f>
        <v/>
      </c>
      <c r="AE163" s="238"/>
      <c r="AF163" s="238"/>
      <c r="AG163" s="238"/>
      <c r="AH163" s="592" t="str">
        <f>IFERROR(VLOOKUP(AF163,'SETT AREA UNIT'!$B:$C,2,FALSE),"")</f>
        <v/>
      </c>
      <c r="AI163" s="592" t="str">
        <f>IFERROR(IF(AF163="","",VLOOKUP(AF163,'UNIT UNREG'!$B:$C,2,FALSE)),"")</f>
        <v/>
      </c>
      <c r="AK163" s="238"/>
      <c r="AL163" s="238"/>
      <c r="AM163" s="238"/>
      <c r="AN163" s="592" t="str">
        <f>IFERROR(VLOOKUP(AL163,'SETT AREA UNIT'!$B:$C,2,FALSE),"")</f>
        <v/>
      </c>
      <c r="AO163" s="592" t="str">
        <f>IFERROR(IF(AL163="","",VLOOKUP(AL163,'UNIT UNREG'!$B:$C,2,FALSE)),"")</f>
        <v/>
      </c>
      <c r="AQ163" s="238"/>
      <c r="AR163" s="238"/>
      <c r="AS163" s="238"/>
      <c r="AT163" s="592" t="str">
        <f>IFERROR(VLOOKUP(AR163,'SETT AREA UNIT'!$B:$C,2,FALSE),"")</f>
        <v/>
      </c>
      <c r="AU163" s="592" t="str">
        <f>IFERROR(IF(AR163="","",VLOOKUP(AR163,'UNIT UNREG'!$B:$C,2,FALSE)),"")</f>
        <v/>
      </c>
      <c r="AW163" s="238"/>
      <c r="AX163" s="238"/>
      <c r="AY163" s="238"/>
      <c r="AZ163" s="592" t="str">
        <f>IFERROR(VLOOKUP(AX163,'SETT AREA UNIT'!$B:$C,2,FALSE),"")</f>
        <v/>
      </c>
      <c r="BA163" s="592" t="str">
        <f>IFERROR(IF(AX163="","",VLOOKUP(AX163,'UNIT UNREG'!$B:$C,2,FALSE)),"")</f>
        <v/>
      </c>
      <c r="BC163" s="238"/>
      <c r="BD163" s="238"/>
      <c r="BE163" s="238"/>
      <c r="BF163" s="592" t="str">
        <f>IFERROR(VLOOKUP(BD163,'SETT AREA UNIT'!$B:$C,2,FALSE),"")</f>
        <v/>
      </c>
      <c r="BG163" s="592" t="str">
        <f>IFERROR(IF(BD163="","",VLOOKUP(BD163,'UNIT UNREG'!$B:$C,2,FALSE)),"")</f>
        <v/>
      </c>
      <c r="BH163" s="572"/>
      <c r="BI163" s="238"/>
      <c r="BJ163" s="238"/>
      <c r="BK163" s="238"/>
      <c r="BL163" s="592" t="str">
        <f>IFERROR(VLOOKUP(BJ163,'SETT AREA UNIT'!$B:$C,2,FALSE),"")</f>
        <v/>
      </c>
      <c r="BM163" s="592" t="str">
        <f>IFERROR(VLOOKUP(BJ163,'UNIT UNREG'!$B:$C,2,FALSE),"")</f>
        <v>UNREG</v>
      </c>
      <c r="BO163" s="238"/>
      <c r="BP163" s="238"/>
      <c r="BQ163" s="238"/>
      <c r="BR163" s="238"/>
      <c r="BT163" s="238"/>
      <c r="BU163" s="238"/>
      <c r="BV163" s="238"/>
      <c r="BW163" s="238"/>
      <c r="BY163" s="238"/>
      <c r="BZ163" s="238"/>
      <c r="CA163" s="238"/>
      <c r="CB163" s="238"/>
      <c r="CD163" s="238"/>
      <c r="CE163" s="238"/>
      <c r="CF163" s="238"/>
      <c r="CG163" s="238"/>
      <c r="CI163" s="238"/>
      <c r="CJ163" s="238"/>
      <c r="CK163" s="238"/>
      <c r="CL163" s="238"/>
      <c r="CN163" s="238"/>
      <c r="CO163" s="238"/>
      <c r="CP163" s="238"/>
      <c r="CQ163" s="238"/>
    </row>
    <row r="164" spans="1:95" hidden="1">
      <c r="A164" s="238"/>
      <c r="B164" s="238"/>
      <c r="C164" s="238"/>
      <c r="D164" s="592" t="str">
        <f>IFERROR(VLOOKUP(B164,'SETT AREA UNIT'!$B:$C,2,FALSE),"")</f>
        <v/>
      </c>
      <c r="E164" s="592" t="str">
        <f>IFERROR(IF(B164="","",VLOOKUP(B164,'UNIT UNREG'!$B:$C,2,FALSE)),"")</f>
        <v/>
      </c>
      <c r="F164" s="574"/>
      <c r="G164" s="238"/>
      <c r="H164" s="238"/>
      <c r="I164" s="238"/>
      <c r="J164" s="592" t="str">
        <f>IFERROR(VLOOKUP(H164,'SETT AREA UNIT'!$B:$C,2,FALSE),"")</f>
        <v/>
      </c>
      <c r="K164" s="592" t="str">
        <f>IFERROR(IF(H164="","",VLOOKUP(H164,'UNIT UNREG'!$B:$C,2,FALSE)),"")</f>
        <v/>
      </c>
      <c r="L164" s="574"/>
      <c r="M164" s="238"/>
      <c r="N164" s="238"/>
      <c r="O164" s="238"/>
      <c r="P164" s="592" t="str">
        <f>IFERROR(VLOOKUP(N164,'SETT AREA UNIT'!$B:$C,2,FALSE),"")</f>
        <v/>
      </c>
      <c r="Q164" s="592" t="str">
        <f>IFERROR(IF(N164="","",VLOOKUP(N164,'UNIT UNREG'!$B:$C,2,FALSE)),"")</f>
        <v/>
      </c>
      <c r="R164" s="574"/>
      <c r="S164" s="238"/>
      <c r="T164" s="238"/>
      <c r="U164" s="238"/>
      <c r="V164" s="592" t="str">
        <f>IFERROR(VLOOKUP(T164,'SETT AREA UNIT'!$B:$C,2,FALSE),"")</f>
        <v/>
      </c>
      <c r="W164" s="592" t="str">
        <f>IFERROR(IF(T164="","",VLOOKUP(T164,'UNIT UNREG'!$B:$C,2,FALSE)),"")</f>
        <v/>
      </c>
      <c r="X164" s="574"/>
      <c r="Y164" s="238"/>
      <c r="Z164" s="238"/>
      <c r="AA164" s="238"/>
      <c r="AB164" s="592" t="str">
        <f>IFERROR(VLOOKUP(Z164,'SETT AREA UNIT'!$B:$C,2,FALSE),"")</f>
        <v/>
      </c>
      <c r="AC164" s="592" t="str">
        <f>IFERROR(IF(Z164="","",VLOOKUP(Z164,'UNIT UNREG'!$B:$C,2,FALSE)),"")</f>
        <v/>
      </c>
      <c r="AE164" s="238"/>
      <c r="AF164" s="238"/>
      <c r="AG164" s="238"/>
      <c r="AH164" s="592" t="str">
        <f>IFERROR(VLOOKUP(AF164,'SETT AREA UNIT'!$B:$C,2,FALSE),"")</f>
        <v/>
      </c>
      <c r="AI164" s="592" t="str">
        <f>IFERROR(IF(AF164="","",VLOOKUP(AF164,'UNIT UNREG'!$B:$C,2,FALSE)),"")</f>
        <v/>
      </c>
      <c r="AK164" s="238"/>
      <c r="AL164" s="238"/>
      <c r="AM164" s="238"/>
      <c r="AN164" s="592" t="str">
        <f>IFERROR(VLOOKUP(AL164,'SETT AREA UNIT'!$B:$C,2,FALSE),"")</f>
        <v/>
      </c>
      <c r="AO164" s="592" t="str">
        <f>IFERROR(IF(AL164="","",VLOOKUP(AL164,'UNIT UNREG'!$B:$C,2,FALSE)),"")</f>
        <v/>
      </c>
      <c r="AQ164" s="238"/>
      <c r="AR164" s="238"/>
      <c r="AS164" s="238"/>
      <c r="AT164" s="592" t="str">
        <f>IFERROR(VLOOKUP(AR164,'SETT AREA UNIT'!$B:$C,2,FALSE),"")</f>
        <v/>
      </c>
      <c r="AU164" s="592" t="str">
        <f>IFERROR(IF(AR164="","",VLOOKUP(AR164,'UNIT UNREG'!$B:$C,2,FALSE)),"")</f>
        <v/>
      </c>
      <c r="AW164" s="238"/>
      <c r="AX164" s="238"/>
      <c r="AY164" s="238"/>
      <c r="AZ164" s="592" t="str">
        <f>IFERROR(VLOOKUP(AX164,'SETT AREA UNIT'!$B:$C,2,FALSE),"")</f>
        <v/>
      </c>
      <c r="BA164" s="592" t="str">
        <f>IFERROR(IF(AX164="","",VLOOKUP(AX164,'UNIT UNREG'!$B:$C,2,FALSE)),"")</f>
        <v/>
      </c>
      <c r="BC164" s="238"/>
      <c r="BD164" s="238"/>
      <c r="BE164" s="238"/>
      <c r="BF164" s="592" t="str">
        <f>IFERROR(VLOOKUP(BD164,'SETT AREA UNIT'!$B:$C,2,FALSE),"")</f>
        <v/>
      </c>
      <c r="BG164" s="592" t="str">
        <f>IFERROR(IF(BD164="","",VLOOKUP(BD164,'UNIT UNREG'!$B:$C,2,FALSE)),"")</f>
        <v/>
      </c>
      <c r="BH164" s="572"/>
      <c r="BI164" s="238"/>
      <c r="BJ164" s="238"/>
      <c r="BK164" s="238"/>
      <c r="BL164" s="592" t="str">
        <f>IFERROR(VLOOKUP(BJ164,'SETT AREA UNIT'!$B:$C,2,FALSE),"")</f>
        <v/>
      </c>
      <c r="BM164" s="592" t="str">
        <f>IFERROR(VLOOKUP(BJ164,'UNIT UNREG'!$B:$C,2,FALSE),"")</f>
        <v>UNREG</v>
      </c>
      <c r="BO164" s="238"/>
      <c r="BP164" s="238"/>
      <c r="BQ164" s="238"/>
      <c r="BR164" s="238"/>
      <c r="BT164" s="238"/>
      <c r="BU164" s="238"/>
      <c r="BV164" s="238"/>
      <c r="BW164" s="238"/>
      <c r="BY164" s="238"/>
      <c r="BZ164" s="238"/>
      <c r="CA164" s="238"/>
      <c r="CB164" s="238"/>
      <c r="CD164" s="238"/>
      <c r="CE164" s="238"/>
      <c r="CF164" s="238"/>
      <c r="CG164" s="238"/>
      <c r="CI164" s="238"/>
      <c r="CJ164" s="238"/>
      <c r="CK164" s="238"/>
      <c r="CL164" s="238"/>
      <c r="CN164" s="238"/>
      <c r="CO164" s="238"/>
      <c r="CP164" s="238"/>
      <c r="CQ164" s="238"/>
    </row>
    <row r="165" spans="1:95" hidden="1">
      <c r="A165" s="238"/>
      <c r="B165" s="238"/>
      <c r="C165" s="238"/>
      <c r="D165" s="592" t="str">
        <f>IFERROR(VLOOKUP(B165,'SETT AREA UNIT'!$B:$C,2,FALSE),"")</f>
        <v/>
      </c>
      <c r="E165" s="592" t="str">
        <f>IFERROR(IF(B165="","",VLOOKUP(B165,'UNIT UNREG'!$B:$C,2,FALSE)),"")</f>
        <v/>
      </c>
      <c r="F165" s="574"/>
      <c r="G165" s="238"/>
      <c r="H165" s="238"/>
      <c r="I165" s="238"/>
      <c r="J165" s="592" t="str">
        <f>IFERROR(VLOOKUP(H165,'SETT AREA UNIT'!$B:$C,2,FALSE),"")</f>
        <v/>
      </c>
      <c r="K165" s="592" t="str">
        <f>IFERROR(IF(H165="","",VLOOKUP(H165,'UNIT UNREG'!$B:$C,2,FALSE)),"")</f>
        <v/>
      </c>
      <c r="L165" s="574"/>
      <c r="M165" s="238"/>
      <c r="N165" s="238"/>
      <c r="O165" s="238"/>
      <c r="P165" s="592" t="str">
        <f>IFERROR(VLOOKUP(N165,'SETT AREA UNIT'!$B:$C,2,FALSE),"")</f>
        <v/>
      </c>
      <c r="Q165" s="592" t="str">
        <f>IFERROR(IF(N165="","",VLOOKUP(N165,'UNIT UNREG'!$B:$C,2,FALSE)),"")</f>
        <v/>
      </c>
      <c r="R165" s="574"/>
      <c r="S165" s="238"/>
      <c r="T165" s="238"/>
      <c r="U165" s="238"/>
      <c r="V165" s="592" t="str">
        <f>IFERROR(VLOOKUP(T165,'SETT AREA UNIT'!$B:$C,2,FALSE),"")</f>
        <v/>
      </c>
      <c r="W165" s="592" t="str">
        <f>IFERROR(IF(T165="","",VLOOKUP(T165,'UNIT UNREG'!$B:$C,2,FALSE)),"")</f>
        <v/>
      </c>
      <c r="X165" s="574"/>
      <c r="Y165" s="238"/>
      <c r="Z165" s="238"/>
      <c r="AA165" s="238"/>
      <c r="AB165" s="592" t="str">
        <f>IFERROR(VLOOKUP(Z165,'SETT AREA UNIT'!$B:$C,2,FALSE),"")</f>
        <v/>
      </c>
      <c r="AC165" s="592" t="str">
        <f>IFERROR(IF(Z165="","",VLOOKUP(Z165,'UNIT UNREG'!$B:$C,2,FALSE)),"")</f>
        <v/>
      </c>
      <c r="AE165" s="238"/>
      <c r="AF165" s="238"/>
      <c r="AG165" s="238"/>
      <c r="AH165" s="592" t="str">
        <f>IFERROR(VLOOKUP(AF165,'SETT AREA UNIT'!$B:$C,2,FALSE),"")</f>
        <v/>
      </c>
      <c r="AI165" s="592" t="str">
        <f>IFERROR(IF(AF165="","",VLOOKUP(AF165,'UNIT UNREG'!$B:$C,2,FALSE)),"")</f>
        <v/>
      </c>
      <c r="AK165" s="238"/>
      <c r="AL165" s="238"/>
      <c r="AM165" s="238"/>
      <c r="AN165" s="592" t="str">
        <f>IFERROR(VLOOKUP(AL165,'SETT AREA UNIT'!$B:$C,2,FALSE),"")</f>
        <v/>
      </c>
      <c r="AO165" s="592" t="str">
        <f>IFERROR(IF(AL165="","",VLOOKUP(AL165,'UNIT UNREG'!$B:$C,2,FALSE)),"")</f>
        <v/>
      </c>
      <c r="AQ165" s="238"/>
      <c r="AR165" s="238"/>
      <c r="AS165" s="238"/>
      <c r="AT165" s="592" t="str">
        <f>IFERROR(VLOOKUP(AR165,'SETT AREA UNIT'!$B:$C,2,FALSE),"")</f>
        <v/>
      </c>
      <c r="AU165" s="592" t="str">
        <f>IFERROR(IF(AR165="","",VLOOKUP(AR165,'UNIT UNREG'!$B:$C,2,FALSE)),"")</f>
        <v/>
      </c>
      <c r="AW165" s="238"/>
      <c r="AX165" s="238"/>
      <c r="AY165" s="238"/>
      <c r="AZ165" s="592" t="str">
        <f>IFERROR(VLOOKUP(AX165,'SETT AREA UNIT'!$B:$C,2,FALSE),"")</f>
        <v/>
      </c>
      <c r="BA165" s="592" t="str">
        <f>IFERROR(IF(AX165="","",VLOOKUP(AX165,'UNIT UNREG'!$B:$C,2,FALSE)),"")</f>
        <v/>
      </c>
      <c r="BC165" s="238"/>
      <c r="BD165" s="238"/>
      <c r="BE165" s="238"/>
      <c r="BF165" s="592" t="str">
        <f>IFERROR(VLOOKUP(BD165,'SETT AREA UNIT'!$B:$C,2,FALSE),"")</f>
        <v/>
      </c>
      <c r="BG165" s="592" t="str">
        <f>IFERROR(IF(BD165="","",VLOOKUP(BD165,'UNIT UNREG'!$B:$C,2,FALSE)),"")</f>
        <v/>
      </c>
      <c r="BH165" s="572"/>
      <c r="BI165" s="238"/>
      <c r="BJ165" s="238"/>
      <c r="BK165" s="238"/>
      <c r="BL165" s="592" t="str">
        <f>IFERROR(VLOOKUP(BJ165,'SETT AREA UNIT'!$B:$C,2,FALSE),"")</f>
        <v/>
      </c>
      <c r="BM165" s="592" t="str">
        <f>IFERROR(VLOOKUP(BJ165,'UNIT UNREG'!$B:$C,2,FALSE),"")</f>
        <v>UNREG</v>
      </c>
      <c r="BO165" s="238"/>
      <c r="BP165" s="238"/>
      <c r="BQ165" s="238"/>
      <c r="BR165" s="238"/>
      <c r="BT165" s="238"/>
      <c r="BU165" s="238"/>
      <c r="BV165" s="238"/>
      <c r="BW165" s="238"/>
      <c r="BY165" s="238"/>
      <c r="BZ165" s="238"/>
      <c r="CA165" s="238"/>
      <c r="CB165" s="238"/>
      <c r="CD165" s="238"/>
      <c r="CE165" s="238"/>
      <c r="CF165" s="238"/>
      <c r="CG165" s="238"/>
      <c r="CI165" s="238"/>
      <c r="CJ165" s="238"/>
      <c r="CK165" s="238"/>
      <c r="CL165" s="238"/>
      <c r="CN165" s="238"/>
      <c r="CO165" s="238"/>
      <c r="CP165" s="238"/>
      <c r="CQ165" s="238"/>
    </row>
    <row r="166" spans="1:95" hidden="1">
      <c r="A166" s="238"/>
      <c r="B166" s="238"/>
      <c r="C166" s="238"/>
      <c r="D166" s="592" t="str">
        <f>IFERROR(VLOOKUP(B166,'SETT AREA UNIT'!$B:$C,2,FALSE),"")</f>
        <v/>
      </c>
      <c r="E166" s="592" t="str">
        <f>IFERROR(IF(B166="","",VLOOKUP(B166,'UNIT UNREG'!$B:$C,2,FALSE)),"")</f>
        <v/>
      </c>
      <c r="F166" s="574"/>
      <c r="G166" s="238"/>
      <c r="H166" s="238"/>
      <c r="I166" s="238"/>
      <c r="J166" s="592" t="str">
        <f>IFERROR(VLOOKUP(H166,'SETT AREA UNIT'!$B:$C,2,FALSE),"")</f>
        <v/>
      </c>
      <c r="K166" s="592" t="str">
        <f>IFERROR(IF(H166="","",VLOOKUP(H166,'UNIT UNREG'!$B:$C,2,FALSE)),"")</f>
        <v/>
      </c>
      <c r="L166" s="574"/>
      <c r="M166" s="238"/>
      <c r="N166" s="238"/>
      <c r="O166" s="238"/>
      <c r="P166" s="592" t="str">
        <f>IFERROR(VLOOKUP(N166,'SETT AREA UNIT'!$B:$C,2,FALSE),"")</f>
        <v/>
      </c>
      <c r="Q166" s="592" t="str">
        <f>IFERROR(IF(N166="","",VLOOKUP(N166,'UNIT UNREG'!$B:$C,2,FALSE)),"")</f>
        <v/>
      </c>
      <c r="R166" s="574"/>
      <c r="S166" s="238"/>
      <c r="T166" s="238"/>
      <c r="U166" s="238"/>
      <c r="V166" s="592" t="str">
        <f>IFERROR(VLOOKUP(T166,'SETT AREA UNIT'!$B:$C,2,FALSE),"")</f>
        <v/>
      </c>
      <c r="W166" s="592" t="str">
        <f>IFERROR(IF(T166="","",VLOOKUP(T166,'UNIT UNREG'!$B:$C,2,FALSE)),"")</f>
        <v/>
      </c>
      <c r="X166" s="574"/>
      <c r="Y166" s="238"/>
      <c r="Z166" s="238"/>
      <c r="AA166" s="238"/>
      <c r="AB166" s="592" t="str">
        <f>IFERROR(VLOOKUP(Z166,'SETT AREA UNIT'!$B:$C,2,FALSE),"")</f>
        <v/>
      </c>
      <c r="AC166" s="592" t="str">
        <f>IFERROR(IF(Z166="","",VLOOKUP(Z166,'UNIT UNREG'!$B:$C,2,FALSE)),"")</f>
        <v/>
      </c>
      <c r="AE166" s="238"/>
      <c r="AF166" s="238"/>
      <c r="AG166" s="238"/>
      <c r="AH166" s="592" t="str">
        <f>IFERROR(VLOOKUP(AF166,'SETT AREA UNIT'!$B:$C,2,FALSE),"")</f>
        <v/>
      </c>
      <c r="AI166" s="592" t="str">
        <f>IFERROR(IF(AF166="","",VLOOKUP(AF166,'UNIT UNREG'!$B:$C,2,FALSE)),"")</f>
        <v/>
      </c>
      <c r="AK166" s="238"/>
      <c r="AL166" s="238"/>
      <c r="AM166" s="238"/>
      <c r="AN166" s="592" t="str">
        <f>IFERROR(VLOOKUP(AL166,'SETT AREA UNIT'!$B:$C,2,FALSE),"")</f>
        <v/>
      </c>
      <c r="AO166" s="592" t="str">
        <f>IFERROR(IF(AL166="","",VLOOKUP(AL166,'UNIT UNREG'!$B:$C,2,FALSE)),"")</f>
        <v/>
      </c>
      <c r="AQ166" s="238"/>
      <c r="AR166" s="238"/>
      <c r="AS166" s="238"/>
      <c r="AT166" s="592" t="str">
        <f>IFERROR(VLOOKUP(AR166,'SETT AREA UNIT'!$B:$C,2,FALSE),"")</f>
        <v/>
      </c>
      <c r="AU166" s="592" t="str">
        <f>IFERROR(IF(AR166="","",VLOOKUP(AR166,'UNIT UNREG'!$B:$C,2,FALSE)),"")</f>
        <v/>
      </c>
      <c r="AW166" s="238"/>
      <c r="AX166" s="238"/>
      <c r="AY166" s="238"/>
      <c r="AZ166" s="592" t="str">
        <f>IFERROR(VLOOKUP(AX166,'SETT AREA UNIT'!$B:$C,2,FALSE),"")</f>
        <v/>
      </c>
      <c r="BA166" s="592" t="str">
        <f>IFERROR(IF(AX166="","",VLOOKUP(AX166,'UNIT UNREG'!$B:$C,2,FALSE)),"")</f>
        <v/>
      </c>
      <c r="BC166" s="238"/>
      <c r="BD166" s="238"/>
      <c r="BE166" s="238"/>
      <c r="BF166" s="592" t="str">
        <f>IFERROR(VLOOKUP(BD166,'SETT AREA UNIT'!$B:$C,2,FALSE),"")</f>
        <v/>
      </c>
      <c r="BG166" s="592" t="str">
        <f>IFERROR(IF(BD166="","",VLOOKUP(BD166,'UNIT UNREG'!$B:$C,2,FALSE)),"")</f>
        <v/>
      </c>
      <c r="BH166" s="572"/>
      <c r="BI166" s="238"/>
      <c r="BJ166" s="238"/>
      <c r="BK166" s="238"/>
      <c r="BL166" s="592" t="str">
        <f>IFERROR(VLOOKUP(BJ166,'SETT AREA UNIT'!$B:$C,2,FALSE),"")</f>
        <v/>
      </c>
      <c r="BM166" s="592" t="str">
        <f>IFERROR(VLOOKUP(BJ166,'UNIT UNREG'!$B:$C,2,FALSE),"")</f>
        <v>UNREG</v>
      </c>
      <c r="BO166" s="238"/>
      <c r="BP166" s="238"/>
      <c r="BQ166" s="238"/>
      <c r="BR166" s="238"/>
      <c r="BT166" s="238"/>
      <c r="BU166" s="238"/>
      <c r="BV166" s="238"/>
      <c r="BW166" s="238"/>
      <c r="BY166" s="238"/>
      <c r="BZ166" s="238"/>
      <c r="CA166" s="238"/>
      <c r="CB166" s="238"/>
      <c r="CD166" s="238"/>
      <c r="CE166" s="238"/>
      <c r="CF166" s="238"/>
      <c r="CG166" s="238"/>
      <c r="CI166" s="238"/>
      <c r="CJ166" s="238"/>
      <c r="CK166" s="238"/>
      <c r="CL166" s="238"/>
      <c r="CN166" s="238"/>
      <c r="CO166" s="238"/>
      <c r="CP166" s="238"/>
      <c r="CQ166" s="238"/>
    </row>
    <row r="167" spans="1:95" hidden="1">
      <c r="A167" s="238"/>
      <c r="B167" s="238"/>
      <c r="C167" s="238"/>
      <c r="D167" s="592" t="str">
        <f>IFERROR(VLOOKUP(B167,'SETT AREA UNIT'!$B:$C,2,FALSE),"")</f>
        <v/>
      </c>
      <c r="E167" s="592" t="str">
        <f>IFERROR(IF(B167="","",VLOOKUP(B167,'UNIT UNREG'!$B:$C,2,FALSE)),"")</f>
        <v/>
      </c>
      <c r="F167" s="574"/>
      <c r="G167" s="238"/>
      <c r="H167" s="238"/>
      <c r="I167" s="238"/>
      <c r="J167" s="592" t="str">
        <f>IFERROR(VLOOKUP(H167,'SETT AREA UNIT'!$B:$C,2,FALSE),"")</f>
        <v/>
      </c>
      <c r="K167" s="592" t="str">
        <f>IFERROR(IF(H167="","",VLOOKUP(H167,'UNIT UNREG'!$B:$C,2,FALSE)),"")</f>
        <v/>
      </c>
      <c r="L167" s="574"/>
      <c r="M167" s="238"/>
      <c r="N167" s="238"/>
      <c r="O167" s="238"/>
      <c r="P167" s="592" t="str">
        <f>IFERROR(VLOOKUP(N167,'SETT AREA UNIT'!$B:$C,2,FALSE),"")</f>
        <v/>
      </c>
      <c r="Q167" s="592" t="str">
        <f>IFERROR(IF(N167="","",VLOOKUP(N167,'UNIT UNREG'!$B:$C,2,FALSE)),"")</f>
        <v/>
      </c>
      <c r="R167" s="574"/>
      <c r="S167" s="238"/>
      <c r="T167" s="238"/>
      <c r="U167" s="238"/>
      <c r="V167" s="592" t="str">
        <f>IFERROR(VLOOKUP(T167,'SETT AREA UNIT'!$B:$C,2,FALSE),"")</f>
        <v/>
      </c>
      <c r="W167" s="592" t="str">
        <f>IFERROR(IF(T167="","",VLOOKUP(T167,'UNIT UNREG'!$B:$C,2,FALSE)),"")</f>
        <v/>
      </c>
      <c r="X167" s="574"/>
      <c r="Y167" s="238"/>
      <c r="Z167" s="238"/>
      <c r="AA167" s="238"/>
      <c r="AB167" s="592" t="str">
        <f>IFERROR(VLOOKUP(Z167,'SETT AREA UNIT'!$B:$C,2,FALSE),"")</f>
        <v/>
      </c>
      <c r="AC167" s="592" t="str">
        <f>IFERROR(IF(Z167="","",VLOOKUP(Z167,'UNIT UNREG'!$B:$C,2,FALSE)),"")</f>
        <v/>
      </c>
      <c r="AE167" s="238"/>
      <c r="AF167" s="238"/>
      <c r="AG167" s="238"/>
      <c r="AH167" s="592" t="str">
        <f>IFERROR(VLOOKUP(AF167,'SETT AREA UNIT'!$B:$C,2,FALSE),"")</f>
        <v/>
      </c>
      <c r="AI167" s="592" t="str">
        <f>IFERROR(IF(AF167="","",VLOOKUP(AF167,'UNIT UNREG'!$B:$C,2,FALSE)),"")</f>
        <v/>
      </c>
      <c r="AK167" s="238"/>
      <c r="AL167" s="238"/>
      <c r="AM167" s="238"/>
      <c r="AN167" s="592" t="str">
        <f>IFERROR(VLOOKUP(AL167,'SETT AREA UNIT'!$B:$C,2,FALSE),"")</f>
        <v/>
      </c>
      <c r="AO167" s="592" t="str">
        <f>IFERROR(IF(AL167="","",VLOOKUP(AL167,'UNIT UNREG'!$B:$C,2,FALSE)),"")</f>
        <v/>
      </c>
      <c r="AQ167" s="238"/>
      <c r="AR167" s="238"/>
      <c r="AS167" s="238"/>
      <c r="AT167" s="592" t="str">
        <f>IFERROR(VLOOKUP(AR167,'SETT AREA UNIT'!$B:$C,2,FALSE),"")</f>
        <v/>
      </c>
      <c r="AU167" s="592" t="str">
        <f>IFERROR(IF(AR167="","",VLOOKUP(AR167,'UNIT UNREG'!$B:$C,2,FALSE)),"")</f>
        <v/>
      </c>
      <c r="AW167" s="238"/>
      <c r="AX167" s="238"/>
      <c r="AY167" s="238"/>
      <c r="AZ167" s="592" t="str">
        <f>IFERROR(VLOOKUP(AX167,'SETT AREA UNIT'!$B:$C,2,FALSE),"")</f>
        <v/>
      </c>
      <c r="BA167" s="592" t="str">
        <f>IFERROR(IF(AX167="","",VLOOKUP(AX167,'UNIT UNREG'!$B:$C,2,FALSE)),"")</f>
        <v/>
      </c>
      <c r="BC167" s="238"/>
      <c r="BD167" s="238"/>
      <c r="BE167" s="238"/>
      <c r="BF167" s="592" t="str">
        <f>IFERROR(VLOOKUP(BD167,'SETT AREA UNIT'!$B:$C,2,FALSE),"")</f>
        <v/>
      </c>
      <c r="BG167" s="592" t="str">
        <f>IFERROR(IF(BD167="","",VLOOKUP(BD167,'UNIT UNREG'!$B:$C,2,FALSE)),"")</f>
        <v/>
      </c>
      <c r="BH167" s="572"/>
      <c r="BI167" s="238"/>
      <c r="BJ167" s="238"/>
      <c r="BK167" s="238"/>
      <c r="BL167" s="592" t="str">
        <f>IFERROR(VLOOKUP(BJ167,'SETT AREA UNIT'!$B:$C,2,FALSE),"")</f>
        <v/>
      </c>
      <c r="BM167" s="592" t="str">
        <f>IFERROR(VLOOKUP(BJ167,'UNIT UNREG'!$B:$C,2,FALSE),"")</f>
        <v>UNREG</v>
      </c>
      <c r="BO167" s="238"/>
      <c r="BP167" s="238"/>
      <c r="BQ167" s="238"/>
      <c r="BR167" s="238"/>
      <c r="BT167" s="238"/>
      <c r="BU167" s="238"/>
      <c r="BV167" s="238"/>
      <c r="BW167" s="238"/>
      <c r="BY167" s="238"/>
      <c r="BZ167" s="238"/>
      <c r="CA167" s="238"/>
      <c r="CB167" s="238"/>
      <c r="CD167" s="238"/>
      <c r="CE167" s="238"/>
      <c r="CF167" s="238"/>
      <c r="CG167" s="238"/>
      <c r="CI167" s="238"/>
      <c r="CJ167" s="238"/>
      <c r="CK167" s="238"/>
      <c r="CL167" s="238"/>
      <c r="CN167" s="238"/>
      <c r="CO167" s="238"/>
      <c r="CP167" s="238"/>
      <c r="CQ167" s="238"/>
    </row>
    <row r="168" spans="1:95" hidden="1">
      <c r="A168" s="238"/>
      <c r="B168" s="238"/>
      <c r="C168" s="238"/>
      <c r="D168" s="592" t="str">
        <f>IFERROR(VLOOKUP(B168,'SETT AREA UNIT'!$B:$C,2,FALSE),"")</f>
        <v/>
      </c>
      <c r="E168" s="592" t="str">
        <f>IFERROR(IF(B168="","",VLOOKUP(B168,'UNIT UNREG'!$B:$C,2,FALSE)),"")</f>
        <v/>
      </c>
      <c r="F168" s="574"/>
      <c r="G168" s="238"/>
      <c r="H168" s="238"/>
      <c r="I168" s="238"/>
      <c r="J168" s="592" t="str">
        <f>IFERROR(VLOOKUP(H168,'SETT AREA UNIT'!$B:$C,2,FALSE),"")</f>
        <v/>
      </c>
      <c r="K168" s="592" t="str">
        <f>IFERROR(IF(H168="","",VLOOKUP(H168,'UNIT UNREG'!$B:$C,2,FALSE)),"")</f>
        <v/>
      </c>
      <c r="L168" s="574"/>
      <c r="M168" s="238"/>
      <c r="N168" s="238"/>
      <c r="O168" s="238"/>
      <c r="P168" s="592" t="str">
        <f>IFERROR(VLOOKUP(N168,'SETT AREA UNIT'!$B:$C,2,FALSE),"")</f>
        <v/>
      </c>
      <c r="Q168" s="592" t="str">
        <f>IFERROR(IF(N168="","",VLOOKUP(N168,'UNIT UNREG'!$B:$C,2,FALSE)),"")</f>
        <v/>
      </c>
      <c r="R168" s="574"/>
      <c r="S168" s="238"/>
      <c r="T168" s="238"/>
      <c r="U168" s="238"/>
      <c r="V168" s="592" t="str">
        <f>IFERROR(VLOOKUP(T168,'SETT AREA UNIT'!$B:$C,2,FALSE),"")</f>
        <v/>
      </c>
      <c r="W168" s="592" t="str">
        <f>IFERROR(IF(T168="","",VLOOKUP(T168,'UNIT UNREG'!$B:$C,2,FALSE)),"")</f>
        <v/>
      </c>
      <c r="X168" s="574"/>
      <c r="Y168" s="238"/>
      <c r="Z168" s="238"/>
      <c r="AA168" s="238"/>
      <c r="AB168" s="592" t="str">
        <f>IFERROR(VLOOKUP(Z168,'SETT AREA UNIT'!$B:$C,2,FALSE),"")</f>
        <v/>
      </c>
      <c r="AC168" s="592" t="str">
        <f>IFERROR(IF(Z168="","",VLOOKUP(Z168,'UNIT UNREG'!$B:$C,2,FALSE)),"")</f>
        <v/>
      </c>
      <c r="AE168" s="238"/>
      <c r="AF168" s="238"/>
      <c r="AG168" s="238"/>
      <c r="AH168" s="592" t="str">
        <f>IFERROR(VLOOKUP(AF168,'SETT AREA UNIT'!$B:$C,2,FALSE),"")</f>
        <v/>
      </c>
      <c r="AI168" s="592" t="str">
        <f>IFERROR(IF(AF168="","",VLOOKUP(AF168,'UNIT UNREG'!$B:$C,2,FALSE)),"")</f>
        <v/>
      </c>
      <c r="AK168" s="238"/>
      <c r="AL168" s="238"/>
      <c r="AM168" s="238"/>
      <c r="AN168" s="592" t="str">
        <f>IFERROR(VLOOKUP(AL168,'SETT AREA UNIT'!$B:$C,2,FALSE),"")</f>
        <v/>
      </c>
      <c r="AO168" s="592" t="str">
        <f>IFERROR(IF(AL168="","",VLOOKUP(AL168,'UNIT UNREG'!$B:$C,2,FALSE)),"")</f>
        <v/>
      </c>
      <c r="AQ168" s="238"/>
      <c r="AR168" s="238"/>
      <c r="AS168" s="238"/>
      <c r="AT168" s="592" t="str">
        <f>IFERROR(VLOOKUP(AR168,'SETT AREA UNIT'!$B:$C,2,FALSE),"")</f>
        <v/>
      </c>
      <c r="AU168" s="592" t="str">
        <f>IFERROR(IF(AR168="","",VLOOKUP(AR168,'UNIT UNREG'!$B:$C,2,FALSE)),"")</f>
        <v/>
      </c>
      <c r="AW168" s="238"/>
      <c r="AX168" s="238"/>
      <c r="AY168" s="238"/>
      <c r="AZ168" s="592" t="str">
        <f>IFERROR(VLOOKUP(AX168,'SETT AREA UNIT'!$B:$C,2,FALSE),"")</f>
        <v/>
      </c>
      <c r="BA168" s="592" t="str">
        <f>IFERROR(IF(AX168="","",VLOOKUP(AX168,'UNIT UNREG'!$B:$C,2,FALSE)),"")</f>
        <v/>
      </c>
      <c r="BC168" s="238"/>
      <c r="BD168" s="238"/>
      <c r="BE168" s="238"/>
      <c r="BF168" s="592" t="str">
        <f>IFERROR(VLOOKUP(BD168,'SETT AREA UNIT'!$B:$C,2,FALSE),"")</f>
        <v/>
      </c>
      <c r="BG168" s="592" t="str">
        <f>IFERROR(IF(BD168="","",VLOOKUP(BD168,'UNIT UNREG'!$B:$C,2,FALSE)),"")</f>
        <v/>
      </c>
      <c r="BH168" s="572"/>
      <c r="BI168" s="238"/>
      <c r="BJ168" s="238"/>
      <c r="BK168" s="238"/>
      <c r="BL168" s="592" t="str">
        <f>IFERROR(VLOOKUP(BJ168,'SETT AREA UNIT'!$B:$C,2,FALSE),"")</f>
        <v/>
      </c>
      <c r="BM168" s="592" t="str">
        <f>IFERROR(VLOOKUP(BJ168,'UNIT UNREG'!$B:$C,2,FALSE),"")</f>
        <v>UNREG</v>
      </c>
      <c r="BO168" s="238"/>
      <c r="BP168" s="238"/>
      <c r="BQ168" s="238"/>
      <c r="BR168" s="238"/>
      <c r="BT168" s="238"/>
      <c r="BU168" s="238"/>
      <c r="BV168" s="238"/>
      <c r="BW168" s="238"/>
      <c r="BY168" s="238"/>
      <c r="BZ168" s="238"/>
      <c r="CA168" s="238"/>
      <c r="CB168" s="238"/>
      <c r="CD168" s="238"/>
      <c r="CE168" s="238"/>
      <c r="CF168" s="238"/>
      <c r="CG168" s="238"/>
      <c r="CI168" s="238"/>
      <c r="CJ168" s="238"/>
      <c r="CK168" s="238"/>
      <c r="CL168" s="238"/>
      <c r="CN168" s="238"/>
      <c r="CO168" s="238"/>
      <c r="CP168" s="238"/>
      <c r="CQ168" s="238"/>
    </row>
    <row r="169" spans="1:95" ht="15.75">
      <c r="A169" s="66" t="s">
        <v>119</v>
      </c>
      <c r="B169" s="66" t="s">
        <v>80</v>
      </c>
      <c r="C169" s="66" t="s">
        <v>25</v>
      </c>
      <c r="D169" s="232"/>
      <c r="E169" s="66" t="s">
        <v>81</v>
      </c>
      <c r="F169" s="755"/>
      <c r="G169" s="66" t="s">
        <v>119</v>
      </c>
      <c r="H169" s="66" t="s">
        <v>80</v>
      </c>
      <c r="I169" s="66" t="s">
        <v>25</v>
      </c>
      <c r="J169" s="232"/>
      <c r="K169" s="66" t="s">
        <v>81</v>
      </c>
      <c r="L169" s="572"/>
      <c r="M169" s="66" t="s">
        <v>119</v>
      </c>
      <c r="N169" s="66" t="s">
        <v>80</v>
      </c>
      <c r="O169" s="66" t="s">
        <v>25</v>
      </c>
      <c r="P169" s="232"/>
      <c r="Q169" s="66" t="s">
        <v>81</v>
      </c>
      <c r="R169" s="755"/>
      <c r="S169" s="66" t="s">
        <v>119</v>
      </c>
      <c r="T169" s="66" t="s">
        <v>80</v>
      </c>
      <c r="U169" s="66" t="s">
        <v>25</v>
      </c>
      <c r="V169" s="232"/>
      <c r="W169" s="66" t="s">
        <v>81</v>
      </c>
      <c r="X169" s="755"/>
      <c r="Y169" s="66" t="s">
        <v>119</v>
      </c>
      <c r="Z169" s="66" t="s">
        <v>80</v>
      </c>
      <c r="AA169" s="66" t="s">
        <v>25</v>
      </c>
      <c r="AB169" s="66"/>
      <c r="AC169" s="66" t="s">
        <v>81</v>
      </c>
      <c r="AE169" s="66" t="s">
        <v>119</v>
      </c>
      <c r="AF169" s="66" t="s">
        <v>80</v>
      </c>
      <c r="AG169" s="66" t="s">
        <v>25</v>
      </c>
      <c r="AH169" s="66"/>
      <c r="AI169" s="66" t="s">
        <v>81</v>
      </c>
      <c r="AK169" s="66" t="s">
        <v>119</v>
      </c>
      <c r="AL169" s="66" t="s">
        <v>80</v>
      </c>
      <c r="AM169" s="66" t="s">
        <v>25</v>
      </c>
      <c r="AN169" s="66"/>
      <c r="AO169" s="66" t="s">
        <v>81</v>
      </c>
      <c r="AQ169" s="66" t="s">
        <v>119</v>
      </c>
      <c r="AR169" s="66" t="s">
        <v>80</v>
      </c>
      <c r="AS169" s="66" t="s">
        <v>25</v>
      </c>
      <c r="AT169" s="66"/>
      <c r="AU169" s="66" t="s">
        <v>81</v>
      </c>
      <c r="AW169" s="66" t="s">
        <v>119</v>
      </c>
      <c r="AX169" s="66" t="s">
        <v>80</v>
      </c>
      <c r="AY169" s="66" t="s">
        <v>25</v>
      </c>
      <c r="AZ169" s="66"/>
      <c r="BA169" s="66" t="s">
        <v>81</v>
      </c>
      <c r="BC169" s="66" t="s">
        <v>119</v>
      </c>
      <c r="BD169" s="66" t="s">
        <v>80</v>
      </c>
      <c r="BE169" s="66" t="s">
        <v>25</v>
      </c>
      <c r="BF169" s="66"/>
      <c r="BG169" s="66" t="s">
        <v>81</v>
      </c>
      <c r="BH169" s="571"/>
      <c r="BI169" s="66" t="s">
        <v>119</v>
      </c>
      <c r="BJ169" s="66" t="s">
        <v>80</v>
      </c>
      <c r="BK169" s="66" t="s">
        <v>25</v>
      </c>
      <c r="BL169" s="66"/>
      <c r="BM169" s="66" t="s">
        <v>81</v>
      </c>
      <c r="BO169" s="576" t="s">
        <v>119</v>
      </c>
      <c r="BP169" s="66" t="s">
        <v>80</v>
      </c>
      <c r="BQ169" s="66" t="s">
        <v>25</v>
      </c>
      <c r="BR169" s="66" t="s">
        <v>81</v>
      </c>
      <c r="BT169" s="576" t="s">
        <v>119</v>
      </c>
      <c r="BU169" s="66" t="s">
        <v>80</v>
      </c>
      <c r="BV169" s="66" t="s">
        <v>25</v>
      </c>
      <c r="BW169" s="66" t="s">
        <v>81</v>
      </c>
      <c r="BY169" s="576" t="s">
        <v>119</v>
      </c>
      <c r="BZ169" s="66" t="s">
        <v>80</v>
      </c>
      <c r="CA169" s="66" t="s">
        <v>25</v>
      </c>
      <c r="CB169" s="66" t="s">
        <v>81</v>
      </c>
      <c r="CD169" s="576" t="s">
        <v>119</v>
      </c>
      <c r="CE169" s="66" t="s">
        <v>80</v>
      </c>
      <c r="CF169" s="66" t="s">
        <v>25</v>
      </c>
      <c r="CG169" s="66" t="s">
        <v>81</v>
      </c>
      <c r="CI169" s="576" t="s">
        <v>119</v>
      </c>
      <c r="CJ169" s="66" t="s">
        <v>80</v>
      </c>
      <c r="CK169" s="66" t="s">
        <v>25</v>
      </c>
      <c r="CL169" s="66" t="s">
        <v>81</v>
      </c>
      <c r="CN169" s="576" t="s">
        <v>119</v>
      </c>
      <c r="CO169" s="66" t="s">
        <v>80</v>
      </c>
      <c r="CP169" s="66" t="s">
        <v>25</v>
      </c>
      <c r="CQ169" s="66" t="s">
        <v>81</v>
      </c>
    </row>
    <row r="170" spans="1:95">
      <c r="A170" s="356" t="s">
        <v>65</v>
      </c>
      <c r="B170" s="238">
        <v>10</v>
      </c>
      <c r="C170" s="501">
        <f>IF(A170="","",COUNTIFS(A149:A168,"&gt;=0",C149:C168,A170))</f>
        <v>13</v>
      </c>
      <c r="D170" s="593"/>
      <c r="E170" s="592">
        <f t="shared" ref="E170:E171" si="69">IFERROR(B170-C170,"")</f>
        <v>-3</v>
      </c>
      <c r="F170" s="574"/>
      <c r="G170" s="356" t="s">
        <v>574</v>
      </c>
      <c r="H170" s="238">
        <v>9</v>
      </c>
      <c r="I170" s="501">
        <f>IF(G170="","",COUNTIFS(G149:G168,"&gt;=0",I149:I168,G170))</f>
        <v>11</v>
      </c>
      <c r="J170" s="593"/>
      <c r="K170" s="592">
        <f t="shared" ref="K170:K171" si="70">IFERROR(H170-I170,"")</f>
        <v>-2</v>
      </c>
      <c r="L170" s="574"/>
      <c r="M170" s="433" t="s">
        <v>427</v>
      </c>
      <c r="N170" s="238">
        <v>4</v>
      </c>
      <c r="O170" s="593">
        <f>IF(M170="","",COUNTIFS(M149:M168,"&gt;=0",O149:O168,M170))</f>
        <v>4</v>
      </c>
      <c r="P170" s="593"/>
      <c r="Q170" s="592">
        <f t="shared" ref="Q170:Q171" si="71">IFERROR(N170-O170,"")</f>
        <v>0</v>
      </c>
      <c r="R170" s="574"/>
      <c r="S170" s="724" t="s">
        <v>70</v>
      </c>
      <c r="T170" s="238">
        <v>4</v>
      </c>
      <c r="U170" s="501">
        <f>IF(S170="","",COUNTIFS(S149:S168,"&gt;=0",U149:U168,S170))</f>
        <v>7</v>
      </c>
      <c r="V170" s="593"/>
      <c r="W170" s="592">
        <f t="shared" ref="W170:W171" si="72">IFERROR(T170-U170,"")</f>
        <v>-3</v>
      </c>
      <c r="X170" s="574"/>
      <c r="Y170" s="573"/>
      <c r="Z170" s="238"/>
      <c r="AA170" s="593" t="str">
        <f>IF(Y170="","",COUNTIFS(Y149:Y168,"&gt;=0",AA149:AA168,Y170))</f>
        <v/>
      </c>
      <c r="AB170" s="593"/>
      <c r="AC170" s="592" t="str">
        <f t="shared" ref="AC170:AC171" si="73">IFERROR(Z170-AA170,"")</f>
        <v/>
      </c>
      <c r="AE170" s="573"/>
      <c r="AF170" s="238"/>
      <c r="AG170" s="593" t="str">
        <f>IF(AE170="","",COUNTIFS(AE149:AE168,"&gt;=0",AG149:AG168,AE170))</f>
        <v/>
      </c>
      <c r="AH170" s="593"/>
      <c r="AI170" s="592" t="str">
        <f t="shared" ref="AI170:AI171" si="74">IFERROR(AF170-AG170,"")</f>
        <v/>
      </c>
      <c r="AK170" s="238"/>
      <c r="AL170" s="238"/>
      <c r="AM170" s="501" t="str">
        <f>IF(AK170="","",COUNTIFS(AK149:AK168,"&gt;=0",AM149:AM168,AK170))</f>
        <v/>
      </c>
      <c r="AN170" s="593"/>
      <c r="AO170" s="592" t="str">
        <f t="shared" ref="AO170:AO171" si="75">IFERROR(AL170-AM170,"")</f>
        <v/>
      </c>
      <c r="AQ170" s="575"/>
      <c r="AR170" s="238"/>
      <c r="AS170" s="593" t="str">
        <f>IF(AQ170="","",COUNTIFS(AQ149:AQ168,"&gt;=0",AS149:AS168,AQ170))</f>
        <v/>
      </c>
      <c r="AT170" s="593"/>
      <c r="AU170" s="592" t="str">
        <f t="shared" ref="AU170:AU171" si="76">IFERROR(AR170-AS170,"")</f>
        <v/>
      </c>
      <c r="AW170" s="575"/>
      <c r="AX170" s="238"/>
      <c r="AY170" s="501" t="str">
        <f>IF(AW170="","",COUNTIFS(AW149:AW168,"&gt;=0",AY149:AY168,AW170))</f>
        <v/>
      </c>
      <c r="AZ170" s="593"/>
      <c r="BA170" s="592" t="str">
        <f t="shared" ref="BA170:BA171" si="77">IFERROR(AX170-AY170,"")</f>
        <v/>
      </c>
      <c r="BC170" s="418" t="s">
        <v>566</v>
      </c>
      <c r="BD170" s="238">
        <v>4</v>
      </c>
      <c r="BE170" s="593">
        <f>IF(BC170="","",COUNTIFS(BC149:BC168,"&gt;=0",BE149:BE168,BC170))</f>
        <v>4</v>
      </c>
      <c r="BF170" s="593"/>
      <c r="BG170" s="592">
        <f t="shared" ref="BG170:BG171" si="78">IFERROR(BD170-BE170,"")</f>
        <v>0</v>
      </c>
      <c r="BH170" s="572"/>
      <c r="BI170" s="575"/>
      <c r="BJ170" s="238"/>
      <c r="BK170" s="593" t="str">
        <f>IF(BI170="","",COUNTIFS(BI149:BI168,"&gt;=0",BK149:BK168,BI170))</f>
        <v/>
      </c>
      <c r="BL170" s="593"/>
      <c r="BM170" s="592" t="str">
        <f t="shared" ref="BM170:BM171" si="79">IFERROR(BJ170-BK170,"")</f>
        <v/>
      </c>
      <c r="BO170" s="238"/>
      <c r="BP170" s="238"/>
      <c r="BQ170" s="578">
        <f>+COUNTIF(BQ149:BQ168,BO170)</f>
        <v>0</v>
      </c>
      <c r="BR170" s="238">
        <f>BP170-BQ170</f>
        <v>0</v>
      </c>
      <c r="BT170" s="238"/>
      <c r="BU170" s="238"/>
      <c r="BV170" s="578">
        <f>+COUNTIF(BV149:BV168,BT170)</f>
        <v>0</v>
      </c>
      <c r="BW170" s="238">
        <f>BU170-BV170</f>
        <v>0</v>
      </c>
      <c r="BY170" s="238"/>
      <c r="BZ170" s="238"/>
      <c r="CA170" s="578">
        <f>+COUNTIF(CA149:CA168,BY170)</f>
        <v>0</v>
      </c>
      <c r="CB170" s="238">
        <f>BZ170-CA170</f>
        <v>0</v>
      </c>
      <c r="CD170" s="238"/>
      <c r="CE170" s="238"/>
      <c r="CF170" s="578">
        <f>+COUNTIF(CF149:CF168,CD170)</f>
        <v>0</v>
      </c>
      <c r="CG170" s="238">
        <f>CE170-CF170</f>
        <v>0</v>
      </c>
      <c r="CI170" s="238"/>
      <c r="CJ170" s="238"/>
      <c r="CK170" s="578">
        <f>+COUNTIF(CK149:CK168,CI170)</f>
        <v>0</v>
      </c>
      <c r="CL170" s="238">
        <f>CJ170-CK170</f>
        <v>0</v>
      </c>
      <c r="CN170" s="238"/>
      <c r="CO170" s="238"/>
      <c r="CP170" s="578">
        <f>+COUNTIF(CP149:CP168,CN170)</f>
        <v>0</v>
      </c>
      <c r="CQ170" s="238">
        <f>CO170-CP170</f>
        <v>0</v>
      </c>
    </row>
    <row r="171" spans="1:95">
      <c r="A171" s="238"/>
      <c r="B171" s="238"/>
      <c r="C171" s="593" t="str">
        <f>IF(A171="","",COUNTIFS(A149:A168,"&gt;=0",C149:C168,A171))</f>
        <v/>
      </c>
      <c r="D171" s="593"/>
      <c r="E171" s="592" t="str">
        <f t="shared" si="69"/>
        <v/>
      </c>
      <c r="F171" s="574"/>
      <c r="G171" s="575"/>
      <c r="H171" s="238"/>
      <c r="I171" s="593" t="str">
        <f>IF(G171="","",COUNTIFS(G149:G168,"&gt;=0",I149:I168,G171))</f>
        <v/>
      </c>
      <c r="J171" s="593"/>
      <c r="K171" s="592" t="str">
        <f t="shared" si="70"/>
        <v/>
      </c>
      <c r="L171" s="574"/>
      <c r="M171" s="575"/>
      <c r="N171" s="238"/>
      <c r="O171" s="593" t="str">
        <f>IF(M171="","",COUNTIFS(M149:M168,"&gt;=0",O149:O168,M171))</f>
        <v/>
      </c>
      <c r="P171" s="593"/>
      <c r="Q171" s="592" t="str">
        <f t="shared" si="71"/>
        <v/>
      </c>
      <c r="R171" s="574"/>
      <c r="S171" s="575"/>
      <c r="T171" s="238"/>
      <c r="U171" s="593" t="str">
        <f>IF(S171="","",COUNTIFS(S149:S168,"&gt;=0",U149:U168,S171))</f>
        <v/>
      </c>
      <c r="V171" s="593"/>
      <c r="W171" s="592" t="str">
        <f t="shared" si="72"/>
        <v/>
      </c>
      <c r="X171" s="574"/>
      <c r="Y171" s="575"/>
      <c r="Z171" s="238"/>
      <c r="AA171" s="593" t="str">
        <f>IF(Y171="","",COUNTIFS(Y149:Y168,"&gt;=0",AA149:AA168,Y171))</f>
        <v/>
      </c>
      <c r="AB171" s="593"/>
      <c r="AC171" s="592" t="str">
        <f t="shared" si="73"/>
        <v/>
      </c>
      <c r="AE171" s="575"/>
      <c r="AF171" s="238"/>
      <c r="AG171" s="593" t="str">
        <f>IF(AE171="","",COUNTIFS(AE149:AE168,"&gt;=0",AG149:AG168,AE171))</f>
        <v/>
      </c>
      <c r="AH171" s="593"/>
      <c r="AI171" s="592" t="str">
        <f t="shared" si="74"/>
        <v/>
      </c>
      <c r="AK171" s="575"/>
      <c r="AL171" s="238"/>
      <c r="AM171" s="593" t="str">
        <f>IF(AK171="","",COUNTIFS(AK149:AK168,"&gt;=0",AM149:AM168,AK171))</f>
        <v/>
      </c>
      <c r="AN171" s="593"/>
      <c r="AO171" s="592" t="str">
        <f t="shared" si="75"/>
        <v/>
      </c>
      <c r="AQ171" s="575"/>
      <c r="AR171" s="238"/>
      <c r="AS171" s="593" t="str">
        <f>IF(AQ171="","",COUNTIFS(AQ149:AQ168,"&gt;=0",AS149:AS168,AQ171))</f>
        <v/>
      </c>
      <c r="AT171" s="593"/>
      <c r="AU171" s="592" t="str">
        <f t="shared" si="76"/>
        <v/>
      </c>
      <c r="AW171" s="575"/>
      <c r="AX171" s="238"/>
      <c r="AY171" s="593" t="str">
        <f>IF(AW171="","",COUNTIFS(AW149:AW168,"&gt;=0",AY149:AY168,AW171))</f>
        <v/>
      </c>
      <c r="AZ171" s="593"/>
      <c r="BA171" s="592" t="str">
        <f t="shared" si="77"/>
        <v/>
      </c>
      <c r="BC171" s="575"/>
      <c r="BD171" s="238"/>
      <c r="BE171" s="593" t="str">
        <f>IF(BC171="","",COUNTIFS(BC149:BC168,"&gt;=0",BE149:BE168,BC171))</f>
        <v/>
      </c>
      <c r="BF171" s="593"/>
      <c r="BG171" s="592" t="str">
        <f t="shared" si="78"/>
        <v/>
      </c>
      <c r="BH171" s="572"/>
      <c r="BI171" s="575"/>
      <c r="BJ171" s="238"/>
      <c r="BK171" s="593" t="str">
        <f>IF(BI171="","",COUNTIFS(BI149:BI168,"&gt;=0",BK149:BK168,BI171))</f>
        <v/>
      </c>
      <c r="BL171" s="593"/>
      <c r="BM171" s="592" t="str">
        <f t="shared" si="79"/>
        <v/>
      </c>
      <c r="BO171" s="238"/>
      <c r="BP171" s="238"/>
      <c r="BQ171" s="578">
        <f>+COUNTIF(BQ149:BQ168,BO171)</f>
        <v>0</v>
      </c>
      <c r="BR171" s="238">
        <f t="shared" ref="BR171:BR172" si="80">BP171-BQ171</f>
        <v>0</v>
      </c>
      <c r="BT171" s="238"/>
      <c r="BU171" s="238"/>
      <c r="BV171" s="578">
        <f>+COUNTIF(BV149:BV168,BT171)</f>
        <v>0</v>
      </c>
      <c r="BW171" s="238">
        <f t="shared" ref="BW171:BW172" si="81">BU171-BV171</f>
        <v>0</v>
      </c>
      <c r="BY171" s="238"/>
      <c r="BZ171" s="238"/>
      <c r="CA171" s="578">
        <f>+COUNTIF(CA149:CA168,BY171)</f>
        <v>0</v>
      </c>
      <c r="CB171" s="238">
        <f t="shared" ref="CB171:CB172" si="82">BZ171-CA171</f>
        <v>0</v>
      </c>
      <c r="CD171" s="238"/>
      <c r="CE171" s="238"/>
      <c r="CF171" s="578">
        <f>+COUNTIF(CF149:CF168,CD171)</f>
        <v>0</v>
      </c>
      <c r="CG171" s="238">
        <f t="shared" ref="CG171:CG172" si="83">CE171-CF171</f>
        <v>0</v>
      </c>
      <c r="CI171" s="238"/>
      <c r="CJ171" s="238"/>
      <c r="CK171" s="578">
        <f>+COUNTIF(CK149:CK168,CI171)</f>
        <v>0</v>
      </c>
      <c r="CL171" s="238">
        <f t="shared" ref="CL171:CL172" si="84">CJ171-CK171</f>
        <v>0</v>
      </c>
      <c r="CN171" s="238"/>
      <c r="CO171" s="238"/>
      <c r="CP171" s="578">
        <f>+COUNTIF(CP149:CP168,CN171)</f>
        <v>0</v>
      </c>
      <c r="CQ171" s="238">
        <f t="shared" ref="CQ171:CQ172" si="85">CO171-CP171</f>
        <v>0</v>
      </c>
    </row>
    <row r="172" spans="1:95">
      <c r="A172" s="238"/>
      <c r="B172" s="238"/>
      <c r="C172" s="593" t="str">
        <f>IF(A172="","",COUNTIFS(A149:A168,"&gt;=0",C149:C168,A172))</f>
        <v/>
      </c>
      <c r="D172" s="593"/>
      <c r="E172" s="592" t="str">
        <f>IFERROR(B172-C172,"")</f>
        <v/>
      </c>
      <c r="F172" s="574"/>
      <c r="G172" s="238"/>
      <c r="H172" s="238"/>
      <c r="I172" s="593" t="str">
        <f>IF(G172="","",COUNTIFS(G149:G168,"&gt;=0",I149:I168,G172))</f>
        <v/>
      </c>
      <c r="J172" s="593"/>
      <c r="K172" s="592" t="str">
        <f>IFERROR(H172-I172,"")</f>
        <v/>
      </c>
      <c r="L172" s="574"/>
      <c r="M172" s="238"/>
      <c r="N172" s="238"/>
      <c r="O172" s="593" t="str">
        <f>IF(M172="","",COUNTIFS(M149:M168,"&gt;=0",O149:O168,M172))</f>
        <v/>
      </c>
      <c r="P172" s="593"/>
      <c r="Q172" s="592" t="str">
        <f>IFERROR(N172-O172,"")</f>
        <v/>
      </c>
      <c r="R172" s="574"/>
      <c r="S172" s="238"/>
      <c r="T172" s="238"/>
      <c r="U172" s="593" t="str">
        <f>IF(S172="","",COUNTIFS(S149:S168,"&gt;=0",U149:U168,S172))</f>
        <v/>
      </c>
      <c r="V172" s="593"/>
      <c r="W172" s="592" t="str">
        <f>IFERROR(T172-U172,"")</f>
        <v/>
      </c>
      <c r="X172" s="574"/>
      <c r="Y172" s="238"/>
      <c r="Z172" s="238"/>
      <c r="AA172" s="593" t="str">
        <f>IF(Y172="","",COUNTIFS(Y149:Y168,"&gt;=0",AA149:AA168,Y172))</f>
        <v/>
      </c>
      <c r="AB172" s="593"/>
      <c r="AC172" s="592" t="str">
        <f>IFERROR(Z172-AA172,"")</f>
        <v/>
      </c>
      <c r="AE172" s="238"/>
      <c r="AF172" s="238"/>
      <c r="AG172" s="593" t="str">
        <f>IF(AE172="","",COUNTIFS(AE149:AE168,"&gt;=0",AG149:AG168,AE172))</f>
        <v/>
      </c>
      <c r="AH172" s="593"/>
      <c r="AI172" s="592" t="str">
        <f>IFERROR(AF172-AG172,"")</f>
        <v/>
      </c>
      <c r="AK172" s="238"/>
      <c r="AL172" s="238"/>
      <c r="AM172" s="593" t="str">
        <f>IF(AK172="","",COUNTIFS(AK149:AK168,"&gt;=0",AM149:AM168,AK172))</f>
        <v/>
      </c>
      <c r="AN172" s="593"/>
      <c r="AO172" s="592" t="str">
        <f>IFERROR(AL172-AM172,"")</f>
        <v/>
      </c>
      <c r="AQ172" s="238"/>
      <c r="AR172" s="238"/>
      <c r="AS172" s="593" t="str">
        <f>IF(AQ172="","",COUNTIFS(AQ149:AQ168,"&gt;=0",AS149:AS168,AQ172))</f>
        <v/>
      </c>
      <c r="AT172" s="593"/>
      <c r="AU172" s="592" t="str">
        <f>IFERROR(AR172-AS172,"")</f>
        <v/>
      </c>
      <c r="AW172" s="238"/>
      <c r="AX172" s="238"/>
      <c r="AY172" s="593" t="str">
        <f>IF(AW172="","",COUNTIFS(AW149:AW168,"&gt;=0",AY149:AY168,AW172))</f>
        <v/>
      </c>
      <c r="AZ172" s="593"/>
      <c r="BA172" s="592" t="str">
        <f>IFERROR(AX172-AY172,"")</f>
        <v/>
      </c>
      <c r="BC172" s="238"/>
      <c r="BD172" s="238"/>
      <c r="BE172" s="593" t="str">
        <f>IF(BC172="","",COUNTIFS(BC149:BC168,"&gt;=0",BE149:BE168,BC172))</f>
        <v/>
      </c>
      <c r="BF172" s="593"/>
      <c r="BG172" s="592" t="str">
        <f>IFERROR(BD172-BE172,"")</f>
        <v/>
      </c>
      <c r="BH172" s="572"/>
      <c r="BI172" s="238"/>
      <c r="BJ172" s="238"/>
      <c r="BK172" s="593" t="str">
        <f>IF(BI172="","",COUNTIFS(BI149:BI168,"&gt;=0",BK149:BK168,BI172))</f>
        <v/>
      </c>
      <c r="BL172" s="593"/>
      <c r="BM172" s="592" t="str">
        <f>IFERROR(BJ172-BK172,"")</f>
        <v/>
      </c>
      <c r="BO172" s="238"/>
      <c r="BP172" s="238"/>
      <c r="BQ172" s="578">
        <f>+COUNTIF(BQ149:BQ168,BO172)</f>
        <v>0</v>
      </c>
      <c r="BR172" s="238">
        <f t="shared" si="80"/>
        <v>0</v>
      </c>
      <c r="BT172" s="238"/>
      <c r="BU172" s="238"/>
      <c r="BV172" s="578">
        <f>+COUNTIF(BV149:BV168,BT172)</f>
        <v>0</v>
      </c>
      <c r="BW172" s="238">
        <f t="shared" si="81"/>
        <v>0</v>
      </c>
      <c r="BY172" s="238"/>
      <c r="BZ172" s="238"/>
      <c r="CA172" s="578">
        <f>+COUNTIF(CA149:CA168,BY172)</f>
        <v>0</v>
      </c>
      <c r="CB172" s="238">
        <f t="shared" si="82"/>
        <v>0</v>
      </c>
      <c r="CD172" s="238"/>
      <c r="CE172" s="238"/>
      <c r="CF172" s="578">
        <f>+COUNTIF(CF149:CF168,CD172)</f>
        <v>0</v>
      </c>
      <c r="CG172" s="238">
        <f t="shared" si="83"/>
        <v>0</v>
      </c>
      <c r="CI172" s="238"/>
      <c r="CJ172" s="238"/>
      <c r="CK172" s="578">
        <f>+COUNTIF(CK149:CK168,CI172)</f>
        <v>0</v>
      </c>
      <c r="CL172" s="238">
        <f t="shared" si="84"/>
        <v>0</v>
      </c>
      <c r="CN172" s="238"/>
      <c r="CO172" s="238"/>
      <c r="CP172" s="578">
        <f>+COUNTIF(CP149:CP168,CN172)</f>
        <v>0</v>
      </c>
      <c r="CQ172" s="238">
        <f t="shared" si="85"/>
        <v>0</v>
      </c>
    </row>
    <row r="173" spans="1:95" s="413" customFormat="1" ht="15.75">
      <c r="A173" s="656" t="s">
        <v>104</v>
      </c>
      <c r="B173" s="657">
        <f>SUM(B170:B172)</f>
        <v>10</v>
      </c>
      <c r="C173" s="657">
        <f>SUM(C170:C172)</f>
        <v>13</v>
      </c>
      <c r="D173" s="488"/>
      <c r="F173" s="628"/>
      <c r="G173" s="656" t="s">
        <v>104</v>
      </c>
      <c r="H173" s="657">
        <f>SUM(H170:H172)</f>
        <v>9</v>
      </c>
      <c r="I173" s="657">
        <f>SUM(I170:I172)</f>
        <v>11</v>
      </c>
      <c r="J173" s="488"/>
      <c r="L173" s="628"/>
      <c r="M173" s="656" t="s">
        <v>104</v>
      </c>
      <c r="N173" s="657">
        <f>SUM(N170:N172)</f>
        <v>4</v>
      </c>
      <c r="O173" s="657">
        <f>SUM(O170:O172)</f>
        <v>4</v>
      </c>
      <c r="P173" s="488"/>
      <c r="R173" s="628"/>
      <c r="S173" s="656" t="s">
        <v>104</v>
      </c>
      <c r="T173" s="657">
        <f>SUM(T170:T172)</f>
        <v>4</v>
      </c>
      <c r="U173" s="657">
        <f>SUM(U170:U172)</f>
        <v>7</v>
      </c>
      <c r="V173" s="488"/>
      <c r="X173" s="628"/>
      <c r="Y173" s="656" t="s">
        <v>104</v>
      </c>
      <c r="Z173" s="657">
        <f>SUM(Z170:Z172)</f>
        <v>0</v>
      </c>
      <c r="AA173" s="657">
        <f>SUM(AA170:AA172)</f>
        <v>0</v>
      </c>
      <c r="AB173" s="488"/>
      <c r="AE173" s="656" t="s">
        <v>104</v>
      </c>
      <c r="AF173" s="657">
        <f>SUM(AF170:AF172)</f>
        <v>0</v>
      </c>
      <c r="AG173" s="657">
        <f>SUM(AG170:AG172)</f>
        <v>0</v>
      </c>
      <c r="AH173" s="488"/>
      <c r="AK173" s="656" t="s">
        <v>104</v>
      </c>
      <c r="AL173" s="657">
        <f>SUM(AL170:AL172)</f>
        <v>0</v>
      </c>
      <c r="AM173" s="657">
        <f>SUM(AM170:AM172)</f>
        <v>0</v>
      </c>
      <c r="AN173" s="488"/>
      <c r="AQ173" s="656" t="s">
        <v>104</v>
      </c>
      <c r="AR173" s="657">
        <f>SUM(AR170:AR172)</f>
        <v>0</v>
      </c>
      <c r="AS173" s="657">
        <f>SUM(AS170:AS172)</f>
        <v>0</v>
      </c>
      <c r="AT173" s="488"/>
      <c r="AW173" s="656" t="s">
        <v>104</v>
      </c>
      <c r="AX173" s="657">
        <f>SUM(AX170:AX172)</f>
        <v>0</v>
      </c>
      <c r="AY173" s="657">
        <f>SUM(AY170:AY172)</f>
        <v>0</v>
      </c>
      <c r="AZ173" s="488"/>
      <c r="BC173" s="656" t="s">
        <v>104</v>
      </c>
      <c r="BD173" s="657">
        <f>SUM(BD170:BD172)</f>
        <v>4</v>
      </c>
      <c r="BE173" s="657">
        <f>SUM(BE170:BE172)</f>
        <v>4</v>
      </c>
      <c r="BF173" s="488"/>
      <c r="BI173" s="656" t="s">
        <v>104</v>
      </c>
      <c r="BJ173" s="657">
        <f>SUM(BJ170:BJ172)</f>
        <v>0</v>
      </c>
      <c r="BK173" s="657">
        <f>SUM(BK170:BK172)</f>
        <v>0</v>
      </c>
      <c r="BL173" s="488"/>
      <c r="BO173" s="656" t="s">
        <v>104</v>
      </c>
      <c r="BP173" s="657">
        <f>SUM(BP170:BP172)</f>
        <v>0</v>
      </c>
      <c r="BQ173" s="657">
        <f>SUM(BQ170:BQ172)</f>
        <v>0</v>
      </c>
      <c r="BT173" s="656" t="s">
        <v>104</v>
      </c>
      <c r="BU173" s="657">
        <f>SUM(BU170:BU172)</f>
        <v>0</v>
      </c>
      <c r="BV173" s="657">
        <f>SUM(BV170:BV172)</f>
        <v>0</v>
      </c>
      <c r="BY173" s="656" t="s">
        <v>104</v>
      </c>
      <c r="BZ173" s="657">
        <f>SUM(BZ170:BZ172)</f>
        <v>0</v>
      </c>
      <c r="CA173" s="657">
        <f>SUM(CA170:CA172)</f>
        <v>0</v>
      </c>
      <c r="CD173" s="656" t="s">
        <v>104</v>
      </c>
      <c r="CE173" s="657">
        <f>SUM(CE170:CE172)</f>
        <v>0</v>
      </c>
      <c r="CF173" s="657">
        <f>SUM(CF170:CF172)</f>
        <v>0</v>
      </c>
      <c r="CI173" s="656" t="s">
        <v>104</v>
      </c>
      <c r="CJ173" s="657">
        <f>SUM(CJ170:CJ172)</f>
        <v>0</v>
      </c>
      <c r="CK173" s="657">
        <f>SUM(CK170:CK172)</f>
        <v>0</v>
      </c>
      <c r="CN173" s="656" t="s">
        <v>104</v>
      </c>
      <c r="CO173" s="657">
        <f>SUM(CO170:CO172)</f>
        <v>0</v>
      </c>
      <c r="CP173" s="657">
        <f>SUM(CP170:CP172)</f>
        <v>0</v>
      </c>
    </row>
    <row r="174" spans="1:95" ht="15.75">
      <c r="A174" s="970" t="s">
        <v>105</v>
      </c>
      <c r="B174" s="970"/>
      <c r="C174" s="447">
        <f>SUM(B173,N173,T173,Z173,AF173,AL173,AX173,AR173,BD173,BJ173,H173)</f>
        <v>31</v>
      </c>
      <c r="D174" s="512"/>
      <c r="G174" s="577">
        <v>137</v>
      </c>
      <c r="R174" s="571"/>
      <c r="S174" s="577">
        <v>137</v>
      </c>
      <c r="X174" s="571"/>
    </row>
    <row r="175" spans="1:95" ht="15.75">
      <c r="A175" s="968" t="s">
        <v>103</v>
      </c>
      <c r="B175" s="969"/>
      <c r="C175" s="447">
        <f>SUM(C173,O173,U173,AA173,AG173,AM173,AS173,AY173,BE173,BK173,I173)</f>
        <v>39</v>
      </c>
      <c r="D175" s="512"/>
    </row>
    <row r="176" spans="1:95" ht="7.9" customHeight="1">
      <c r="A176" s="512"/>
      <c r="B176" s="512"/>
      <c r="C176" s="512"/>
      <c r="D176" s="512"/>
      <c r="E176" s="512"/>
      <c r="F176" s="512"/>
      <c r="G176" s="512"/>
      <c r="K176" s="512"/>
      <c r="O176" s="512"/>
      <c r="P176" s="512"/>
      <c r="Q176" s="512"/>
      <c r="R176" s="512"/>
      <c r="S176" s="512"/>
      <c r="W176" s="512"/>
      <c r="AB176" s="512"/>
      <c r="AE176" s="512"/>
      <c r="AF176" s="512"/>
      <c r="AG176" s="512"/>
      <c r="AH176" s="512"/>
      <c r="AK176" s="512"/>
      <c r="AL176" s="512"/>
      <c r="AM176" s="512"/>
      <c r="AN176" s="512"/>
      <c r="AQ176" s="512"/>
      <c r="AR176" s="512"/>
      <c r="AS176" s="512"/>
      <c r="AT176" s="512"/>
      <c r="AW176" s="512"/>
      <c r="AX176" s="512"/>
      <c r="AY176" s="512"/>
      <c r="AZ176" s="512"/>
      <c r="BC176" s="512"/>
      <c r="BD176" s="512"/>
      <c r="BE176" s="512"/>
      <c r="BF176" s="512"/>
      <c r="BI176" s="512"/>
      <c r="BJ176" s="512"/>
      <c r="BK176" s="512"/>
      <c r="BL176" s="512"/>
    </row>
    <row r="177" spans="1:95" ht="18" customHeight="1">
      <c r="A177" s="728" t="s">
        <v>762</v>
      </c>
      <c r="B177" s="974" t="s">
        <v>598</v>
      </c>
      <c r="C177" s="974"/>
      <c r="D177" s="974" t="s">
        <v>691</v>
      </c>
      <c r="E177" s="974"/>
      <c r="F177" s="512"/>
      <c r="K177" s="512"/>
      <c r="O177" s="512"/>
      <c r="P177" s="512"/>
      <c r="Q177" s="512"/>
      <c r="R177" s="512"/>
      <c r="S177" s="512"/>
      <c r="W177" s="512"/>
      <c r="AB177" s="512"/>
      <c r="AE177" s="974" t="s">
        <v>598</v>
      </c>
      <c r="AF177" s="974"/>
      <c r="AG177" s="512"/>
      <c r="AH177" s="512"/>
      <c r="AK177" s="974" t="s">
        <v>598</v>
      </c>
      <c r="AL177" s="974"/>
      <c r="AM177" s="512"/>
      <c r="AN177" s="512"/>
      <c r="AQ177" s="974" t="s">
        <v>598</v>
      </c>
      <c r="AR177" s="974"/>
      <c r="AS177" s="512"/>
      <c r="AT177" s="512"/>
      <c r="AW177" s="512"/>
      <c r="AX177" s="512"/>
      <c r="AY177" s="512"/>
      <c r="AZ177" s="512"/>
      <c r="BC177" s="512"/>
      <c r="BD177" s="512"/>
      <c r="BE177" s="512"/>
      <c r="BF177" s="512"/>
      <c r="BI177" s="512"/>
      <c r="BJ177" s="512"/>
      <c r="BK177" s="512"/>
      <c r="BL177" s="512"/>
    </row>
    <row r="178" spans="1:95" ht="18" customHeight="1">
      <c r="A178" s="730" t="s">
        <v>63</v>
      </c>
      <c r="B178" s="973">
        <f>IFERROR(Qty!J184,"")</f>
        <v>4763.9629629629626</v>
      </c>
      <c r="C178" s="973"/>
      <c r="D178" s="1008">
        <f>IFERROR(B179-B178,"")</f>
        <v>-0.96296296296259243</v>
      </c>
      <c r="E178" s="1008"/>
      <c r="AE178" s="973">
        <f>IFERROR(Qty!$J$185,"")</f>
        <v>4270</v>
      </c>
      <c r="AF178" s="973"/>
      <c r="AK178" s="973">
        <f>IFERROR(Qty!$J$185,"")</f>
        <v>4270</v>
      </c>
      <c r="AL178" s="973"/>
      <c r="AQ178" s="973">
        <f>IFERROR(Qty!$J$185,"")</f>
        <v>4270</v>
      </c>
      <c r="AR178" s="973"/>
    </row>
    <row r="179" spans="1:95" ht="18" customHeight="1">
      <c r="A179" s="731" t="s">
        <v>761</v>
      </c>
      <c r="B179" s="972">
        <f>IFERROR(Qty!Q184,"")</f>
        <v>4763</v>
      </c>
      <c r="C179" s="972"/>
      <c r="D179" s="1008"/>
      <c r="E179" s="1008"/>
      <c r="AE179" s="972">
        <f>IFERROR(Qty!$Q$185,"")</f>
        <v>4270</v>
      </c>
      <c r="AF179" s="972"/>
      <c r="AK179" s="972">
        <f>IFERROR(Qty!$Q$185,"")</f>
        <v>4270</v>
      </c>
      <c r="AL179" s="972"/>
      <c r="AQ179" s="972">
        <f>IFERROR(Qty!$Q$185,"")</f>
        <v>4270</v>
      </c>
      <c r="AR179" s="972"/>
    </row>
    <row r="180" spans="1:95">
      <c r="S180" s="963" t="s">
        <v>795</v>
      </c>
      <c r="T180" s="963"/>
      <c r="U180" s="828">
        <f>IFERROR(VLOOKUP(T181,'CHANGE SHIFT'!$B:$C,2,FALSE),"")</f>
        <v>0.20833333333333334</v>
      </c>
      <c r="V180" s="592" t="str">
        <f>IFERROR(VLOOKUP(T181,'SETT AREA UNIT'!$B:$C,2,FALSE),"")</f>
        <v>KM 69</v>
      </c>
      <c r="W180" s="827"/>
      <c r="AQ180" s="963" t="s">
        <v>795</v>
      </c>
      <c r="AR180" s="963"/>
      <c r="AS180" s="828" t="str">
        <f>IFERROR(VLOOKUP(AR181,'CHANGE SHIFT'!$B:$C,2,FALSE),"")</f>
        <v/>
      </c>
      <c r="AT180" s="592" t="str">
        <f>IFERROR(VLOOKUP(AR181,'SETT AREA UNIT'!$B:$C,2,FALSE),"")</f>
        <v/>
      </c>
    </row>
    <row r="181" spans="1:95" ht="18.75">
      <c r="A181" s="971" t="s">
        <v>4</v>
      </c>
      <c r="B181" s="971"/>
      <c r="C181" s="971"/>
      <c r="E181" s="571"/>
      <c r="F181" s="571"/>
      <c r="K181" s="756"/>
      <c r="L181" s="756"/>
      <c r="Q181" s="756"/>
      <c r="R181" s="756"/>
      <c r="S181" s="736" t="s">
        <v>769</v>
      </c>
      <c r="T181" s="238">
        <v>339</v>
      </c>
      <c r="U181" s="592" t="str">
        <f>IFERROR(VLOOKUP(T181,'Loading RTK'!$C:$D,2,FALSE),"")</f>
        <v>T100 NT.</v>
      </c>
      <c r="V181" s="592" t="str">
        <f>IFERROR(IF(T181="","",VLOOKUP(T181,'UNIT UNREG'!$B:$C,2,FALSE)),"")</f>
        <v/>
      </c>
      <c r="X181" s="571"/>
      <c r="Y181" s="512"/>
      <c r="Z181" s="512"/>
      <c r="AA181" s="512"/>
      <c r="AC181" s="571"/>
      <c r="AE181" s="512"/>
      <c r="AF181" s="512"/>
      <c r="AG181" s="512"/>
      <c r="AI181" s="571"/>
      <c r="AK181" s="512"/>
      <c r="AL181" s="512"/>
      <c r="AM181" s="512"/>
      <c r="AO181" s="571"/>
      <c r="AQ181" s="736" t="s">
        <v>769</v>
      </c>
      <c r="AR181" s="238"/>
      <c r="AS181" s="592" t="str">
        <f>IFERROR(VLOOKUP(AR181,'Loading RTK'!$C:$D,2,FALSE),"")</f>
        <v/>
      </c>
      <c r="AT181" s="592" t="str">
        <f>IFERROR(IF(AR181="","",VLOOKUP(AR181,'UNIT UNREG'!$B:$C,2,FALSE)),"")</f>
        <v/>
      </c>
      <c r="AU181" s="571"/>
      <c r="AW181" s="512"/>
      <c r="AX181" s="512"/>
      <c r="AY181" s="512"/>
      <c r="BA181" s="571"/>
      <c r="BC181" s="512"/>
      <c r="BD181" s="512"/>
      <c r="BE181" s="512"/>
      <c r="BG181" s="571"/>
      <c r="BI181" s="512"/>
      <c r="BJ181" s="512"/>
      <c r="BK181" s="512"/>
      <c r="BM181" s="571"/>
    </row>
    <row r="182" spans="1:95" ht="21">
      <c r="A182" s="965" t="s">
        <v>572</v>
      </c>
      <c r="B182" s="966"/>
      <c r="C182" s="966"/>
      <c r="D182" s="966"/>
      <c r="E182" s="967"/>
      <c r="F182" s="571"/>
      <c r="G182" s="965" t="s">
        <v>573</v>
      </c>
      <c r="H182" s="966"/>
      <c r="I182" s="966"/>
      <c r="J182" s="966"/>
      <c r="K182" s="967"/>
      <c r="L182" s="571"/>
      <c r="M182" s="965" t="s">
        <v>171</v>
      </c>
      <c r="N182" s="966"/>
      <c r="O182" s="966"/>
      <c r="P182" s="966"/>
      <c r="Q182" s="967"/>
      <c r="R182" s="571"/>
      <c r="S182" s="965" t="s">
        <v>90</v>
      </c>
      <c r="T182" s="966"/>
      <c r="U182" s="966"/>
      <c r="V182" s="966"/>
      <c r="W182" s="967"/>
      <c r="X182" s="571"/>
      <c r="Y182" s="965" t="s">
        <v>172</v>
      </c>
      <c r="Z182" s="966"/>
      <c r="AA182" s="966"/>
      <c r="AB182" s="966"/>
      <c r="AC182" s="967"/>
      <c r="AE182" s="965" t="s">
        <v>188</v>
      </c>
      <c r="AF182" s="966"/>
      <c r="AG182" s="966"/>
      <c r="AH182" s="966"/>
      <c r="AI182" s="967"/>
      <c r="AK182" s="965" t="s">
        <v>199</v>
      </c>
      <c r="AL182" s="966"/>
      <c r="AM182" s="966"/>
      <c r="AN182" s="966"/>
      <c r="AO182" s="967"/>
      <c r="AQ182" s="965" t="s">
        <v>536</v>
      </c>
      <c r="AR182" s="966"/>
      <c r="AS182" s="966"/>
      <c r="AT182" s="966"/>
      <c r="AU182" s="967"/>
      <c r="AW182" s="965" t="s">
        <v>197</v>
      </c>
      <c r="AX182" s="966"/>
      <c r="AY182" s="966"/>
      <c r="AZ182" s="966"/>
      <c r="BA182" s="967"/>
      <c r="BC182" s="965" t="s">
        <v>168</v>
      </c>
      <c r="BD182" s="966"/>
      <c r="BE182" s="966"/>
      <c r="BF182" s="966"/>
      <c r="BG182" s="967"/>
      <c r="BI182" s="965" t="s">
        <v>189</v>
      </c>
      <c r="BJ182" s="966"/>
      <c r="BK182" s="966"/>
      <c r="BL182" s="966"/>
      <c r="BM182" s="967"/>
      <c r="BO182" s="964" t="s">
        <v>190</v>
      </c>
      <c r="BP182" s="964"/>
      <c r="BQ182" s="964"/>
      <c r="BR182" s="964"/>
      <c r="BT182" s="964" t="s">
        <v>191</v>
      </c>
      <c r="BU182" s="964"/>
      <c r="BV182" s="964"/>
      <c r="BW182" s="964"/>
      <c r="BY182" s="964" t="s">
        <v>192</v>
      </c>
      <c r="BZ182" s="964"/>
      <c r="CA182" s="964"/>
      <c r="CB182" s="964"/>
      <c r="CD182" s="964" t="s">
        <v>193</v>
      </c>
      <c r="CE182" s="964"/>
      <c r="CF182" s="964"/>
      <c r="CG182" s="964"/>
      <c r="CI182" s="964" t="s">
        <v>194</v>
      </c>
      <c r="CJ182" s="964"/>
      <c r="CK182" s="964"/>
      <c r="CL182" s="964"/>
      <c r="CN182" s="964" t="s">
        <v>195</v>
      </c>
      <c r="CO182" s="964"/>
      <c r="CP182" s="964"/>
      <c r="CQ182" s="964"/>
    </row>
    <row r="183" spans="1:95" ht="15.75">
      <c r="A183" s="231" t="s">
        <v>84</v>
      </c>
      <c r="B183" s="68" t="s">
        <v>151</v>
      </c>
      <c r="C183" s="68" t="s">
        <v>152</v>
      </c>
      <c r="D183" s="68" t="s">
        <v>434</v>
      </c>
      <c r="E183" s="68" t="s">
        <v>167</v>
      </c>
      <c r="F183" s="571"/>
      <c r="G183" s="231" t="s">
        <v>84</v>
      </c>
      <c r="H183" s="68" t="s">
        <v>151</v>
      </c>
      <c r="I183" s="68" t="s">
        <v>152</v>
      </c>
      <c r="J183" s="68" t="s">
        <v>434</v>
      </c>
      <c r="K183" s="68" t="s">
        <v>167</v>
      </c>
      <c r="L183" s="571"/>
      <c r="M183" s="231" t="s">
        <v>84</v>
      </c>
      <c r="N183" s="68" t="s">
        <v>151</v>
      </c>
      <c r="O183" s="68" t="s">
        <v>152</v>
      </c>
      <c r="P183" s="68" t="s">
        <v>434</v>
      </c>
      <c r="Q183" s="68" t="s">
        <v>167</v>
      </c>
      <c r="R183" s="571"/>
      <c r="S183" s="231" t="s">
        <v>84</v>
      </c>
      <c r="T183" s="68" t="s">
        <v>151</v>
      </c>
      <c r="U183" s="68" t="s">
        <v>152</v>
      </c>
      <c r="V183" s="68" t="s">
        <v>434</v>
      </c>
      <c r="W183" s="68" t="s">
        <v>167</v>
      </c>
      <c r="X183" s="571"/>
      <c r="Y183" s="231" t="s">
        <v>84</v>
      </c>
      <c r="Z183" s="68" t="s">
        <v>151</v>
      </c>
      <c r="AA183" s="68" t="s">
        <v>152</v>
      </c>
      <c r="AB183" s="68" t="s">
        <v>434</v>
      </c>
      <c r="AC183" s="68" t="s">
        <v>167</v>
      </c>
      <c r="AD183" s="571"/>
      <c r="AE183" s="231" t="s">
        <v>84</v>
      </c>
      <c r="AF183" s="68" t="s">
        <v>151</v>
      </c>
      <c r="AG183" s="68" t="s">
        <v>152</v>
      </c>
      <c r="AH183" s="68" t="s">
        <v>434</v>
      </c>
      <c r="AI183" s="68" t="s">
        <v>167</v>
      </c>
      <c r="AJ183" s="571"/>
      <c r="AK183" s="231" t="s">
        <v>84</v>
      </c>
      <c r="AL183" s="68" t="s">
        <v>151</v>
      </c>
      <c r="AM183" s="68" t="s">
        <v>152</v>
      </c>
      <c r="AN183" s="68" t="s">
        <v>434</v>
      </c>
      <c r="AO183" s="68" t="s">
        <v>167</v>
      </c>
      <c r="AP183" s="571"/>
      <c r="AQ183" s="231" t="s">
        <v>84</v>
      </c>
      <c r="AR183" s="68" t="s">
        <v>151</v>
      </c>
      <c r="AS183" s="68" t="s">
        <v>152</v>
      </c>
      <c r="AT183" s="68" t="s">
        <v>434</v>
      </c>
      <c r="AU183" s="68" t="s">
        <v>167</v>
      </c>
      <c r="AV183" s="571"/>
      <c r="AW183" s="231" t="s">
        <v>84</v>
      </c>
      <c r="AX183" s="68" t="s">
        <v>151</v>
      </c>
      <c r="AY183" s="68" t="s">
        <v>152</v>
      </c>
      <c r="AZ183" s="68" t="s">
        <v>434</v>
      </c>
      <c r="BA183" s="68" t="s">
        <v>167</v>
      </c>
      <c r="BB183" s="571"/>
      <c r="BC183" s="231" t="s">
        <v>84</v>
      </c>
      <c r="BD183" s="68" t="s">
        <v>151</v>
      </c>
      <c r="BE183" s="68" t="s">
        <v>152</v>
      </c>
      <c r="BF183" s="68" t="s">
        <v>434</v>
      </c>
      <c r="BG183" s="68" t="s">
        <v>167</v>
      </c>
      <c r="BH183" s="571"/>
      <c r="BI183" s="231" t="s">
        <v>84</v>
      </c>
      <c r="BJ183" s="68" t="s">
        <v>151</v>
      </c>
      <c r="BK183" s="68" t="s">
        <v>152</v>
      </c>
      <c r="BL183" s="68" t="s">
        <v>434</v>
      </c>
      <c r="BM183" s="68" t="s">
        <v>167</v>
      </c>
      <c r="BO183" s="68" t="s">
        <v>84</v>
      </c>
      <c r="BP183" s="68" t="s">
        <v>102</v>
      </c>
      <c r="BQ183" s="68" t="s">
        <v>79</v>
      </c>
      <c r="BR183" s="68" t="s">
        <v>167</v>
      </c>
      <c r="BT183" s="68" t="s">
        <v>84</v>
      </c>
      <c r="BU183" s="68" t="s">
        <v>102</v>
      </c>
      <c r="BV183" s="68" t="s">
        <v>79</v>
      </c>
      <c r="BW183" s="68" t="s">
        <v>167</v>
      </c>
      <c r="BY183" s="68" t="s">
        <v>84</v>
      </c>
      <c r="BZ183" s="68" t="s">
        <v>102</v>
      </c>
      <c r="CA183" s="68" t="s">
        <v>79</v>
      </c>
      <c r="CB183" s="68" t="s">
        <v>167</v>
      </c>
      <c r="CD183" s="68" t="s">
        <v>84</v>
      </c>
      <c r="CE183" s="68" t="s">
        <v>102</v>
      </c>
      <c r="CF183" s="68" t="s">
        <v>79</v>
      </c>
      <c r="CG183" s="68" t="s">
        <v>167</v>
      </c>
      <c r="CI183" s="68" t="s">
        <v>84</v>
      </c>
      <c r="CJ183" s="68" t="s">
        <v>102</v>
      </c>
      <c r="CK183" s="68" t="s">
        <v>79</v>
      </c>
      <c r="CL183" s="68" t="s">
        <v>167</v>
      </c>
      <c r="CN183" s="68" t="s">
        <v>84</v>
      </c>
      <c r="CO183" s="68" t="s">
        <v>102</v>
      </c>
      <c r="CP183" s="68" t="s">
        <v>79</v>
      </c>
      <c r="CQ183" s="68" t="s">
        <v>167</v>
      </c>
    </row>
    <row r="184" spans="1:95">
      <c r="A184" s="238">
        <v>0</v>
      </c>
      <c r="B184" s="7">
        <v>182</v>
      </c>
      <c r="C184" s="356" t="s">
        <v>65</v>
      </c>
      <c r="D184" s="592" t="str">
        <f>IFERROR(VLOOKUP(B184,'SETT AREA UNIT'!$B:$C,2,FALSE),"")</f>
        <v>KM 34</v>
      </c>
      <c r="E184" s="592" t="str">
        <f>IFERROR(IF(B184="","",VLOOKUP(B184,'UNIT UNREG'!$B:$C,2,FALSE)),"")</f>
        <v/>
      </c>
      <c r="F184" s="574"/>
      <c r="G184" s="238">
        <v>10</v>
      </c>
      <c r="H184" s="7">
        <v>344</v>
      </c>
      <c r="I184" s="356" t="s">
        <v>574</v>
      </c>
      <c r="J184" s="592" t="str">
        <f>IFERROR(VLOOKUP(H184,'SETT AREA UNIT'!$B:$C,2,FALSE),"")</f>
        <v>KM 69</v>
      </c>
      <c r="K184" s="592" t="str">
        <f>IFERROR(IF(H184="","",VLOOKUP(H184,'UNIT UNREG'!$B:$C,2,FALSE)),"")</f>
        <v/>
      </c>
      <c r="L184" s="574"/>
      <c r="M184" s="238">
        <v>16</v>
      </c>
      <c r="N184" s="7">
        <v>328</v>
      </c>
      <c r="O184" s="433" t="s">
        <v>427</v>
      </c>
      <c r="P184" s="592" t="str">
        <f>IFERROR(VLOOKUP(N184,'SETT AREA UNIT'!$B:$C,2,FALSE),"")</f>
        <v>KM 69</v>
      </c>
      <c r="Q184" s="592" t="str">
        <f>IFERROR(IF(N184="","",VLOOKUP(N184,'UNIT UNREG'!$B:$C,2,FALSE)),"")</f>
        <v/>
      </c>
      <c r="R184" s="574"/>
      <c r="S184" s="238">
        <v>0</v>
      </c>
      <c r="T184" s="7">
        <v>290</v>
      </c>
      <c r="U184" s="724" t="s">
        <v>70</v>
      </c>
      <c r="V184" s="592" t="str">
        <f>IFERROR(VLOOKUP(T184,'SETT AREA UNIT'!$B:$C,2,FALSE),"")</f>
        <v>KM 69</v>
      </c>
      <c r="W184" s="592" t="str">
        <f>IFERROR(IF(T184="","",VLOOKUP(T184,'UNIT UNREG'!$B:$C,2,FALSE)),"")</f>
        <v/>
      </c>
      <c r="X184" s="574"/>
      <c r="Y184" s="238"/>
      <c r="Z184" s="238"/>
      <c r="AA184" s="573"/>
      <c r="AB184" s="592" t="str">
        <f>IFERROR(VLOOKUP(Z184,'SETT AREA UNIT'!$B:$C,2,FALSE),"")</f>
        <v/>
      </c>
      <c r="AC184" s="592" t="str">
        <f>IFERROR(IF(Z184="","",VLOOKUP(Z184,'UNIT UNREG'!$B:$C,2,FALSE)),"")</f>
        <v/>
      </c>
      <c r="AE184" s="238"/>
      <c r="AF184" s="238"/>
      <c r="AG184" s="573"/>
      <c r="AH184" s="592" t="str">
        <f>IFERROR(VLOOKUP(AF184,'SETT AREA UNIT'!$B:$C,2,FALSE),"")</f>
        <v/>
      </c>
      <c r="AI184" s="592" t="str">
        <f>IFERROR(IF(AF184="","",VLOOKUP(AF184,'UNIT UNREG'!$B:$C,2,FALSE)),"")</f>
        <v/>
      </c>
      <c r="AK184" s="238"/>
      <c r="AL184" s="238"/>
      <c r="AM184" s="238"/>
      <c r="AN184" s="592" t="str">
        <f>IFERROR(VLOOKUP(AL184,'SETT AREA UNIT'!$B:$C,2,FALSE),"")</f>
        <v/>
      </c>
      <c r="AO184" s="592" t="str">
        <f>IFERROR(IF(AL184="","",VLOOKUP(AL184,'UNIT UNREG'!$B:$C,2,FALSE)),"")</f>
        <v/>
      </c>
      <c r="AQ184" s="238"/>
      <c r="AR184" s="238"/>
      <c r="AS184" s="238"/>
      <c r="AT184" s="592" t="str">
        <f>IFERROR(VLOOKUP(AR184,'SETT AREA UNIT'!$B:$C,2,FALSE),"")</f>
        <v/>
      </c>
      <c r="AU184" s="592" t="str">
        <f>IFERROR(IF(AR184="","",VLOOKUP(AR184,'UNIT UNREG'!$B:$C,2,FALSE)),"")</f>
        <v/>
      </c>
      <c r="AW184" s="238"/>
      <c r="AX184" s="238"/>
      <c r="AY184" s="238"/>
      <c r="AZ184" s="592" t="str">
        <f>IFERROR(VLOOKUP(AX184,'SETT AREA UNIT'!$B:$C,2,FALSE),"")</f>
        <v/>
      </c>
      <c r="BA184" s="592" t="str">
        <f>IFERROR(IF(AX184="","",VLOOKUP(AX184,'UNIT UNREG'!$B:$C,2,FALSE)),"")</f>
        <v/>
      </c>
      <c r="BC184" s="238">
        <v>0</v>
      </c>
      <c r="BD184" s="7">
        <v>314</v>
      </c>
      <c r="BE184" s="418" t="s">
        <v>566</v>
      </c>
      <c r="BF184" s="592" t="str">
        <f>IFERROR(VLOOKUP(BD184,'SETT AREA UNIT'!$B:$C,2,FALSE),"")</f>
        <v>KM 69</v>
      </c>
      <c r="BG184" s="592" t="str">
        <f>IFERROR(IF(BD184="","",VLOOKUP(BD184,'UNIT UNREG'!$B:$C,2,FALSE)),"")</f>
        <v/>
      </c>
      <c r="BH184" s="572"/>
      <c r="BI184" s="238"/>
      <c r="BJ184" s="238"/>
      <c r="BK184" s="238"/>
      <c r="BL184" s="592" t="str">
        <f>IFERROR(VLOOKUP(BJ184,'SETT AREA UNIT'!$B:$C,2,FALSE),"")</f>
        <v/>
      </c>
      <c r="BM184" s="592" t="str">
        <f>IFERROR(VLOOKUP(BJ184,'UNIT UNREG'!$B:$C,2,FALSE),"")</f>
        <v>UNREG</v>
      </c>
      <c r="BO184" s="238"/>
      <c r="BP184" s="238"/>
      <c r="BQ184" s="238"/>
      <c r="BR184" s="238"/>
      <c r="BT184" s="238"/>
      <c r="BU184" s="238"/>
      <c r="BV184" s="238"/>
      <c r="BW184" s="238"/>
      <c r="BY184" s="238"/>
      <c r="BZ184" s="238"/>
      <c r="CA184" s="238"/>
      <c r="CB184" s="238"/>
      <c r="CD184" s="238"/>
      <c r="CE184" s="238"/>
      <c r="CF184" s="238"/>
      <c r="CG184" s="238"/>
      <c r="CI184" s="238"/>
      <c r="CJ184" s="238"/>
      <c r="CK184" s="238"/>
      <c r="CL184" s="238"/>
      <c r="CN184" s="238"/>
      <c r="CO184" s="238"/>
      <c r="CP184" s="238"/>
      <c r="CQ184" s="238"/>
    </row>
    <row r="185" spans="1:95">
      <c r="A185" s="238">
        <v>3</v>
      </c>
      <c r="B185" s="7">
        <v>271</v>
      </c>
      <c r="C185" s="356" t="s">
        <v>65</v>
      </c>
      <c r="D185" s="592" t="str">
        <f>IFERROR(VLOOKUP(B185,'SETT AREA UNIT'!$B:$C,2,FALSE),"")</f>
        <v>KM 69</v>
      </c>
      <c r="E185" s="592" t="str">
        <f>IFERROR(IF(B185="","",VLOOKUP(B185,'UNIT UNREG'!$B:$C,2,FALSE)),"")</f>
        <v/>
      </c>
      <c r="F185" s="574"/>
      <c r="G185" s="238">
        <v>20</v>
      </c>
      <c r="H185" s="7">
        <v>414</v>
      </c>
      <c r="I185" s="356" t="s">
        <v>574</v>
      </c>
      <c r="J185" s="592" t="str">
        <f>IFERROR(VLOOKUP(H185,'SETT AREA UNIT'!$B:$C,2,FALSE),"")</f>
        <v>KM 65</v>
      </c>
      <c r="K185" s="592" t="str">
        <f>IFERROR(IF(H185="","",VLOOKUP(H185,'UNIT UNREG'!$B:$C,2,FALSE)),"")</f>
        <v/>
      </c>
      <c r="L185" s="574"/>
      <c r="M185" s="238">
        <v>20</v>
      </c>
      <c r="N185" s="7">
        <v>362</v>
      </c>
      <c r="O185" s="433" t="s">
        <v>427</v>
      </c>
      <c r="P185" s="592" t="str">
        <f>IFERROR(VLOOKUP(N185,'SETT AREA UNIT'!$B:$C,2,FALSE),"")</f>
        <v>KM 69</v>
      </c>
      <c r="Q185" s="592" t="str">
        <f>IFERROR(IF(N185="","",VLOOKUP(N185,'UNIT UNREG'!$B:$C,2,FALSE)),"")</f>
        <v/>
      </c>
      <c r="R185" s="574"/>
      <c r="S185" s="238">
        <v>9</v>
      </c>
      <c r="T185" s="7">
        <v>330</v>
      </c>
      <c r="U185" s="724" t="s">
        <v>70</v>
      </c>
      <c r="V185" s="592" t="str">
        <f>IFERROR(VLOOKUP(T185,'SETT AREA UNIT'!$B:$C,2,FALSE),"")</f>
        <v>KM 34</v>
      </c>
      <c r="W185" s="592" t="str">
        <f>IFERROR(IF(T185="","",VLOOKUP(T185,'UNIT UNREG'!$B:$C,2,FALSE)),"")</f>
        <v/>
      </c>
      <c r="X185" s="574"/>
      <c r="Y185" s="238"/>
      <c r="Z185" s="238"/>
      <c r="AA185" s="575"/>
      <c r="AB185" s="592" t="str">
        <f>IFERROR(VLOOKUP(Z185,'SETT AREA UNIT'!$B:$C,2,FALSE),"")</f>
        <v/>
      </c>
      <c r="AC185" s="592" t="str">
        <f>IFERROR(IF(Z185="","",VLOOKUP(Z185,'UNIT UNREG'!$B:$C,2,FALSE)),"")</f>
        <v/>
      </c>
      <c r="AE185" s="238"/>
      <c r="AF185" s="238"/>
      <c r="AG185" s="575"/>
      <c r="AH185" s="592" t="str">
        <f>IFERROR(VLOOKUP(AF185,'SETT AREA UNIT'!$B:$C,2,FALSE),"")</f>
        <v/>
      </c>
      <c r="AI185" s="592" t="str">
        <f>IFERROR(IF(AF185="","",VLOOKUP(AF185,'UNIT UNREG'!$B:$C,2,FALSE)),"")</f>
        <v/>
      </c>
      <c r="AK185" s="238"/>
      <c r="AL185" s="238"/>
      <c r="AM185" s="238"/>
      <c r="AN185" s="592" t="str">
        <f>IFERROR(VLOOKUP(AL185,'SETT AREA UNIT'!$B:$C,2,FALSE),"")</f>
        <v/>
      </c>
      <c r="AO185" s="592" t="str">
        <f>IFERROR(IF(AL185="","",VLOOKUP(AL185,'UNIT UNREG'!$B:$C,2,FALSE)),"")</f>
        <v/>
      </c>
      <c r="AQ185" s="238"/>
      <c r="AR185" s="238"/>
      <c r="AS185" s="238"/>
      <c r="AT185" s="592" t="str">
        <f>IFERROR(VLOOKUP(AR185,'SETT AREA UNIT'!$B:$C,2,FALSE),"")</f>
        <v/>
      </c>
      <c r="AU185" s="592" t="str">
        <f>IFERROR(IF(AR185="","",VLOOKUP(AR185,'UNIT UNREG'!$B:$C,2,FALSE)),"")</f>
        <v/>
      </c>
      <c r="AW185" s="238"/>
      <c r="AX185" s="238"/>
      <c r="AY185" s="238"/>
      <c r="AZ185" s="592" t="str">
        <f>IFERROR(VLOOKUP(AX185,'SETT AREA UNIT'!$B:$C,2,FALSE),"")</f>
        <v/>
      </c>
      <c r="BA185" s="592" t="str">
        <f>IFERROR(IF(AX185="","",VLOOKUP(AX185,'UNIT UNREG'!$B:$C,2,FALSE)),"")</f>
        <v/>
      </c>
      <c r="BC185" s="238">
        <v>5</v>
      </c>
      <c r="BD185" s="7">
        <v>348</v>
      </c>
      <c r="BE185" s="418" t="s">
        <v>566</v>
      </c>
      <c r="BF185" s="592" t="str">
        <f>IFERROR(VLOOKUP(BD185,'SETT AREA UNIT'!$B:$C,2,FALSE),"")</f>
        <v>KM 65</v>
      </c>
      <c r="BG185" s="592" t="str">
        <f>IFERROR(IF(BD185="","",VLOOKUP(BD185,'UNIT UNREG'!$B:$C,2,FALSE)),"")</f>
        <v/>
      </c>
      <c r="BH185" s="572"/>
      <c r="BI185" s="238"/>
      <c r="BJ185" s="238"/>
      <c r="BK185" s="238"/>
      <c r="BL185" s="592" t="str">
        <f>IFERROR(VLOOKUP(BJ185,'SETT AREA UNIT'!$B:$C,2,FALSE),"")</f>
        <v/>
      </c>
      <c r="BM185" s="592" t="str">
        <f>IFERROR(VLOOKUP(BJ185,'UNIT UNREG'!$B:$C,2,FALSE),"")</f>
        <v>UNREG</v>
      </c>
      <c r="BO185" s="238"/>
      <c r="BP185" s="238"/>
      <c r="BQ185" s="238"/>
      <c r="BR185" s="238"/>
      <c r="BT185" s="238"/>
      <c r="BU185" s="238"/>
      <c r="BV185" s="238"/>
      <c r="BW185" s="238"/>
      <c r="BY185" s="238"/>
      <c r="BZ185" s="238"/>
      <c r="CA185" s="238"/>
      <c r="CB185" s="238"/>
      <c r="CD185" s="238"/>
      <c r="CE185" s="238"/>
      <c r="CF185" s="238"/>
      <c r="CG185" s="238"/>
      <c r="CI185" s="238"/>
      <c r="CJ185" s="238"/>
      <c r="CK185" s="238"/>
      <c r="CL185" s="238"/>
      <c r="CN185" s="238"/>
      <c r="CO185" s="238"/>
      <c r="CP185" s="238"/>
      <c r="CQ185" s="238"/>
    </row>
    <row r="186" spans="1:95">
      <c r="A186" s="238">
        <v>7</v>
      </c>
      <c r="B186" s="7">
        <v>407</v>
      </c>
      <c r="C186" s="356" t="s">
        <v>65</v>
      </c>
      <c r="D186" s="592" t="str">
        <f>IFERROR(VLOOKUP(B186,'SETT AREA UNIT'!$B:$C,2,FALSE),"")</f>
        <v>KM 65</v>
      </c>
      <c r="E186" s="592" t="str">
        <f>IFERROR(IF(B186="","",VLOOKUP(B186,'UNIT UNREG'!$B:$C,2,FALSE)),"")</f>
        <v/>
      </c>
      <c r="F186" s="574"/>
      <c r="G186" s="238">
        <v>24</v>
      </c>
      <c r="H186" s="7">
        <v>399</v>
      </c>
      <c r="I186" s="356" t="s">
        <v>574</v>
      </c>
      <c r="J186" s="592" t="str">
        <f>IFERROR(VLOOKUP(H186,'SETT AREA UNIT'!$B:$C,2,FALSE),"")</f>
        <v>KM 34</v>
      </c>
      <c r="K186" s="592" t="str">
        <f>IFERROR(IF(H186="","",VLOOKUP(H186,'UNIT UNREG'!$B:$C,2,FALSE)),"")</f>
        <v/>
      </c>
      <c r="L186" s="574"/>
      <c r="M186" s="238">
        <v>57</v>
      </c>
      <c r="N186" s="7">
        <v>339</v>
      </c>
      <c r="O186" s="433" t="s">
        <v>427</v>
      </c>
      <c r="P186" s="592" t="str">
        <f>IFERROR(VLOOKUP(N186,'SETT AREA UNIT'!$B:$C,2,FALSE),"")</f>
        <v>KM 69</v>
      </c>
      <c r="Q186" s="592" t="str">
        <f>IFERROR(IF(N186="","",VLOOKUP(N186,'UNIT UNREG'!$B:$C,2,FALSE)),"")</f>
        <v/>
      </c>
      <c r="R186" s="574"/>
      <c r="S186" s="238">
        <v>28</v>
      </c>
      <c r="T186" s="7">
        <v>301</v>
      </c>
      <c r="U186" s="724" t="s">
        <v>70</v>
      </c>
      <c r="V186" s="592" t="str">
        <f>IFERROR(VLOOKUP(T186,'SETT AREA UNIT'!$B:$C,2,FALSE),"")</f>
        <v>KM 34</v>
      </c>
      <c r="W186" s="592" t="str">
        <f>IFERROR(IF(T186="","",VLOOKUP(T186,'UNIT UNREG'!$B:$C,2,FALSE)),"")</f>
        <v/>
      </c>
      <c r="X186" s="574"/>
      <c r="Y186" s="238"/>
      <c r="Z186" s="238"/>
      <c r="AA186" s="573"/>
      <c r="AB186" s="592" t="str">
        <f>IFERROR(VLOOKUP(Z186,'SETT AREA UNIT'!$B:$C,2,FALSE),"")</f>
        <v/>
      </c>
      <c r="AC186" s="592" t="str">
        <f>IFERROR(IF(Z186="","",VLOOKUP(Z186,'UNIT UNREG'!$B:$C,2,FALSE)),"")</f>
        <v/>
      </c>
      <c r="AE186" s="238"/>
      <c r="AF186" s="238"/>
      <c r="AG186" s="573"/>
      <c r="AH186" s="592" t="str">
        <f>IFERROR(VLOOKUP(AF186,'SETT AREA UNIT'!$B:$C,2,FALSE),"")</f>
        <v/>
      </c>
      <c r="AI186" s="592" t="str">
        <f>IFERROR(IF(AF186="","",VLOOKUP(AF186,'UNIT UNREG'!$B:$C,2,FALSE)),"")</f>
        <v/>
      </c>
      <c r="AK186" s="238"/>
      <c r="AL186" s="238"/>
      <c r="AM186" s="238"/>
      <c r="AN186" s="592" t="str">
        <f>IFERROR(VLOOKUP(AL186,'SETT AREA UNIT'!$B:$C,2,FALSE),"")</f>
        <v/>
      </c>
      <c r="AO186" s="592" t="str">
        <f>IFERROR(IF(AL186="","",VLOOKUP(AL186,'UNIT UNREG'!$B:$C,2,FALSE)),"")</f>
        <v/>
      </c>
      <c r="AQ186" s="238"/>
      <c r="AR186" s="238"/>
      <c r="AS186" s="238"/>
      <c r="AT186" s="592" t="str">
        <f>IFERROR(VLOOKUP(AR186,'SETT AREA UNIT'!$B:$C,2,FALSE),"")</f>
        <v/>
      </c>
      <c r="AU186" s="592" t="str">
        <f>IFERROR(IF(AR186="","",VLOOKUP(AR186,'UNIT UNREG'!$B:$C,2,FALSE)),"")</f>
        <v/>
      </c>
      <c r="AW186" s="238"/>
      <c r="AX186" s="238"/>
      <c r="AY186" s="238"/>
      <c r="AZ186" s="592" t="str">
        <f>IFERROR(VLOOKUP(AX186,'SETT AREA UNIT'!$B:$C,2,FALSE),"")</f>
        <v/>
      </c>
      <c r="BA186" s="592" t="str">
        <f>IFERROR(IF(AX186="","",VLOOKUP(AX186,'UNIT UNREG'!$B:$C,2,FALSE)),"")</f>
        <v/>
      </c>
      <c r="BC186" s="238">
        <v>9</v>
      </c>
      <c r="BD186" s="7">
        <v>355</v>
      </c>
      <c r="BE186" s="418" t="s">
        <v>566</v>
      </c>
      <c r="BF186" s="592" t="str">
        <f>IFERROR(VLOOKUP(BD186,'SETT AREA UNIT'!$B:$C,2,FALSE),"")</f>
        <v>KM 69</v>
      </c>
      <c r="BG186" s="592" t="str">
        <f>IFERROR(IF(BD186="","",VLOOKUP(BD186,'UNIT UNREG'!$B:$C,2,FALSE)),"")</f>
        <v/>
      </c>
      <c r="BH186" s="572"/>
      <c r="BI186" s="238"/>
      <c r="BJ186" s="238"/>
      <c r="BK186" s="238"/>
      <c r="BL186" s="592" t="str">
        <f>IFERROR(VLOOKUP(BJ186,'SETT AREA UNIT'!$B:$C,2,FALSE),"")</f>
        <v/>
      </c>
      <c r="BM186" s="592" t="str">
        <f>IFERROR(VLOOKUP(BJ186,'UNIT UNREG'!$B:$C,2,FALSE),"")</f>
        <v>UNREG</v>
      </c>
      <c r="BO186" s="238"/>
      <c r="BP186" s="238"/>
      <c r="BQ186" s="238"/>
      <c r="BR186" s="238"/>
      <c r="BT186" s="238"/>
      <c r="BU186" s="238"/>
      <c r="BV186" s="238"/>
      <c r="BW186" s="238"/>
      <c r="BY186" s="238"/>
      <c r="BZ186" s="238"/>
      <c r="CA186" s="238"/>
      <c r="CB186" s="238"/>
      <c r="CD186" s="238"/>
      <c r="CE186" s="238"/>
      <c r="CF186" s="238"/>
      <c r="CG186" s="238"/>
      <c r="CI186" s="238"/>
      <c r="CJ186" s="238"/>
      <c r="CK186" s="238"/>
      <c r="CL186" s="238"/>
      <c r="CN186" s="238"/>
      <c r="CO186" s="238"/>
      <c r="CP186" s="238"/>
      <c r="CQ186" s="238"/>
    </row>
    <row r="187" spans="1:95">
      <c r="A187" s="238">
        <v>25</v>
      </c>
      <c r="B187" s="7">
        <v>192</v>
      </c>
      <c r="C187" s="356" t="s">
        <v>65</v>
      </c>
      <c r="D187" s="592" t="str">
        <f>IFERROR(VLOOKUP(B187,'SETT AREA UNIT'!$B:$C,2,FALSE),"")</f>
        <v>KM 34</v>
      </c>
      <c r="E187" s="592" t="str">
        <f>IFERROR(IF(B187="","",VLOOKUP(B187,'UNIT UNREG'!$B:$C,2,FALSE)),"")</f>
        <v/>
      </c>
      <c r="F187" s="574"/>
      <c r="G187" s="238">
        <v>39</v>
      </c>
      <c r="H187" s="7">
        <v>419</v>
      </c>
      <c r="I187" s="356" t="s">
        <v>574</v>
      </c>
      <c r="J187" s="592" t="str">
        <f>IFERROR(VLOOKUP(H187,'SETT AREA UNIT'!$B:$C,2,FALSE),"")</f>
        <v>KM 69</v>
      </c>
      <c r="K187" s="592" t="str">
        <f>IFERROR(IF(H187="","",VLOOKUP(H187,'UNIT UNREG'!$B:$C,2,FALSE)),"")</f>
        <v/>
      </c>
      <c r="L187" s="574"/>
      <c r="M187" s="238"/>
      <c r="N187" s="238"/>
      <c r="O187" s="238"/>
      <c r="P187" s="592" t="str">
        <f>IFERROR(VLOOKUP(N187,'SETT AREA UNIT'!$B:$C,2,FALSE),"")</f>
        <v/>
      </c>
      <c r="Q187" s="592" t="str">
        <f>IFERROR(IF(N187="","",VLOOKUP(N187,'UNIT UNREG'!$B:$C,2,FALSE)),"")</f>
        <v/>
      </c>
      <c r="R187" s="574"/>
      <c r="S187" s="238">
        <v>52</v>
      </c>
      <c r="T187" s="7">
        <v>274</v>
      </c>
      <c r="U187" s="724" t="s">
        <v>70</v>
      </c>
      <c r="V187" s="592" t="str">
        <f>IFERROR(VLOOKUP(T187,'SETT AREA UNIT'!$B:$C,2,FALSE),"")</f>
        <v>KM 69</v>
      </c>
      <c r="W187" s="592" t="str">
        <f>IFERROR(IF(T187="","",VLOOKUP(T187,'UNIT UNREG'!$B:$C,2,FALSE)),"")</f>
        <v/>
      </c>
      <c r="X187" s="574"/>
      <c r="Y187" s="238"/>
      <c r="Z187" s="238"/>
      <c r="AA187" s="575"/>
      <c r="AB187" s="592" t="str">
        <f>IFERROR(VLOOKUP(Z187,'SETT AREA UNIT'!$B:$C,2,FALSE),"")</f>
        <v/>
      </c>
      <c r="AC187" s="592" t="str">
        <f>IFERROR(IF(Z187="","",VLOOKUP(Z187,'UNIT UNREG'!$B:$C,2,FALSE)),"")</f>
        <v/>
      </c>
      <c r="AE187" s="238"/>
      <c r="AF187" s="238"/>
      <c r="AG187" s="575"/>
      <c r="AH187" s="592" t="str">
        <f>IFERROR(VLOOKUP(AF187,'SETT AREA UNIT'!$B:$C,2,FALSE),"")</f>
        <v/>
      </c>
      <c r="AI187" s="592" t="str">
        <f>IFERROR(IF(AF187="","",VLOOKUP(AF187,'UNIT UNREG'!$B:$C,2,FALSE)),"")</f>
        <v/>
      </c>
      <c r="AK187" s="238"/>
      <c r="AL187" s="238"/>
      <c r="AM187" s="238"/>
      <c r="AN187" s="592" t="str">
        <f>IFERROR(VLOOKUP(AL187,'SETT AREA UNIT'!$B:$C,2,FALSE),"")</f>
        <v/>
      </c>
      <c r="AO187" s="592" t="str">
        <f>IFERROR(IF(AL187="","",VLOOKUP(AL187,'UNIT UNREG'!$B:$C,2,FALSE)),"")</f>
        <v/>
      </c>
      <c r="AQ187" s="238"/>
      <c r="AR187" s="238"/>
      <c r="AS187" s="238"/>
      <c r="AT187" s="592" t="str">
        <f>IFERROR(VLOOKUP(AR187,'SETT AREA UNIT'!$B:$C,2,FALSE),"")</f>
        <v/>
      </c>
      <c r="AU187" s="592" t="str">
        <f>IFERROR(IF(AR187="","",VLOOKUP(AR187,'UNIT UNREG'!$B:$C,2,FALSE)),"")</f>
        <v/>
      </c>
      <c r="AW187" s="238"/>
      <c r="AX187" s="238"/>
      <c r="AY187" s="238"/>
      <c r="AZ187" s="592" t="str">
        <f>IFERROR(VLOOKUP(AX187,'SETT AREA UNIT'!$B:$C,2,FALSE),"")</f>
        <v/>
      </c>
      <c r="BA187" s="592" t="str">
        <f>IFERROR(IF(AX187="","",VLOOKUP(AX187,'UNIT UNREG'!$B:$C,2,FALSE)),"")</f>
        <v/>
      </c>
      <c r="BC187" s="238"/>
      <c r="BD187" s="238"/>
      <c r="BE187" s="238"/>
      <c r="BF187" s="592" t="str">
        <f>IFERROR(VLOOKUP(BD187,'SETT AREA UNIT'!$B:$C,2,FALSE),"")</f>
        <v/>
      </c>
      <c r="BG187" s="592" t="str">
        <f>IFERROR(IF(BD187="","",VLOOKUP(BD187,'UNIT UNREG'!$B:$C,2,FALSE)),"")</f>
        <v/>
      </c>
      <c r="BH187" s="572"/>
      <c r="BI187" s="238"/>
      <c r="BJ187" s="238"/>
      <c r="BK187" s="238"/>
      <c r="BL187" s="592" t="str">
        <f>IFERROR(VLOOKUP(BJ187,'SETT AREA UNIT'!$B:$C,2,FALSE),"")</f>
        <v/>
      </c>
      <c r="BM187" s="592" t="str">
        <f>IFERROR(VLOOKUP(BJ187,'UNIT UNREG'!$B:$C,2,FALSE),"")</f>
        <v>UNREG</v>
      </c>
      <c r="BO187" s="238"/>
      <c r="BP187" s="238"/>
      <c r="BQ187" s="238"/>
      <c r="BR187" s="238"/>
      <c r="BT187" s="238"/>
      <c r="BU187" s="238"/>
      <c r="BV187" s="238"/>
      <c r="BW187" s="238"/>
      <c r="BY187" s="238"/>
      <c r="BZ187" s="238"/>
      <c r="CA187" s="238"/>
      <c r="CB187" s="238"/>
      <c r="CD187" s="238"/>
      <c r="CE187" s="238"/>
      <c r="CF187" s="238"/>
      <c r="CG187" s="238"/>
      <c r="CI187" s="238"/>
      <c r="CJ187" s="238"/>
      <c r="CK187" s="238"/>
      <c r="CL187" s="238"/>
      <c r="CN187" s="238"/>
      <c r="CO187" s="238"/>
      <c r="CP187" s="238"/>
      <c r="CQ187" s="238"/>
    </row>
    <row r="188" spans="1:95">
      <c r="A188" s="238">
        <v>25</v>
      </c>
      <c r="B188" s="7">
        <v>184</v>
      </c>
      <c r="C188" s="356" t="s">
        <v>65</v>
      </c>
      <c r="D188" s="592" t="str">
        <f>IFERROR(VLOOKUP(B188,'SETT AREA UNIT'!$B:$C,2,FALSE),"")</f>
        <v>KM 34</v>
      </c>
      <c r="E188" s="592" t="str">
        <f>IFERROR(IF(B188="","",VLOOKUP(B188,'UNIT UNREG'!$B:$C,2,FALSE)),"")</f>
        <v/>
      </c>
      <c r="F188" s="574"/>
      <c r="G188" s="238"/>
      <c r="H188" s="238"/>
      <c r="I188" s="238"/>
      <c r="J188" s="592" t="str">
        <f>IFERROR(VLOOKUP(H188,'SETT AREA UNIT'!$B:$C,2,FALSE),"")</f>
        <v/>
      </c>
      <c r="K188" s="592" t="str">
        <f>IFERROR(IF(H188="","",VLOOKUP(H188,'UNIT UNREG'!$B:$C,2,FALSE)),"")</f>
        <v/>
      </c>
      <c r="L188" s="574"/>
      <c r="M188" s="238"/>
      <c r="N188" s="238"/>
      <c r="O188" s="573"/>
      <c r="P188" s="592" t="str">
        <f>IFERROR(VLOOKUP(N188,'SETT AREA UNIT'!$B:$C,2,FALSE),"")</f>
        <v/>
      </c>
      <c r="Q188" s="592" t="str">
        <f>IFERROR(IF(N188="","",VLOOKUP(N188,'UNIT UNREG'!$B:$C,2,FALSE)),"")</f>
        <v/>
      </c>
      <c r="R188" s="574"/>
      <c r="S188" s="238">
        <v>52</v>
      </c>
      <c r="T188" s="7">
        <v>364</v>
      </c>
      <c r="U188" s="724" t="s">
        <v>70</v>
      </c>
      <c r="V188" s="592" t="str">
        <f>IFERROR(VLOOKUP(T188,'SETT AREA UNIT'!$B:$C,2,FALSE),"")</f>
        <v>KM 69</v>
      </c>
      <c r="W188" s="592" t="str">
        <f>IFERROR(IF(T188="","",VLOOKUP(T188,'UNIT UNREG'!$B:$C,2,FALSE)),"")</f>
        <v/>
      </c>
      <c r="X188" s="574"/>
      <c r="Y188" s="238"/>
      <c r="Z188" s="238"/>
      <c r="AA188" s="573"/>
      <c r="AB188" s="592" t="str">
        <f>IFERROR(VLOOKUP(Z188,'SETT AREA UNIT'!$B:$C,2,FALSE),"")</f>
        <v/>
      </c>
      <c r="AC188" s="592" t="str">
        <f>IFERROR(IF(Z188="","",VLOOKUP(Z188,'UNIT UNREG'!$B:$C,2,FALSE)),"")</f>
        <v/>
      </c>
      <c r="AE188" s="238"/>
      <c r="AF188" s="238"/>
      <c r="AG188" s="573"/>
      <c r="AH188" s="592" t="str">
        <f>IFERROR(VLOOKUP(AF188,'SETT AREA UNIT'!$B:$C,2,FALSE),"")</f>
        <v/>
      </c>
      <c r="AI188" s="592" t="str">
        <f>IFERROR(IF(AF188="","",VLOOKUP(AF188,'UNIT UNREG'!$B:$C,2,FALSE)),"")</f>
        <v/>
      </c>
      <c r="AK188" s="238"/>
      <c r="AL188" s="238"/>
      <c r="AM188" s="238"/>
      <c r="AN188" s="592" t="str">
        <f>IFERROR(VLOOKUP(AL188,'SETT AREA UNIT'!$B:$C,2,FALSE),"")</f>
        <v/>
      </c>
      <c r="AO188" s="592" t="str">
        <f>IFERROR(IF(AL188="","",VLOOKUP(AL188,'UNIT UNREG'!$B:$C,2,FALSE)),"")</f>
        <v/>
      </c>
      <c r="AQ188" s="238"/>
      <c r="AR188" s="238"/>
      <c r="AS188" s="238"/>
      <c r="AT188" s="592" t="str">
        <f>IFERROR(VLOOKUP(AR188,'SETT AREA UNIT'!$B:$C,2,FALSE),"")</f>
        <v/>
      </c>
      <c r="AU188" s="592" t="str">
        <f>IFERROR(IF(AR188="","",VLOOKUP(AR188,'UNIT UNREG'!$B:$C,2,FALSE)),"")</f>
        <v/>
      </c>
      <c r="AW188" s="238"/>
      <c r="AX188" s="238"/>
      <c r="AY188" s="238"/>
      <c r="AZ188" s="592" t="str">
        <f>IFERROR(VLOOKUP(AX188,'SETT AREA UNIT'!$B:$C,2,FALSE),"")</f>
        <v/>
      </c>
      <c r="BA188" s="592" t="str">
        <f>IFERROR(IF(AX188="","",VLOOKUP(AX188,'UNIT UNREG'!$B:$C,2,FALSE)),"")</f>
        <v/>
      </c>
      <c r="BC188" s="238"/>
      <c r="BD188" s="238"/>
      <c r="BE188" s="238"/>
      <c r="BF188" s="592" t="str">
        <f>IFERROR(VLOOKUP(BD188,'SETT AREA UNIT'!$B:$C,2,FALSE),"")</f>
        <v/>
      </c>
      <c r="BG188" s="592" t="str">
        <f>IFERROR(IF(BD188="","",VLOOKUP(BD188,'UNIT UNREG'!$B:$C,2,FALSE)),"")</f>
        <v/>
      </c>
      <c r="BH188" s="572"/>
      <c r="BI188" s="238"/>
      <c r="BJ188" s="238"/>
      <c r="BK188" s="238"/>
      <c r="BL188" s="592" t="str">
        <f>IFERROR(VLOOKUP(BJ188,'SETT AREA UNIT'!$B:$C,2,FALSE),"")</f>
        <v/>
      </c>
      <c r="BM188" s="592" t="str">
        <f>IFERROR(VLOOKUP(BJ188,'UNIT UNREG'!$B:$C,2,FALSE),"")</f>
        <v>UNREG</v>
      </c>
      <c r="BO188" s="238"/>
      <c r="BP188" s="238"/>
      <c r="BQ188" s="238"/>
      <c r="BR188" s="238"/>
      <c r="BT188" s="238"/>
      <c r="BU188" s="238"/>
      <c r="BV188" s="238"/>
      <c r="BW188" s="238"/>
      <c r="BY188" s="238"/>
      <c r="BZ188" s="238"/>
      <c r="CA188" s="238"/>
      <c r="CB188" s="238"/>
      <c r="CD188" s="238"/>
      <c r="CE188" s="238"/>
      <c r="CF188" s="238"/>
      <c r="CG188" s="238"/>
      <c r="CI188" s="238"/>
      <c r="CJ188" s="238"/>
      <c r="CK188" s="238"/>
      <c r="CL188" s="238"/>
      <c r="CN188" s="238"/>
      <c r="CO188" s="238"/>
      <c r="CP188" s="238"/>
      <c r="CQ188" s="238"/>
    </row>
    <row r="189" spans="1:95">
      <c r="A189" s="238">
        <v>28</v>
      </c>
      <c r="B189" s="7">
        <v>169</v>
      </c>
      <c r="C189" s="356" t="s">
        <v>65</v>
      </c>
      <c r="D189" s="592" t="str">
        <f>IFERROR(VLOOKUP(B189,'SETT AREA UNIT'!$B:$C,2,FALSE),"")</f>
        <v>KM 34</v>
      </c>
      <c r="E189" s="592" t="str">
        <f>IFERROR(IF(B189="","",VLOOKUP(B189,'UNIT UNREG'!$B:$C,2,FALSE)),"")</f>
        <v/>
      </c>
      <c r="F189" s="574"/>
      <c r="G189" s="238"/>
      <c r="H189" s="238"/>
      <c r="I189" s="238"/>
      <c r="J189" s="592" t="str">
        <f>IFERROR(VLOOKUP(H189,'SETT AREA UNIT'!$B:$C,2,FALSE),"")</f>
        <v/>
      </c>
      <c r="K189" s="592" t="str">
        <f>IFERROR(IF(H189="","",VLOOKUP(H189,'UNIT UNREG'!$B:$C,2,FALSE)),"")</f>
        <v/>
      </c>
      <c r="L189" s="574"/>
      <c r="M189" s="238"/>
      <c r="N189" s="238"/>
      <c r="O189" s="575"/>
      <c r="P189" s="592" t="str">
        <f>IFERROR(VLOOKUP(N189,'SETT AREA UNIT'!$B:$C,2,FALSE),"")</f>
        <v/>
      </c>
      <c r="Q189" s="592" t="str">
        <f>IFERROR(IF(N189="","",VLOOKUP(N189,'UNIT UNREG'!$B:$C,2,FALSE)),"")</f>
        <v/>
      </c>
      <c r="R189" s="574"/>
      <c r="S189" s="238"/>
      <c r="T189" s="238"/>
      <c r="U189" s="238"/>
      <c r="V189" s="592" t="str">
        <f>IFERROR(VLOOKUP(T189,'SETT AREA UNIT'!$B:$C,2,FALSE),"")</f>
        <v/>
      </c>
      <c r="W189" s="592" t="str">
        <f>IFERROR(IF(T189="","",VLOOKUP(T189,'UNIT UNREG'!$B:$C,2,FALSE)),"")</f>
        <v/>
      </c>
      <c r="X189" s="574"/>
      <c r="Y189" s="238"/>
      <c r="Z189" s="238"/>
      <c r="AA189" s="575"/>
      <c r="AB189" s="592" t="str">
        <f>IFERROR(VLOOKUP(Z189,'SETT AREA UNIT'!$B:$C,2,FALSE),"")</f>
        <v/>
      </c>
      <c r="AC189" s="592" t="str">
        <f>IFERROR(IF(Z189="","",VLOOKUP(Z189,'UNIT UNREG'!$B:$C,2,FALSE)),"")</f>
        <v/>
      </c>
      <c r="AE189" s="238"/>
      <c r="AF189" s="238"/>
      <c r="AG189" s="575"/>
      <c r="AH189" s="592" t="str">
        <f>IFERROR(VLOOKUP(AF189,'SETT AREA UNIT'!$B:$C,2,FALSE),"")</f>
        <v/>
      </c>
      <c r="AI189" s="592" t="str">
        <f>IFERROR(IF(AF189="","",VLOOKUP(AF189,'UNIT UNREG'!$B:$C,2,FALSE)),"")</f>
        <v/>
      </c>
      <c r="AK189" s="238"/>
      <c r="AL189" s="238"/>
      <c r="AM189" s="238"/>
      <c r="AN189" s="592" t="str">
        <f>IFERROR(VLOOKUP(AL189,'SETT AREA UNIT'!$B:$C,2,FALSE),"")</f>
        <v/>
      </c>
      <c r="AO189" s="592" t="str">
        <f>IFERROR(IF(AL189="","",VLOOKUP(AL189,'UNIT UNREG'!$B:$C,2,FALSE)),"")</f>
        <v/>
      </c>
      <c r="AQ189" s="238"/>
      <c r="AR189" s="238"/>
      <c r="AS189" s="238"/>
      <c r="AT189" s="592" t="str">
        <f>IFERROR(VLOOKUP(AR189,'SETT AREA UNIT'!$B:$C,2,FALSE),"")</f>
        <v/>
      </c>
      <c r="AU189" s="592" t="str">
        <f>IFERROR(IF(AR189="","",VLOOKUP(AR189,'UNIT UNREG'!$B:$C,2,FALSE)),"")</f>
        <v/>
      </c>
      <c r="AW189" s="238"/>
      <c r="AX189" s="238"/>
      <c r="AY189" s="238"/>
      <c r="AZ189" s="592" t="str">
        <f>IFERROR(VLOOKUP(AX189,'SETT AREA UNIT'!$B:$C,2,FALSE),"")</f>
        <v/>
      </c>
      <c r="BA189" s="592" t="str">
        <f>IFERROR(IF(AX189="","",VLOOKUP(AX189,'UNIT UNREG'!$B:$C,2,FALSE)),"")</f>
        <v/>
      </c>
      <c r="BC189" s="238"/>
      <c r="BD189" s="238"/>
      <c r="BE189" s="238"/>
      <c r="BF189" s="592" t="str">
        <f>IFERROR(VLOOKUP(BD189,'SETT AREA UNIT'!$B:$C,2,FALSE),"")</f>
        <v/>
      </c>
      <c r="BG189" s="592" t="str">
        <f>IFERROR(IF(BD189="","",VLOOKUP(BD189,'UNIT UNREG'!$B:$C,2,FALSE)),"")</f>
        <v/>
      </c>
      <c r="BH189" s="572"/>
      <c r="BI189" s="238"/>
      <c r="BJ189" s="238"/>
      <c r="BK189" s="238"/>
      <c r="BL189" s="592" t="str">
        <f>IFERROR(VLOOKUP(BJ189,'SETT AREA UNIT'!$B:$C,2,FALSE),"")</f>
        <v/>
      </c>
      <c r="BM189" s="592" t="str">
        <f>IFERROR(VLOOKUP(BJ189,'UNIT UNREG'!$B:$C,2,FALSE),"")</f>
        <v>UNREG</v>
      </c>
      <c r="BO189" s="238"/>
      <c r="BP189" s="238"/>
      <c r="BQ189" s="238"/>
      <c r="BR189" s="238"/>
      <c r="BT189" s="238"/>
      <c r="BU189" s="238"/>
      <c r="BV189" s="238"/>
      <c r="BW189" s="238"/>
      <c r="BY189" s="238"/>
      <c r="BZ189" s="238"/>
      <c r="CA189" s="238"/>
      <c r="CB189" s="238"/>
      <c r="CD189" s="238"/>
      <c r="CE189" s="238"/>
      <c r="CF189" s="238"/>
      <c r="CG189" s="238"/>
      <c r="CI189" s="238"/>
      <c r="CJ189" s="238"/>
      <c r="CK189" s="238"/>
      <c r="CL189" s="238"/>
      <c r="CN189" s="238"/>
      <c r="CO189" s="238"/>
      <c r="CP189" s="238"/>
      <c r="CQ189" s="238"/>
    </row>
    <row r="190" spans="1:95">
      <c r="A190" s="238">
        <v>46</v>
      </c>
      <c r="B190" s="7">
        <v>321</v>
      </c>
      <c r="C190" s="356" t="s">
        <v>65</v>
      </c>
      <c r="D190" s="592" t="str">
        <f>IFERROR(VLOOKUP(B190,'SETT AREA UNIT'!$B:$C,2,FALSE),"")</f>
        <v>KM 34</v>
      </c>
      <c r="E190" s="592" t="str">
        <f>IFERROR(IF(B190="","",VLOOKUP(B190,'UNIT UNREG'!$B:$C,2,FALSE)),"")</f>
        <v/>
      </c>
      <c r="F190" s="574"/>
      <c r="G190" s="238"/>
      <c r="H190" s="238"/>
      <c r="I190" s="238"/>
      <c r="J190" s="592" t="str">
        <f>IFERROR(VLOOKUP(H190,'SETT AREA UNIT'!$B:$C,2,FALSE),"")</f>
        <v/>
      </c>
      <c r="K190" s="592" t="str">
        <f>IFERROR(IF(H190="","",VLOOKUP(H190,'UNIT UNREG'!$B:$C,2,FALSE)),"")</f>
        <v/>
      </c>
      <c r="L190" s="574"/>
      <c r="M190" s="238"/>
      <c r="N190" s="238"/>
      <c r="O190" s="573"/>
      <c r="P190" s="592" t="str">
        <f>IFERROR(VLOOKUP(N190,'SETT AREA UNIT'!$B:$C,2,FALSE),"")</f>
        <v/>
      </c>
      <c r="Q190" s="592" t="str">
        <f>IFERROR(IF(N190="","",VLOOKUP(N190,'UNIT UNREG'!$B:$C,2,FALSE)),"")</f>
        <v/>
      </c>
      <c r="R190" s="574"/>
      <c r="S190" s="238"/>
      <c r="T190" s="238"/>
      <c r="U190" s="238"/>
      <c r="V190" s="592" t="str">
        <f>IFERROR(VLOOKUP(T190,'SETT AREA UNIT'!$B:$C,2,FALSE),"")</f>
        <v/>
      </c>
      <c r="W190" s="592" t="str">
        <f>IFERROR(IF(T190="","",VLOOKUP(T190,'UNIT UNREG'!$B:$C,2,FALSE)),"")</f>
        <v/>
      </c>
      <c r="X190" s="574"/>
      <c r="Y190" s="238"/>
      <c r="Z190" s="238"/>
      <c r="AA190" s="573"/>
      <c r="AB190" s="592" t="str">
        <f>IFERROR(VLOOKUP(Z190,'SETT AREA UNIT'!$B:$C,2,FALSE),"")</f>
        <v/>
      </c>
      <c r="AC190" s="592" t="str">
        <f>IFERROR(IF(Z190="","",VLOOKUP(Z190,'UNIT UNREG'!$B:$C,2,FALSE)),"")</f>
        <v/>
      </c>
      <c r="AE190" s="238"/>
      <c r="AF190" s="238"/>
      <c r="AG190" s="573"/>
      <c r="AH190" s="592" t="str">
        <f>IFERROR(VLOOKUP(AF190,'SETT AREA UNIT'!$B:$C,2,FALSE),"")</f>
        <v/>
      </c>
      <c r="AI190" s="592" t="str">
        <f>IFERROR(IF(AF190="","",VLOOKUP(AF190,'UNIT UNREG'!$B:$C,2,FALSE)),"")</f>
        <v/>
      </c>
      <c r="AK190" s="238"/>
      <c r="AL190" s="238"/>
      <c r="AM190" s="238"/>
      <c r="AN190" s="592" t="str">
        <f>IFERROR(VLOOKUP(AL190,'SETT AREA UNIT'!$B:$C,2,FALSE),"")</f>
        <v/>
      </c>
      <c r="AO190" s="592" t="str">
        <f>IFERROR(IF(AL190="","",VLOOKUP(AL190,'UNIT UNREG'!$B:$C,2,FALSE)),"")</f>
        <v/>
      </c>
      <c r="AQ190" s="238"/>
      <c r="AR190" s="238"/>
      <c r="AS190" s="238"/>
      <c r="AT190" s="592" t="str">
        <f>IFERROR(VLOOKUP(AR190,'SETT AREA UNIT'!$B:$C,2,FALSE),"")</f>
        <v/>
      </c>
      <c r="AU190" s="592" t="str">
        <f>IFERROR(IF(AR190="","",VLOOKUP(AR190,'UNIT UNREG'!$B:$C,2,FALSE)),"")</f>
        <v/>
      </c>
      <c r="AW190" s="238"/>
      <c r="AX190" s="238"/>
      <c r="AY190" s="238"/>
      <c r="AZ190" s="592" t="str">
        <f>IFERROR(VLOOKUP(AX190,'SETT AREA UNIT'!$B:$C,2,FALSE),"")</f>
        <v/>
      </c>
      <c r="BA190" s="592" t="str">
        <f>IFERROR(IF(AX190="","",VLOOKUP(AX190,'UNIT UNREG'!$B:$C,2,FALSE)),"")</f>
        <v/>
      </c>
      <c r="BC190" s="238"/>
      <c r="BD190" s="238"/>
      <c r="BE190" s="573"/>
      <c r="BF190" s="592" t="str">
        <f>IFERROR(VLOOKUP(BD190,'SETT AREA UNIT'!$B:$C,2,FALSE),"")</f>
        <v/>
      </c>
      <c r="BG190" s="592" t="str">
        <f>IFERROR(IF(BD190="","",VLOOKUP(BD190,'UNIT UNREG'!$B:$C,2,FALSE)),"")</f>
        <v/>
      </c>
      <c r="BH190" s="572"/>
      <c r="BI190" s="238"/>
      <c r="BJ190" s="238"/>
      <c r="BK190" s="573"/>
      <c r="BL190" s="592" t="str">
        <f>IFERROR(VLOOKUP(BJ190,'SETT AREA UNIT'!$B:$C,2,FALSE),"")</f>
        <v/>
      </c>
      <c r="BM190" s="592" t="str">
        <f>IFERROR(VLOOKUP(BJ190,'UNIT UNREG'!$B:$C,2,FALSE),"")</f>
        <v>UNREG</v>
      </c>
      <c r="BO190" s="238"/>
      <c r="BP190" s="238"/>
      <c r="BQ190" s="238"/>
      <c r="BR190" s="238"/>
      <c r="BT190" s="238"/>
      <c r="BU190" s="238"/>
      <c r="BV190" s="238"/>
      <c r="BW190" s="238"/>
      <c r="BY190" s="238"/>
      <c r="BZ190" s="238"/>
      <c r="CA190" s="238"/>
      <c r="CB190" s="238"/>
      <c r="CD190" s="238"/>
      <c r="CE190" s="238"/>
      <c r="CF190" s="238"/>
      <c r="CG190" s="238"/>
      <c r="CI190" s="238"/>
      <c r="CJ190" s="238"/>
      <c r="CK190" s="238"/>
      <c r="CL190" s="238"/>
      <c r="CN190" s="238"/>
      <c r="CO190" s="238"/>
      <c r="CP190" s="238"/>
      <c r="CQ190" s="238"/>
    </row>
    <row r="191" spans="1:95">
      <c r="A191" s="238"/>
      <c r="B191" s="238"/>
      <c r="C191" s="238"/>
      <c r="D191" s="592" t="str">
        <f>IFERROR(VLOOKUP(B191,'SETT AREA UNIT'!$B:$C,2,FALSE),"")</f>
        <v/>
      </c>
      <c r="E191" s="592" t="str">
        <f>IFERROR(IF(B191="","",VLOOKUP(B191,'UNIT UNREG'!$B:$C,2,FALSE)),"")</f>
        <v/>
      </c>
      <c r="F191" s="574"/>
      <c r="G191" s="238"/>
      <c r="H191" s="238"/>
      <c r="I191" s="238"/>
      <c r="J191" s="592" t="str">
        <f>IFERROR(VLOOKUP(H191,'SETT AREA UNIT'!$B:$C,2,FALSE),"")</f>
        <v/>
      </c>
      <c r="K191" s="592" t="str">
        <f>IFERROR(IF(H191="","",VLOOKUP(H191,'UNIT UNREG'!$B:$C,2,FALSE)),"")</f>
        <v/>
      </c>
      <c r="L191" s="574"/>
      <c r="M191" s="238"/>
      <c r="N191" s="238"/>
      <c r="O191" s="575"/>
      <c r="P191" s="592" t="str">
        <f>IFERROR(VLOOKUP(N191,'SETT AREA UNIT'!$B:$C,2,FALSE),"")</f>
        <v/>
      </c>
      <c r="Q191" s="592" t="str">
        <f>IFERROR(IF(N191="","",VLOOKUP(N191,'UNIT UNREG'!$B:$C,2,FALSE)),"")</f>
        <v/>
      </c>
      <c r="R191" s="574"/>
      <c r="S191" s="238"/>
      <c r="T191" s="238"/>
      <c r="U191" s="238"/>
      <c r="V191" s="592" t="str">
        <f>IFERROR(VLOOKUP(T191,'SETT AREA UNIT'!$B:$C,2,FALSE),"")</f>
        <v/>
      </c>
      <c r="W191" s="592" t="str">
        <f>IFERROR(IF(T191="","",VLOOKUP(T191,'UNIT UNREG'!$B:$C,2,FALSE)),"")</f>
        <v/>
      </c>
      <c r="X191" s="574"/>
      <c r="Y191" s="238"/>
      <c r="Z191" s="238"/>
      <c r="AA191" s="575"/>
      <c r="AB191" s="592" t="str">
        <f>IFERROR(VLOOKUP(Z191,'SETT AREA UNIT'!$B:$C,2,FALSE),"")</f>
        <v/>
      </c>
      <c r="AC191" s="592" t="str">
        <f>IFERROR(IF(Z191="","",VLOOKUP(Z191,'UNIT UNREG'!$B:$C,2,FALSE)),"")</f>
        <v/>
      </c>
      <c r="AE191" s="238"/>
      <c r="AF191" s="238"/>
      <c r="AG191" s="575"/>
      <c r="AH191" s="592" t="str">
        <f>IFERROR(VLOOKUP(AF191,'SETT AREA UNIT'!$B:$C,2,FALSE),"")</f>
        <v/>
      </c>
      <c r="AI191" s="592" t="str">
        <f>IFERROR(IF(AF191="","",VLOOKUP(AF191,'UNIT UNREG'!$B:$C,2,FALSE)),"")</f>
        <v/>
      </c>
      <c r="AK191" s="238"/>
      <c r="AL191" s="238"/>
      <c r="AM191" s="238"/>
      <c r="AN191" s="592" t="str">
        <f>IFERROR(VLOOKUP(AL191,'SETT AREA UNIT'!$B:$C,2,FALSE),"")</f>
        <v/>
      </c>
      <c r="AO191" s="592" t="str">
        <f>IFERROR(IF(AL191="","",VLOOKUP(AL191,'UNIT UNREG'!$B:$C,2,FALSE)),"")</f>
        <v/>
      </c>
      <c r="AQ191" s="238"/>
      <c r="AR191" s="238"/>
      <c r="AS191" s="238"/>
      <c r="AT191" s="592" t="str">
        <f>IFERROR(VLOOKUP(AR191,'SETT AREA UNIT'!$B:$C,2,FALSE),"")</f>
        <v/>
      </c>
      <c r="AU191" s="592" t="str">
        <f>IFERROR(IF(AR191="","",VLOOKUP(AR191,'UNIT UNREG'!$B:$C,2,FALSE)),"")</f>
        <v/>
      </c>
      <c r="AW191" s="238"/>
      <c r="AX191" s="238"/>
      <c r="AY191" s="575"/>
      <c r="AZ191" s="592" t="str">
        <f>IFERROR(VLOOKUP(AX191,'SETT AREA UNIT'!$B:$C,2,FALSE),"")</f>
        <v/>
      </c>
      <c r="BA191" s="592" t="str">
        <f>IFERROR(IF(AX191="","",VLOOKUP(AX191,'UNIT UNREG'!$B:$C,2,FALSE)),"")</f>
        <v/>
      </c>
      <c r="BC191" s="238"/>
      <c r="BD191" s="238"/>
      <c r="BE191" s="575"/>
      <c r="BF191" s="592" t="str">
        <f>IFERROR(VLOOKUP(BD191,'SETT AREA UNIT'!$B:$C,2,FALSE),"")</f>
        <v/>
      </c>
      <c r="BG191" s="592" t="str">
        <f>IFERROR(IF(BD191="","",VLOOKUP(BD191,'UNIT UNREG'!$B:$C,2,FALSE)),"")</f>
        <v/>
      </c>
      <c r="BH191" s="572"/>
      <c r="BI191" s="238"/>
      <c r="BJ191" s="238"/>
      <c r="BK191" s="575"/>
      <c r="BL191" s="592" t="str">
        <f>IFERROR(VLOOKUP(BJ191,'SETT AREA UNIT'!$B:$C,2,FALSE),"")</f>
        <v/>
      </c>
      <c r="BM191" s="592" t="str">
        <f>IFERROR(VLOOKUP(BJ191,'UNIT UNREG'!$B:$C,2,FALSE),"")</f>
        <v>UNREG</v>
      </c>
      <c r="BO191" s="238"/>
      <c r="BP191" s="238"/>
      <c r="BQ191" s="238"/>
      <c r="BR191" s="238"/>
      <c r="BT191" s="238"/>
      <c r="BU191" s="238"/>
      <c r="BV191" s="238"/>
      <c r="BW191" s="238"/>
      <c r="BY191" s="238"/>
      <c r="BZ191" s="238"/>
      <c r="CA191" s="238"/>
      <c r="CB191" s="238"/>
      <c r="CD191" s="238"/>
      <c r="CE191" s="238"/>
      <c r="CF191" s="238"/>
      <c r="CG191" s="238"/>
      <c r="CI191" s="238"/>
      <c r="CJ191" s="238"/>
      <c r="CK191" s="238"/>
      <c r="CL191" s="238"/>
      <c r="CN191" s="238"/>
      <c r="CO191" s="238"/>
      <c r="CP191" s="238"/>
      <c r="CQ191" s="238"/>
    </row>
    <row r="192" spans="1:95">
      <c r="A192" s="238"/>
      <c r="B192" s="238"/>
      <c r="C192" s="238"/>
      <c r="D192" s="592" t="str">
        <f>IFERROR(VLOOKUP(B192,'SETT AREA UNIT'!$B:$C,2,FALSE),"")</f>
        <v/>
      </c>
      <c r="E192" s="592" t="str">
        <f>IFERROR(IF(B192="","",VLOOKUP(B192,'UNIT UNREG'!$B:$C,2,FALSE)),"")</f>
        <v/>
      </c>
      <c r="F192" s="574"/>
      <c r="G192" s="238"/>
      <c r="H192" s="238"/>
      <c r="I192" s="238"/>
      <c r="J192" s="592" t="str">
        <f>IFERROR(VLOOKUP(H192,'SETT AREA UNIT'!$B:$C,2,FALSE),"")</f>
        <v/>
      </c>
      <c r="K192" s="592" t="str">
        <f>IFERROR(IF(H192="","",VLOOKUP(H192,'UNIT UNREG'!$B:$C,2,FALSE)),"")</f>
        <v/>
      </c>
      <c r="L192" s="574"/>
      <c r="M192" s="238"/>
      <c r="N192" s="238"/>
      <c r="O192" s="573"/>
      <c r="P192" s="592" t="str">
        <f>IFERROR(VLOOKUP(N192,'SETT AREA UNIT'!$B:$C,2,FALSE),"")</f>
        <v/>
      </c>
      <c r="Q192" s="592" t="str">
        <f>IFERROR(IF(N192="","",VLOOKUP(N192,'UNIT UNREG'!$B:$C,2,FALSE)),"")</f>
        <v/>
      </c>
      <c r="R192" s="574"/>
      <c r="S192" s="238"/>
      <c r="T192" s="238"/>
      <c r="U192" s="238"/>
      <c r="V192" s="592" t="str">
        <f>IFERROR(VLOOKUP(T192,'SETT AREA UNIT'!$B:$C,2,FALSE),"")</f>
        <v/>
      </c>
      <c r="W192" s="592" t="str">
        <f>IFERROR(IF(T192="","",VLOOKUP(T192,'UNIT UNREG'!$B:$C,2,FALSE)),"")</f>
        <v/>
      </c>
      <c r="X192" s="574"/>
      <c r="Y192" s="238"/>
      <c r="Z192" s="238"/>
      <c r="AA192" s="573"/>
      <c r="AB192" s="592" t="str">
        <f>IFERROR(VLOOKUP(Z192,'SETT AREA UNIT'!$B:$C,2,FALSE),"")</f>
        <v/>
      </c>
      <c r="AC192" s="592" t="str">
        <f>IFERROR(IF(Z192="","",VLOOKUP(Z192,'UNIT UNREG'!$B:$C,2,FALSE)),"")</f>
        <v/>
      </c>
      <c r="AE192" s="238"/>
      <c r="AF192" s="238"/>
      <c r="AG192" s="573"/>
      <c r="AH192" s="592" t="str">
        <f>IFERROR(VLOOKUP(AF192,'SETT AREA UNIT'!$B:$C,2,FALSE),"")</f>
        <v/>
      </c>
      <c r="AI192" s="592" t="str">
        <f>IFERROR(IF(AF192="","",VLOOKUP(AF192,'UNIT UNREG'!$B:$C,2,FALSE)),"")</f>
        <v/>
      </c>
      <c r="AK192" s="238"/>
      <c r="AL192" s="238"/>
      <c r="AM192" s="573"/>
      <c r="AN192" s="592" t="str">
        <f>IFERROR(VLOOKUP(AL192,'SETT AREA UNIT'!$B:$C,2,FALSE),"")</f>
        <v/>
      </c>
      <c r="AO192" s="592" t="str">
        <f>IFERROR(IF(AL192="","",VLOOKUP(AL192,'UNIT UNREG'!$B:$C,2,FALSE)),"")</f>
        <v/>
      </c>
      <c r="AQ192" s="238"/>
      <c r="AR192" s="238"/>
      <c r="AS192" s="573"/>
      <c r="AT192" s="592" t="str">
        <f>IFERROR(VLOOKUP(AR192,'SETT AREA UNIT'!$B:$C,2,FALSE),"")</f>
        <v/>
      </c>
      <c r="AU192" s="592" t="str">
        <f>IFERROR(IF(AR192="","",VLOOKUP(AR192,'UNIT UNREG'!$B:$C,2,FALSE)),"")</f>
        <v/>
      </c>
      <c r="AW192" s="238"/>
      <c r="AX192" s="238"/>
      <c r="AY192" s="573"/>
      <c r="AZ192" s="592" t="str">
        <f>IFERROR(VLOOKUP(AX192,'SETT AREA UNIT'!$B:$C,2,FALSE),"")</f>
        <v/>
      </c>
      <c r="BA192" s="592" t="str">
        <f>IFERROR(IF(AX192="","",VLOOKUP(AX192,'UNIT UNREG'!$B:$C,2,FALSE)),"")</f>
        <v/>
      </c>
      <c r="BC192" s="238"/>
      <c r="BD192" s="238"/>
      <c r="BE192" s="573"/>
      <c r="BF192" s="592" t="str">
        <f>IFERROR(VLOOKUP(BD192,'SETT AREA UNIT'!$B:$C,2,FALSE),"")</f>
        <v/>
      </c>
      <c r="BG192" s="592" t="str">
        <f>IFERROR(IF(BD192="","",VLOOKUP(BD192,'UNIT UNREG'!$B:$C,2,FALSE)),"")</f>
        <v/>
      </c>
      <c r="BH192" s="572"/>
      <c r="BI192" s="238"/>
      <c r="BJ192" s="238"/>
      <c r="BK192" s="573"/>
      <c r="BL192" s="592" t="str">
        <f>IFERROR(VLOOKUP(BJ192,'SETT AREA UNIT'!$B:$C,2,FALSE),"")</f>
        <v/>
      </c>
      <c r="BM192" s="592" t="str">
        <f>IFERROR(VLOOKUP(BJ192,'UNIT UNREG'!$B:$C,2,FALSE),"")</f>
        <v>UNREG</v>
      </c>
      <c r="BO192" s="238"/>
      <c r="BP192" s="238"/>
      <c r="BQ192" s="238"/>
      <c r="BR192" s="238"/>
      <c r="BT192" s="238"/>
      <c r="BU192" s="238"/>
      <c r="BV192" s="238"/>
      <c r="BW192" s="238"/>
      <c r="BY192" s="238"/>
      <c r="BZ192" s="238"/>
      <c r="CA192" s="238"/>
      <c r="CB192" s="238"/>
      <c r="CD192" s="238"/>
      <c r="CE192" s="238"/>
      <c r="CF192" s="238"/>
      <c r="CG192" s="238"/>
      <c r="CI192" s="238"/>
      <c r="CJ192" s="238"/>
      <c r="CK192" s="238"/>
      <c r="CL192" s="238"/>
      <c r="CN192" s="238"/>
      <c r="CO192" s="238"/>
      <c r="CP192" s="238"/>
      <c r="CQ192" s="238"/>
    </row>
    <row r="193" spans="1:95" hidden="1">
      <c r="A193" s="238"/>
      <c r="B193" s="238"/>
      <c r="C193" s="238"/>
      <c r="D193" s="592" t="str">
        <f>IFERROR(VLOOKUP(B193,'SETT AREA UNIT'!$B:$C,2,FALSE),"")</f>
        <v/>
      </c>
      <c r="E193" s="592" t="str">
        <f>IFERROR(IF(B193="","",VLOOKUP(B193,'UNIT UNREG'!$B:$C,2,FALSE)),"")</f>
        <v/>
      </c>
      <c r="F193" s="574"/>
      <c r="G193" s="238"/>
      <c r="H193" s="238"/>
      <c r="I193" s="238"/>
      <c r="J193" s="592" t="str">
        <f>IFERROR(VLOOKUP(H193,'SETT AREA UNIT'!$B:$C,2,FALSE),"")</f>
        <v/>
      </c>
      <c r="K193" s="592" t="str">
        <f>IFERROR(IF(H193="","",VLOOKUP(H193,'UNIT UNREG'!$B:$C,2,FALSE)),"")</f>
        <v/>
      </c>
      <c r="L193" s="574"/>
      <c r="M193" s="238"/>
      <c r="N193" s="238"/>
      <c r="O193" s="575"/>
      <c r="P193" s="592" t="str">
        <f>IFERROR(VLOOKUP(N193,'SETT AREA UNIT'!$B:$C,2,FALSE),"")</f>
        <v/>
      </c>
      <c r="Q193" s="592" t="str">
        <f>IFERROR(IF(N193="","",VLOOKUP(N193,'UNIT UNREG'!$B:$C,2,FALSE)),"")</f>
        <v/>
      </c>
      <c r="R193" s="574"/>
      <c r="S193" s="238"/>
      <c r="T193" s="238"/>
      <c r="U193" s="238"/>
      <c r="V193" s="592" t="str">
        <f>IFERROR(VLOOKUP(T193,'SETT AREA UNIT'!$B:$C,2,FALSE),"")</f>
        <v/>
      </c>
      <c r="W193" s="592" t="str">
        <f>IFERROR(IF(T193="","",VLOOKUP(T193,'UNIT UNREG'!$B:$C,2,FALSE)),"")</f>
        <v/>
      </c>
      <c r="X193" s="574"/>
      <c r="Y193" s="238"/>
      <c r="Z193" s="238"/>
      <c r="AA193" s="575"/>
      <c r="AB193" s="592" t="str">
        <f>IFERROR(VLOOKUP(Z193,'SETT AREA UNIT'!$B:$C,2,FALSE),"")</f>
        <v/>
      </c>
      <c r="AC193" s="592" t="str">
        <f>IFERROR(IF(Z193="","",VLOOKUP(Z193,'UNIT UNREG'!$B:$C,2,FALSE)),"")</f>
        <v/>
      </c>
      <c r="AE193" s="238"/>
      <c r="AF193" s="238"/>
      <c r="AG193" s="575"/>
      <c r="AH193" s="592" t="str">
        <f>IFERROR(VLOOKUP(AF193,'SETT AREA UNIT'!$B:$C,2,FALSE),"")</f>
        <v/>
      </c>
      <c r="AI193" s="592" t="str">
        <f>IFERROR(IF(AF193="","",VLOOKUP(AF193,'UNIT UNREG'!$B:$C,2,FALSE)),"")</f>
        <v/>
      </c>
      <c r="AK193" s="238"/>
      <c r="AL193" s="238"/>
      <c r="AM193" s="575"/>
      <c r="AN193" s="592" t="str">
        <f>IFERROR(VLOOKUP(AL193,'SETT AREA UNIT'!$B:$C,2,FALSE),"")</f>
        <v/>
      </c>
      <c r="AO193" s="592" t="str">
        <f>IFERROR(IF(AL193="","",VLOOKUP(AL193,'UNIT UNREG'!$B:$C,2,FALSE)),"")</f>
        <v/>
      </c>
      <c r="AQ193" s="238"/>
      <c r="AR193" s="238"/>
      <c r="AS193" s="575"/>
      <c r="AT193" s="592" t="str">
        <f>IFERROR(VLOOKUP(AR193,'SETT AREA UNIT'!$B:$C,2,FALSE),"")</f>
        <v/>
      </c>
      <c r="AU193" s="592" t="str">
        <f>IFERROR(IF(AR193="","",VLOOKUP(AR193,'UNIT UNREG'!$B:$C,2,FALSE)),"")</f>
        <v/>
      </c>
      <c r="AW193" s="238"/>
      <c r="AX193" s="238"/>
      <c r="AY193" s="575"/>
      <c r="AZ193" s="592" t="str">
        <f>IFERROR(VLOOKUP(AX193,'SETT AREA UNIT'!$B:$C,2,FALSE),"")</f>
        <v/>
      </c>
      <c r="BA193" s="592" t="str">
        <f>IFERROR(IF(AX193="","",VLOOKUP(AX193,'UNIT UNREG'!$B:$C,2,FALSE)),"")</f>
        <v/>
      </c>
      <c r="BC193" s="238"/>
      <c r="BD193" s="238"/>
      <c r="BE193" s="575"/>
      <c r="BF193" s="592" t="str">
        <f>IFERROR(VLOOKUP(BD193,'SETT AREA UNIT'!$B:$C,2,FALSE),"")</f>
        <v/>
      </c>
      <c r="BG193" s="592" t="str">
        <f>IFERROR(IF(BD193="","",VLOOKUP(BD193,'UNIT UNREG'!$B:$C,2,FALSE)),"")</f>
        <v/>
      </c>
      <c r="BH193" s="572"/>
      <c r="BI193" s="238"/>
      <c r="BJ193" s="238"/>
      <c r="BK193" s="575"/>
      <c r="BL193" s="592" t="str">
        <f>IFERROR(VLOOKUP(BJ193,'SETT AREA UNIT'!$B:$C,2,FALSE),"")</f>
        <v/>
      </c>
      <c r="BM193" s="592" t="str">
        <f>IFERROR(VLOOKUP(BJ193,'UNIT UNREG'!$B:$C,2,FALSE),"")</f>
        <v>UNREG</v>
      </c>
      <c r="BO193" s="238"/>
      <c r="BP193" s="238"/>
      <c r="BQ193" s="238"/>
      <c r="BR193" s="238"/>
      <c r="BT193" s="238"/>
      <c r="BU193" s="238"/>
      <c r="BV193" s="238"/>
      <c r="BW193" s="238"/>
      <c r="BY193" s="238"/>
      <c r="BZ193" s="238"/>
      <c r="CA193" s="238"/>
      <c r="CB193" s="238"/>
      <c r="CD193" s="238"/>
      <c r="CE193" s="238"/>
      <c r="CF193" s="238"/>
      <c r="CG193" s="238"/>
      <c r="CI193" s="238"/>
      <c r="CJ193" s="238"/>
      <c r="CK193" s="238"/>
      <c r="CL193" s="238"/>
      <c r="CN193" s="238"/>
      <c r="CO193" s="238"/>
      <c r="CP193" s="238"/>
      <c r="CQ193" s="238"/>
    </row>
    <row r="194" spans="1:95" hidden="1">
      <c r="A194" s="238"/>
      <c r="B194" s="238"/>
      <c r="C194" s="238"/>
      <c r="D194" s="592" t="str">
        <f>IFERROR(VLOOKUP(B194,'SETT AREA UNIT'!$B:$C,2,FALSE),"")</f>
        <v/>
      </c>
      <c r="E194" s="592" t="str">
        <f>IFERROR(IF(B194="","",VLOOKUP(B194,'UNIT UNREG'!$B:$C,2,FALSE)),"")</f>
        <v/>
      </c>
      <c r="F194" s="574"/>
      <c r="G194" s="238"/>
      <c r="H194" s="238"/>
      <c r="I194" s="238"/>
      <c r="J194" s="592" t="str">
        <f>IFERROR(VLOOKUP(H194,'SETT AREA UNIT'!$B:$C,2,FALSE),"")</f>
        <v/>
      </c>
      <c r="K194" s="592" t="str">
        <f>IFERROR(IF(H194="","",VLOOKUP(H194,'UNIT UNREG'!$B:$C,2,FALSE)),"")</f>
        <v/>
      </c>
      <c r="L194" s="574"/>
      <c r="M194" s="238"/>
      <c r="N194" s="238"/>
      <c r="O194" s="238"/>
      <c r="P194" s="592" t="str">
        <f>IFERROR(VLOOKUP(N194,'SETT AREA UNIT'!$B:$C,2,FALSE),"")</f>
        <v/>
      </c>
      <c r="Q194" s="592" t="str">
        <f>IFERROR(IF(N194="","",VLOOKUP(N194,'UNIT UNREG'!$B:$C,2,FALSE)),"")</f>
        <v/>
      </c>
      <c r="R194" s="574"/>
      <c r="S194" s="238"/>
      <c r="T194" s="238"/>
      <c r="U194" s="238"/>
      <c r="V194" s="592" t="str">
        <f>IFERROR(VLOOKUP(T194,'SETT AREA UNIT'!$B:$C,2,FALSE),"")</f>
        <v/>
      </c>
      <c r="W194" s="592" t="str">
        <f>IFERROR(IF(T194="","",VLOOKUP(T194,'UNIT UNREG'!$B:$C,2,FALSE)),"")</f>
        <v/>
      </c>
      <c r="X194" s="574"/>
      <c r="Y194" s="238"/>
      <c r="Z194" s="238"/>
      <c r="AA194" s="238"/>
      <c r="AB194" s="592" t="str">
        <f>IFERROR(VLOOKUP(Z194,'SETT AREA UNIT'!$B:$C,2,FALSE),"")</f>
        <v/>
      </c>
      <c r="AC194" s="592" t="str">
        <f>IFERROR(IF(Z194="","",VLOOKUP(Z194,'UNIT UNREG'!$B:$C,2,FALSE)),"")</f>
        <v/>
      </c>
      <c r="AE194" s="238"/>
      <c r="AF194" s="238"/>
      <c r="AG194" s="238"/>
      <c r="AH194" s="592" t="str">
        <f>IFERROR(VLOOKUP(AF194,'SETT AREA UNIT'!$B:$C,2,FALSE),"")</f>
        <v/>
      </c>
      <c r="AI194" s="592" t="str">
        <f>IFERROR(IF(AF194="","",VLOOKUP(AF194,'UNIT UNREG'!$B:$C,2,FALSE)),"")</f>
        <v/>
      </c>
      <c r="AK194" s="238"/>
      <c r="AL194" s="238"/>
      <c r="AM194" s="238"/>
      <c r="AN194" s="592" t="str">
        <f>IFERROR(VLOOKUP(AL194,'SETT AREA UNIT'!$B:$C,2,FALSE),"")</f>
        <v/>
      </c>
      <c r="AO194" s="592" t="str">
        <f>IFERROR(IF(AL194="","",VLOOKUP(AL194,'UNIT UNREG'!$B:$C,2,FALSE)),"")</f>
        <v/>
      </c>
      <c r="AQ194" s="238"/>
      <c r="AR194" s="238"/>
      <c r="AS194" s="238"/>
      <c r="AT194" s="592" t="str">
        <f>IFERROR(VLOOKUP(AR194,'SETT AREA UNIT'!$B:$C,2,FALSE),"")</f>
        <v/>
      </c>
      <c r="AU194" s="592" t="str">
        <f>IFERROR(IF(AR194="","",VLOOKUP(AR194,'UNIT UNREG'!$B:$C,2,FALSE)),"")</f>
        <v/>
      </c>
      <c r="AW194" s="238"/>
      <c r="AX194" s="238"/>
      <c r="AY194" s="238"/>
      <c r="AZ194" s="592" t="str">
        <f>IFERROR(VLOOKUP(AX194,'SETT AREA UNIT'!$B:$C,2,FALSE),"")</f>
        <v/>
      </c>
      <c r="BA194" s="592" t="str">
        <f>IFERROR(IF(AX194="","",VLOOKUP(AX194,'UNIT UNREG'!$B:$C,2,FALSE)),"")</f>
        <v/>
      </c>
      <c r="BC194" s="238"/>
      <c r="BD194" s="238"/>
      <c r="BE194" s="238"/>
      <c r="BF194" s="592" t="str">
        <f>IFERROR(VLOOKUP(BD194,'SETT AREA UNIT'!$B:$C,2,FALSE),"")</f>
        <v/>
      </c>
      <c r="BG194" s="592" t="str">
        <f>IFERROR(IF(BD194="","",VLOOKUP(BD194,'UNIT UNREG'!$B:$C,2,FALSE)),"")</f>
        <v/>
      </c>
      <c r="BH194" s="572"/>
      <c r="BI194" s="238"/>
      <c r="BJ194" s="238"/>
      <c r="BK194" s="238"/>
      <c r="BL194" s="592" t="str">
        <f>IFERROR(VLOOKUP(BJ194,'SETT AREA UNIT'!$B:$C,2,FALSE),"")</f>
        <v/>
      </c>
      <c r="BM194" s="592" t="str">
        <f>IFERROR(VLOOKUP(BJ194,'UNIT UNREG'!$B:$C,2,FALSE),"")</f>
        <v>UNREG</v>
      </c>
      <c r="BO194" s="238"/>
      <c r="BP194" s="238"/>
      <c r="BQ194" s="238"/>
      <c r="BR194" s="238"/>
      <c r="BT194" s="238"/>
      <c r="BU194" s="238"/>
      <c r="BV194" s="238"/>
      <c r="BW194" s="238"/>
      <c r="BY194" s="238"/>
      <c r="BZ194" s="238"/>
      <c r="CA194" s="238"/>
      <c r="CB194" s="238"/>
      <c r="CD194" s="238"/>
      <c r="CE194" s="238"/>
      <c r="CF194" s="238"/>
      <c r="CG194" s="238"/>
      <c r="CI194" s="238"/>
      <c r="CJ194" s="238"/>
      <c r="CK194" s="238"/>
      <c r="CL194" s="238"/>
      <c r="CN194" s="238"/>
      <c r="CO194" s="238"/>
      <c r="CP194" s="238"/>
      <c r="CQ194" s="238"/>
    </row>
    <row r="195" spans="1:95" hidden="1">
      <c r="A195" s="238"/>
      <c r="B195" s="238"/>
      <c r="C195" s="238"/>
      <c r="D195" s="592" t="str">
        <f>IFERROR(VLOOKUP(B195,'SETT AREA UNIT'!$B:$C,2,FALSE),"")</f>
        <v/>
      </c>
      <c r="E195" s="592" t="str">
        <f>IFERROR(IF(B195="","",VLOOKUP(B195,'UNIT UNREG'!$B:$C,2,FALSE)),"")</f>
        <v/>
      </c>
      <c r="F195" s="574"/>
      <c r="G195" s="238"/>
      <c r="H195" s="238"/>
      <c r="I195" s="238"/>
      <c r="J195" s="592" t="str">
        <f>IFERROR(VLOOKUP(H195,'SETT AREA UNIT'!$B:$C,2,FALSE),"")</f>
        <v/>
      </c>
      <c r="K195" s="592" t="str">
        <f>IFERROR(IF(H195="","",VLOOKUP(H195,'UNIT UNREG'!$B:$C,2,FALSE)),"")</f>
        <v/>
      </c>
      <c r="L195" s="574"/>
      <c r="M195" s="238"/>
      <c r="N195" s="238"/>
      <c r="O195" s="238"/>
      <c r="P195" s="592" t="str">
        <f>IFERROR(VLOOKUP(N195,'SETT AREA UNIT'!$B:$C,2,FALSE),"")</f>
        <v/>
      </c>
      <c r="Q195" s="592" t="str">
        <f>IFERROR(IF(N195="","",VLOOKUP(N195,'UNIT UNREG'!$B:$C,2,FALSE)),"")</f>
        <v/>
      </c>
      <c r="R195" s="574"/>
      <c r="S195" s="238"/>
      <c r="T195" s="238"/>
      <c r="U195" s="238"/>
      <c r="V195" s="592" t="str">
        <f>IFERROR(VLOOKUP(T195,'SETT AREA UNIT'!$B:$C,2,FALSE),"")</f>
        <v/>
      </c>
      <c r="W195" s="592" t="str">
        <f>IFERROR(IF(T195="","",VLOOKUP(T195,'UNIT UNREG'!$B:$C,2,FALSE)),"")</f>
        <v/>
      </c>
      <c r="X195" s="574"/>
      <c r="Y195" s="238"/>
      <c r="Z195" s="238"/>
      <c r="AA195" s="238"/>
      <c r="AB195" s="592" t="str">
        <f>IFERROR(VLOOKUP(Z195,'SETT AREA UNIT'!$B:$C,2,FALSE),"")</f>
        <v/>
      </c>
      <c r="AC195" s="592" t="str">
        <f>IFERROR(IF(Z195="","",VLOOKUP(Z195,'UNIT UNREG'!$B:$C,2,FALSE)),"")</f>
        <v/>
      </c>
      <c r="AE195" s="238"/>
      <c r="AF195" s="238"/>
      <c r="AG195" s="238"/>
      <c r="AH195" s="592" t="str">
        <f>IFERROR(VLOOKUP(AF195,'SETT AREA UNIT'!$B:$C,2,FALSE),"")</f>
        <v/>
      </c>
      <c r="AI195" s="592" t="str">
        <f>IFERROR(IF(AF195="","",VLOOKUP(AF195,'UNIT UNREG'!$B:$C,2,FALSE)),"")</f>
        <v/>
      </c>
      <c r="AK195" s="238"/>
      <c r="AL195" s="238"/>
      <c r="AM195" s="238"/>
      <c r="AN195" s="592" t="str">
        <f>IFERROR(VLOOKUP(AL195,'SETT AREA UNIT'!$B:$C,2,FALSE),"")</f>
        <v/>
      </c>
      <c r="AO195" s="592" t="str">
        <f>IFERROR(IF(AL195="","",VLOOKUP(AL195,'UNIT UNREG'!$B:$C,2,FALSE)),"")</f>
        <v/>
      </c>
      <c r="AQ195" s="238"/>
      <c r="AR195" s="238"/>
      <c r="AS195" s="238"/>
      <c r="AT195" s="592" t="str">
        <f>IFERROR(VLOOKUP(AR195,'SETT AREA UNIT'!$B:$C,2,FALSE),"")</f>
        <v/>
      </c>
      <c r="AU195" s="592" t="str">
        <f>IFERROR(IF(AR195="","",VLOOKUP(AR195,'UNIT UNREG'!$B:$C,2,FALSE)),"")</f>
        <v/>
      </c>
      <c r="AW195" s="238"/>
      <c r="AX195" s="238"/>
      <c r="AY195" s="238"/>
      <c r="AZ195" s="592" t="str">
        <f>IFERROR(VLOOKUP(AX195,'SETT AREA UNIT'!$B:$C,2,FALSE),"")</f>
        <v/>
      </c>
      <c r="BA195" s="592" t="str">
        <f>IFERROR(IF(AX195="","",VLOOKUP(AX195,'UNIT UNREG'!$B:$C,2,FALSE)),"")</f>
        <v/>
      </c>
      <c r="BC195" s="238"/>
      <c r="BD195" s="238"/>
      <c r="BE195" s="238"/>
      <c r="BF195" s="592" t="str">
        <f>IFERROR(VLOOKUP(BD195,'SETT AREA UNIT'!$B:$C,2,FALSE),"")</f>
        <v/>
      </c>
      <c r="BG195" s="592" t="str">
        <f>IFERROR(IF(BD195="","",VLOOKUP(BD195,'UNIT UNREG'!$B:$C,2,FALSE)),"")</f>
        <v/>
      </c>
      <c r="BH195" s="572"/>
      <c r="BI195" s="238"/>
      <c r="BJ195" s="238"/>
      <c r="BK195" s="238"/>
      <c r="BL195" s="592" t="str">
        <f>IFERROR(VLOOKUP(BJ195,'SETT AREA UNIT'!$B:$C,2,FALSE),"")</f>
        <v/>
      </c>
      <c r="BM195" s="592" t="str">
        <f>IFERROR(VLOOKUP(BJ195,'UNIT UNREG'!$B:$C,2,FALSE),"")</f>
        <v>UNREG</v>
      </c>
      <c r="BO195" s="238"/>
      <c r="BP195" s="238"/>
      <c r="BQ195" s="238"/>
      <c r="BR195" s="238"/>
      <c r="BT195" s="238"/>
      <c r="BU195" s="238"/>
      <c r="BV195" s="238"/>
      <c r="BW195" s="238"/>
      <c r="BY195" s="238"/>
      <c r="BZ195" s="238"/>
      <c r="CA195" s="238"/>
      <c r="CB195" s="238"/>
      <c r="CD195" s="238"/>
      <c r="CE195" s="238"/>
      <c r="CF195" s="238"/>
      <c r="CG195" s="238"/>
      <c r="CI195" s="238"/>
      <c r="CJ195" s="238"/>
      <c r="CK195" s="238"/>
      <c r="CL195" s="238"/>
      <c r="CN195" s="238"/>
      <c r="CO195" s="238"/>
      <c r="CP195" s="238"/>
      <c r="CQ195" s="238"/>
    </row>
    <row r="196" spans="1:95" hidden="1">
      <c r="A196" s="238"/>
      <c r="B196" s="238"/>
      <c r="C196" s="238"/>
      <c r="D196" s="592" t="str">
        <f>IFERROR(VLOOKUP(B196,'SETT AREA UNIT'!$B:$C,2,FALSE),"")</f>
        <v/>
      </c>
      <c r="E196" s="592" t="str">
        <f>IFERROR(IF(B196="","",VLOOKUP(B196,'UNIT UNREG'!$B:$C,2,FALSE)),"")</f>
        <v/>
      </c>
      <c r="F196" s="574"/>
      <c r="G196" s="238"/>
      <c r="H196" s="238"/>
      <c r="I196" s="238"/>
      <c r="J196" s="592" t="str">
        <f>IFERROR(VLOOKUP(H196,'SETT AREA UNIT'!$B:$C,2,FALSE),"")</f>
        <v/>
      </c>
      <c r="K196" s="592" t="str">
        <f>IFERROR(IF(H196="","",VLOOKUP(H196,'UNIT UNREG'!$B:$C,2,FALSE)),"")</f>
        <v/>
      </c>
      <c r="L196" s="574"/>
      <c r="M196" s="238"/>
      <c r="N196" s="238"/>
      <c r="O196" s="238"/>
      <c r="P196" s="592" t="str">
        <f>IFERROR(VLOOKUP(N196,'SETT AREA UNIT'!$B:$C,2,FALSE),"")</f>
        <v/>
      </c>
      <c r="Q196" s="592" t="str">
        <f>IFERROR(IF(N196="","",VLOOKUP(N196,'UNIT UNREG'!$B:$C,2,FALSE)),"")</f>
        <v/>
      </c>
      <c r="R196" s="574"/>
      <c r="S196" s="238"/>
      <c r="T196" s="238"/>
      <c r="U196" s="238"/>
      <c r="V196" s="592" t="str">
        <f>IFERROR(VLOOKUP(T196,'SETT AREA UNIT'!$B:$C,2,FALSE),"")</f>
        <v/>
      </c>
      <c r="W196" s="592" t="str">
        <f>IFERROR(IF(T196="","",VLOOKUP(T196,'UNIT UNREG'!$B:$C,2,FALSE)),"")</f>
        <v/>
      </c>
      <c r="X196" s="574"/>
      <c r="Y196" s="238"/>
      <c r="Z196" s="238"/>
      <c r="AA196" s="238"/>
      <c r="AB196" s="592" t="str">
        <f>IFERROR(VLOOKUP(Z196,'SETT AREA UNIT'!$B:$C,2,FALSE),"")</f>
        <v/>
      </c>
      <c r="AC196" s="592" t="str">
        <f>IFERROR(IF(Z196="","",VLOOKUP(Z196,'UNIT UNREG'!$B:$C,2,FALSE)),"")</f>
        <v/>
      </c>
      <c r="AE196" s="238"/>
      <c r="AF196" s="238"/>
      <c r="AG196" s="238"/>
      <c r="AH196" s="592" t="str">
        <f>IFERROR(VLOOKUP(AF196,'SETT AREA UNIT'!$B:$C,2,FALSE),"")</f>
        <v/>
      </c>
      <c r="AI196" s="592" t="str">
        <f>IFERROR(IF(AF196="","",VLOOKUP(AF196,'UNIT UNREG'!$B:$C,2,FALSE)),"")</f>
        <v/>
      </c>
      <c r="AK196" s="238"/>
      <c r="AL196" s="238"/>
      <c r="AM196" s="238"/>
      <c r="AN196" s="592" t="str">
        <f>IFERROR(VLOOKUP(AL196,'SETT AREA UNIT'!$B:$C,2,FALSE),"")</f>
        <v/>
      </c>
      <c r="AO196" s="592" t="str">
        <f>IFERROR(IF(AL196="","",VLOOKUP(AL196,'UNIT UNREG'!$B:$C,2,FALSE)),"")</f>
        <v/>
      </c>
      <c r="AQ196" s="238"/>
      <c r="AR196" s="238"/>
      <c r="AS196" s="238"/>
      <c r="AT196" s="592" t="str">
        <f>IFERROR(VLOOKUP(AR196,'SETT AREA UNIT'!$B:$C,2,FALSE),"")</f>
        <v/>
      </c>
      <c r="AU196" s="592" t="str">
        <f>IFERROR(IF(AR196="","",VLOOKUP(AR196,'UNIT UNREG'!$B:$C,2,FALSE)),"")</f>
        <v/>
      </c>
      <c r="AW196" s="238"/>
      <c r="AX196" s="238"/>
      <c r="AY196" s="238"/>
      <c r="AZ196" s="592" t="str">
        <f>IFERROR(VLOOKUP(AX196,'SETT AREA UNIT'!$B:$C,2,FALSE),"")</f>
        <v/>
      </c>
      <c r="BA196" s="592" t="str">
        <f>IFERROR(IF(AX196="","",VLOOKUP(AX196,'UNIT UNREG'!$B:$C,2,FALSE)),"")</f>
        <v/>
      </c>
      <c r="BC196" s="238"/>
      <c r="BD196" s="238"/>
      <c r="BE196" s="238"/>
      <c r="BF196" s="592" t="str">
        <f>IFERROR(VLOOKUP(BD196,'SETT AREA UNIT'!$B:$C,2,FALSE),"")</f>
        <v/>
      </c>
      <c r="BG196" s="592" t="str">
        <f>IFERROR(IF(BD196="","",VLOOKUP(BD196,'UNIT UNREG'!$B:$C,2,FALSE)),"")</f>
        <v/>
      </c>
      <c r="BH196" s="572"/>
      <c r="BI196" s="238"/>
      <c r="BJ196" s="238"/>
      <c r="BK196" s="238"/>
      <c r="BL196" s="592" t="str">
        <f>IFERROR(VLOOKUP(BJ196,'SETT AREA UNIT'!$B:$C,2,FALSE),"")</f>
        <v/>
      </c>
      <c r="BM196" s="592" t="str">
        <f>IFERROR(VLOOKUP(BJ196,'UNIT UNREG'!$B:$C,2,FALSE),"")</f>
        <v>UNREG</v>
      </c>
      <c r="BO196" s="238"/>
      <c r="BP196" s="238"/>
      <c r="BQ196" s="238"/>
      <c r="BR196" s="238"/>
      <c r="BT196" s="238"/>
      <c r="BU196" s="238"/>
      <c r="BV196" s="238"/>
      <c r="BW196" s="238"/>
      <c r="BY196" s="238"/>
      <c r="BZ196" s="238"/>
      <c r="CA196" s="238"/>
      <c r="CB196" s="238"/>
      <c r="CD196" s="238"/>
      <c r="CE196" s="238"/>
      <c r="CF196" s="238"/>
      <c r="CG196" s="238"/>
      <c r="CI196" s="238"/>
      <c r="CJ196" s="238"/>
      <c r="CK196" s="238"/>
      <c r="CL196" s="238"/>
      <c r="CN196" s="238"/>
      <c r="CO196" s="238"/>
      <c r="CP196" s="238"/>
      <c r="CQ196" s="238"/>
    </row>
    <row r="197" spans="1:95" hidden="1">
      <c r="A197" s="238"/>
      <c r="B197" s="238"/>
      <c r="C197" s="238"/>
      <c r="D197" s="592" t="str">
        <f>IFERROR(VLOOKUP(B197,'SETT AREA UNIT'!$B:$C,2,FALSE),"")</f>
        <v/>
      </c>
      <c r="E197" s="592" t="str">
        <f>IFERROR(IF(B197="","",VLOOKUP(B197,'UNIT UNREG'!$B:$C,2,FALSE)),"")</f>
        <v/>
      </c>
      <c r="F197" s="574"/>
      <c r="G197" s="238"/>
      <c r="H197" s="238"/>
      <c r="I197" s="238"/>
      <c r="J197" s="592" t="str">
        <f>IFERROR(VLOOKUP(H197,'SETT AREA UNIT'!$B:$C,2,FALSE),"")</f>
        <v/>
      </c>
      <c r="K197" s="592" t="str">
        <f>IFERROR(IF(H197="","",VLOOKUP(H197,'UNIT UNREG'!$B:$C,2,FALSE)),"")</f>
        <v/>
      </c>
      <c r="L197" s="574"/>
      <c r="M197" s="238"/>
      <c r="N197" s="238"/>
      <c r="O197" s="238"/>
      <c r="P197" s="592" t="str">
        <f>IFERROR(VLOOKUP(N197,'SETT AREA UNIT'!$B:$C,2,FALSE),"")</f>
        <v/>
      </c>
      <c r="Q197" s="592" t="str">
        <f>IFERROR(IF(N197="","",VLOOKUP(N197,'UNIT UNREG'!$B:$C,2,FALSE)),"")</f>
        <v/>
      </c>
      <c r="R197" s="574"/>
      <c r="S197" s="238"/>
      <c r="T197" s="238"/>
      <c r="U197" s="238"/>
      <c r="V197" s="592" t="str">
        <f>IFERROR(VLOOKUP(T197,'SETT AREA UNIT'!$B:$C,2,FALSE),"")</f>
        <v/>
      </c>
      <c r="W197" s="592" t="str">
        <f>IFERROR(IF(T197="","",VLOOKUP(T197,'UNIT UNREG'!$B:$C,2,FALSE)),"")</f>
        <v/>
      </c>
      <c r="X197" s="574"/>
      <c r="Y197" s="238"/>
      <c r="Z197" s="238"/>
      <c r="AA197" s="238"/>
      <c r="AB197" s="592" t="str">
        <f>IFERROR(VLOOKUP(Z197,'SETT AREA UNIT'!$B:$C,2,FALSE),"")</f>
        <v/>
      </c>
      <c r="AC197" s="592" t="str">
        <f>IFERROR(IF(Z197="","",VLOOKUP(Z197,'UNIT UNREG'!$B:$C,2,FALSE)),"")</f>
        <v/>
      </c>
      <c r="AE197" s="238"/>
      <c r="AF197" s="238"/>
      <c r="AG197" s="238"/>
      <c r="AH197" s="592" t="str">
        <f>IFERROR(VLOOKUP(AF197,'SETT AREA UNIT'!$B:$C,2,FALSE),"")</f>
        <v/>
      </c>
      <c r="AI197" s="592" t="str">
        <f>IFERROR(IF(AF197="","",VLOOKUP(AF197,'UNIT UNREG'!$B:$C,2,FALSE)),"")</f>
        <v/>
      </c>
      <c r="AK197" s="238"/>
      <c r="AL197" s="238"/>
      <c r="AM197" s="238"/>
      <c r="AN197" s="592" t="str">
        <f>IFERROR(VLOOKUP(AL197,'SETT AREA UNIT'!$B:$C,2,FALSE),"")</f>
        <v/>
      </c>
      <c r="AO197" s="592" t="str">
        <f>IFERROR(IF(AL197="","",VLOOKUP(AL197,'UNIT UNREG'!$B:$C,2,FALSE)),"")</f>
        <v/>
      </c>
      <c r="AQ197" s="238"/>
      <c r="AR197" s="238"/>
      <c r="AS197" s="238"/>
      <c r="AT197" s="592" t="str">
        <f>IFERROR(VLOOKUP(AR197,'SETT AREA UNIT'!$B:$C,2,FALSE),"")</f>
        <v/>
      </c>
      <c r="AU197" s="592" t="str">
        <f>IFERROR(IF(AR197="","",VLOOKUP(AR197,'UNIT UNREG'!$B:$C,2,FALSE)),"")</f>
        <v/>
      </c>
      <c r="AW197" s="238"/>
      <c r="AX197" s="238"/>
      <c r="AY197" s="238"/>
      <c r="AZ197" s="592" t="str">
        <f>IFERROR(VLOOKUP(AX197,'SETT AREA UNIT'!$B:$C,2,FALSE),"")</f>
        <v/>
      </c>
      <c r="BA197" s="592" t="str">
        <f>IFERROR(IF(AX197="","",VLOOKUP(AX197,'UNIT UNREG'!$B:$C,2,FALSE)),"")</f>
        <v/>
      </c>
      <c r="BC197" s="238"/>
      <c r="BD197" s="238"/>
      <c r="BE197" s="238"/>
      <c r="BF197" s="592" t="str">
        <f>IFERROR(VLOOKUP(BD197,'SETT AREA UNIT'!$B:$C,2,FALSE),"")</f>
        <v/>
      </c>
      <c r="BG197" s="592" t="str">
        <f>IFERROR(IF(BD197="","",VLOOKUP(BD197,'UNIT UNREG'!$B:$C,2,FALSE)),"")</f>
        <v/>
      </c>
      <c r="BH197" s="572"/>
      <c r="BI197" s="238"/>
      <c r="BJ197" s="238"/>
      <c r="BK197" s="238"/>
      <c r="BL197" s="592" t="str">
        <f>IFERROR(VLOOKUP(BJ197,'SETT AREA UNIT'!$B:$C,2,FALSE),"")</f>
        <v/>
      </c>
      <c r="BM197" s="592" t="str">
        <f>IFERROR(VLOOKUP(BJ197,'UNIT UNREG'!$B:$C,2,FALSE),"")</f>
        <v>UNREG</v>
      </c>
      <c r="BO197" s="238"/>
      <c r="BP197" s="238"/>
      <c r="BQ197" s="238"/>
      <c r="BR197" s="238"/>
      <c r="BT197" s="238"/>
      <c r="BU197" s="238"/>
      <c r="BV197" s="238"/>
      <c r="BW197" s="238"/>
      <c r="BY197" s="238"/>
      <c r="BZ197" s="238"/>
      <c r="CA197" s="238"/>
      <c r="CB197" s="238"/>
      <c r="CD197" s="238"/>
      <c r="CE197" s="238"/>
      <c r="CF197" s="238"/>
      <c r="CG197" s="238"/>
      <c r="CI197" s="238"/>
      <c r="CJ197" s="238"/>
      <c r="CK197" s="238"/>
      <c r="CL197" s="238"/>
      <c r="CN197" s="238"/>
      <c r="CO197" s="238"/>
      <c r="CP197" s="238"/>
      <c r="CQ197" s="238"/>
    </row>
    <row r="198" spans="1:95" hidden="1">
      <c r="A198" s="238"/>
      <c r="B198" s="238"/>
      <c r="C198" s="238"/>
      <c r="D198" s="592" t="str">
        <f>IFERROR(VLOOKUP(B198,'SETT AREA UNIT'!$B:$C,2,FALSE),"")</f>
        <v/>
      </c>
      <c r="E198" s="592" t="str">
        <f>IFERROR(IF(B198="","",VLOOKUP(B198,'UNIT UNREG'!$B:$C,2,FALSE)),"")</f>
        <v/>
      </c>
      <c r="F198" s="574"/>
      <c r="G198" s="238"/>
      <c r="H198" s="238"/>
      <c r="I198" s="238"/>
      <c r="J198" s="592" t="str">
        <f>IFERROR(VLOOKUP(H198,'SETT AREA UNIT'!$B:$C,2,FALSE),"")</f>
        <v/>
      </c>
      <c r="K198" s="592" t="str">
        <f>IFERROR(IF(H198="","",VLOOKUP(H198,'UNIT UNREG'!$B:$C,2,FALSE)),"")</f>
        <v/>
      </c>
      <c r="L198" s="574"/>
      <c r="M198" s="238"/>
      <c r="N198" s="238"/>
      <c r="O198" s="238"/>
      <c r="P198" s="592" t="str">
        <f>IFERROR(VLOOKUP(N198,'SETT AREA UNIT'!$B:$C,2,FALSE),"")</f>
        <v/>
      </c>
      <c r="Q198" s="592" t="str">
        <f>IFERROR(IF(N198="","",VLOOKUP(N198,'UNIT UNREG'!$B:$C,2,FALSE)),"")</f>
        <v/>
      </c>
      <c r="R198" s="574"/>
      <c r="S198" s="238"/>
      <c r="T198" s="238"/>
      <c r="U198" s="238"/>
      <c r="V198" s="592" t="str">
        <f>IFERROR(VLOOKUP(T198,'SETT AREA UNIT'!$B:$C,2,FALSE),"")</f>
        <v/>
      </c>
      <c r="W198" s="592" t="str">
        <f>IFERROR(IF(T198="","",VLOOKUP(T198,'UNIT UNREG'!$B:$C,2,FALSE)),"")</f>
        <v/>
      </c>
      <c r="X198" s="574"/>
      <c r="Y198" s="238"/>
      <c r="Z198" s="238"/>
      <c r="AA198" s="238"/>
      <c r="AB198" s="592" t="str">
        <f>IFERROR(VLOOKUP(Z198,'SETT AREA UNIT'!$B:$C,2,FALSE),"")</f>
        <v/>
      </c>
      <c r="AC198" s="592" t="str">
        <f>IFERROR(IF(Z198="","",VLOOKUP(Z198,'UNIT UNREG'!$B:$C,2,FALSE)),"")</f>
        <v/>
      </c>
      <c r="AE198" s="238"/>
      <c r="AF198" s="238"/>
      <c r="AG198" s="238"/>
      <c r="AH198" s="592" t="str">
        <f>IFERROR(VLOOKUP(AF198,'SETT AREA UNIT'!$B:$C,2,FALSE),"")</f>
        <v/>
      </c>
      <c r="AI198" s="592" t="str">
        <f>IFERROR(IF(AF198="","",VLOOKUP(AF198,'UNIT UNREG'!$B:$C,2,FALSE)),"")</f>
        <v/>
      </c>
      <c r="AK198" s="238"/>
      <c r="AL198" s="238"/>
      <c r="AM198" s="238"/>
      <c r="AN198" s="592" t="str">
        <f>IFERROR(VLOOKUP(AL198,'SETT AREA UNIT'!$B:$C,2,FALSE),"")</f>
        <v/>
      </c>
      <c r="AO198" s="592" t="str">
        <f>IFERROR(IF(AL198="","",VLOOKUP(AL198,'UNIT UNREG'!$B:$C,2,FALSE)),"")</f>
        <v/>
      </c>
      <c r="AQ198" s="238"/>
      <c r="AR198" s="238"/>
      <c r="AS198" s="238"/>
      <c r="AT198" s="592" t="str">
        <f>IFERROR(VLOOKUP(AR198,'SETT AREA UNIT'!$B:$C,2,FALSE),"")</f>
        <v/>
      </c>
      <c r="AU198" s="592" t="str">
        <f>IFERROR(IF(AR198="","",VLOOKUP(AR198,'UNIT UNREG'!$B:$C,2,FALSE)),"")</f>
        <v/>
      </c>
      <c r="AW198" s="238"/>
      <c r="AX198" s="238"/>
      <c r="AY198" s="238"/>
      <c r="AZ198" s="592" t="str">
        <f>IFERROR(VLOOKUP(AX198,'SETT AREA UNIT'!$B:$C,2,FALSE),"")</f>
        <v/>
      </c>
      <c r="BA198" s="592" t="str">
        <f>IFERROR(IF(AX198="","",VLOOKUP(AX198,'UNIT UNREG'!$B:$C,2,FALSE)),"")</f>
        <v/>
      </c>
      <c r="BC198" s="238"/>
      <c r="BD198" s="238"/>
      <c r="BE198" s="238"/>
      <c r="BF198" s="592" t="str">
        <f>IFERROR(VLOOKUP(BD198,'SETT AREA UNIT'!$B:$C,2,FALSE),"")</f>
        <v/>
      </c>
      <c r="BG198" s="592" t="str">
        <f>IFERROR(IF(BD198="","",VLOOKUP(BD198,'UNIT UNREG'!$B:$C,2,FALSE)),"")</f>
        <v/>
      </c>
      <c r="BH198" s="572"/>
      <c r="BI198" s="238"/>
      <c r="BJ198" s="238"/>
      <c r="BK198" s="238"/>
      <c r="BL198" s="592" t="str">
        <f>IFERROR(VLOOKUP(BJ198,'SETT AREA UNIT'!$B:$C,2,FALSE),"")</f>
        <v/>
      </c>
      <c r="BM198" s="592" t="str">
        <f>IFERROR(VLOOKUP(BJ198,'UNIT UNREG'!$B:$C,2,FALSE),"")</f>
        <v>UNREG</v>
      </c>
      <c r="BO198" s="238"/>
      <c r="BP198" s="238"/>
      <c r="BQ198" s="238"/>
      <c r="BR198" s="238"/>
      <c r="BT198" s="238"/>
      <c r="BU198" s="238"/>
      <c r="BV198" s="238"/>
      <c r="BW198" s="238"/>
      <c r="BY198" s="238"/>
      <c r="BZ198" s="238"/>
      <c r="CA198" s="238"/>
      <c r="CB198" s="238"/>
      <c r="CD198" s="238"/>
      <c r="CE198" s="238"/>
      <c r="CF198" s="238"/>
      <c r="CG198" s="238"/>
      <c r="CI198" s="238"/>
      <c r="CJ198" s="238"/>
      <c r="CK198" s="238"/>
      <c r="CL198" s="238"/>
      <c r="CN198" s="238"/>
      <c r="CO198" s="238"/>
      <c r="CP198" s="238"/>
      <c r="CQ198" s="238"/>
    </row>
    <row r="199" spans="1:95" hidden="1">
      <c r="A199" s="238"/>
      <c r="B199" s="238"/>
      <c r="C199" s="238"/>
      <c r="D199" s="592" t="str">
        <f>IFERROR(VLOOKUP(B199,'SETT AREA UNIT'!$B:$C,2,FALSE),"")</f>
        <v/>
      </c>
      <c r="E199" s="592" t="str">
        <f>IFERROR(IF(B199="","",VLOOKUP(B199,'UNIT UNREG'!$B:$C,2,FALSE)),"")</f>
        <v/>
      </c>
      <c r="F199" s="574"/>
      <c r="G199" s="238"/>
      <c r="H199" s="238"/>
      <c r="I199" s="238"/>
      <c r="J199" s="592" t="str">
        <f>IFERROR(VLOOKUP(H199,'SETT AREA UNIT'!$B:$C,2,FALSE),"")</f>
        <v/>
      </c>
      <c r="K199" s="592" t="str">
        <f>IFERROR(IF(H199="","",VLOOKUP(H199,'UNIT UNREG'!$B:$C,2,FALSE)),"")</f>
        <v/>
      </c>
      <c r="L199" s="574"/>
      <c r="M199" s="238"/>
      <c r="N199" s="238"/>
      <c r="O199" s="238"/>
      <c r="P199" s="592" t="str">
        <f>IFERROR(VLOOKUP(N199,'SETT AREA UNIT'!$B:$C,2,FALSE),"")</f>
        <v/>
      </c>
      <c r="Q199" s="592" t="str">
        <f>IFERROR(IF(N199="","",VLOOKUP(N199,'UNIT UNREG'!$B:$C,2,FALSE)),"")</f>
        <v/>
      </c>
      <c r="R199" s="574"/>
      <c r="S199" s="238"/>
      <c r="T199" s="238"/>
      <c r="U199" s="238"/>
      <c r="V199" s="592" t="str">
        <f>IFERROR(VLOOKUP(T199,'SETT AREA UNIT'!$B:$C,2,FALSE),"")</f>
        <v/>
      </c>
      <c r="W199" s="592" t="str">
        <f>IFERROR(IF(T199="","",VLOOKUP(T199,'UNIT UNREG'!$B:$C,2,FALSE)),"")</f>
        <v/>
      </c>
      <c r="X199" s="574"/>
      <c r="Y199" s="238"/>
      <c r="Z199" s="238"/>
      <c r="AA199" s="238"/>
      <c r="AB199" s="592" t="str">
        <f>IFERROR(VLOOKUP(Z199,'SETT AREA UNIT'!$B:$C,2,FALSE),"")</f>
        <v/>
      </c>
      <c r="AC199" s="592" t="str">
        <f>IFERROR(IF(Z199="","",VLOOKUP(Z199,'UNIT UNREG'!$B:$C,2,FALSE)),"")</f>
        <v/>
      </c>
      <c r="AE199" s="238"/>
      <c r="AF199" s="238"/>
      <c r="AG199" s="238"/>
      <c r="AH199" s="592" t="str">
        <f>IFERROR(VLOOKUP(AF199,'SETT AREA UNIT'!$B:$C,2,FALSE),"")</f>
        <v/>
      </c>
      <c r="AI199" s="592" t="str">
        <f>IFERROR(IF(AF199="","",VLOOKUP(AF199,'UNIT UNREG'!$B:$C,2,FALSE)),"")</f>
        <v/>
      </c>
      <c r="AK199" s="238"/>
      <c r="AL199" s="238"/>
      <c r="AM199" s="238"/>
      <c r="AN199" s="592" t="str">
        <f>IFERROR(VLOOKUP(AL199,'SETT AREA UNIT'!$B:$C,2,FALSE),"")</f>
        <v/>
      </c>
      <c r="AO199" s="592" t="str">
        <f>IFERROR(IF(AL199="","",VLOOKUP(AL199,'UNIT UNREG'!$B:$C,2,FALSE)),"")</f>
        <v/>
      </c>
      <c r="AQ199" s="238"/>
      <c r="AR199" s="238"/>
      <c r="AS199" s="238"/>
      <c r="AT199" s="592" t="str">
        <f>IFERROR(VLOOKUP(AR199,'SETT AREA UNIT'!$B:$C,2,FALSE),"")</f>
        <v/>
      </c>
      <c r="AU199" s="592" t="str">
        <f>IFERROR(IF(AR199="","",VLOOKUP(AR199,'UNIT UNREG'!$B:$C,2,FALSE)),"")</f>
        <v/>
      </c>
      <c r="AW199" s="238"/>
      <c r="AX199" s="238"/>
      <c r="AY199" s="238"/>
      <c r="AZ199" s="592" t="str">
        <f>IFERROR(VLOOKUP(AX199,'SETT AREA UNIT'!$B:$C,2,FALSE),"")</f>
        <v/>
      </c>
      <c r="BA199" s="592" t="str">
        <f>IFERROR(IF(AX199="","",VLOOKUP(AX199,'UNIT UNREG'!$B:$C,2,FALSE)),"")</f>
        <v/>
      </c>
      <c r="BC199" s="238"/>
      <c r="BD199" s="238"/>
      <c r="BE199" s="238"/>
      <c r="BF199" s="592" t="str">
        <f>IFERROR(VLOOKUP(BD199,'SETT AREA UNIT'!$B:$C,2,FALSE),"")</f>
        <v/>
      </c>
      <c r="BG199" s="592" t="str">
        <f>IFERROR(IF(BD199="","",VLOOKUP(BD199,'UNIT UNREG'!$B:$C,2,FALSE)),"")</f>
        <v/>
      </c>
      <c r="BH199" s="572"/>
      <c r="BI199" s="238"/>
      <c r="BJ199" s="238"/>
      <c r="BK199" s="238"/>
      <c r="BL199" s="592" t="str">
        <f>IFERROR(VLOOKUP(BJ199,'SETT AREA UNIT'!$B:$C,2,FALSE),"")</f>
        <v/>
      </c>
      <c r="BM199" s="592" t="str">
        <f>IFERROR(VLOOKUP(BJ199,'UNIT UNREG'!$B:$C,2,FALSE),"")</f>
        <v>UNREG</v>
      </c>
      <c r="BO199" s="238"/>
      <c r="BP199" s="238"/>
      <c r="BQ199" s="238"/>
      <c r="BR199" s="238"/>
      <c r="BT199" s="238"/>
      <c r="BU199" s="238"/>
      <c r="BV199" s="238"/>
      <c r="BW199" s="238"/>
      <c r="BY199" s="238"/>
      <c r="BZ199" s="238"/>
      <c r="CA199" s="238"/>
      <c r="CB199" s="238"/>
      <c r="CD199" s="238"/>
      <c r="CE199" s="238"/>
      <c r="CF199" s="238"/>
      <c r="CG199" s="238"/>
      <c r="CI199" s="238"/>
      <c r="CJ199" s="238"/>
      <c r="CK199" s="238"/>
      <c r="CL199" s="238"/>
      <c r="CN199" s="238"/>
      <c r="CO199" s="238"/>
      <c r="CP199" s="238"/>
      <c r="CQ199" s="238"/>
    </row>
    <row r="200" spans="1:95" hidden="1">
      <c r="A200" s="238"/>
      <c r="B200" s="238"/>
      <c r="C200" s="238"/>
      <c r="D200" s="592" t="str">
        <f>IFERROR(VLOOKUP(B200,'SETT AREA UNIT'!$B:$C,2,FALSE),"")</f>
        <v/>
      </c>
      <c r="E200" s="592" t="str">
        <f>IFERROR(IF(B200="","",VLOOKUP(B200,'UNIT UNREG'!$B:$C,2,FALSE)),"")</f>
        <v/>
      </c>
      <c r="F200" s="574"/>
      <c r="G200" s="238"/>
      <c r="H200" s="238"/>
      <c r="I200" s="238"/>
      <c r="J200" s="592" t="str">
        <f>IFERROR(VLOOKUP(H200,'SETT AREA UNIT'!$B:$C,2,FALSE),"")</f>
        <v/>
      </c>
      <c r="K200" s="592" t="str">
        <f>IFERROR(IF(H200="","",VLOOKUP(H200,'UNIT UNREG'!$B:$C,2,FALSE)),"")</f>
        <v/>
      </c>
      <c r="L200" s="574"/>
      <c r="M200" s="238"/>
      <c r="N200" s="238"/>
      <c r="O200" s="238"/>
      <c r="P200" s="592" t="str">
        <f>IFERROR(VLOOKUP(N200,'SETT AREA UNIT'!$B:$C,2,FALSE),"")</f>
        <v/>
      </c>
      <c r="Q200" s="592" t="str">
        <f>IFERROR(IF(N200="","",VLOOKUP(N200,'UNIT UNREG'!$B:$C,2,FALSE)),"")</f>
        <v/>
      </c>
      <c r="R200" s="574"/>
      <c r="S200" s="238"/>
      <c r="T200" s="238"/>
      <c r="U200" s="238"/>
      <c r="V200" s="592" t="str">
        <f>IFERROR(VLOOKUP(T200,'SETT AREA UNIT'!$B:$C,2,FALSE),"")</f>
        <v/>
      </c>
      <c r="W200" s="592" t="str">
        <f>IFERROR(IF(T200="","",VLOOKUP(T200,'UNIT UNREG'!$B:$C,2,FALSE)),"")</f>
        <v/>
      </c>
      <c r="X200" s="574"/>
      <c r="Y200" s="238"/>
      <c r="Z200" s="238"/>
      <c r="AA200" s="238"/>
      <c r="AB200" s="592" t="str">
        <f>IFERROR(VLOOKUP(Z200,'SETT AREA UNIT'!$B:$C,2,FALSE),"")</f>
        <v/>
      </c>
      <c r="AC200" s="592" t="str">
        <f>IFERROR(IF(Z200="","",VLOOKUP(Z200,'UNIT UNREG'!$B:$C,2,FALSE)),"")</f>
        <v/>
      </c>
      <c r="AE200" s="238"/>
      <c r="AF200" s="238"/>
      <c r="AG200" s="238"/>
      <c r="AH200" s="592" t="str">
        <f>IFERROR(VLOOKUP(AF200,'SETT AREA UNIT'!$B:$C,2,FALSE),"")</f>
        <v/>
      </c>
      <c r="AI200" s="592" t="str">
        <f>IFERROR(IF(AF200="","",VLOOKUP(AF200,'UNIT UNREG'!$B:$C,2,FALSE)),"")</f>
        <v/>
      </c>
      <c r="AK200" s="238"/>
      <c r="AL200" s="238"/>
      <c r="AM200" s="238"/>
      <c r="AN200" s="592" t="str">
        <f>IFERROR(VLOOKUP(AL200,'SETT AREA UNIT'!$B:$C,2,FALSE),"")</f>
        <v/>
      </c>
      <c r="AO200" s="592" t="str">
        <f>IFERROR(IF(AL200="","",VLOOKUP(AL200,'UNIT UNREG'!$B:$C,2,FALSE)),"")</f>
        <v/>
      </c>
      <c r="AQ200" s="238"/>
      <c r="AR200" s="238"/>
      <c r="AS200" s="238"/>
      <c r="AT200" s="592" t="str">
        <f>IFERROR(VLOOKUP(AR200,'SETT AREA UNIT'!$B:$C,2,FALSE),"")</f>
        <v/>
      </c>
      <c r="AU200" s="592" t="str">
        <f>IFERROR(IF(AR200="","",VLOOKUP(AR200,'UNIT UNREG'!$B:$C,2,FALSE)),"")</f>
        <v/>
      </c>
      <c r="AW200" s="238"/>
      <c r="AX200" s="238"/>
      <c r="AY200" s="238"/>
      <c r="AZ200" s="592" t="str">
        <f>IFERROR(VLOOKUP(AX200,'SETT AREA UNIT'!$B:$C,2,FALSE),"")</f>
        <v/>
      </c>
      <c r="BA200" s="592" t="str">
        <f>IFERROR(IF(AX200="","",VLOOKUP(AX200,'UNIT UNREG'!$B:$C,2,FALSE)),"")</f>
        <v/>
      </c>
      <c r="BC200" s="238"/>
      <c r="BD200" s="238"/>
      <c r="BE200" s="238"/>
      <c r="BF200" s="592" t="str">
        <f>IFERROR(VLOOKUP(BD200,'SETT AREA UNIT'!$B:$C,2,FALSE),"")</f>
        <v/>
      </c>
      <c r="BG200" s="592" t="str">
        <f>IFERROR(IF(BD200="","",VLOOKUP(BD200,'UNIT UNREG'!$B:$C,2,FALSE)),"")</f>
        <v/>
      </c>
      <c r="BH200" s="572"/>
      <c r="BI200" s="238"/>
      <c r="BJ200" s="238"/>
      <c r="BK200" s="238"/>
      <c r="BL200" s="592" t="str">
        <f>IFERROR(VLOOKUP(BJ200,'SETT AREA UNIT'!$B:$C,2,FALSE),"")</f>
        <v/>
      </c>
      <c r="BM200" s="592" t="str">
        <f>IFERROR(VLOOKUP(BJ200,'UNIT UNREG'!$B:$C,2,FALSE),"")</f>
        <v>UNREG</v>
      </c>
      <c r="BO200" s="238"/>
      <c r="BP200" s="238"/>
      <c r="BQ200" s="238"/>
      <c r="BR200" s="238"/>
      <c r="BT200" s="238"/>
      <c r="BU200" s="238"/>
      <c r="BV200" s="238"/>
      <c r="BW200" s="238"/>
      <c r="BY200" s="238"/>
      <c r="BZ200" s="238"/>
      <c r="CA200" s="238"/>
      <c r="CB200" s="238"/>
      <c r="CD200" s="238"/>
      <c r="CE200" s="238"/>
      <c r="CF200" s="238"/>
      <c r="CG200" s="238"/>
      <c r="CI200" s="238"/>
      <c r="CJ200" s="238"/>
      <c r="CK200" s="238"/>
      <c r="CL200" s="238"/>
      <c r="CN200" s="238"/>
      <c r="CO200" s="238"/>
      <c r="CP200" s="238"/>
      <c r="CQ200" s="238"/>
    </row>
    <row r="201" spans="1:95" hidden="1">
      <c r="A201" s="238"/>
      <c r="B201" s="238"/>
      <c r="C201" s="238"/>
      <c r="D201" s="592" t="str">
        <f>IFERROR(VLOOKUP(B201,'SETT AREA UNIT'!$B:$C,2,FALSE),"")</f>
        <v/>
      </c>
      <c r="E201" s="592" t="str">
        <f>IFERROR(IF(B201="","",VLOOKUP(B201,'UNIT UNREG'!$B:$C,2,FALSE)),"")</f>
        <v/>
      </c>
      <c r="F201" s="574"/>
      <c r="G201" s="238"/>
      <c r="H201" s="238"/>
      <c r="I201" s="238"/>
      <c r="J201" s="592" t="str">
        <f>IFERROR(VLOOKUP(H201,'SETT AREA UNIT'!$B:$C,2,FALSE),"")</f>
        <v/>
      </c>
      <c r="K201" s="592" t="str">
        <f>IFERROR(IF(H201="","",VLOOKUP(H201,'UNIT UNREG'!$B:$C,2,FALSE)),"")</f>
        <v/>
      </c>
      <c r="L201" s="574"/>
      <c r="M201" s="238"/>
      <c r="N201" s="238"/>
      <c r="O201" s="238"/>
      <c r="P201" s="592" t="str">
        <f>IFERROR(VLOOKUP(N201,'SETT AREA UNIT'!$B:$C,2,FALSE),"")</f>
        <v/>
      </c>
      <c r="Q201" s="592" t="str">
        <f>IFERROR(IF(N201="","",VLOOKUP(N201,'UNIT UNREG'!$B:$C,2,FALSE)),"")</f>
        <v/>
      </c>
      <c r="R201" s="574"/>
      <c r="S201" s="238"/>
      <c r="T201" s="238"/>
      <c r="U201" s="238"/>
      <c r="V201" s="592" t="str">
        <f>IFERROR(VLOOKUP(T201,'SETT AREA UNIT'!$B:$C,2,FALSE),"")</f>
        <v/>
      </c>
      <c r="W201" s="592" t="str">
        <f>IFERROR(IF(T201="","",VLOOKUP(T201,'UNIT UNREG'!$B:$C,2,FALSE)),"")</f>
        <v/>
      </c>
      <c r="X201" s="574"/>
      <c r="Y201" s="238"/>
      <c r="Z201" s="238"/>
      <c r="AA201" s="238"/>
      <c r="AB201" s="592" t="str">
        <f>IFERROR(VLOOKUP(Z201,'SETT AREA UNIT'!$B:$C,2,FALSE),"")</f>
        <v/>
      </c>
      <c r="AC201" s="592" t="str">
        <f>IFERROR(IF(Z201="","",VLOOKUP(Z201,'UNIT UNREG'!$B:$C,2,FALSE)),"")</f>
        <v/>
      </c>
      <c r="AE201" s="238"/>
      <c r="AF201" s="238"/>
      <c r="AG201" s="238"/>
      <c r="AH201" s="592" t="str">
        <f>IFERROR(VLOOKUP(AF201,'SETT AREA UNIT'!$B:$C,2,FALSE),"")</f>
        <v/>
      </c>
      <c r="AI201" s="592" t="str">
        <f>IFERROR(IF(AF201="","",VLOOKUP(AF201,'UNIT UNREG'!$B:$C,2,FALSE)),"")</f>
        <v/>
      </c>
      <c r="AK201" s="238"/>
      <c r="AL201" s="238"/>
      <c r="AM201" s="238"/>
      <c r="AN201" s="592" t="str">
        <f>IFERROR(VLOOKUP(AL201,'SETT AREA UNIT'!$B:$C,2,FALSE),"")</f>
        <v/>
      </c>
      <c r="AO201" s="592" t="str">
        <f>IFERROR(IF(AL201="","",VLOOKUP(AL201,'UNIT UNREG'!$B:$C,2,FALSE)),"")</f>
        <v/>
      </c>
      <c r="AQ201" s="238"/>
      <c r="AR201" s="238"/>
      <c r="AS201" s="238"/>
      <c r="AT201" s="592" t="str">
        <f>IFERROR(VLOOKUP(AR201,'SETT AREA UNIT'!$B:$C,2,FALSE),"")</f>
        <v/>
      </c>
      <c r="AU201" s="592" t="str">
        <f>IFERROR(IF(AR201="","",VLOOKUP(AR201,'UNIT UNREG'!$B:$C,2,FALSE)),"")</f>
        <v/>
      </c>
      <c r="AW201" s="238"/>
      <c r="AX201" s="238"/>
      <c r="AY201" s="238"/>
      <c r="AZ201" s="592" t="str">
        <f>IFERROR(VLOOKUP(AX201,'SETT AREA UNIT'!$B:$C,2,FALSE),"")</f>
        <v/>
      </c>
      <c r="BA201" s="592" t="str">
        <f>IFERROR(IF(AX201="","",VLOOKUP(AX201,'UNIT UNREG'!$B:$C,2,FALSE)),"")</f>
        <v/>
      </c>
      <c r="BC201" s="238"/>
      <c r="BD201" s="238"/>
      <c r="BE201" s="238"/>
      <c r="BF201" s="592" t="str">
        <f>IFERROR(VLOOKUP(BD201,'SETT AREA UNIT'!$B:$C,2,FALSE),"")</f>
        <v/>
      </c>
      <c r="BG201" s="592" t="str">
        <f>IFERROR(IF(BD201="","",VLOOKUP(BD201,'UNIT UNREG'!$B:$C,2,FALSE)),"")</f>
        <v/>
      </c>
      <c r="BH201" s="572"/>
      <c r="BI201" s="238"/>
      <c r="BJ201" s="238"/>
      <c r="BK201" s="238"/>
      <c r="BL201" s="592" t="str">
        <f>IFERROR(VLOOKUP(BJ201,'SETT AREA UNIT'!$B:$C,2,FALSE),"")</f>
        <v/>
      </c>
      <c r="BM201" s="592" t="str">
        <f>IFERROR(VLOOKUP(BJ201,'UNIT UNREG'!$B:$C,2,FALSE),"")</f>
        <v>UNREG</v>
      </c>
      <c r="BO201" s="238"/>
      <c r="BP201" s="238"/>
      <c r="BQ201" s="238"/>
      <c r="BR201" s="238"/>
      <c r="BT201" s="238"/>
      <c r="BU201" s="238"/>
      <c r="BV201" s="238"/>
      <c r="BW201" s="238"/>
      <c r="BY201" s="238"/>
      <c r="BZ201" s="238"/>
      <c r="CA201" s="238"/>
      <c r="CB201" s="238"/>
      <c r="CD201" s="238"/>
      <c r="CE201" s="238"/>
      <c r="CF201" s="238"/>
      <c r="CG201" s="238"/>
      <c r="CI201" s="238"/>
      <c r="CJ201" s="238"/>
      <c r="CK201" s="238"/>
      <c r="CL201" s="238"/>
      <c r="CN201" s="238"/>
      <c r="CO201" s="238"/>
      <c r="CP201" s="238"/>
      <c r="CQ201" s="238"/>
    </row>
    <row r="202" spans="1:95" hidden="1">
      <c r="A202" s="238"/>
      <c r="B202" s="238"/>
      <c r="C202" s="238"/>
      <c r="D202" s="592" t="str">
        <f>IFERROR(VLOOKUP(B202,'SETT AREA UNIT'!$B:$C,2,FALSE),"")</f>
        <v/>
      </c>
      <c r="E202" s="592" t="str">
        <f>IFERROR(IF(B202="","",VLOOKUP(B202,'UNIT UNREG'!$B:$C,2,FALSE)),"")</f>
        <v/>
      </c>
      <c r="F202" s="574"/>
      <c r="G202" s="238"/>
      <c r="H202" s="238"/>
      <c r="I202" s="238"/>
      <c r="J202" s="592" t="str">
        <f>IFERROR(VLOOKUP(H202,'SETT AREA UNIT'!$B:$C,2,FALSE),"")</f>
        <v/>
      </c>
      <c r="K202" s="592" t="str">
        <f>IFERROR(IF(H202="","",VLOOKUP(H202,'UNIT UNREG'!$B:$C,2,FALSE)),"")</f>
        <v/>
      </c>
      <c r="L202" s="574"/>
      <c r="M202" s="238"/>
      <c r="N202" s="238"/>
      <c r="O202" s="238"/>
      <c r="P202" s="592" t="str">
        <f>IFERROR(VLOOKUP(N202,'SETT AREA UNIT'!$B:$C,2,FALSE),"")</f>
        <v/>
      </c>
      <c r="Q202" s="592" t="str">
        <f>IFERROR(IF(N202="","",VLOOKUP(N202,'UNIT UNREG'!$B:$C,2,FALSE)),"")</f>
        <v/>
      </c>
      <c r="R202" s="574"/>
      <c r="S202" s="238"/>
      <c r="T202" s="238"/>
      <c r="U202" s="238"/>
      <c r="V202" s="592" t="str">
        <f>IFERROR(VLOOKUP(T202,'SETT AREA UNIT'!$B:$C,2,FALSE),"")</f>
        <v/>
      </c>
      <c r="W202" s="592" t="str">
        <f>IFERROR(IF(T202="","",VLOOKUP(T202,'UNIT UNREG'!$B:$C,2,FALSE)),"")</f>
        <v/>
      </c>
      <c r="X202" s="574"/>
      <c r="Y202" s="238"/>
      <c r="Z202" s="238"/>
      <c r="AA202" s="238"/>
      <c r="AB202" s="592" t="str">
        <f>IFERROR(VLOOKUP(Z202,'SETT AREA UNIT'!$B:$C,2,FALSE),"")</f>
        <v/>
      </c>
      <c r="AC202" s="592" t="str">
        <f>IFERROR(IF(Z202="","",VLOOKUP(Z202,'UNIT UNREG'!$B:$C,2,FALSE)),"")</f>
        <v/>
      </c>
      <c r="AE202" s="238"/>
      <c r="AF202" s="238"/>
      <c r="AG202" s="238"/>
      <c r="AH202" s="592" t="str">
        <f>IFERROR(VLOOKUP(AF202,'SETT AREA UNIT'!$B:$C,2,FALSE),"")</f>
        <v/>
      </c>
      <c r="AI202" s="592" t="str">
        <f>IFERROR(IF(AF202="","",VLOOKUP(AF202,'UNIT UNREG'!$B:$C,2,FALSE)),"")</f>
        <v/>
      </c>
      <c r="AK202" s="238"/>
      <c r="AL202" s="238"/>
      <c r="AM202" s="238"/>
      <c r="AN202" s="592" t="str">
        <f>IFERROR(VLOOKUP(AL202,'SETT AREA UNIT'!$B:$C,2,FALSE),"")</f>
        <v/>
      </c>
      <c r="AO202" s="592" t="str">
        <f>IFERROR(IF(AL202="","",VLOOKUP(AL202,'UNIT UNREG'!$B:$C,2,FALSE)),"")</f>
        <v/>
      </c>
      <c r="AQ202" s="238"/>
      <c r="AR202" s="238"/>
      <c r="AS202" s="238"/>
      <c r="AT202" s="592" t="str">
        <f>IFERROR(VLOOKUP(AR202,'SETT AREA UNIT'!$B:$C,2,FALSE),"")</f>
        <v/>
      </c>
      <c r="AU202" s="592" t="str">
        <f>IFERROR(IF(AR202="","",VLOOKUP(AR202,'UNIT UNREG'!$B:$C,2,FALSE)),"")</f>
        <v/>
      </c>
      <c r="AW202" s="238"/>
      <c r="AX202" s="238"/>
      <c r="AY202" s="238"/>
      <c r="AZ202" s="592" t="str">
        <f>IFERROR(VLOOKUP(AX202,'SETT AREA UNIT'!$B:$C,2,FALSE),"")</f>
        <v/>
      </c>
      <c r="BA202" s="592" t="str">
        <f>IFERROR(IF(AX202="","",VLOOKUP(AX202,'UNIT UNREG'!$B:$C,2,FALSE)),"")</f>
        <v/>
      </c>
      <c r="BC202" s="238"/>
      <c r="BD202" s="238"/>
      <c r="BE202" s="238"/>
      <c r="BF202" s="592" t="str">
        <f>IFERROR(VLOOKUP(BD202,'SETT AREA UNIT'!$B:$C,2,FALSE),"")</f>
        <v/>
      </c>
      <c r="BG202" s="592" t="str">
        <f>IFERROR(IF(BD202="","",VLOOKUP(BD202,'UNIT UNREG'!$B:$C,2,FALSE)),"")</f>
        <v/>
      </c>
      <c r="BH202" s="572"/>
      <c r="BI202" s="238"/>
      <c r="BJ202" s="238"/>
      <c r="BK202" s="238"/>
      <c r="BL202" s="592" t="str">
        <f>IFERROR(VLOOKUP(BJ202,'SETT AREA UNIT'!$B:$C,2,FALSE),"")</f>
        <v/>
      </c>
      <c r="BM202" s="592" t="str">
        <f>IFERROR(VLOOKUP(BJ202,'UNIT UNREG'!$B:$C,2,FALSE),"")</f>
        <v>UNREG</v>
      </c>
      <c r="BO202" s="238"/>
      <c r="BP202" s="238"/>
      <c r="BQ202" s="238"/>
      <c r="BR202" s="238"/>
      <c r="BT202" s="238"/>
      <c r="BU202" s="238"/>
      <c r="BV202" s="238"/>
      <c r="BW202" s="238"/>
      <c r="BY202" s="238"/>
      <c r="BZ202" s="238"/>
      <c r="CA202" s="238"/>
      <c r="CB202" s="238"/>
      <c r="CD202" s="238"/>
      <c r="CE202" s="238"/>
      <c r="CF202" s="238"/>
      <c r="CG202" s="238"/>
      <c r="CI202" s="238"/>
      <c r="CJ202" s="238"/>
      <c r="CK202" s="238"/>
      <c r="CL202" s="238"/>
      <c r="CN202" s="238"/>
      <c r="CO202" s="238"/>
      <c r="CP202" s="238"/>
      <c r="CQ202" s="238"/>
    </row>
    <row r="203" spans="1:95" hidden="1">
      <c r="A203" s="238"/>
      <c r="B203" s="238"/>
      <c r="C203" s="238"/>
      <c r="D203" s="592" t="str">
        <f>IFERROR(VLOOKUP(B203,'SETT AREA UNIT'!$B:$C,2,FALSE),"")</f>
        <v/>
      </c>
      <c r="E203" s="592" t="str">
        <f>IFERROR(IF(B203="","",VLOOKUP(B203,'UNIT UNREG'!$B:$C,2,FALSE)),"")</f>
        <v/>
      </c>
      <c r="F203" s="574"/>
      <c r="G203" s="238"/>
      <c r="H203" s="238"/>
      <c r="I203" s="238"/>
      <c r="J203" s="592" t="str">
        <f>IFERROR(VLOOKUP(H203,'SETT AREA UNIT'!$B:$C,2,FALSE),"")</f>
        <v/>
      </c>
      <c r="K203" s="592" t="str">
        <f>IFERROR(IF(H203="","",VLOOKUP(H203,'UNIT UNREG'!$B:$C,2,FALSE)),"")</f>
        <v/>
      </c>
      <c r="L203" s="574"/>
      <c r="M203" s="238"/>
      <c r="N203" s="238"/>
      <c r="O203" s="238"/>
      <c r="P203" s="592" t="str">
        <f>IFERROR(VLOOKUP(N203,'SETT AREA UNIT'!$B:$C,2,FALSE),"")</f>
        <v/>
      </c>
      <c r="Q203" s="592" t="str">
        <f>IFERROR(IF(N203="","",VLOOKUP(N203,'UNIT UNREG'!$B:$C,2,FALSE)),"")</f>
        <v/>
      </c>
      <c r="R203" s="574"/>
      <c r="S203" s="238"/>
      <c r="T203" s="238"/>
      <c r="U203" s="238"/>
      <c r="V203" s="592" t="str">
        <f>IFERROR(VLOOKUP(T203,'SETT AREA UNIT'!$B:$C,2,FALSE),"")</f>
        <v/>
      </c>
      <c r="W203" s="592" t="str">
        <f>IFERROR(IF(T203="","",VLOOKUP(T203,'UNIT UNREG'!$B:$C,2,FALSE)),"")</f>
        <v/>
      </c>
      <c r="X203" s="574"/>
      <c r="Y203" s="238"/>
      <c r="Z203" s="238"/>
      <c r="AA203" s="238"/>
      <c r="AB203" s="592" t="str">
        <f>IFERROR(VLOOKUP(Z203,'SETT AREA UNIT'!$B:$C,2,FALSE),"")</f>
        <v/>
      </c>
      <c r="AC203" s="592" t="str">
        <f>IFERROR(IF(Z203="","",VLOOKUP(Z203,'UNIT UNREG'!$B:$C,2,FALSE)),"")</f>
        <v/>
      </c>
      <c r="AE203" s="238"/>
      <c r="AF203" s="238"/>
      <c r="AG203" s="238"/>
      <c r="AH203" s="592" t="str">
        <f>IFERROR(VLOOKUP(AF203,'SETT AREA UNIT'!$B:$C,2,FALSE),"")</f>
        <v/>
      </c>
      <c r="AI203" s="592" t="str">
        <f>IFERROR(IF(AF203="","",VLOOKUP(AF203,'UNIT UNREG'!$B:$C,2,FALSE)),"")</f>
        <v/>
      </c>
      <c r="AK203" s="238"/>
      <c r="AL203" s="238"/>
      <c r="AM203" s="238"/>
      <c r="AN203" s="592" t="str">
        <f>IFERROR(VLOOKUP(AL203,'SETT AREA UNIT'!$B:$C,2,FALSE),"")</f>
        <v/>
      </c>
      <c r="AO203" s="592" t="str">
        <f>IFERROR(IF(AL203="","",VLOOKUP(AL203,'UNIT UNREG'!$B:$C,2,FALSE)),"")</f>
        <v/>
      </c>
      <c r="AQ203" s="238"/>
      <c r="AR203" s="238"/>
      <c r="AS203" s="238"/>
      <c r="AT203" s="592" t="str">
        <f>IFERROR(VLOOKUP(AR203,'SETT AREA UNIT'!$B:$C,2,FALSE),"")</f>
        <v/>
      </c>
      <c r="AU203" s="592" t="str">
        <f>IFERROR(IF(AR203="","",VLOOKUP(AR203,'UNIT UNREG'!$B:$C,2,FALSE)),"")</f>
        <v/>
      </c>
      <c r="AW203" s="238"/>
      <c r="AX203" s="238"/>
      <c r="AY203" s="238"/>
      <c r="AZ203" s="592" t="str">
        <f>IFERROR(VLOOKUP(AX203,'SETT AREA UNIT'!$B:$C,2,FALSE),"")</f>
        <v/>
      </c>
      <c r="BA203" s="592" t="str">
        <f>IFERROR(IF(AX203="","",VLOOKUP(AX203,'UNIT UNREG'!$B:$C,2,FALSE)),"")</f>
        <v/>
      </c>
      <c r="BC203" s="238"/>
      <c r="BD203" s="238"/>
      <c r="BE203" s="238"/>
      <c r="BF203" s="592" t="str">
        <f>IFERROR(VLOOKUP(BD203,'SETT AREA UNIT'!$B:$C,2,FALSE),"")</f>
        <v/>
      </c>
      <c r="BG203" s="592" t="str">
        <f>IFERROR(IF(BD203="","",VLOOKUP(BD203,'UNIT UNREG'!$B:$C,2,FALSE)),"")</f>
        <v/>
      </c>
      <c r="BH203" s="572"/>
      <c r="BI203" s="238"/>
      <c r="BJ203" s="238"/>
      <c r="BK203" s="238"/>
      <c r="BL203" s="592" t="str">
        <f>IFERROR(VLOOKUP(BJ203,'SETT AREA UNIT'!$B:$C,2,FALSE),"")</f>
        <v/>
      </c>
      <c r="BM203" s="592" t="str">
        <f>IFERROR(VLOOKUP(BJ203,'UNIT UNREG'!$B:$C,2,FALSE),"")</f>
        <v>UNREG</v>
      </c>
      <c r="BO203" s="238"/>
      <c r="BP203" s="238"/>
      <c r="BQ203" s="238"/>
      <c r="BR203" s="238"/>
      <c r="BT203" s="238"/>
      <c r="BU203" s="238"/>
      <c r="BV203" s="238"/>
      <c r="BW203" s="238"/>
      <c r="BY203" s="238"/>
      <c r="BZ203" s="238"/>
      <c r="CA203" s="238"/>
      <c r="CB203" s="238"/>
      <c r="CD203" s="238"/>
      <c r="CE203" s="238"/>
      <c r="CF203" s="238"/>
      <c r="CG203" s="238"/>
      <c r="CI203" s="238"/>
      <c r="CJ203" s="238"/>
      <c r="CK203" s="238"/>
      <c r="CL203" s="238"/>
      <c r="CN203" s="238"/>
      <c r="CO203" s="238"/>
      <c r="CP203" s="238"/>
      <c r="CQ203" s="238"/>
    </row>
    <row r="204" spans="1:95" ht="15.75">
      <c r="A204" s="66" t="s">
        <v>119</v>
      </c>
      <c r="B204" s="66" t="s">
        <v>80</v>
      </c>
      <c r="C204" s="66" t="s">
        <v>25</v>
      </c>
      <c r="D204" s="232"/>
      <c r="E204" s="66" t="s">
        <v>81</v>
      </c>
      <c r="F204" s="756"/>
      <c r="G204" s="66" t="s">
        <v>119</v>
      </c>
      <c r="H204" s="66" t="s">
        <v>80</v>
      </c>
      <c r="I204" s="66" t="s">
        <v>25</v>
      </c>
      <c r="J204" s="232"/>
      <c r="K204" s="66" t="s">
        <v>81</v>
      </c>
      <c r="L204" s="572"/>
      <c r="M204" s="66" t="s">
        <v>119</v>
      </c>
      <c r="N204" s="66" t="s">
        <v>80</v>
      </c>
      <c r="O204" s="66" t="s">
        <v>25</v>
      </c>
      <c r="P204" s="232"/>
      <c r="Q204" s="66" t="s">
        <v>81</v>
      </c>
      <c r="R204" s="756"/>
      <c r="S204" s="66" t="s">
        <v>119</v>
      </c>
      <c r="T204" s="66" t="s">
        <v>80</v>
      </c>
      <c r="U204" s="66" t="s">
        <v>25</v>
      </c>
      <c r="V204" s="232"/>
      <c r="W204" s="66" t="s">
        <v>81</v>
      </c>
      <c r="X204" s="756"/>
      <c r="Y204" s="66" t="s">
        <v>119</v>
      </c>
      <c r="Z204" s="66" t="s">
        <v>80</v>
      </c>
      <c r="AA204" s="66" t="s">
        <v>25</v>
      </c>
      <c r="AB204" s="66"/>
      <c r="AC204" s="66" t="s">
        <v>81</v>
      </c>
      <c r="AE204" s="66" t="s">
        <v>119</v>
      </c>
      <c r="AF204" s="66" t="s">
        <v>80</v>
      </c>
      <c r="AG204" s="66" t="s">
        <v>25</v>
      </c>
      <c r="AH204" s="66"/>
      <c r="AI204" s="66" t="s">
        <v>81</v>
      </c>
      <c r="AK204" s="66" t="s">
        <v>119</v>
      </c>
      <c r="AL204" s="66" t="s">
        <v>80</v>
      </c>
      <c r="AM204" s="66" t="s">
        <v>25</v>
      </c>
      <c r="AN204" s="66"/>
      <c r="AO204" s="66" t="s">
        <v>81</v>
      </c>
      <c r="AQ204" s="66" t="s">
        <v>119</v>
      </c>
      <c r="AR204" s="66" t="s">
        <v>80</v>
      </c>
      <c r="AS204" s="66" t="s">
        <v>25</v>
      </c>
      <c r="AT204" s="66"/>
      <c r="AU204" s="66" t="s">
        <v>81</v>
      </c>
      <c r="AW204" s="66" t="s">
        <v>119</v>
      </c>
      <c r="AX204" s="66" t="s">
        <v>80</v>
      </c>
      <c r="AY204" s="66" t="s">
        <v>25</v>
      </c>
      <c r="AZ204" s="66"/>
      <c r="BA204" s="66" t="s">
        <v>81</v>
      </c>
      <c r="BC204" s="66" t="s">
        <v>119</v>
      </c>
      <c r="BD204" s="66" t="s">
        <v>80</v>
      </c>
      <c r="BE204" s="66" t="s">
        <v>25</v>
      </c>
      <c r="BF204" s="66"/>
      <c r="BG204" s="66" t="s">
        <v>81</v>
      </c>
      <c r="BH204" s="571"/>
      <c r="BI204" s="66" t="s">
        <v>119</v>
      </c>
      <c r="BJ204" s="66" t="s">
        <v>80</v>
      </c>
      <c r="BK204" s="66" t="s">
        <v>25</v>
      </c>
      <c r="BL204" s="66"/>
      <c r="BM204" s="66" t="s">
        <v>81</v>
      </c>
      <c r="BO204" s="576" t="s">
        <v>119</v>
      </c>
      <c r="BP204" s="66" t="s">
        <v>80</v>
      </c>
      <c r="BQ204" s="66" t="s">
        <v>25</v>
      </c>
      <c r="BR204" s="66" t="s">
        <v>81</v>
      </c>
      <c r="BT204" s="576" t="s">
        <v>119</v>
      </c>
      <c r="BU204" s="66" t="s">
        <v>80</v>
      </c>
      <c r="BV204" s="66" t="s">
        <v>25</v>
      </c>
      <c r="BW204" s="66" t="s">
        <v>81</v>
      </c>
      <c r="BY204" s="576" t="s">
        <v>119</v>
      </c>
      <c r="BZ204" s="66" t="s">
        <v>80</v>
      </c>
      <c r="CA204" s="66" t="s">
        <v>25</v>
      </c>
      <c r="CB204" s="66" t="s">
        <v>81</v>
      </c>
      <c r="CD204" s="576" t="s">
        <v>119</v>
      </c>
      <c r="CE204" s="66" t="s">
        <v>80</v>
      </c>
      <c r="CF204" s="66" t="s">
        <v>25</v>
      </c>
      <c r="CG204" s="66" t="s">
        <v>81</v>
      </c>
      <c r="CI204" s="576" t="s">
        <v>119</v>
      </c>
      <c r="CJ204" s="66" t="s">
        <v>80</v>
      </c>
      <c r="CK204" s="66" t="s">
        <v>25</v>
      </c>
      <c r="CL204" s="66" t="s">
        <v>81</v>
      </c>
      <c r="CN204" s="576" t="s">
        <v>119</v>
      </c>
      <c r="CO204" s="66" t="s">
        <v>80</v>
      </c>
      <c r="CP204" s="66" t="s">
        <v>25</v>
      </c>
      <c r="CQ204" s="66" t="s">
        <v>81</v>
      </c>
    </row>
    <row r="205" spans="1:95">
      <c r="A205" s="356" t="s">
        <v>65</v>
      </c>
      <c r="B205" s="238">
        <v>10</v>
      </c>
      <c r="C205" s="501">
        <f>IF(A205="","",COUNTIFS(A184:A203,"&gt;=0",C184:C203,A205))</f>
        <v>7</v>
      </c>
      <c r="D205" s="593"/>
      <c r="E205" s="592">
        <f t="shared" ref="E205:E206" si="86">IFERROR(B205-C205,"")</f>
        <v>3</v>
      </c>
      <c r="F205" s="574"/>
      <c r="G205" s="356" t="s">
        <v>574</v>
      </c>
      <c r="H205" s="238">
        <v>9</v>
      </c>
      <c r="I205" s="501">
        <f>IF(G205="","",COUNTIFS(G184:G203,"&gt;=0",I184:I203,G205))</f>
        <v>4</v>
      </c>
      <c r="J205" s="593"/>
      <c r="K205" s="592">
        <f t="shared" ref="K205:K206" si="87">IFERROR(H205-I205,"")</f>
        <v>5</v>
      </c>
      <c r="L205" s="574"/>
      <c r="M205" s="433" t="s">
        <v>427</v>
      </c>
      <c r="N205" s="238">
        <v>4</v>
      </c>
      <c r="O205" s="593">
        <f>IF(M205="","",COUNTIFS(M184:M203,"&gt;=0",O184:O203,M205))</f>
        <v>3</v>
      </c>
      <c r="P205" s="593"/>
      <c r="Q205" s="592">
        <f t="shared" ref="Q205:Q206" si="88">IFERROR(N205-O205,"")</f>
        <v>1</v>
      </c>
      <c r="R205" s="574"/>
      <c r="S205" s="724" t="s">
        <v>70</v>
      </c>
      <c r="T205" s="238">
        <v>4</v>
      </c>
      <c r="U205" s="501">
        <f>IF(S205="","",COUNTIFS(S184:S203,"&gt;=0",U184:U203,S205))</f>
        <v>5</v>
      </c>
      <c r="V205" s="593"/>
      <c r="W205" s="592">
        <f t="shared" ref="W205:W206" si="89">IFERROR(T205-U205,"")</f>
        <v>-1</v>
      </c>
      <c r="X205" s="574"/>
      <c r="Y205" s="573"/>
      <c r="Z205" s="238"/>
      <c r="AA205" s="593" t="str">
        <f>IF(Y205="","",COUNTIFS(Y184:Y203,"&gt;=0",AA184:AA203,Y205))</f>
        <v/>
      </c>
      <c r="AB205" s="593"/>
      <c r="AC205" s="592" t="str">
        <f t="shared" ref="AC205:AC206" si="90">IFERROR(Z205-AA205,"")</f>
        <v/>
      </c>
      <c r="AE205" s="573"/>
      <c r="AF205" s="238"/>
      <c r="AG205" s="593" t="str">
        <f>IF(AE205="","",COUNTIFS(AE184:AE203,"&gt;=0",AG184:AG203,AE205))</f>
        <v/>
      </c>
      <c r="AH205" s="593"/>
      <c r="AI205" s="592" t="str">
        <f t="shared" ref="AI205:AI206" si="91">IFERROR(AF205-AG205,"")</f>
        <v/>
      </c>
      <c r="AK205" s="238"/>
      <c r="AL205" s="238"/>
      <c r="AM205" s="501" t="str">
        <f>IF(AK205="","",COUNTIFS(AK184:AK203,"&gt;=0",AM184:AM203,AK205))</f>
        <v/>
      </c>
      <c r="AN205" s="593"/>
      <c r="AO205" s="592" t="str">
        <f t="shared" ref="AO205:AO206" si="92">IFERROR(AL205-AM205,"")</f>
        <v/>
      </c>
      <c r="AQ205" s="575"/>
      <c r="AR205" s="238"/>
      <c r="AS205" s="593" t="str">
        <f>IF(AQ205="","",COUNTIFS(AQ184:AQ203,"&gt;=0",AS184:AS203,AQ205))</f>
        <v/>
      </c>
      <c r="AT205" s="593"/>
      <c r="AU205" s="592" t="str">
        <f t="shared" ref="AU205:AU206" si="93">IFERROR(AR205-AS205,"")</f>
        <v/>
      </c>
      <c r="AW205" s="575"/>
      <c r="AX205" s="238"/>
      <c r="AY205" s="501" t="str">
        <f>IF(AW205="","",COUNTIFS(AW184:AW203,"&gt;=0",AY184:AY203,AW205))</f>
        <v/>
      </c>
      <c r="AZ205" s="593"/>
      <c r="BA205" s="592" t="str">
        <f t="shared" ref="BA205:BA206" si="94">IFERROR(AX205-AY205,"")</f>
        <v/>
      </c>
      <c r="BC205" s="418" t="s">
        <v>566</v>
      </c>
      <c r="BD205" s="238">
        <v>4</v>
      </c>
      <c r="BE205" s="593">
        <f>IF(BC205="","",COUNTIFS(BC184:BC203,"&gt;=0",BE184:BE203,BC205))</f>
        <v>3</v>
      </c>
      <c r="BF205" s="593"/>
      <c r="BG205" s="592">
        <f t="shared" ref="BG205:BG206" si="95">IFERROR(BD205-BE205,"")</f>
        <v>1</v>
      </c>
      <c r="BH205" s="572"/>
      <c r="BI205" s="575"/>
      <c r="BJ205" s="238"/>
      <c r="BK205" s="593" t="str">
        <f>IF(BI205="","",COUNTIFS(BI184:BI203,"&gt;=0",BK184:BK203,BI205))</f>
        <v/>
      </c>
      <c r="BL205" s="593"/>
      <c r="BM205" s="592" t="str">
        <f t="shared" ref="BM205:BM206" si="96">IFERROR(BJ205-BK205,"")</f>
        <v/>
      </c>
      <c r="BO205" s="238"/>
      <c r="BP205" s="238"/>
      <c r="BQ205" s="578">
        <f>+COUNTIF(BQ184:BQ203,BO205)</f>
        <v>0</v>
      </c>
      <c r="BR205" s="238">
        <f>BP205-BQ205</f>
        <v>0</v>
      </c>
      <c r="BT205" s="238"/>
      <c r="BU205" s="238"/>
      <c r="BV205" s="578">
        <f>+COUNTIF(BV184:BV203,BT205)</f>
        <v>0</v>
      </c>
      <c r="BW205" s="238">
        <f>BU205-BV205</f>
        <v>0</v>
      </c>
      <c r="BY205" s="238"/>
      <c r="BZ205" s="238"/>
      <c r="CA205" s="578">
        <f>+COUNTIF(CA184:CA203,BY205)</f>
        <v>0</v>
      </c>
      <c r="CB205" s="238">
        <f>BZ205-CA205</f>
        <v>0</v>
      </c>
      <c r="CD205" s="238"/>
      <c r="CE205" s="238"/>
      <c r="CF205" s="578">
        <f>+COUNTIF(CF184:CF203,CD205)</f>
        <v>0</v>
      </c>
      <c r="CG205" s="238">
        <f>CE205-CF205</f>
        <v>0</v>
      </c>
      <c r="CI205" s="238"/>
      <c r="CJ205" s="238"/>
      <c r="CK205" s="578">
        <f>+COUNTIF(CK184:CK203,CI205)</f>
        <v>0</v>
      </c>
      <c r="CL205" s="238">
        <f>CJ205-CK205</f>
        <v>0</v>
      </c>
      <c r="CN205" s="238"/>
      <c r="CO205" s="238"/>
      <c r="CP205" s="578">
        <f>+COUNTIF(CP184:CP203,CN205)</f>
        <v>0</v>
      </c>
      <c r="CQ205" s="238">
        <f>CO205-CP205</f>
        <v>0</v>
      </c>
    </row>
    <row r="206" spans="1:95">
      <c r="A206" s="238"/>
      <c r="B206" s="238"/>
      <c r="C206" s="593" t="str">
        <f>IF(A206="","",COUNTIFS(A184:A203,"&gt;=0",C184:C203,A206))</f>
        <v/>
      </c>
      <c r="D206" s="593"/>
      <c r="E206" s="592" t="str">
        <f t="shared" si="86"/>
        <v/>
      </c>
      <c r="F206" s="574"/>
      <c r="G206" s="575"/>
      <c r="H206" s="238"/>
      <c r="I206" s="593" t="str">
        <f>IF(G206="","",COUNTIFS(G184:G203,"&gt;=0",I184:I203,G206))</f>
        <v/>
      </c>
      <c r="J206" s="593"/>
      <c r="K206" s="592" t="str">
        <f t="shared" si="87"/>
        <v/>
      </c>
      <c r="L206" s="574"/>
      <c r="M206" s="575"/>
      <c r="N206" s="238"/>
      <c r="O206" s="593" t="str">
        <f>IF(M206="","",COUNTIFS(M184:M203,"&gt;=0",O184:O203,M206))</f>
        <v/>
      </c>
      <c r="P206" s="593"/>
      <c r="Q206" s="592" t="str">
        <f t="shared" si="88"/>
        <v/>
      </c>
      <c r="R206" s="574"/>
      <c r="S206" s="575"/>
      <c r="T206" s="238"/>
      <c r="U206" s="593" t="str">
        <f>IF(S206="","",COUNTIFS(S184:S203,"&gt;=0",U184:U203,S206))</f>
        <v/>
      </c>
      <c r="V206" s="593"/>
      <c r="W206" s="592" t="str">
        <f t="shared" si="89"/>
        <v/>
      </c>
      <c r="X206" s="574"/>
      <c r="Y206" s="575"/>
      <c r="Z206" s="238"/>
      <c r="AA206" s="593" t="str">
        <f>IF(Y206="","",COUNTIFS(Y184:Y203,"&gt;=0",AA184:AA203,Y206))</f>
        <v/>
      </c>
      <c r="AB206" s="593"/>
      <c r="AC206" s="592" t="str">
        <f t="shared" si="90"/>
        <v/>
      </c>
      <c r="AE206" s="575"/>
      <c r="AF206" s="238"/>
      <c r="AG206" s="593" t="str">
        <f>IF(AE206="","",COUNTIFS(AE184:AE203,"&gt;=0",AG184:AG203,AE206))</f>
        <v/>
      </c>
      <c r="AH206" s="593"/>
      <c r="AI206" s="592" t="str">
        <f t="shared" si="91"/>
        <v/>
      </c>
      <c r="AK206" s="575"/>
      <c r="AL206" s="238"/>
      <c r="AM206" s="593" t="str">
        <f>IF(AK206="","",COUNTIFS(AK184:AK203,"&gt;=0",AM184:AM203,AK206))</f>
        <v/>
      </c>
      <c r="AN206" s="593"/>
      <c r="AO206" s="592" t="str">
        <f t="shared" si="92"/>
        <v/>
      </c>
      <c r="AQ206" s="575"/>
      <c r="AR206" s="238"/>
      <c r="AS206" s="593" t="str">
        <f>IF(AQ206="","",COUNTIFS(AQ184:AQ203,"&gt;=0",AS184:AS203,AQ206))</f>
        <v/>
      </c>
      <c r="AT206" s="593"/>
      <c r="AU206" s="592" t="str">
        <f t="shared" si="93"/>
        <v/>
      </c>
      <c r="AW206" s="575"/>
      <c r="AX206" s="238"/>
      <c r="AY206" s="593" t="str">
        <f>IF(AW206="","",COUNTIFS(AW184:AW203,"&gt;=0",AY184:AY203,AW206))</f>
        <v/>
      </c>
      <c r="AZ206" s="593"/>
      <c r="BA206" s="592" t="str">
        <f t="shared" si="94"/>
        <v/>
      </c>
      <c r="BC206" s="575"/>
      <c r="BD206" s="238"/>
      <c r="BE206" s="593" t="str">
        <f>IF(BC206="","",COUNTIFS(BC184:BC203,"&gt;=0",BE184:BE203,BC206))</f>
        <v/>
      </c>
      <c r="BF206" s="593"/>
      <c r="BG206" s="592" t="str">
        <f t="shared" si="95"/>
        <v/>
      </c>
      <c r="BH206" s="572"/>
      <c r="BI206" s="575"/>
      <c r="BJ206" s="238"/>
      <c r="BK206" s="593" t="str">
        <f>IF(BI206="","",COUNTIFS(BI184:BI203,"&gt;=0",BK184:BK203,BI206))</f>
        <v/>
      </c>
      <c r="BL206" s="593"/>
      <c r="BM206" s="592" t="str">
        <f t="shared" si="96"/>
        <v/>
      </c>
      <c r="BO206" s="238"/>
      <c r="BP206" s="238"/>
      <c r="BQ206" s="578">
        <f>+COUNTIF(BQ184:BQ203,BO206)</f>
        <v>0</v>
      </c>
      <c r="BR206" s="238">
        <f t="shared" ref="BR206:BR207" si="97">BP206-BQ206</f>
        <v>0</v>
      </c>
      <c r="BT206" s="238"/>
      <c r="BU206" s="238"/>
      <c r="BV206" s="578">
        <f>+COUNTIF(BV184:BV203,BT206)</f>
        <v>0</v>
      </c>
      <c r="BW206" s="238">
        <f t="shared" ref="BW206:BW207" si="98">BU206-BV206</f>
        <v>0</v>
      </c>
      <c r="BY206" s="238"/>
      <c r="BZ206" s="238"/>
      <c r="CA206" s="578">
        <f>+COUNTIF(CA184:CA203,BY206)</f>
        <v>0</v>
      </c>
      <c r="CB206" s="238">
        <f t="shared" ref="CB206:CB207" si="99">BZ206-CA206</f>
        <v>0</v>
      </c>
      <c r="CD206" s="238"/>
      <c r="CE206" s="238"/>
      <c r="CF206" s="578">
        <f>+COUNTIF(CF184:CF203,CD206)</f>
        <v>0</v>
      </c>
      <c r="CG206" s="238">
        <f t="shared" ref="CG206:CG207" si="100">CE206-CF206</f>
        <v>0</v>
      </c>
      <c r="CI206" s="238"/>
      <c r="CJ206" s="238"/>
      <c r="CK206" s="578">
        <f>+COUNTIF(CK184:CK203,CI206)</f>
        <v>0</v>
      </c>
      <c r="CL206" s="238">
        <f t="shared" ref="CL206:CL207" si="101">CJ206-CK206</f>
        <v>0</v>
      </c>
      <c r="CN206" s="238"/>
      <c r="CO206" s="238"/>
      <c r="CP206" s="578">
        <f>+COUNTIF(CP184:CP203,CN206)</f>
        <v>0</v>
      </c>
      <c r="CQ206" s="238">
        <f t="shared" ref="CQ206:CQ207" si="102">CO206-CP206</f>
        <v>0</v>
      </c>
    </row>
    <row r="207" spans="1:95">
      <c r="A207" s="238"/>
      <c r="B207" s="238"/>
      <c r="C207" s="593" t="str">
        <f>IF(A207="","",COUNTIFS(A184:A203,"&gt;=0",C184:C203,A207))</f>
        <v/>
      </c>
      <c r="D207" s="593"/>
      <c r="E207" s="592" t="str">
        <f>IFERROR(B207-C207,"")</f>
        <v/>
      </c>
      <c r="F207" s="574"/>
      <c r="G207" s="238"/>
      <c r="H207" s="238"/>
      <c r="I207" s="593" t="str">
        <f>IF(G207="","",COUNTIFS(G184:G203,"&gt;=0",I184:I203,G207))</f>
        <v/>
      </c>
      <c r="J207" s="593"/>
      <c r="K207" s="592" t="str">
        <f>IFERROR(H207-I207,"")</f>
        <v/>
      </c>
      <c r="L207" s="574"/>
      <c r="M207" s="238"/>
      <c r="N207" s="238"/>
      <c r="O207" s="593" t="str">
        <f>IF(M207="","",COUNTIFS(M184:M203,"&gt;=0",O184:O203,M207))</f>
        <v/>
      </c>
      <c r="P207" s="593"/>
      <c r="Q207" s="592" t="str">
        <f>IFERROR(N207-O207,"")</f>
        <v/>
      </c>
      <c r="R207" s="574"/>
      <c r="S207" s="238"/>
      <c r="T207" s="238"/>
      <c r="U207" s="593" t="str">
        <f>IF(S207="","",COUNTIFS(S184:S203,"&gt;=0",U184:U203,S207))</f>
        <v/>
      </c>
      <c r="V207" s="593"/>
      <c r="W207" s="592" t="str">
        <f>IFERROR(T207-U207,"")</f>
        <v/>
      </c>
      <c r="X207" s="574"/>
      <c r="Y207" s="238"/>
      <c r="Z207" s="238"/>
      <c r="AA207" s="593" t="str">
        <f>IF(Y207="","",COUNTIFS(Y184:Y203,"&gt;=0",AA184:AA203,Y207))</f>
        <v/>
      </c>
      <c r="AB207" s="593"/>
      <c r="AC207" s="592" t="str">
        <f>IFERROR(Z207-AA207,"")</f>
        <v/>
      </c>
      <c r="AE207" s="238"/>
      <c r="AF207" s="238"/>
      <c r="AG207" s="593" t="str">
        <f>IF(AE207="","",COUNTIFS(AE184:AE203,"&gt;=0",AG184:AG203,AE207))</f>
        <v/>
      </c>
      <c r="AH207" s="593"/>
      <c r="AI207" s="592" t="str">
        <f>IFERROR(AF207-AG207,"")</f>
        <v/>
      </c>
      <c r="AK207" s="238"/>
      <c r="AL207" s="238"/>
      <c r="AM207" s="593" t="str">
        <f>IF(AK207="","",COUNTIFS(AK184:AK203,"&gt;=0",AM184:AM203,AK207))</f>
        <v/>
      </c>
      <c r="AN207" s="593"/>
      <c r="AO207" s="592" t="str">
        <f>IFERROR(AL207-AM207,"")</f>
        <v/>
      </c>
      <c r="AQ207" s="238"/>
      <c r="AR207" s="238"/>
      <c r="AS207" s="593" t="str">
        <f>IF(AQ207="","",COUNTIFS(AQ184:AQ203,"&gt;=0",AS184:AS203,AQ207))</f>
        <v/>
      </c>
      <c r="AT207" s="593"/>
      <c r="AU207" s="592" t="str">
        <f>IFERROR(AR207-AS207,"")</f>
        <v/>
      </c>
      <c r="AW207" s="238"/>
      <c r="AX207" s="238"/>
      <c r="AY207" s="593" t="str">
        <f>IF(AW207="","",COUNTIFS(AW184:AW203,"&gt;=0",AY184:AY203,AW207))</f>
        <v/>
      </c>
      <c r="AZ207" s="593"/>
      <c r="BA207" s="592" t="str">
        <f>IFERROR(AX207-AY207,"")</f>
        <v/>
      </c>
      <c r="BC207" s="238"/>
      <c r="BD207" s="238"/>
      <c r="BE207" s="593" t="str">
        <f>IF(BC207="","",COUNTIFS(BC184:BC203,"&gt;=0",BE184:BE203,BC207))</f>
        <v/>
      </c>
      <c r="BF207" s="593"/>
      <c r="BG207" s="592" t="str">
        <f>IFERROR(BD207-BE207,"")</f>
        <v/>
      </c>
      <c r="BH207" s="572"/>
      <c r="BI207" s="238"/>
      <c r="BJ207" s="238"/>
      <c r="BK207" s="593" t="str">
        <f>IF(BI207="","",COUNTIFS(BI184:BI203,"&gt;=0",BK184:BK203,BI207))</f>
        <v/>
      </c>
      <c r="BL207" s="593"/>
      <c r="BM207" s="592" t="str">
        <f>IFERROR(BJ207-BK207,"")</f>
        <v/>
      </c>
      <c r="BO207" s="238"/>
      <c r="BP207" s="238"/>
      <c r="BQ207" s="578">
        <f>+COUNTIF(BQ184:BQ203,BO207)</f>
        <v>0</v>
      </c>
      <c r="BR207" s="238">
        <f t="shared" si="97"/>
        <v>0</v>
      </c>
      <c r="BT207" s="238"/>
      <c r="BU207" s="238"/>
      <c r="BV207" s="578">
        <f>+COUNTIF(BV184:BV203,BT207)</f>
        <v>0</v>
      </c>
      <c r="BW207" s="238">
        <f t="shared" si="98"/>
        <v>0</v>
      </c>
      <c r="BY207" s="238"/>
      <c r="BZ207" s="238"/>
      <c r="CA207" s="578">
        <f>+COUNTIF(CA184:CA203,BY207)</f>
        <v>0</v>
      </c>
      <c r="CB207" s="238">
        <f t="shared" si="99"/>
        <v>0</v>
      </c>
      <c r="CD207" s="238"/>
      <c r="CE207" s="238"/>
      <c r="CF207" s="578">
        <f>+COUNTIF(CF184:CF203,CD207)</f>
        <v>0</v>
      </c>
      <c r="CG207" s="238">
        <f t="shared" si="100"/>
        <v>0</v>
      </c>
      <c r="CI207" s="238"/>
      <c r="CJ207" s="238"/>
      <c r="CK207" s="578">
        <f>+COUNTIF(CK184:CK203,CI207)</f>
        <v>0</v>
      </c>
      <c r="CL207" s="238">
        <f t="shared" si="101"/>
        <v>0</v>
      </c>
      <c r="CN207" s="238"/>
      <c r="CO207" s="238"/>
      <c r="CP207" s="578">
        <f>+COUNTIF(CP184:CP203,CN207)</f>
        <v>0</v>
      </c>
      <c r="CQ207" s="238">
        <f t="shared" si="102"/>
        <v>0</v>
      </c>
    </row>
    <row r="208" spans="1:95" s="413" customFormat="1" ht="15.75">
      <c r="A208" s="656" t="s">
        <v>104</v>
      </c>
      <c r="B208" s="657">
        <f>SUM(B205:B207)</f>
        <v>10</v>
      </c>
      <c r="C208" s="657">
        <f>SUM(C205:C207)</f>
        <v>7</v>
      </c>
      <c r="D208" s="488"/>
      <c r="F208" s="628"/>
      <c r="G208" s="656" t="s">
        <v>104</v>
      </c>
      <c r="H208" s="657">
        <f>SUM(H205:H207)</f>
        <v>9</v>
      </c>
      <c r="I208" s="657">
        <f>SUM(I205:I207)</f>
        <v>4</v>
      </c>
      <c r="J208" s="488"/>
      <c r="L208" s="628"/>
      <c r="M208" s="656" t="s">
        <v>104</v>
      </c>
      <c r="N208" s="657">
        <f>SUM(N205:N207)</f>
        <v>4</v>
      </c>
      <c r="O208" s="657">
        <f>SUM(O205:O207)</f>
        <v>3</v>
      </c>
      <c r="P208" s="488"/>
      <c r="R208" s="628"/>
      <c r="S208" s="656" t="s">
        <v>104</v>
      </c>
      <c r="T208" s="657">
        <f>SUM(T205:T207)</f>
        <v>4</v>
      </c>
      <c r="U208" s="657">
        <f>SUM(U205:U207)</f>
        <v>5</v>
      </c>
      <c r="V208" s="488"/>
      <c r="X208" s="628"/>
      <c r="Y208" s="656" t="s">
        <v>104</v>
      </c>
      <c r="Z208" s="657">
        <f>SUM(Z205:Z207)</f>
        <v>0</v>
      </c>
      <c r="AA208" s="657">
        <f>SUM(AA205:AA207)</f>
        <v>0</v>
      </c>
      <c r="AB208" s="488"/>
      <c r="AE208" s="656" t="s">
        <v>104</v>
      </c>
      <c r="AF208" s="657">
        <f>SUM(AF205:AF207)</f>
        <v>0</v>
      </c>
      <c r="AG208" s="657">
        <f>SUM(AG205:AG207)</f>
        <v>0</v>
      </c>
      <c r="AH208" s="488"/>
      <c r="AK208" s="656" t="s">
        <v>104</v>
      </c>
      <c r="AL208" s="657">
        <f>SUM(AL205:AL207)</f>
        <v>0</v>
      </c>
      <c r="AM208" s="657">
        <f>SUM(AM205:AM207)</f>
        <v>0</v>
      </c>
      <c r="AN208" s="488"/>
      <c r="AQ208" s="656" t="s">
        <v>104</v>
      </c>
      <c r="AR208" s="657">
        <f>SUM(AR205:AR207)</f>
        <v>0</v>
      </c>
      <c r="AS208" s="657">
        <f>SUM(AS205:AS207)</f>
        <v>0</v>
      </c>
      <c r="AT208" s="488"/>
      <c r="AW208" s="656" t="s">
        <v>104</v>
      </c>
      <c r="AX208" s="657">
        <f>SUM(AX205:AX207)</f>
        <v>0</v>
      </c>
      <c r="AY208" s="657">
        <f>SUM(AY205:AY207)</f>
        <v>0</v>
      </c>
      <c r="AZ208" s="488"/>
      <c r="BC208" s="656" t="s">
        <v>104</v>
      </c>
      <c r="BD208" s="657">
        <f>SUM(BD205:BD207)</f>
        <v>4</v>
      </c>
      <c r="BE208" s="657">
        <f>SUM(BE205:BE207)</f>
        <v>3</v>
      </c>
      <c r="BF208" s="488"/>
      <c r="BI208" s="656" t="s">
        <v>104</v>
      </c>
      <c r="BJ208" s="657">
        <f>SUM(BJ205:BJ207)</f>
        <v>0</v>
      </c>
      <c r="BK208" s="657">
        <f>SUM(BK205:BK207)</f>
        <v>0</v>
      </c>
      <c r="BL208" s="488"/>
      <c r="BO208" s="656" t="s">
        <v>104</v>
      </c>
      <c r="BP208" s="657">
        <f>SUM(BP205:BP207)</f>
        <v>0</v>
      </c>
      <c r="BQ208" s="657">
        <f>SUM(BQ205:BQ207)</f>
        <v>0</v>
      </c>
      <c r="BT208" s="656" t="s">
        <v>104</v>
      </c>
      <c r="BU208" s="657">
        <f>SUM(BU205:BU207)</f>
        <v>0</v>
      </c>
      <c r="BV208" s="657">
        <f>SUM(BV205:BV207)</f>
        <v>0</v>
      </c>
      <c r="BY208" s="656" t="s">
        <v>104</v>
      </c>
      <c r="BZ208" s="657">
        <f>SUM(BZ205:BZ207)</f>
        <v>0</v>
      </c>
      <c r="CA208" s="657">
        <f>SUM(CA205:CA207)</f>
        <v>0</v>
      </c>
      <c r="CD208" s="656" t="s">
        <v>104</v>
      </c>
      <c r="CE208" s="657">
        <f>SUM(CE205:CE207)</f>
        <v>0</v>
      </c>
      <c r="CF208" s="657">
        <f>SUM(CF205:CF207)</f>
        <v>0</v>
      </c>
      <c r="CI208" s="656" t="s">
        <v>104</v>
      </c>
      <c r="CJ208" s="657">
        <f>SUM(CJ205:CJ207)</f>
        <v>0</v>
      </c>
      <c r="CK208" s="657">
        <f>SUM(CK205:CK207)</f>
        <v>0</v>
      </c>
      <c r="CN208" s="656" t="s">
        <v>104</v>
      </c>
      <c r="CO208" s="657">
        <f>SUM(CO205:CO207)</f>
        <v>0</v>
      </c>
      <c r="CP208" s="657">
        <f>SUM(CP205:CP207)</f>
        <v>0</v>
      </c>
    </row>
    <row r="209" spans="1:97" ht="15.75">
      <c r="A209" s="970" t="s">
        <v>105</v>
      </c>
      <c r="B209" s="970"/>
      <c r="C209" s="447">
        <f>SUM(B208,N208,T208,Z208,AF208,AL208,AX208,AR208,BD208,BJ208,H208)</f>
        <v>31</v>
      </c>
      <c r="D209" s="512"/>
      <c r="G209" s="577">
        <v>137</v>
      </c>
      <c r="R209" s="571"/>
      <c r="S209" s="577">
        <v>137</v>
      </c>
      <c r="X209" s="571"/>
    </row>
    <row r="210" spans="1:97" ht="15.75">
      <c r="A210" s="968" t="s">
        <v>103</v>
      </c>
      <c r="B210" s="969"/>
      <c r="C210" s="447">
        <f>SUM(C208,O208,U208,AA208,AG208,AM208,AS208,AY208,BE208,BK208,I208)</f>
        <v>22</v>
      </c>
      <c r="D210" s="512"/>
    </row>
    <row r="211" spans="1:97" ht="7.9" customHeight="1">
      <c r="A211" s="512"/>
      <c r="B211" s="512"/>
      <c r="C211" s="512"/>
      <c r="D211" s="512"/>
      <c r="E211" s="512"/>
      <c r="F211" s="512"/>
      <c r="G211" s="512"/>
      <c r="K211" s="512"/>
      <c r="O211" s="512"/>
      <c r="P211" s="512"/>
      <c r="Q211" s="512"/>
      <c r="R211" s="512"/>
      <c r="S211" s="512"/>
      <c r="W211" s="512"/>
      <c r="AA211" s="512"/>
      <c r="AB211" s="512"/>
      <c r="AE211" s="512"/>
      <c r="AF211" s="512"/>
      <c r="AG211" s="512"/>
      <c r="AH211" s="512"/>
      <c r="AK211" s="512"/>
      <c r="AL211" s="512"/>
      <c r="AM211" s="512"/>
      <c r="AN211" s="512"/>
      <c r="AQ211" s="512"/>
      <c r="AR211" s="512"/>
      <c r="AS211" s="512"/>
      <c r="AT211" s="512"/>
      <c r="AW211" s="512"/>
      <c r="AX211" s="512"/>
      <c r="AY211" s="512"/>
      <c r="AZ211" s="512"/>
      <c r="BC211" s="512"/>
      <c r="BD211" s="512"/>
      <c r="BE211" s="512"/>
      <c r="BF211" s="512"/>
      <c r="BI211" s="512"/>
      <c r="BJ211" s="512"/>
      <c r="BK211" s="512"/>
      <c r="BL211" s="512"/>
    </row>
    <row r="212" spans="1:97" ht="18" customHeight="1">
      <c r="A212" s="728" t="s">
        <v>762</v>
      </c>
      <c r="B212" s="974" t="s">
        <v>598</v>
      </c>
      <c r="C212" s="974"/>
      <c r="D212" s="974" t="s">
        <v>691</v>
      </c>
      <c r="E212" s="974"/>
      <c r="F212" s="512"/>
      <c r="K212" s="512"/>
      <c r="O212" s="512"/>
      <c r="P212" s="512"/>
      <c r="Q212" s="512"/>
      <c r="R212" s="512"/>
      <c r="S212" s="512"/>
      <c r="W212" s="512"/>
      <c r="AA212" s="512"/>
      <c r="AB212" s="512"/>
      <c r="AE212" s="974" t="s">
        <v>598</v>
      </c>
      <c r="AF212" s="974"/>
      <c r="AG212" s="512"/>
      <c r="AH212" s="512"/>
      <c r="AK212" s="974" t="s">
        <v>598</v>
      </c>
      <c r="AL212" s="974"/>
      <c r="AM212" s="512"/>
      <c r="AN212" s="512"/>
      <c r="AQ212" s="974" t="s">
        <v>598</v>
      </c>
      <c r="AR212" s="974"/>
      <c r="AS212" s="512"/>
      <c r="AT212" s="512"/>
      <c r="AW212" s="512"/>
      <c r="AX212" s="512"/>
      <c r="AY212" s="512"/>
      <c r="AZ212" s="512"/>
      <c r="BC212" s="512"/>
      <c r="BD212" s="512"/>
      <c r="BE212" s="512"/>
      <c r="BF212" s="512"/>
      <c r="BI212" s="512"/>
      <c r="BJ212" s="512"/>
      <c r="BK212" s="512"/>
      <c r="BL212" s="512"/>
    </row>
    <row r="213" spans="1:97" ht="18" customHeight="1">
      <c r="A213" s="730" t="s">
        <v>63</v>
      </c>
      <c r="B213" s="973">
        <f>IFERROR(Qty!J221,"")</f>
        <v>4763.9629629629626</v>
      </c>
      <c r="C213" s="973"/>
      <c r="D213" s="1008">
        <f>IFERROR(B214-B213,"")</f>
        <v>10.931773879142384</v>
      </c>
      <c r="E213" s="1008"/>
      <c r="H213" s="870">
        <v>379</v>
      </c>
      <c r="I213" s="356" t="s">
        <v>574</v>
      </c>
      <c r="S213" s="512"/>
      <c r="AE213" s="973">
        <f>IFERROR(Qty!$J$222,"")</f>
        <v>4270</v>
      </c>
      <c r="AF213" s="973"/>
      <c r="AK213" s="973">
        <f>IFERROR(Qty!$J$222,"")</f>
        <v>4270</v>
      </c>
      <c r="AL213" s="973"/>
      <c r="AQ213" s="973">
        <f>IFERROR(Qty!$J$222,"")</f>
        <v>4270</v>
      </c>
      <c r="AR213" s="973"/>
    </row>
    <row r="214" spans="1:97" ht="18" customHeight="1">
      <c r="A214" s="731" t="s">
        <v>761</v>
      </c>
      <c r="B214" s="972">
        <f>IFERROR(Qty!Q221,"")</f>
        <v>4774.894736842105</v>
      </c>
      <c r="C214" s="972"/>
      <c r="D214" s="1008"/>
      <c r="E214" s="1008"/>
      <c r="S214" s="512">
        <v>327</v>
      </c>
      <c r="AE214" s="972">
        <f>IFERROR(Qty!$Q$222,"")</f>
        <v>4270</v>
      </c>
      <c r="AF214" s="972"/>
      <c r="AK214" s="972">
        <f>IFERROR(Qty!$Q$222,"")</f>
        <v>4270</v>
      </c>
      <c r="AL214" s="972"/>
      <c r="AQ214" s="972">
        <f>IFERROR(Qty!$Q$222,"")</f>
        <v>4270</v>
      </c>
      <c r="AR214" s="972"/>
    </row>
    <row r="215" spans="1:97">
      <c r="S215" s="963" t="s">
        <v>795</v>
      </c>
      <c r="T215" s="963"/>
      <c r="U215" s="828" t="str">
        <f>IFERROR(VLOOKUP(T216,'CHANGE SHIFT'!$B:$C,2,FALSE),"")</f>
        <v/>
      </c>
      <c r="V215" s="592" t="str">
        <f>IFERROR(VLOOKUP(T216,'SETT AREA UNIT'!$B:$C,2,FALSE),"")</f>
        <v/>
      </c>
      <c r="W215" s="827"/>
    </row>
    <row r="216" spans="1:97" ht="18.75">
      <c r="A216" s="971" t="s">
        <v>5</v>
      </c>
      <c r="B216" s="971"/>
      <c r="C216" s="971"/>
      <c r="E216" s="571"/>
      <c r="F216" s="571"/>
      <c r="K216" s="756"/>
      <c r="L216" s="756"/>
      <c r="Q216" s="756"/>
      <c r="R216" s="756"/>
      <c r="S216" s="736" t="s">
        <v>769</v>
      </c>
      <c r="T216" s="238"/>
      <c r="U216" s="592" t="str">
        <f>IFERROR(VLOOKUP(T216,'Loading RTK'!$C:$D,2,FALSE),"")</f>
        <v/>
      </c>
      <c r="V216" s="592" t="str">
        <f>IFERROR(IF(T216="","",VLOOKUP(T216,'UNIT UNREG'!$B:$C,2,FALSE)),"")</f>
        <v/>
      </c>
      <c r="X216" s="571"/>
      <c r="Y216" s="512"/>
      <c r="Z216" s="512"/>
      <c r="AA216" s="512"/>
      <c r="AC216" s="571"/>
      <c r="AE216" s="512"/>
      <c r="AF216" s="512"/>
      <c r="AG216" s="512"/>
      <c r="AI216" s="571"/>
      <c r="AK216" s="512"/>
      <c r="AL216" s="512"/>
      <c r="AM216" s="512"/>
      <c r="AO216" s="571"/>
      <c r="AQ216" s="512"/>
      <c r="AR216" s="512"/>
      <c r="AS216" s="512"/>
      <c r="AU216" s="571"/>
      <c r="AW216" s="512"/>
      <c r="AX216" s="512"/>
      <c r="AY216" s="512"/>
      <c r="BA216" s="571"/>
      <c r="BC216" s="512"/>
      <c r="BD216" s="512"/>
      <c r="BE216" s="512"/>
      <c r="BG216" s="571"/>
      <c r="BI216" s="512"/>
      <c r="BJ216" s="512"/>
      <c r="BK216" s="512"/>
      <c r="BM216" s="571"/>
    </row>
    <row r="217" spans="1:97" ht="21">
      <c r="A217" s="965" t="s">
        <v>572</v>
      </c>
      <c r="B217" s="966"/>
      <c r="C217" s="966"/>
      <c r="D217" s="966"/>
      <c r="E217" s="967"/>
      <c r="F217" s="571"/>
      <c r="G217" s="965" t="s">
        <v>573</v>
      </c>
      <c r="H217" s="966"/>
      <c r="I217" s="966"/>
      <c r="J217" s="966"/>
      <c r="K217" s="967"/>
      <c r="L217" s="571"/>
      <c r="M217" s="965" t="s">
        <v>171</v>
      </c>
      <c r="N217" s="966"/>
      <c r="O217" s="966"/>
      <c r="P217" s="966"/>
      <c r="Q217" s="967"/>
      <c r="R217" s="571"/>
      <c r="S217" s="965" t="s">
        <v>90</v>
      </c>
      <c r="T217" s="966"/>
      <c r="U217" s="966"/>
      <c r="V217" s="966"/>
      <c r="W217" s="967"/>
      <c r="X217" s="571"/>
      <c r="Y217" s="965" t="s">
        <v>172</v>
      </c>
      <c r="Z217" s="966"/>
      <c r="AA217" s="966"/>
      <c r="AB217" s="966"/>
      <c r="AC217" s="967"/>
      <c r="AE217" s="965" t="s">
        <v>188</v>
      </c>
      <c r="AF217" s="966"/>
      <c r="AG217" s="966"/>
      <c r="AH217" s="966"/>
      <c r="AI217" s="967"/>
      <c r="AK217" s="965" t="s">
        <v>199</v>
      </c>
      <c r="AL217" s="966"/>
      <c r="AM217" s="966"/>
      <c r="AN217" s="966"/>
      <c r="AO217" s="967"/>
      <c r="AQ217" s="965" t="s">
        <v>536</v>
      </c>
      <c r="AR217" s="966"/>
      <c r="AS217" s="966"/>
      <c r="AT217" s="966"/>
      <c r="AU217" s="967"/>
      <c r="AW217" s="965" t="s">
        <v>197</v>
      </c>
      <c r="AX217" s="966"/>
      <c r="AY217" s="966"/>
      <c r="AZ217" s="966"/>
      <c r="BA217" s="967"/>
      <c r="BC217" s="965" t="s">
        <v>168</v>
      </c>
      <c r="BD217" s="966"/>
      <c r="BE217" s="966"/>
      <c r="BF217" s="966"/>
      <c r="BG217" s="967"/>
      <c r="BI217" s="965" t="s">
        <v>189</v>
      </c>
      <c r="BJ217" s="966"/>
      <c r="BK217" s="966"/>
      <c r="BL217" s="966"/>
      <c r="BM217" s="967"/>
      <c r="BO217" s="964" t="s">
        <v>190</v>
      </c>
      <c r="BP217" s="964"/>
      <c r="BQ217" s="964"/>
      <c r="BR217" s="964"/>
      <c r="BT217" s="964" t="s">
        <v>191</v>
      </c>
      <c r="BU217" s="964"/>
      <c r="BV217" s="964"/>
      <c r="BW217" s="964"/>
      <c r="BY217" s="964" t="s">
        <v>192</v>
      </c>
      <c r="BZ217" s="964"/>
      <c r="CA217" s="964"/>
      <c r="CB217" s="964"/>
      <c r="CD217" s="964" t="s">
        <v>193</v>
      </c>
      <c r="CE217" s="964"/>
      <c r="CF217" s="964"/>
      <c r="CG217" s="964"/>
      <c r="CI217" s="964" t="s">
        <v>194</v>
      </c>
      <c r="CJ217" s="964"/>
      <c r="CK217" s="964"/>
      <c r="CL217" s="964"/>
      <c r="CN217" s="964" t="s">
        <v>195</v>
      </c>
      <c r="CO217" s="964"/>
      <c r="CP217" s="964"/>
      <c r="CQ217" s="964"/>
    </row>
    <row r="218" spans="1:97" ht="15.75">
      <c r="A218" s="231" t="s">
        <v>84</v>
      </c>
      <c r="B218" s="68" t="s">
        <v>151</v>
      </c>
      <c r="C218" s="68" t="s">
        <v>152</v>
      </c>
      <c r="D218" s="68" t="s">
        <v>434</v>
      </c>
      <c r="E218" s="68" t="s">
        <v>167</v>
      </c>
      <c r="F218" s="571"/>
      <c r="G218" s="231" t="s">
        <v>84</v>
      </c>
      <c r="H218" s="68" t="s">
        <v>151</v>
      </c>
      <c r="I218" s="68" t="s">
        <v>152</v>
      </c>
      <c r="J218" s="68" t="s">
        <v>434</v>
      </c>
      <c r="K218" s="68" t="s">
        <v>167</v>
      </c>
      <c r="L218" s="571"/>
      <c r="M218" s="231" t="s">
        <v>84</v>
      </c>
      <c r="N218" s="68" t="s">
        <v>151</v>
      </c>
      <c r="O218" s="68" t="s">
        <v>152</v>
      </c>
      <c r="P218" s="68" t="s">
        <v>434</v>
      </c>
      <c r="Q218" s="68" t="s">
        <v>167</v>
      </c>
      <c r="R218" s="571"/>
      <c r="S218" s="231" t="s">
        <v>84</v>
      </c>
      <c r="T218" s="68" t="s">
        <v>151</v>
      </c>
      <c r="U218" s="68" t="s">
        <v>152</v>
      </c>
      <c r="V218" s="68" t="s">
        <v>434</v>
      </c>
      <c r="W218" s="68" t="s">
        <v>167</v>
      </c>
      <c r="X218" s="571"/>
      <c r="Y218" s="231" t="s">
        <v>84</v>
      </c>
      <c r="Z218" s="68" t="s">
        <v>151</v>
      </c>
      <c r="AA218" s="68" t="s">
        <v>152</v>
      </c>
      <c r="AB218" s="68" t="s">
        <v>434</v>
      </c>
      <c r="AC218" s="68" t="s">
        <v>167</v>
      </c>
      <c r="AD218" s="571"/>
      <c r="AE218" s="231" t="s">
        <v>84</v>
      </c>
      <c r="AF218" s="68" t="s">
        <v>151</v>
      </c>
      <c r="AG218" s="68" t="s">
        <v>152</v>
      </c>
      <c r="AH218" s="68" t="s">
        <v>434</v>
      </c>
      <c r="AI218" s="68" t="s">
        <v>167</v>
      </c>
      <c r="AJ218" s="571"/>
      <c r="AK218" s="231" t="s">
        <v>84</v>
      </c>
      <c r="AL218" s="68" t="s">
        <v>151</v>
      </c>
      <c r="AM218" s="68" t="s">
        <v>152</v>
      </c>
      <c r="AN218" s="68" t="s">
        <v>434</v>
      </c>
      <c r="AO218" s="68" t="s">
        <v>167</v>
      </c>
      <c r="AP218" s="571"/>
      <c r="AQ218" s="231" t="s">
        <v>84</v>
      </c>
      <c r="AR218" s="68" t="s">
        <v>151</v>
      </c>
      <c r="AS218" s="68" t="s">
        <v>152</v>
      </c>
      <c r="AT218" s="68" t="s">
        <v>434</v>
      </c>
      <c r="AU218" s="68" t="s">
        <v>167</v>
      </c>
      <c r="AV218" s="571"/>
      <c r="AW218" s="231" t="s">
        <v>84</v>
      </c>
      <c r="AX218" s="68" t="s">
        <v>151</v>
      </c>
      <c r="AY218" s="68" t="s">
        <v>152</v>
      </c>
      <c r="AZ218" s="68" t="s">
        <v>434</v>
      </c>
      <c r="BA218" s="68" t="s">
        <v>167</v>
      </c>
      <c r="BB218" s="571"/>
      <c r="BC218" s="231" t="s">
        <v>84</v>
      </c>
      <c r="BD218" s="68" t="s">
        <v>151</v>
      </c>
      <c r="BE218" s="68" t="s">
        <v>152</v>
      </c>
      <c r="BF218" s="68" t="s">
        <v>434</v>
      </c>
      <c r="BG218" s="68" t="s">
        <v>167</v>
      </c>
      <c r="BH218" s="571"/>
      <c r="BI218" s="231" t="s">
        <v>84</v>
      </c>
      <c r="BJ218" s="68" t="s">
        <v>151</v>
      </c>
      <c r="BK218" s="68" t="s">
        <v>152</v>
      </c>
      <c r="BL218" s="68" t="s">
        <v>434</v>
      </c>
      <c r="BM218" s="68" t="s">
        <v>167</v>
      </c>
      <c r="BO218" s="68" t="s">
        <v>84</v>
      </c>
      <c r="BP218" s="68" t="s">
        <v>102</v>
      </c>
      <c r="BQ218" s="68" t="s">
        <v>79</v>
      </c>
      <c r="BR218" s="68" t="s">
        <v>167</v>
      </c>
      <c r="BT218" s="68" t="s">
        <v>84</v>
      </c>
      <c r="BU218" s="68" t="s">
        <v>102</v>
      </c>
      <c r="BV218" s="68" t="s">
        <v>79</v>
      </c>
      <c r="BW218" s="68" t="s">
        <v>167</v>
      </c>
      <c r="BY218" s="68" t="s">
        <v>84</v>
      </c>
      <c r="BZ218" s="68" t="s">
        <v>102</v>
      </c>
      <c r="CA218" s="68" t="s">
        <v>79</v>
      </c>
      <c r="CB218" s="68" t="s">
        <v>167</v>
      </c>
      <c r="CD218" s="68" t="s">
        <v>84</v>
      </c>
      <c r="CE218" s="68" t="s">
        <v>102</v>
      </c>
      <c r="CF218" s="68" t="s">
        <v>79</v>
      </c>
      <c r="CG218" s="68" t="s">
        <v>167</v>
      </c>
      <c r="CI218" s="68" t="s">
        <v>84</v>
      </c>
      <c r="CJ218" s="68" t="s">
        <v>102</v>
      </c>
      <c r="CK218" s="68" t="s">
        <v>79</v>
      </c>
      <c r="CL218" s="68" t="s">
        <v>167</v>
      </c>
      <c r="CN218" s="68" t="s">
        <v>84</v>
      </c>
      <c r="CO218" s="68" t="s">
        <v>102</v>
      </c>
      <c r="CP218" s="68" t="s">
        <v>79</v>
      </c>
      <c r="CQ218" s="68" t="s">
        <v>167</v>
      </c>
    </row>
    <row r="219" spans="1:97">
      <c r="A219" s="238">
        <v>13</v>
      </c>
      <c r="B219" s="7">
        <v>267</v>
      </c>
      <c r="C219" s="356" t="s">
        <v>65</v>
      </c>
      <c r="D219" s="592" t="str">
        <f>IFERROR(VLOOKUP(B219,'SETT AREA UNIT'!$B:$C,2,FALSE),"")</f>
        <v>KM 69</v>
      </c>
      <c r="E219" s="592" t="str">
        <f>IFERROR(IF(B219="","",VLOOKUP(B219,'UNIT UNREG'!$B:$C,2,FALSE)),"")</f>
        <v/>
      </c>
      <c r="F219" s="574"/>
      <c r="G219" s="238">
        <v>0</v>
      </c>
      <c r="H219" s="7">
        <v>386</v>
      </c>
      <c r="I219" s="356" t="s">
        <v>574</v>
      </c>
      <c r="J219" s="592" t="str">
        <f>IFERROR(VLOOKUP(H219,'SETT AREA UNIT'!$B:$C,2,FALSE),"")</f>
        <v>KM 69</v>
      </c>
      <c r="K219" s="592" t="str">
        <f>IFERROR(IF(H219="","",VLOOKUP(H219,'UNIT UNREG'!$B:$C,2,FALSE)),"")</f>
        <v/>
      </c>
      <c r="L219" s="574"/>
      <c r="M219" s="238">
        <v>16</v>
      </c>
      <c r="N219" s="7">
        <v>354</v>
      </c>
      <c r="O219" s="433" t="s">
        <v>427</v>
      </c>
      <c r="P219" s="592" t="str">
        <f>IFERROR(VLOOKUP(N219,'SETT AREA UNIT'!$B:$C,2,FALSE),"")</f>
        <v>KM 69</v>
      </c>
      <c r="Q219" s="592" t="str">
        <f>IFERROR(IF(N219="","",VLOOKUP(N219,'UNIT UNREG'!$B:$C,2,FALSE)),"")</f>
        <v/>
      </c>
      <c r="R219" s="574"/>
      <c r="S219" s="238">
        <v>7</v>
      </c>
      <c r="T219" s="7">
        <v>308</v>
      </c>
      <c r="U219" s="724" t="s">
        <v>70</v>
      </c>
      <c r="V219" s="592" t="str">
        <f>IFERROR(VLOOKUP(T219,'SETT AREA UNIT'!$B:$C,2,FALSE),"")</f>
        <v>KM 65</v>
      </c>
      <c r="W219" s="592" t="str">
        <f>IFERROR(IF(T219="","",VLOOKUP(T219,'UNIT UNREG'!$B:$C,2,FALSE)),"")</f>
        <v/>
      </c>
      <c r="X219" s="574"/>
      <c r="Y219" s="238"/>
      <c r="Z219" s="238"/>
      <c r="AA219" s="573"/>
      <c r="AB219" s="592" t="str">
        <f>IFERROR(VLOOKUP(Z219,'SETT AREA UNIT'!$B:$C,2,FALSE),"")</f>
        <v/>
      </c>
      <c r="AC219" s="592" t="str">
        <f>IFERROR(IF(Z219="","",VLOOKUP(Z219,'UNIT UNREG'!$B:$C,2,FALSE)),"")</f>
        <v/>
      </c>
      <c r="AE219" s="238"/>
      <c r="AF219" s="238"/>
      <c r="AG219" s="573"/>
      <c r="AH219" s="592" t="str">
        <f>IFERROR(VLOOKUP(AF219,'SETT AREA UNIT'!$B:$C,2,FALSE),"")</f>
        <v/>
      </c>
      <c r="AI219" s="592" t="str">
        <f>IFERROR(IF(AF219="","",VLOOKUP(AF219,'UNIT UNREG'!$B:$C,2,FALSE)),"")</f>
        <v/>
      </c>
      <c r="AK219" s="238"/>
      <c r="AL219" s="238"/>
      <c r="AM219" s="238"/>
      <c r="AN219" s="592" t="str">
        <f>IFERROR(VLOOKUP(AL219,'SETT AREA UNIT'!$B:$C,2,FALSE),"")</f>
        <v/>
      </c>
      <c r="AO219" s="592" t="str">
        <f>IFERROR(IF(AL219="","",VLOOKUP(AL219,'UNIT UNREG'!$B:$C,2,FALSE)),"")</f>
        <v/>
      </c>
      <c r="AQ219" s="238"/>
      <c r="AR219" s="238"/>
      <c r="AS219" s="238"/>
      <c r="AT219" s="592" t="str">
        <f>IFERROR(VLOOKUP(AR219,'SETT AREA UNIT'!$B:$C,2,FALSE),"")</f>
        <v/>
      </c>
      <c r="AU219" s="592" t="str">
        <f>IFERROR(IF(AR219="","",VLOOKUP(AR219,'UNIT UNREG'!$B:$C,2,FALSE)),"")</f>
        <v/>
      </c>
      <c r="AW219" s="238"/>
      <c r="AX219" s="238"/>
      <c r="AY219" s="238"/>
      <c r="AZ219" s="592" t="str">
        <f>IFERROR(VLOOKUP(AX219,'SETT AREA UNIT'!$B:$C,2,FALSE),"")</f>
        <v/>
      </c>
      <c r="BA219" s="592" t="str">
        <f>IFERROR(IF(AX219="","",VLOOKUP(AX219,'UNIT UNREG'!$B:$C,2,FALSE)),"")</f>
        <v/>
      </c>
      <c r="BC219" s="238">
        <v>0</v>
      </c>
      <c r="BD219" s="7">
        <v>280</v>
      </c>
      <c r="BE219" s="418" t="s">
        <v>566</v>
      </c>
      <c r="BF219" s="592" t="str">
        <f>IFERROR(VLOOKUP(BD219,'SETT AREA UNIT'!$B:$C,2,FALSE),"")</f>
        <v>KM 69</v>
      </c>
      <c r="BG219" s="592" t="str">
        <f>IFERROR(IF(BD219="","",VLOOKUP(BD219,'UNIT UNREG'!$B:$C,2,FALSE)),"")</f>
        <v/>
      </c>
      <c r="BH219" s="572"/>
      <c r="BI219" s="238"/>
      <c r="BJ219" s="238"/>
      <c r="BK219" s="238"/>
      <c r="BL219" s="592" t="str">
        <f>IFERROR(VLOOKUP(BJ219,'SETT AREA UNIT'!$B:$C,2,FALSE),"")</f>
        <v/>
      </c>
      <c r="BM219" s="592" t="str">
        <f>IFERROR(VLOOKUP(BJ219,'UNIT UNREG'!$B:$C,2,FALSE),"")</f>
        <v>UNREG</v>
      </c>
      <c r="BO219" s="238"/>
      <c r="BP219" s="238"/>
      <c r="BQ219" s="238"/>
      <c r="BR219" s="238"/>
      <c r="BT219" s="238"/>
      <c r="BU219" s="238"/>
      <c r="BV219" s="238"/>
      <c r="BW219" s="238"/>
      <c r="BY219" s="238"/>
      <c r="BZ219" s="238"/>
      <c r="CA219" s="238"/>
      <c r="CB219" s="238"/>
      <c r="CD219" s="238"/>
      <c r="CE219" s="238"/>
      <c r="CF219" s="238"/>
      <c r="CG219" s="238"/>
      <c r="CI219" s="238"/>
      <c r="CJ219" s="238"/>
      <c r="CK219" s="238"/>
      <c r="CL219" s="238"/>
      <c r="CN219" s="238"/>
      <c r="CO219" s="238"/>
      <c r="CP219" s="238"/>
      <c r="CQ219" s="238"/>
      <c r="CR219" s="962" t="s">
        <v>577</v>
      </c>
      <c r="CS219" s="962"/>
    </row>
    <row r="220" spans="1:97">
      <c r="A220" s="238">
        <v>13</v>
      </c>
      <c r="B220" s="7">
        <v>291</v>
      </c>
      <c r="C220" s="356" t="s">
        <v>65</v>
      </c>
      <c r="D220" s="592" t="str">
        <f>IFERROR(VLOOKUP(B220,'SETT AREA UNIT'!$B:$C,2,FALSE),"")</f>
        <v>KM 34</v>
      </c>
      <c r="E220" s="592" t="str">
        <f>IFERROR(IF(B220="","",VLOOKUP(B220,'UNIT UNREG'!$B:$C,2,FALSE)),"")</f>
        <v/>
      </c>
      <c r="F220" s="574"/>
      <c r="G220" s="238">
        <v>12</v>
      </c>
      <c r="H220" s="7">
        <v>158</v>
      </c>
      <c r="I220" s="356" t="s">
        <v>574</v>
      </c>
      <c r="J220" s="592" t="str">
        <f>IFERROR(VLOOKUP(H220,'SETT AREA UNIT'!$B:$C,2,FALSE),"")</f>
        <v>KM 34</v>
      </c>
      <c r="K220" s="592" t="str">
        <f>IFERROR(IF(H220="","",VLOOKUP(H220,'UNIT UNREG'!$B:$C,2,FALSE)),"")</f>
        <v/>
      </c>
      <c r="L220" s="574"/>
      <c r="M220" s="238">
        <v>32</v>
      </c>
      <c r="N220" s="7">
        <v>190</v>
      </c>
      <c r="O220" s="433" t="s">
        <v>427</v>
      </c>
      <c r="P220" s="592" t="str">
        <f>IFERROR(VLOOKUP(N220,'SETT AREA UNIT'!$B:$C,2,FALSE),"")</f>
        <v>FLEX</v>
      </c>
      <c r="Q220" s="592" t="str">
        <f>IFERROR(IF(N220="","",VLOOKUP(N220,'UNIT UNREG'!$B:$C,2,FALSE)),"")</f>
        <v/>
      </c>
      <c r="R220" s="574"/>
      <c r="S220" s="238">
        <v>1</v>
      </c>
      <c r="T220" s="7">
        <v>288</v>
      </c>
      <c r="U220" s="724" t="s">
        <v>70</v>
      </c>
      <c r="V220" s="592" t="str">
        <f>IFERROR(VLOOKUP(T220,'SETT AREA UNIT'!$B:$C,2,FALSE),"")</f>
        <v>KM 69</v>
      </c>
      <c r="W220" s="592" t="str">
        <f>IFERROR(IF(T220="","",VLOOKUP(T220,'UNIT UNREG'!$B:$C,2,FALSE)),"")</f>
        <v/>
      </c>
      <c r="X220" s="574"/>
      <c r="Y220" s="238"/>
      <c r="Z220" s="238"/>
      <c r="AA220" s="575"/>
      <c r="AB220" s="592" t="str">
        <f>IFERROR(VLOOKUP(Z220,'SETT AREA UNIT'!$B:$C,2,FALSE),"")</f>
        <v/>
      </c>
      <c r="AC220" s="592" t="str">
        <f>IFERROR(IF(Z220="","",VLOOKUP(Z220,'UNIT UNREG'!$B:$C,2,FALSE)),"")</f>
        <v/>
      </c>
      <c r="AE220" s="238"/>
      <c r="AF220" s="238"/>
      <c r="AG220" s="575"/>
      <c r="AH220" s="592" t="str">
        <f>IFERROR(VLOOKUP(AF220,'SETT AREA UNIT'!$B:$C,2,FALSE),"")</f>
        <v/>
      </c>
      <c r="AI220" s="592" t="str">
        <f>IFERROR(IF(AF220="","",VLOOKUP(AF220,'UNIT UNREG'!$B:$C,2,FALSE)),"")</f>
        <v/>
      </c>
      <c r="AK220" s="238"/>
      <c r="AL220" s="238"/>
      <c r="AM220" s="238"/>
      <c r="AN220" s="592" t="str">
        <f>IFERROR(VLOOKUP(AL220,'SETT AREA UNIT'!$B:$C,2,FALSE),"")</f>
        <v/>
      </c>
      <c r="AO220" s="592" t="str">
        <f>IFERROR(IF(AL220="","",VLOOKUP(AL220,'UNIT UNREG'!$B:$C,2,FALSE)),"")</f>
        <v/>
      </c>
      <c r="AQ220" s="238"/>
      <c r="AR220" s="238"/>
      <c r="AS220" s="238"/>
      <c r="AT220" s="592" t="str">
        <f>IFERROR(VLOOKUP(AR220,'SETT AREA UNIT'!$B:$C,2,FALSE),"")</f>
        <v/>
      </c>
      <c r="AU220" s="592" t="str">
        <f>IFERROR(IF(AR220="","",VLOOKUP(AR220,'UNIT UNREG'!$B:$C,2,FALSE)),"")</f>
        <v/>
      </c>
      <c r="AW220" s="238"/>
      <c r="AX220" s="238"/>
      <c r="AY220" s="238"/>
      <c r="AZ220" s="592" t="str">
        <f>IFERROR(VLOOKUP(AX220,'SETT AREA UNIT'!$B:$C,2,FALSE),"")</f>
        <v/>
      </c>
      <c r="BA220" s="592" t="str">
        <f>IFERROR(IF(AX220="","",VLOOKUP(AX220,'UNIT UNREG'!$B:$C,2,FALSE)),"")</f>
        <v/>
      </c>
      <c r="BC220" s="238">
        <v>50</v>
      </c>
      <c r="BD220" s="7">
        <v>382</v>
      </c>
      <c r="BE220" s="418" t="s">
        <v>566</v>
      </c>
      <c r="BF220" s="592" t="str">
        <f>IFERROR(VLOOKUP(BD220,'SETT AREA UNIT'!$B:$C,2,FALSE),"")</f>
        <v>KM 65</v>
      </c>
      <c r="BG220" s="592" t="str">
        <f>IFERROR(IF(BD220="","",VLOOKUP(BD220,'UNIT UNREG'!$B:$C,2,FALSE)),"")</f>
        <v/>
      </c>
      <c r="BH220" s="572"/>
      <c r="BI220" s="238"/>
      <c r="BJ220" s="238"/>
      <c r="BK220" s="238"/>
      <c r="BL220" s="592" t="str">
        <f>IFERROR(VLOOKUP(BJ220,'SETT AREA UNIT'!$B:$C,2,FALSE),"")</f>
        <v/>
      </c>
      <c r="BM220" s="592" t="str">
        <f>IFERROR(VLOOKUP(BJ220,'UNIT UNREG'!$B:$C,2,FALSE),"")</f>
        <v>UNREG</v>
      </c>
      <c r="BO220" s="238"/>
      <c r="BP220" s="238"/>
      <c r="BQ220" s="238"/>
      <c r="BR220" s="238"/>
      <c r="BT220" s="238"/>
      <c r="BU220" s="238"/>
      <c r="BV220" s="238"/>
      <c r="BW220" s="238"/>
      <c r="BY220" s="238"/>
      <c r="BZ220" s="238"/>
      <c r="CA220" s="238"/>
      <c r="CB220" s="238"/>
      <c r="CD220" s="238"/>
      <c r="CE220" s="238"/>
      <c r="CF220" s="238"/>
      <c r="CG220" s="238"/>
      <c r="CI220" s="238"/>
      <c r="CJ220" s="238"/>
      <c r="CK220" s="238"/>
      <c r="CL220" s="238"/>
      <c r="CN220" s="238"/>
      <c r="CO220" s="238"/>
      <c r="CP220" s="238"/>
      <c r="CQ220" s="238"/>
      <c r="CR220" s="356" t="s">
        <v>65</v>
      </c>
      <c r="CS220" s="238">
        <v>4</v>
      </c>
    </row>
    <row r="221" spans="1:97">
      <c r="A221" s="238">
        <v>16</v>
      </c>
      <c r="B221" s="7">
        <v>279</v>
      </c>
      <c r="C221" s="356" t="s">
        <v>65</v>
      </c>
      <c r="D221" s="592" t="str">
        <f>IFERROR(VLOOKUP(B221,'SETT AREA UNIT'!$B:$C,2,FALSE),"")</f>
        <v>KM 69</v>
      </c>
      <c r="E221" s="592" t="str">
        <f>IFERROR(IF(B221="","",VLOOKUP(B221,'UNIT UNREG'!$B:$C,2,FALSE)),"")</f>
        <v/>
      </c>
      <c r="F221" s="574"/>
      <c r="G221" s="238">
        <v>12</v>
      </c>
      <c r="H221" s="7">
        <v>371</v>
      </c>
      <c r="I221" s="356" t="s">
        <v>574</v>
      </c>
      <c r="J221" s="592" t="str">
        <f>IFERROR(VLOOKUP(H221,'SETT AREA UNIT'!$B:$C,2,FALSE),"")</f>
        <v>KM 65</v>
      </c>
      <c r="K221" s="592" t="str">
        <f>IFERROR(IF(H221="","",VLOOKUP(H221,'UNIT UNREG'!$B:$C,2,FALSE)),"")</f>
        <v/>
      </c>
      <c r="L221" s="574"/>
      <c r="M221" s="238">
        <v>43</v>
      </c>
      <c r="N221" s="7">
        <v>323</v>
      </c>
      <c r="O221" s="433" t="s">
        <v>427</v>
      </c>
      <c r="P221" s="592" t="str">
        <f>IFERROR(VLOOKUP(N221,'SETT AREA UNIT'!$B:$C,2,FALSE),"")</f>
        <v>KM 69</v>
      </c>
      <c r="Q221" s="592" t="str">
        <f>IFERROR(IF(N221="","",VLOOKUP(N221,'UNIT UNREG'!$B:$C,2,FALSE)),"")</f>
        <v/>
      </c>
      <c r="R221" s="574"/>
      <c r="S221" s="238">
        <v>33</v>
      </c>
      <c r="T221" s="7">
        <v>283</v>
      </c>
      <c r="U221" s="724" t="s">
        <v>70</v>
      </c>
      <c r="V221" s="592" t="str">
        <f>IFERROR(VLOOKUP(T221,'SETT AREA UNIT'!$B:$C,2,FALSE),"")</f>
        <v>KM 69</v>
      </c>
      <c r="W221" s="592" t="str">
        <f>IFERROR(IF(T221="","",VLOOKUP(T221,'UNIT UNREG'!$B:$C,2,FALSE)),"")</f>
        <v/>
      </c>
      <c r="X221" s="574"/>
      <c r="Y221" s="238"/>
      <c r="Z221" s="238"/>
      <c r="AA221" s="573"/>
      <c r="AB221" s="592" t="str">
        <f>IFERROR(VLOOKUP(Z221,'SETT AREA UNIT'!$B:$C,2,FALSE),"")</f>
        <v/>
      </c>
      <c r="AC221" s="592" t="str">
        <f>IFERROR(IF(Z221="","",VLOOKUP(Z221,'UNIT UNREG'!$B:$C,2,FALSE)),"")</f>
        <v/>
      </c>
      <c r="AE221" s="238"/>
      <c r="AF221" s="238"/>
      <c r="AG221" s="573"/>
      <c r="AH221" s="592" t="str">
        <f>IFERROR(VLOOKUP(AF221,'SETT AREA UNIT'!$B:$C,2,FALSE),"")</f>
        <v/>
      </c>
      <c r="AI221" s="592" t="str">
        <f>IFERROR(IF(AF221="","",VLOOKUP(AF221,'UNIT UNREG'!$B:$C,2,FALSE)),"")</f>
        <v/>
      </c>
      <c r="AK221" s="238"/>
      <c r="AL221" s="238"/>
      <c r="AM221" s="238"/>
      <c r="AN221" s="592" t="str">
        <f>IFERROR(VLOOKUP(AL221,'SETT AREA UNIT'!$B:$C,2,FALSE),"")</f>
        <v/>
      </c>
      <c r="AO221" s="592" t="str">
        <f>IFERROR(IF(AL221="","",VLOOKUP(AL221,'UNIT UNREG'!$B:$C,2,FALSE)),"")</f>
        <v/>
      </c>
      <c r="AQ221" s="238"/>
      <c r="AR221" s="238"/>
      <c r="AS221" s="238"/>
      <c r="AT221" s="592" t="str">
        <f>IFERROR(VLOOKUP(AR221,'SETT AREA UNIT'!$B:$C,2,FALSE),"")</f>
        <v/>
      </c>
      <c r="AU221" s="592" t="str">
        <f>IFERROR(IF(AR221="","",VLOOKUP(AR221,'UNIT UNREG'!$B:$C,2,FALSE)),"")</f>
        <v/>
      </c>
      <c r="AW221" s="238"/>
      <c r="AX221" s="238"/>
      <c r="AY221" s="238"/>
      <c r="AZ221" s="592" t="str">
        <f>IFERROR(VLOOKUP(AX221,'SETT AREA UNIT'!$B:$C,2,FALSE),"")</f>
        <v/>
      </c>
      <c r="BA221" s="592" t="str">
        <f>IFERROR(IF(AX221="","",VLOOKUP(AX221,'UNIT UNREG'!$B:$C,2,FALSE)),"")</f>
        <v/>
      </c>
      <c r="BC221" s="238">
        <v>50</v>
      </c>
      <c r="BD221" s="7">
        <v>366</v>
      </c>
      <c r="BE221" s="418" t="s">
        <v>566</v>
      </c>
      <c r="BF221" s="592" t="str">
        <f>IFERROR(VLOOKUP(BD221,'SETT AREA UNIT'!$B:$C,2,FALSE),"")</f>
        <v>KM 34</v>
      </c>
      <c r="BG221" s="592" t="str">
        <f>IFERROR(IF(BD221="","",VLOOKUP(BD221,'UNIT UNREG'!$B:$C,2,FALSE)),"")</f>
        <v/>
      </c>
      <c r="BH221" s="572"/>
      <c r="BI221" s="238"/>
      <c r="BJ221" s="238"/>
      <c r="BK221" s="238"/>
      <c r="BL221" s="592" t="str">
        <f>IFERROR(VLOOKUP(BJ221,'SETT AREA UNIT'!$B:$C,2,FALSE),"")</f>
        <v/>
      </c>
      <c r="BM221" s="592" t="str">
        <f>IFERROR(VLOOKUP(BJ221,'UNIT UNREG'!$B:$C,2,FALSE),"")</f>
        <v>UNREG</v>
      </c>
      <c r="BO221" s="238"/>
      <c r="BP221" s="238"/>
      <c r="BQ221" s="238"/>
      <c r="BR221" s="238"/>
      <c r="BT221" s="238"/>
      <c r="BU221" s="238"/>
      <c r="BV221" s="238"/>
      <c r="BW221" s="238"/>
      <c r="BY221" s="238"/>
      <c r="BZ221" s="238"/>
      <c r="CA221" s="238"/>
      <c r="CB221" s="238"/>
      <c r="CD221" s="238"/>
      <c r="CE221" s="238"/>
      <c r="CF221" s="238"/>
      <c r="CG221" s="238"/>
      <c r="CI221" s="238"/>
      <c r="CJ221" s="238"/>
      <c r="CK221" s="238"/>
      <c r="CL221" s="238"/>
      <c r="CN221" s="238"/>
      <c r="CO221" s="238"/>
      <c r="CP221" s="238"/>
      <c r="CQ221" s="238"/>
      <c r="CR221" s="724" t="s">
        <v>70</v>
      </c>
      <c r="CS221" s="238">
        <v>3</v>
      </c>
    </row>
    <row r="222" spans="1:97">
      <c r="A222" s="238">
        <v>16</v>
      </c>
      <c r="B222" s="7">
        <v>337</v>
      </c>
      <c r="C222" s="356" t="s">
        <v>65</v>
      </c>
      <c r="D222" s="592" t="str">
        <f>IFERROR(VLOOKUP(B222,'SETT AREA UNIT'!$B:$C,2,FALSE),"")</f>
        <v>KM 69</v>
      </c>
      <c r="E222" s="592" t="str">
        <f>IFERROR(IF(B222="","",VLOOKUP(B222,'UNIT UNREG'!$B:$C,2,FALSE)),"")</f>
        <v/>
      </c>
      <c r="F222" s="574"/>
      <c r="G222" s="238">
        <v>17</v>
      </c>
      <c r="H222" s="7">
        <v>406</v>
      </c>
      <c r="I222" s="356" t="s">
        <v>574</v>
      </c>
      <c r="J222" s="592" t="str">
        <f>IFERROR(VLOOKUP(H222,'SETT AREA UNIT'!$B:$C,2,FALSE),"")</f>
        <v>KM 34</v>
      </c>
      <c r="K222" s="592" t="str">
        <f>IFERROR(IF(H222="","",VLOOKUP(H222,'UNIT UNREG'!$B:$C,2,FALSE)),"")</f>
        <v/>
      </c>
      <c r="L222" s="574"/>
      <c r="M222" s="238">
        <v>55</v>
      </c>
      <c r="N222" s="7">
        <v>327</v>
      </c>
      <c r="O222" s="433" t="s">
        <v>427</v>
      </c>
      <c r="P222" s="592" t="str">
        <f>IFERROR(VLOOKUP(N222,'SETT AREA UNIT'!$B:$C,2,FALSE),"")</f>
        <v>KM 69</v>
      </c>
      <c r="Q222" s="592" t="str">
        <f>IFERROR(IF(N222="","",VLOOKUP(N222,'UNIT UNREG'!$B:$C,2,FALSE)),"")</f>
        <v/>
      </c>
      <c r="R222" s="574"/>
      <c r="S222" s="238">
        <v>49</v>
      </c>
      <c r="T222" s="7">
        <v>409</v>
      </c>
      <c r="U222" s="724" t="s">
        <v>70</v>
      </c>
      <c r="V222" s="592" t="str">
        <f>IFERROR(VLOOKUP(T222,'SETT AREA UNIT'!$B:$C,2,FALSE),"")</f>
        <v>KM 34</v>
      </c>
      <c r="W222" s="592" t="str">
        <f>IFERROR(IF(T222="","",VLOOKUP(T222,'UNIT UNREG'!$B:$C,2,FALSE)),"")</f>
        <v/>
      </c>
      <c r="X222" s="574"/>
      <c r="Y222" s="238"/>
      <c r="Z222" s="238"/>
      <c r="AA222" s="575"/>
      <c r="AB222" s="592" t="str">
        <f>IFERROR(VLOOKUP(Z222,'SETT AREA UNIT'!$B:$C,2,FALSE),"")</f>
        <v/>
      </c>
      <c r="AC222" s="592" t="str">
        <f>IFERROR(IF(Z222="","",VLOOKUP(Z222,'UNIT UNREG'!$B:$C,2,FALSE)),"")</f>
        <v/>
      </c>
      <c r="AE222" s="238"/>
      <c r="AF222" s="238"/>
      <c r="AG222" s="575"/>
      <c r="AH222" s="592" t="str">
        <f>IFERROR(VLOOKUP(AF222,'SETT AREA UNIT'!$B:$C,2,FALSE),"")</f>
        <v/>
      </c>
      <c r="AI222" s="592" t="str">
        <f>IFERROR(IF(AF222="","",VLOOKUP(AF222,'UNIT UNREG'!$B:$C,2,FALSE)),"")</f>
        <v/>
      </c>
      <c r="AK222" s="238"/>
      <c r="AL222" s="238"/>
      <c r="AM222" s="238"/>
      <c r="AN222" s="592" t="str">
        <f>IFERROR(VLOOKUP(AL222,'SETT AREA UNIT'!$B:$C,2,FALSE),"")</f>
        <v/>
      </c>
      <c r="AO222" s="592" t="str">
        <f>IFERROR(IF(AL222="","",VLOOKUP(AL222,'UNIT UNREG'!$B:$C,2,FALSE)),"")</f>
        <v/>
      </c>
      <c r="AQ222" s="238"/>
      <c r="AR222" s="238"/>
      <c r="AS222" s="238"/>
      <c r="AT222" s="592" t="str">
        <f>IFERROR(VLOOKUP(AR222,'SETT AREA UNIT'!$B:$C,2,FALSE),"")</f>
        <v/>
      </c>
      <c r="AU222" s="592" t="str">
        <f>IFERROR(IF(AR222="","",VLOOKUP(AR222,'UNIT UNREG'!$B:$C,2,FALSE)),"")</f>
        <v/>
      </c>
      <c r="AW222" s="238"/>
      <c r="AX222" s="238"/>
      <c r="AY222" s="238"/>
      <c r="AZ222" s="592" t="str">
        <f>IFERROR(VLOOKUP(AX222,'SETT AREA UNIT'!$B:$C,2,FALSE),"")</f>
        <v/>
      </c>
      <c r="BA222" s="592" t="str">
        <f>IFERROR(IF(AX222="","",VLOOKUP(AX222,'UNIT UNREG'!$B:$C,2,FALSE)),"")</f>
        <v/>
      </c>
      <c r="BC222" s="238"/>
      <c r="BD222" s="238"/>
      <c r="BE222" s="238"/>
      <c r="BF222" s="592" t="str">
        <f>IFERROR(VLOOKUP(BD222,'SETT AREA UNIT'!$B:$C,2,FALSE),"")</f>
        <v/>
      </c>
      <c r="BG222" s="592" t="str">
        <f>IFERROR(IF(BD222="","",VLOOKUP(BD222,'UNIT UNREG'!$B:$C,2,FALSE)),"")</f>
        <v/>
      </c>
      <c r="BH222" s="572"/>
      <c r="BI222" s="238"/>
      <c r="BJ222" s="238"/>
      <c r="BK222" s="238"/>
      <c r="BL222" s="592" t="str">
        <f>IFERROR(VLOOKUP(BJ222,'SETT AREA UNIT'!$B:$C,2,FALSE),"")</f>
        <v/>
      </c>
      <c r="BM222" s="592" t="str">
        <f>IFERROR(VLOOKUP(BJ222,'UNIT UNREG'!$B:$C,2,FALSE),"")</f>
        <v>UNREG</v>
      </c>
      <c r="BO222" s="238"/>
      <c r="BP222" s="238"/>
      <c r="BQ222" s="238"/>
      <c r="BR222" s="238"/>
      <c r="BT222" s="238"/>
      <c r="BU222" s="238"/>
      <c r="BV222" s="238"/>
      <c r="BW222" s="238"/>
      <c r="BY222" s="238"/>
      <c r="BZ222" s="238"/>
      <c r="CA222" s="238"/>
      <c r="CB222" s="238"/>
      <c r="CD222" s="238"/>
      <c r="CE222" s="238"/>
      <c r="CF222" s="238"/>
      <c r="CG222" s="238"/>
      <c r="CI222" s="238"/>
      <c r="CJ222" s="238"/>
      <c r="CK222" s="238"/>
      <c r="CL222" s="238"/>
      <c r="CN222" s="238"/>
      <c r="CO222" s="238"/>
      <c r="CP222" s="238"/>
      <c r="CQ222" s="238"/>
      <c r="CR222" s="7">
        <v>100</v>
      </c>
    </row>
    <row r="223" spans="1:97">
      <c r="A223" s="238">
        <v>22</v>
      </c>
      <c r="B223" s="7">
        <v>294</v>
      </c>
      <c r="C223" s="356" t="s">
        <v>65</v>
      </c>
      <c r="D223" s="592" t="str">
        <f>IFERROR(VLOOKUP(B223,'SETT AREA UNIT'!$B:$C,2,FALSE),"")</f>
        <v>KM 65</v>
      </c>
      <c r="E223" s="592" t="str">
        <f>IFERROR(IF(B223="","",VLOOKUP(B223,'UNIT UNREG'!$B:$C,2,FALSE)),"")</f>
        <v/>
      </c>
      <c r="F223" s="574"/>
      <c r="G223" s="238">
        <v>17</v>
      </c>
      <c r="H223" s="7">
        <v>122</v>
      </c>
      <c r="I223" s="356" t="s">
        <v>574</v>
      </c>
      <c r="J223" s="592" t="str">
        <f>IFERROR(VLOOKUP(H223,'SETT AREA UNIT'!$B:$C,2,FALSE),"")</f>
        <v>KM 34</v>
      </c>
      <c r="K223" s="592" t="str">
        <f>IFERROR(IF(H223="","",VLOOKUP(H223,'UNIT UNREG'!$B:$C,2,FALSE)),"")</f>
        <v/>
      </c>
      <c r="L223" s="574"/>
      <c r="M223" s="238"/>
      <c r="N223" s="238"/>
      <c r="O223" s="573"/>
      <c r="P223" s="592" t="str">
        <f>IFERROR(VLOOKUP(N223,'SETT AREA UNIT'!$B:$C,2,FALSE),"")</f>
        <v/>
      </c>
      <c r="Q223" s="592" t="str">
        <f>IFERROR(IF(N223="","",VLOOKUP(N223,'UNIT UNREG'!$B:$C,2,FALSE)),"")</f>
        <v/>
      </c>
      <c r="R223" s="574"/>
      <c r="S223" s="238">
        <v>54</v>
      </c>
      <c r="T223" s="7">
        <v>171</v>
      </c>
      <c r="U223" s="724" t="s">
        <v>70</v>
      </c>
      <c r="V223" s="592" t="str">
        <f>IFERROR(VLOOKUP(T223,'SETT AREA UNIT'!$B:$C,2,FALSE),"")</f>
        <v>KM 34</v>
      </c>
      <c r="W223" s="592" t="str">
        <f>IFERROR(IF(T223="","",VLOOKUP(T223,'UNIT UNREG'!$B:$C,2,FALSE)),"")</f>
        <v>FLT</v>
      </c>
      <c r="X223" s="574"/>
      <c r="Y223" s="238"/>
      <c r="Z223" s="238"/>
      <c r="AA223" s="573"/>
      <c r="AB223" s="592" t="str">
        <f>IFERROR(VLOOKUP(Z223,'SETT AREA UNIT'!$B:$C,2,FALSE),"")</f>
        <v/>
      </c>
      <c r="AC223" s="592" t="str">
        <f>IFERROR(IF(Z223="","",VLOOKUP(Z223,'UNIT UNREG'!$B:$C,2,FALSE)),"")</f>
        <v/>
      </c>
      <c r="AE223" s="238"/>
      <c r="AF223" s="238"/>
      <c r="AG223" s="573"/>
      <c r="AH223" s="592" t="str">
        <f>IFERROR(VLOOKUP(AF223,'SETT AREA UNIT'!$B:$C,2,FALSE),"")</f>
        <v/>
      </c>
      <c r="AI223" s="592" t="str">
        <f>IFERROR(IF(AF223="","",VLOOKUP(AF223,'UNIT UNREG'!$B:$C,2,FALSE)),"")</f>
        <v/>
      </c>
      <c r="AK223" s="238"/>
      <c r="AL223" s="238"/>
      <c r="AM223" s="238"/>
      <c r="AN223" s="592" t="str">
        <f>IFERROR(VLOOKUP(AL223,'SETT AREA UNIT'!$B:$C,2,FALSE),"")</f>
        <v/>
      </c>
      <c r="AO223" s="592" t="str">
        <f>IFERROR(IF(AL223="","",VLOOKUP(AL223,'UNIT UNREG'!$B:$C,2,FALSE)),"")</f>
        <v/>
      </c>
      <c r="AQ223" s="238"/>
      <c r="AR223" s="238"/>
      <c r="AS223" s="238"/>
      <c r="AT223" s="592" t="str">
        <f>IFERROR(VLOOKUP(AR223,'SETT AREA UNIT'!$B:$C,2,FALSE),"")</f>
        <v/>
      </c>
      <c r="AU223" s="592" t="str">
        <f>IFERROR(IF(AR223="","",VLOOKUP(AR223,'UNIT UNREG'!$B:$C,2,FALSE)),"")</f>
        <v/>
      </c>
      <c r="AW223" s="238"/>
      <c r="AX223" s="238"/>
      <c r="AY223" s="238"/>
      <c r="AZ223" s="592" t="str">
        <f>IFERROR(VLOOKUP(AX223,'SETT AREA UNIT'!$B:$C,2,FALSE),"")</f>
        <v/>
      </c>
      <c r="BA223" s="592" t="str">
        <f>IFERROR(IF(AX223="","",VLOOKUP(AX223,'UNIT UNREG'!$B:$C,2,FALSE)),"")</f>
        <v/>
      </c>
      <c r="BC223" s="238"/>
      <c r="BD223" s="238"/>
      <c r="BE223" s="238"/>
      <c r="BF223" s="592" t="str">
        <f>IFERROR(VLOOKUP(BD223,'SETT AREA UNIT'!$B:$C,2,FALSE),"")</f>
        <v/>
      </c>
      <c r="BG223" s="592" t="str">
        <f>IFERROR(IF(BD223="","",VLOOKUP(BD223,'UNIT UNREG'!$B:$C,2,FALSE)),"")</f>
        <v/>
      </c>
      <c r="BH223" s="572"/>
      <c r="BI223" s="238"/>
      <c r="BJ223" s="238"/>
      <c r="BK223" s="238"/>
      <c r="BL223" s="592" t="str">
        <f>IFERROR(VLOOKUP(BJ223,'SETT AREA UNIT'!$B:$C,2,FALSE),"")</f>
        <v/>
      </c>
      <c r="BM223" s="592" t="str">
        <f>IFERROR(VLOOKUP(BJ223,'UNIT UNREG'!$B:$C,2,FALSE),"")</f>
        <v>UNREG</v>
      </c>
      <c r="BO223" s="238"/>
      <c r="BP223" s="238"/>
      <c r="BQ223" s="238"/>
      <c r="BR223" s="238"/>
      <c r="BT223" s="238"/>
      <c r="BU223" s="238"/>
      <c r="BV223" s="238"/>
      <c r="BW223" s="238"/>
      <c r="BY223" s="238"/>
      <c r="BZ223" s="238"/>
      <c r="CA223" s="238"/>
      <c r="CB223" s="238"/>
      <c r="CD223" s="238"/>
      <c r="CE223" s="238"/>
      <c r="CF223" s="238"/>
      <c r="CG223" s="238"/>
      <c r="CI223" s="238"/>
      <c r="CJ223" s="238"/>
      <c r="CK223" s="238"/>
      <c r="CL223" s="238"/>
      <c r="CN223" s="238"/>
      <c r="CO223" s="238"/>
      <c r="CP223" s="238"/>
      <c r="CQ223" s="238"/>
      <c r="CR223" s="7">
        <v>163</v>
      </c>
    </row>
    <row r="224" spans="1:97">
      <c r="A224" s="238">
        <v>33</v>
      </c>
      <c r="B224" s="7">
        <v>264</v>
      </c>
      <c r="C224" s="356" t="s">
        <v>65</v>
      </c>
      <c r="D224" s="592" t="str">
        <f>IFERROR(VLOOKUP(B224,'SETT AREA UNIT'!$B:$C,2,FALSE),"")</f>
        <v>FLEX</v>
      </c>
      <c r="E224" s="592" t="str">
        <f>IFERROR(IF(B224="","",VLOOKUP(B224,'UNIT UNREG'!$B:$C,2,FALSE)),"")</f>
        <v>FLT</v>
      </c>
      <c r="F224" s="574"/>
      <c r="G224" s="238">
        <v>26</v>
      </c>
      <c r="H224" s="7">
        <v>245</v>
      </c>
      <c r="I224" s="356" t="s">
        <v>574</v>
      </c>
      <c r="J224" s="592" t="str">
        <f>IFERROR(VLOOKUP(H224,'SETT AREA UNIT'!$B:$C,2,FALSE),"")</f>
        <v>KM 69</v>
      </c>
      <c r="K224" s="592" t="str">
        <f>IFERROR(IF(H224="","",VLOOKUP(H224,'UNIT UNREG'!$B:$C,2,FALSE)),"")</f>
        <v/>
      </c>
      <c r="L224" s="574"/>
      <c r="M224" s="238"/>
      <c r="N224" s="238"/>
      <c r="O224" s="575"/>
      <c r="P224" s="592" t="str">
        <f>IFERROR(VLOOKUP(N224,'SETT AREA UNIT'!$B:$C,2,FALSE),"")</f>
        <v/>
      </c>
      <c r="Q224" s="592" t="str">
        <f>IFERROR(IF(N224="","",VLOOKUP(N224,'UNIT UNREG'!$B:$C,2,FALSE)),"")</f>
        <v/>
      </c>
      <c r="R224" s="574"/>
      <c r="S224" s="238">
        <v>56</v>
      </c>
      <c r="T224" s="7">
        <v>170</v>
      </c>
      <c r="U224" s="724" t="s">
        <v>70</v>
      </c>
      <c r="V224" s="592" t="str">
        <f>IFERROR(VLOOKUP(T224,'SETT AREA UNIT'!$B:$C,2,FALSE),"")</f>
        <v>KM 34</v>
      </c>
      <c r="W224" s="592" t="str">
        <f>IFERROR(IF(T224="","",VLOOKUP(T224,'UNIT UNREG'!$B:$C,2,FALSE)),"")</f>
        <v>FLT</v>
      </c>
      <c r="X224" s="574"/>
      <c r="Y224" s="238"/>
      <c r="Z224" s="238"/>
      <c r="AA224" s="575"/>
      <c r="AB224" s="592" t="str">
        <f>IFERROR(VLOOKUP(Z224,'SETT AREA UNIT'!$B:$C,2,FALSE),"")</f>
        <v/>
      </c>
      <c r="AC224" s="592" t="str">
        <f>IFERROR(IF(Z224="","",VLOOKUP(Z224,'UNIT UNREG'!$B:$C,2,FALSE)),"")</f>
        <v/>
      </c>
      <c r="AE224" s="238"/>
      <c r="AF224" s="238"/>
      <c r="AG224" s="575"/>
      <c r="AH224" s="592" t="str">
        <f>IFERROR(VLOOKUP(AF224,'SETT AREA UNIT'!$B:$C,2,FALSE),"")</f>
        <v/>
      </c>
      <c r="AI224" s="592" t="str">
        <f>IFERROR(IF(AF224="","",VLOOKUP(AF224,'UNIT UNREG'!$B:$C,2,FALSE)),"")</f>
        <v/>
      </c>
      <c r="AK224" s="238"/>
      <c r="AL224" s="238"/>
      <c r="AM224" s="238"/>
      <c r="AN224" s="592" t="str">
        <f>IFERROR(VLOOKUP(AL224,'SETT AREA UNIT'!$B:$C,2,FALSE),"")</f>
        <v/>
      </c>
      <c r="AO224" s="592" t="str">
        <f>IFERROR(IF(AL224="","",VLOOKUP(AL224,'UNIT UNREG'!$B:$C,2,FALSE)),"")</f>
        <v/>
      </c>
      <c r="AQ224" s="238"/>
      <c r="AR224" s="238"/>
      <c r="AS224" s="238"/>
      <c r="AT224" s="592" t="str">
        <f>IFERROR(VLOOKUP(AR224,'SETT AREA UNIT'!$B:$C,2,FALSE),"")</f>
        <v/>
      </c>
      <c r="AU224" s="592" t="str">
        <f>IFERROR(IF(AR224="","",VLOOKUP(AR224,'UNIT UNREG'!$B:$C,2,FALSE)),"")</f>
        <v/>
      </c>
      <c r="AW224" s="238"/>
      <c r="AX224" s="238"/>
      <c r="AY224" s="238"/>
      <c r="AZ224" s="592" t="str">
        <f>IFERROR(VLOOKUP(AX224,'SETT AREA UNIT'!$B:$C,2,FALSE),"")</f>
        <v/>
      </c>
      <c r="BA224" s="592" t="str">
        <f>IFERROR(IF(AX224="","",VLOOKUP(AX224,'UNIT UNREG'!$B:$C,2,FALSE)),"")</f>
        <v/>
      </c>
      <c r="BC224" s="238"/>
      <c r="BD224" s="238"/>
      <c r="BE224" s="238"/>
      <c r="BF224" s="592" t="str">
        <f>IFERROR(VLOOKUP(BD224,'SETT AREA UNIT'!$B:$C,2,FALSE),"")</f>
        <v/>
      </c>
      <c r="BG224" s="592" t="str">
        <f>IFERROR(IF(BD224="","",VLOOKUP(BD224,'UNIT UNREG'!$B:$C,2,FALSE)),"")</f>
        <v/>
      </c>
      <c r="BH224" s="572"/>
      <c r="BI224" s="238"/>
      <c r="BJ224" s="238"/>
      <c r="BK224" s="238"/>
      <c r="BL224" s="592" t="str">
        <f>IFERROR(VLOOKUP(BJ224,'SETT AREA UNIT'!$B:$C,2,FALSE),"")</f>
        <v/>
      </c>
      <c r="BM224" s="592" t="str">
        <f>IFERROR(VLOOKUP(BJ224,'UNIT UNREG'!$B:$C,2,FALSE),"")</f>
        <v>UNREG</v>
      </c>
      <c r="BO224" s="238"/>
      <c r="BP224" s="238"/>
      <c r="BQ224" s="238"/>
      <c r="BR224" s="238"/>
      <c r="BT224" s="238"/>
      <c r="BU224" s="238"/>
      <c r="BV224" s="238"/>
      <c r="BW224" s="238"/>
      <c r="BY224" s="238"/>
      <c r="BZ224" s="238"/>
      <c r="CA224" s="238"/>
      <c r="CB224" s="238"/>
      <c r="CD224" s="238"/>
      <c r="CE224" s="238"/>
      <c r="CF224" s="238"/>
      <c r="CG224" s="238"/>
      <c r="CI224" s="238"/>
      <c r="CJ224" s="238"/>
      <c r="CK224" s="238"/>
      <c r="CL224" s="238"/>
      <c r="CN224" s="238"/>
      <c r="CO224" s="238"/>
      <c r="CP224" s="238"/>
      <c r="CQ224" s="238"/>
      <c r="CR224" s="7">
        <v>170</v>
      </c>
    </row>
    <row r="225" spans="1:100">
      <c r="A225" s="238">
        <v>35</v>
      </c>
      <c r="B225" s="7">
        <v>213</v>
      </c>
      <c r="C225" s="356" t="s">
        <v>65</v>
      </c>
      <c r="D225" s="592" t="str">
        <f>IFERROR(VLOOKUP(B225,'SETT AREA UNIT'!$B:$C,2,FALSE),"")</f>
        <v>KM 69</v>
      </c>
      <c r="E225" s="592" t="str">
        <f>IFERROR(IF(B225="","",VLOOKUP(B225,'UNIT UNREG'!$B:$C,2,FALSE)),"")</f>
        <v/>
      </c>
      <c r="F225" s="574"/>
      <c r="G225" s="238">
        <v>31</v>
      </c>
      <c r="H225" s="7">
        <v>159</v>
      </c>
      <c r="I225" s="356" t="s">
        <v>574</v>
      </c>
      <c r="J225" s="592" t="str">
        <f>IFERROR(VLOOKUP(H225,'SETT AREA UNIT'!$B:$C,2,FALSE),"")</f>
        <v>KM 65</v>
      </c>
      <c r="K225" s="592" t="str">
        <f>IFERROR(IF(H225="","",VLOOKUP(H225,'UNIT UNREG'!$B:$C,2,FALSE)),"")</f>
        <v/>
      </c>
      <c r="L225" s="574"/>
      <c r="M225" s="238"/>
      <c r="N225" s="238"/>
      <c r="O225" s="573"/>
      <c r="P225" s="592" t="str">
        <f>IFERROR(VLOOKUP(N225,'SETT AREA UNIT'!$B:$C,2,FALSE),"")</f>
        <v/>
      </c>
      <c r="Q225" s="592" t="str">
        <f>IFERROR(IF(N225="","",VLOOKUP(N225,'UNIT UNREG'!$B:$C,2,FALSE)),"")</f>
        <v/>
      </c>
      <c r="R225" s="574"/>
      <c r="S225" s="238">
        <v>56</v>
      </c>
      <c r="T225" s="7">
        <v>105</v>
      </c>
      <c r="U225" s="724" t="s">
        <v>70</v>
      </c>
      <c r="V225" s="592" t="str">
        <f>IFERROR(VLOOKUP(T225,'SETT AREA UNIT'!$B:$C,2,FALSE),"")</f>
        <v>KM 34</v>
      </c>
      <c r="W225" s="592" t="str">
        <f>IFERROR(IF(T225="","",VLOOKUP(T225,'UNIT UNREG'!$B:$C,2,FALSE)),"")</f>
        <v>FLT</v>
      </c>
      <c r="X225" s="574"/>
      <c r="Y225" s="238"/>
      <c r="Z225" s="238"/>
      <c r="AA225" s="573"/>
      <c r="AB225" s="592" t="str">
        <f>IFERROR(VLOOKUP(Z225,'SETT AREA UNIT'!$B:$C,2,FALSE),"")</f>
        <v/>
      </c>
      <c r="AC225" s="592" t="str">
        <f>IFERROR(IF(Z225="","",VLOOKUP(Z225,'UNIT UNREG'!$B:$C,2,FALSE)),"")</f>
        <v/>
      </c>
      <c r="AE225" s="238"/>
      <c r="AF225" s="238"/>
      <c r="AG225" s="573"/>
      <c r="AH225" s="592" t="str">
        <f>IFERROR(VLOOKUP(AF225,'SETT AREA UNIT'!$B:$C,2,FALSE),"")</f>
        <v/>
      </c>
      <c r="AI225" s="592" t="str">
        <f>IFERROR(IF(AF225="","",VLOOKUP(AF225,'UNIT UNREG'!$B:$C,2,FALSE)),"")</f>
        <v/>
      </c>
      <c r="AK225" s="238"/>
      <c r="AL225" s="238"/>
      <c r="AM225" s="238"/>
      <c r="AN225" s="592" t="str">
        <f>IFERROR(VLOOKUP(AL225,'SETT AREA UNIT'!$B:$C,2,FALSE),"")</f>
        <v/>
      </c>
      <c r="AO225" s="592" t="str">
        <f>IFERROR(IF(AL225="","",VLOOKUP(AL225,'UNIT UNREG'!$B:$C,2,FALSE)),"")</f>
        <v/>
      </c>
      <c r="AQ225" s="238"/>
      <c r="AR225" s="238"/>
      <c r="AS225" s="238"/>
      <c r="AT225" s="592" t="str">
        <f>IFERROR(VLOOKUP(AR225,'SETT AREA UNIT'!$B:$C,2,FALSE),"")</f>
        <v/>
      </c>
      <c r="AU225" s="592" t="str">
        <f>IFERROR(IF(AR225="","",VLOOKUP(AR225,'UNIT UNREG'!$B:$C,2,FALSE)),"")</f>
        <v/>
      </c>
      <c r="AW225" s="238"/>
      <c r="AX225" s="238"/>
      <c r="AY225" s="238"/>
      <c r="AZ225" s="592" t="str">
        <f>IFERROR(VLOOKUP(AX225,'SETT AREA UNIT'!$B:$C,2,FALSE),"")</f>
        <v/>
      </c>
      <c r="BA225" s="592" t="str">
        <f>IFERROR(IF(AX225="","",VLOOKUP(AX225,'UNIT UNREG'!$B:$C,2,FALSE)),"")</f>
        <v/>
      </c>
      <c r="BC225" s="238"/>
      <c r="BD225" s="238"/>
      <c r="BE225" s="573"/>
      <c r="BF225" s="592" t="str">
        <f>IFERROR(VLOOKUP(BD225,'SETT AREA UNIT'!$B:$C,2,FALSE),"")</f>
        <v/>
      </c>
      <c r="BG225" s="592" t="str">
        <f>IFERROR(IF(BD225="","",VLOOKUP(BD225,'UNIT UNREG'!$B:$C,2,FALSE)),"")</f>
        <v/>
      </c>
      <c r="BH225" s="572"/>
      <c r="BI225" s="238"/>
      <c r="BJ225" s="238"/>
      <c r="BK225" s="573"/>
      <c r="BL225" s="592" t="str">
        <f>IFERROR(VLOOKUP(BJ225,'SETT AREA UNIT'!$B:$C,2,FALSE),"")</f>
        <v/>
      </c>
      <c r="BM225" s="592" t="str">
        <f>IFERROR(VLOOKUP(BJ225,'UNIT UNREG'!$B:$C,2,FALSE),"")</f>
        <v>UNREG</v>
      </c>
      <c r="BO225" s="238"/>
      <c r="BP225" s="238"/>
      <c r="BQ225" s="238"/>
      <c r="BR225" s="238"/>
      <c r="BT225" s="238"/>
      <c r="BU225" s="238"/>
      <c r="BV225" s="238"/>
      <c r="BW225" s="238"/>
      <c r="BY225" s="238"/>
      <c r="BZ225" s="238"/>
      <c r="CA225" s="238"/>
      <c r="CB225" s="238"/>
      <c r="CD225" s="238"/>
      <c r="CE225" s="238"/>
      <c r="CF225" s="238"/>
      <c r="CG225" s="238"/>
      <c r="CI225" s="238"/>
      <c r="CJ225" s="238"/>
      <c r="CK225" s="238"/>
      <c r="CL225" s="238"/>
      <c r="CN225" s="238"/>
      <c r="CO225" s="238"/>
      <c r="CP225" s="238"/>
      <c r="CQ225" s="238"/>
      <c r="CR225" s="7">
        <v>171</v>
      </c>
      <c r="CV225" s="923"/>
    </row>
    <row r="226" spans="1:100">
      <c r="A226" s="238">
        <v>41</v>
      </c>
      <c r="B226" s="7">
        <v>303</v>
      </c>
      <c r="C226" s="356" t="s">
        <v>65</v>
      </c>
      <c r="D226" s="592" t="str">
        <f>IFERROR(VLOOKUP(B226,'SETT AREA UNIT'!$B:$C,2,FALSE),"")</f>
        <v>KM 34</v>
      </c>
      <c r="E226" s="592" t="str">
        <f>IFERROR(IF(B226="","",VLOOKUP(B226,'UNIT UNREG'!$B:$C,2,FALSE)),"")</f>
        <v/>
      </c>
      <c r="F226" s="574"/>
      <c r="G226" s="238">
        <v>31</v>
      </c>
      <c r="H226" s="7">
        <v>100</v>
      </c>
      <c r="I226" s="356" t="s">
        <v>574</v>
      </c>
      <c r="J226" s="592" t="str">
        <f>IFERROR(VLOOKUP(H226,'SETT AREA UNIT'!$B:$C,2,FALSE),"")</f>
        <v>FLEX</v>
      </c>
      <c r="K226" s="592" t="str">
        <f>IFERROR(IF(H226="","",VLOOKUP(H226,'UNIT UNREG'!$B:$C,2,FALSE)),"")</f>
        <v>FLT</v>
      </c>
      <c r="L226" s="574"/>
      <c r="M226" s="238"/>
      <c r="N226" s="238"/>
      <c r="O226" s="575"/>
      <c r="P226" s="592" t="str">
        <f>IFERROR(VLOOKUP(N226,'SETT AREA UNIT'!$B:$C,2,FALSE),"")</f>
        <v/>
      </c>
      <c r="Q226" s="592" t="str">
        <f>IFERROR(IF(N226="","",VLOOKUP(N226,'UNIT UNREG'!$B:$C,2,FALSE)),"")</f>
        <v/>
      </c>
      <c r="R226" s="574"/>
      <c r="S226" s="238"/>
      <c r="T226" s="238"/>
      <c r="U226" s="238"/>
      <c r="V226" s="592" t="str">
        <f>IFERROR(VLOOKUP(T226,'SETT AREA UNIT'!$B:$C,2,FALSE),"")</f>
        <v/>
      </c>
      <c r="W226" s="592" t="str">
        <f>IFERROR(IF(T226="","",VLOOKUP(T226,'UNIT UNREG'!$B:$C,2,FALSE)),"")</f>
        <v/>
      </c>
      <c r="X226" s="574"/>
      <c r="Y226" s="238"/>
      <c r="Z226" s="238"/>
      <c r="AA226" s="575"/>
      <c r="AB226" s="592" t="str">
        <f>IFERROR(VLOOKUP(Z226,'SETT AREA UNIT'!$B:$C,2,FALSE),"")</f>
        <v/>
      </c>
      <c r="AC226" s="592" t="str">
        <f>IFERROR(IF(Z226="","",VLOOKUP(Z226,'UNIT UNREG'!$B:$C,2,FALSE)),"")</f>
        <v/>
      </c>
      <c r="AE226" s="238"/>
      <c r="AF226" s="238"/>
      <c r="AG226" s="575"/>
      <c r="AH226" s="592" t="str">
        <f>IFERROR(VLOOKUP(AF226,'SETT AREA UNIT'!$B:$C,2,FALSE),"")</f>
        <v/>
      </c>
      <c r="AI226" s="592" t="str">
        <f>IFERROR(IF(AF226="","",VLOOKUP(AF226,'UNIT UNREG'!$B:$C,2,FALSE)),"")</f>
        <v/>
      </c>
      <c r="AK226" s="238"/>
      <c r="AL226" s="238"/>
      <c r="AM226" s="238"/>
      <c r="AN226" s="592" t="str">
        <f>IFERROR(VLOOKUP(AL226,'SETT AREA UNIT'!$B:$C,2,FALSE),"")</f>
        <v/>
      </c>
      <c r="AO226" s="592" t="str">
        <f>IFERROR(IF(AL226="","",VLOOKUP(AL226,'UNIT UNREG'!$B:$C,2,FALSE)),"")</f>
        <v/>
      </c>
      <c r="AQ226" s="238"/>
      <c r="AR226" s="238"/>
      <c r="AS226" s="238"/>
      <c r="AT226" s="592" t="str">
        <f>IFERROR(VLOOKUP(AR226,'SETT AREA UNIT'!$B:$C,2,FALSE),"")</f>
        <v/>
      </c>
      <c r="AU226" s="592" t="str">
        <f>IFERROR(IF(AR226="","",VLOOKUP(AR226,'UNIT UNREG'!$B:$C,2,FALSE)),"")</f>
        <v/>
      </c>
      <c r="AW226" s="238"/>
      <c r="AX226" s="238"/>
      <c r="AY226" s="575"/>
      <c r="AZ226" s="592" t="str">
        <f>IFERROR(VLOOKUP(AX226,'SETT AREA UNIT'!$B:$C,2,FALSE),"")</f>
        <v/>
      </c>
      <c r="BA226" s="592" t="str">
        <f>IFERROR(IF(AX226="","",VLOOKUP(AX226,'UNIT UNREG'!$B:$C,2,FALSE)),"")</f>
        <v/>
      </c>
      <c r="BC226" s="238"/>
      <c r="BD226" s="238"/>
      <c r="BE226" s="575"/>
      <c r="BF226" s="592" t="str">
        <f>IFERROR(VLOOKUP(BD226,'SETT AREA UNIT'!$B:$C,2,FALSE),"")</f>
        <v/>
      </c>
      <c r="BG226" s="592" t="str">
        <f>IFERROR(IF(BD226="","",VLOOKUP(BD226,'UNIT UNREG'!$B:$C,2,FALSE)),"")</f>
        <v/>
      </c>
      <c r="BH226" s="572"/>
      <c r="BI226" s="238"/>
      <c r="BJ226" s="238"/>
      <c r="BK226" s="575"/>
      <c r="BL226" s="592" t="str">
        <f>IFERROR(VLOOKUP(BJ226,'SETT AREA UNIT'!$B:$C,2,FALSE),"")</f>
        <v/>
      </c>
      <c r="BM226" s="592" t="str">
        <f>IFERROR(VLOOKUP(BJ226,'UNIT UNREG'!$B:$C,2,FALSE),"")</f>
        <v>UNREG</v>
      </c>
      <c r="BO226" s="238"/>
      <c r="BP226" s="238"/>
      <c r="BQ226" s="238"/>
      <c r="BR226" s="238"/>
      <c r="BT226" s="238"/>
      <c r="BU226" s="238"/>
      <c r="BV226" s="238"/>
      <c r="BW226" s="238"/>
      <c r="BY226" s="238"/>
      <c r="BZ226" s="238"/>
      <c r="CA226" s="238"/>
      <c r="CB226" s="238"/>
      <c r="CD226" s="238"/>
      <c r="CE226" s="238"/>
      <c r="CF226" s="238"/>
      <c r="CG226" s="238"/>
      <c r="CI226" s="238"/>
      <c r="CJ226" s="238"/>
      <c r="CK226" s="238"/>
      <c r="CL226" s="238"/>
      <c r="CN226" s="238"/>
      <c r="CO226" s="238"/>
      <c r="CP226" s="238"/>
      <c r="CQ226" s="238"/>
      <c r="CR226" s="7">
        <v>105</v>
      </c>
    </row>
    <row r="227" spans="1:100">
      <c r="A227" s="238"/>
      <c r="B227" s="238"/>
      <c r="C227" s="238"/>
      <c r="D227" s="592" t="str">
        <f>IFERROR(VLOOKUP(B227,'SETT AREA UNIT'!$B:$C,2,FALSE),"")</f>
        <v/>
      </c>
      <c r="E227" s="592" t="str">
        <f>IFERROR(IF(B227="","",VLOOKUP(B227,'UNIT UNREG'!$B:$C,2,FALSE)),"")</f>
        <v/>
      </c>
      <c r="F227" s="574"/>
      <c r="G227" s="238">
        <v>44</v>
      </c>
      <c r="H227" s="7">
        <v>317</v>
      </c>
      <c r="I227" s="356" t="s">
        <v>574</v>
      </c>
      <c r="J227" s="592" t="str">
        <f>IFERROR(VLOOKUP(H227,'SETT AREA UNIT'!$B:$C,2,FALSE),"")</f>
        <v>KM 69</v>
      </c>
      <c r="K227" s="592" t="str">
        <f>IFERROR(IF(H227="","",VLOOKUP(H227,'UNIT UNREG'!$B:$C,2,FALSE)),"")</f>
        <v/>
      </c>
      <c r="L227" s="574"/>
      <c r="M227" s="238"/>
      <c r="N227" s="238"/>
      <c r="O227" s="573"/>
      <c r="P227" s="592" t="str">
        <f>IFERROR(VLOOKUP(N227,'SETT AREA UNIT'!$B:$C,2,FALSE),"")</f>
        <v/>
      </c>
      <c r="Q227" s="592" t="str">
        <f>IFERROR(IF(N227="","",VLOOKUP(N227,'UNIT UNREG'!$B:$C,2,FALSE)),"")</f>
        <v/>
      </c>
      <c r="R227" s="574"/>
      <c r="S227" s="238"/>
      <c r="T227" s="238"/>
      <c r="U227" s="238"/>
      <c r="V227" s="592" t="str">
        <f>IFERROR(VLOOKUP(T227,'SETT AREA UNIT'!$B:$C,2,FALSE),"")</f>
        <v/>
      </c>
      <c r="W227" s="592" t="str">
        <f>IFERROR(IF(T227="","",VLOOKUP(T227,'UNIT UNREG'!$B:$C,2,FALSE)),"")</f>
        <v/>
      </c>
      <c r="X227" s="574"/>
      <c r="Y227" s="238"/>
      <c r="Z227" s="238"/>
      <c r="AA227" s="573"/>
      <c r="AB227" s="592" t="str">
        <f>IFERROR(VLOOKUP(Z227,'SETT AREA UNIT'!$B:$C,2,FALSE),"")</f>
        <v/>
      </c>
      <c r="AC227" s="592" t="str">
        <f>IFERROR(IF(Z227="","",VLOOKUP(Z227,'UNIT UNREG'!$B:$C,2,FALSE)),"")</f>
        <v/>
      </c>
      <c r="AE227" s="238"/>
      <c r="AF227" s="238"/>
      <c r="AG227" s="573"/>
      <c r="AH227" s="592" t="str">
        <f>IFERROR(VLOOKUP(AF227,'SETT AREA UNIT'!$B:$C,2,FALSE),"")</f>
        <v/>
      </c>
      <c r="AI227" s="592" t="str">
        <f>IFERROR(IF(AF227="","",VLOOKUP(AF227,'UNIT UNREG'!$B:$C,2,FALSE)),"")</f>
        <v/>
      </c>
      <c r="AK227" s="238"/>
      <c r="AL227" s="238"/>
      <c r="AM227" s="573"/>
      <c r="AN227" s="592" t="str">
        <f>IFERROR(VLOOKUP(AL227,'SETT AREA UNIT'!$B:$C,2,FALSE),"")</f>
        <v/>
      </c>
      <c r="AO227" s="592" t="str">
        <f>IFERROR(IF(AL227="","",VLOOKUP(AL227,'UNIT UNREG'!$B:$C,2,FALSE)),"")</f>
        <v/>
      </c>
      <c r="AQ227" s="238"/>
      <c r="AR227" s="238"/>
      <c r="AS227" s="573"/>
      <c r="AT227" s="592" t="str">
        <f>IFERROR(VLOOKUP(AR227,'SETT AREA UNIT'!$B:$C,2,FALSE),"")</f>
        <v/>
      </c>
      <c r="AU227" s="592" t="str">
        <f>IFERROR(IF(AR227="","",VLOOKUP(AR227,'UNIT UNREG'!$B:$C,2,FALSE)),"")</f>
        <v/>
      </c>
      <c r="AW227" s="238"/>
      <c r="AX227" s="238"/>
      <c r="AY227" s="573"/>
      <c r="AZ227" s="592" t="str">
        <f>IFERROR(VLOOKUP(AX227,'SETT AREA UNIT'!$B:$C,2,FALSE),"")</f>
        <v/>
      </c>
      <c r="BA227" s="592" t="str">
        <f>IFERROR(IF(AX227="","",VLOOKUP(AX227,'UNIT UNREG'!$B:$C,2,FALSE)),"")</f>
        <v/>
      </c>
      <c r="BC227" s="238"/>
      <c r="BD227" s="238"/>
      <c r="BE227" s="573"/>
      <c r="BF227" s="592" t="str">
        <f>IFERROR(VLOOKUP(BD227,'SETT AREA UNIT'!$B:$C,2,FALSE),"")</f>
        <v/>
      </c>
      <c r="BG227" s="592" t="str">
        <f>IFERROR(IF(BD227="","",VLOOKUP(BD227,'UNIT UNREG'!$B:$C,2,FALSE)),"")</f>
        <v/>
      </c>
      <c r="BH227" s="572"/>
      <c r="BI227" s="238"/>
      <c r="BJ227" s="238"/>
      <c r="BK227" s="573"/>
      <c r="BL227" s="592" t="str">
        <f>IFERROR(VLOOKUP(BJ227,'SETT AREA UNIT'!$B:$C,2,FALSE),"")</f>
        <v/>
      </c>
      <c r="BM227" s="592" t="str">
        <f>IFERROR(VLOOKUP(BJ227,'UNIT UNREG'!$B:$C,2,FALSE),"")</f>
        <v>UNREG</v>
      </c>
      <c r="BO227" s="238"/>
      <c r="BP227" s="238"/>
      <c r="BQ227" s="238"/>
      <c r="BR227" s="238"/>
      <c r="BT227" s="238"/>
      <c r="BU227" s="238"/>
      <c r="BV227" s="238"/>
      <c r="BW227" s="238"/>
      <c r="BY227" s="238"/>
      <c r="BZ227" s="238"/>
      <c r="CA227" s="238"/>
      <c r="CB227" s="238"/>
      <c r="CD227" s="238"/>
      <c r="CE227" s="238"/>
      <c r="CF227" s="238"/>
      <c r="CG227" s="238"/>
      <c r="CI227" s="238"/>
      <c r="CJ227" s="238"/>
      <c r="CK227" s="238"/>
      <c r="CL227" s="238"/>
      <c r="CN227" s="238"/>
      <c r="CO227" s="238"/>
      <c r="CP227" s="238"/>
      <c r="CQ227" s="238"/>
      <c r="CR227" s="7">
        <v>264</v>
      </c>
      <c r="CV227" s="923"/>
    </row>
    <row r="228" spans="1:100">
      <c r="A228" s="238"/>
      <c r="B228" s="238"/>
      <c r="C228" s="238"/>
      <c r="D228" s="592" t="str">
        <f>IFERROR(VLOOKUP(B228,'SETT AREA UNIT'!$B:$C,2,FALSE),"")</f>
        <v/>
      </c>
      <c r="E228" s="592" t="str">
        <f>IFERROR(IF(B228="","",VLOOKUP(B228,'UNIT UNREG'!$B:$C,2,FALSE)),"")</f>
        <v/>
      </c>
      <c r="F228" s="574"/>
      <c r="G228" s="238">
        <v>44</v>
      </c>
      <c r="H228" s="7">
        <v>268</v>
      </c>
      <c r="I228" s="356" t="s">
        <v>574</v>
      </c>
      <c r="J228" s="592" t="str">
        <f>IFERROR(VLOOKUP(H228,'SETT AREA UNIT'!$B:$C,2,FALSE),"")</f>
        <v>KM 69</v>
      </c>
      <c r="K228" s="592" t="str">
        <f>IFERROR(IF(H228="","",VLOOKUP(H228,'UNIT UNREG'!$B:$C,2,FALSE)),"")</f>
        <v/>
      </c>
      <c r="L228" s="574"/>
      <c r="M228" s="238"/>
      <c r="N228" s="238"/>
      <c r="O228" s="575"/>
      <c r="P228" s="592" t="str">
        <f>IFERROR(VLOOKUP(N228,'SETT AREA UNIT'!$B:$C,2,FALSE),"")</f>
        <v/>
      </c>
      <c r="Q228" s="592" t="str">
        <f>IFERROR(IF(N228="","",VLOOKUP(N228,'UNIT UNREG'!$B:$C,2,FALSE)),"")</f>
        <v/>
      </c>
      <c r="R228" s="574"/>
      <c r="S228" s="238"/>
      <c r="T228" s="238"/>
      <c r="U228" s="238"/>
      <c r="V228" s="592" t="str">
        <f>IFERROR(VLOOKUP(T228,'SETT AREA UNIT'!$B:$C,2,FALSE),"")</f>
        <v/>
      </c>
      <c r="W228" s="592" t="str">
        <f>IFERROR(IF(T228="","",VLOOKUP(T228,'UNIT UNREG'!$B:$C,2,FALSE)),"")</f>
        <v/>
      </c>
      <c r="X228" s="574"/>
      <c r="Y228" s="238"/>
      <c r="Z228" s="238"/>
      <c r="AA228" s="575"/>
      <c r="AB228" s="592" t="str">
        <f>IFERROR(VLOOKUP(Z228,'SETT AREA UNIT'!$B:$C,2,FALSE),"")</f>
        <v/>
      </c>
      <c r="AC228" s="592" t="str">
        <f>IFERROR(IF(Z228="","",VLOOKUP(Z228,'UNIT UNREG'!$B:$C,2,FALSE)),"")</f>
        <v/>
      </c>
      <c r="AE228" s="238"/>
      <c r="AF228" s="238"/>
      <c r="AG228" s="575"/>
      <c r="AH228" s="592" t="str">
        <f>IFERROR(VLOOKUP(AF228,'SETT AREA UNIT'!$B:$C,2,FALSE),"")</f>
        <v/>
      </c>
      <c r="AI228" s="592" t="str">
        <f>IFERROR(IF(AF228="","",VLOOKUP(AF228,'UNIT UNREG'!$B:$C,2,FALSE)),"")</f>
        <v/>
      </c>
      <c r="AK228" s="238"/>
      <c r="AL228" s="238"/>
      <c r="AM228" s="575"/>
      <c r="AN228" s="592" t="str">
        <f>IFERROR(VLOOKUP(AL228,'SETT AREA UNIT'!$B:$C,2,FALSE),"")</f>
        <v/>
      </c>
      <c r="AO228" s="592" t="str">
        <f>IFERROR(IF(AL228="","",VLOOKUP(AL228,'UNIT UNREG'!$B:$C,2,FALSE)),"")</f>
        <v/>
      </c>
      <c r="AQ228" s="238"/>
      <c r="AR228" s="238"/>
      <c r="AS228" s="575"/>
      <c r="AT228" s="592" t="str">
        <f>IFERROR(VLOOKUP(AR228,'SETT AREA UNIT'!$B:$C,2,FALSE),"")</f>
        <v/>
      </c>
      <c r="AU228" s="592" t="str">
        <f>IFERROR(IF(AR228="","",VLOOKUP(AR228,'UNIT UNREG'!$B:$C,2,FALSE)),"")</f>
        <v/>
      </c>
      <c r="AW228" s="238"/>
      <c r="AX228" s="238"/>
      <c r="AY228" s="575"/>
      <c r="AZ228" s="592" t="str">
        <f>IFERROR(VLOOKUP(AX228,'SETT AREA UNIT'!$B:$C,2,FALSE),"")</f>
        <v/>
      </c>
      <c r="BA228" s="592" t="str">
        <f>IFERROR(IF(AX228="","",VLOOKUP(AX228,'UNIT UNREG'!$B:$C,2,FALSE)),"")</f>
        <v/>
      </c>
      <c r="BC228" s="238"/>
      <c r="BD228" s="238"/>
      <c r="BE228" s="575"/>
      <c r="BF228" s="592" t="str">
        <f>IFERROR(VLOOKUP(BD228,'SETT AREA UNIT'!$B:$C,2,FALSE),"")</f>
        <v/>
      </c>
      <c r="BG228" s="592" t="str">
        <f>IFERROR(IF(BD228="","",VLOOKUP(BD228,'UNIT UNREG'!$B:$C,2,FALSE)),"")</f>
        <v/>
      </c>
      <c r="BH228" s="572"/>
      <c r="BI228" s="238"/>
      <c r="BJ228" s="238"/>
      <c r="BK228" s="575"/>
      <c r="BL228" s="592" t="str">
        <f>IFERROR(VLOOKUP(BJ228,'SETT AREA UNIT'!$B:$C,2,FALSE),"")</f>
        <v/>
      </c>
      <c r="BM228" s="592" t="str">
        <f>IFERROR(VLOOKUP(BJ228,'UNIT UNREG'!$B:$C,2,FALSE),"")</f>
        <v>UNREG</v>
      </c>
      <c r="BO228" s="238"/>
      <c r="BP228" s="238"/>
      <c r="BQ228" s="238"/>
      <c r="BR228" s="238"/>
      <c r="BT228" s="238"/>
      <c r="BU228" s="238"/>
      <c r="BV228" s="238"/>
      <c r="BW228" s="238"/>
      <c r="BY228" s="238"/>
      <c r="BZ228" s="238"/>
      <c r="CA228" s="238"/>
      <c r="CB228" s="238"/>
      <c r="CD228" s="238"/>
      <c r="CE228" s="238"/>
      <c r="CF228" s="238"/>
      <c r="CG228" s="238"/>
      <c r="CI228" s="238"/>
      <c r="CJ228" s="238"/>
      <c r="CK228" s="238"/>
      <c r="CL228" s="238"/>
      <c r="CN228" s="238"/>
      <c r="CO228" s="238"/>
      <c r="CP228" s="238"/>
      <c r="CQ228" s="238"/>
    </row>
    <row r="229" spans="1:100">
      <c r="A229" s="238"/>
      <c r="B229" s="238"/>
      <c r="C229" s="238"/>
      <c r="D229" s="592" t="str">
        <f>IFERROR(VLOOKUP(B229,'SETT AREA UNIT'!$B:$C,2,FALSE),"")</f>
        <v/>
      </c>
      <c r="E229" s="592" t="str">
        <f>IFERROR(IF(B229="","",VLOOKUP(B229,'UNIT UNREG'!$B:$C,2,FALSE)),"")</f>
        <v/>
      </c>
      <c r="F229" s="574"/>
      <c r="G229" s="238"/>
      <c r="H229" s="238"/>
      <c r="I229" s="238"/>
      <c r="J229" s="592" t="str">
        <f>IFERROR(VLOOKUP(H229,'SETT AREA UNIT'!$B:$C,2,FALSE),"")</f>
        <v/>
      </c>
      <c r="K229" s="592" t="str">
        <f>IFERROR(IF(H229="","",VLOOKUP(H229,'UNIT UNREG'!$B:$C,2,FALSE)),"")</f>
        <v/>
      </c>
      <c r="L229" s="574"/>
      <c r="M229" s="238"/>
      <c r="N229" s="238"/>
      <c r="O229" s="238"/>
      <c r="P229" s="592" t="str">
        <f>IFERROR(VLOOKUP(N229,'SETT AREA UNIT'!$B:$C,2,FALSE),"")</f>
        <v/>
      </c>
      <c r="Q229" s="592" t="str">
        <f>IFERROR(IF(N229="","",VLOOKUP(N229,'UNIT UNREG'!$B:$C,2,FALSE)),"")</f>
        <v/>
      </c>
      <c r="R229" s="574"/>
      <c r="S229" s="238"/>
      <c r="T229" s="238"/>
      <c r="U229" s="238"/>
      <c r="V229" s="592" t="str">
        <f>IFERROR(VLOOKUP(T229,'SETT AREA UNIT'!$B:$C,2,FALSE),"")</f>
        <v/>
      </c>
      <c r="W229" s="592" t="str">
        <f>IFERROR(IF(T229="","",VLOOKUP(T229,'UNIT UNREG'!$B:$C,2,FALSE)),"")</f>
        <v/>
      </c>
      <c r="X229" s="574"/>
      <c r="Y229" s="238"/>
      <c r="Z229" s="238"/>
      <c r="AA229" s="238"/>
      <c r="AB229" s="592" t="str">
        <f>IFERROR(VLOOKUP(Z229,'SETT AREA UNIT'!$B:$C,2,FALSE),"")</f>
        <v/>
      </c>
      <c r="AC229" s="592" t="str">
        <f>IFERROR(IF(Z229="","",VLOOKUP(Z229,'UNIT UNREG'!$B:$C,2,FALSE)),"")</f>
        <v/>
      </c>
      <c r="AE229" s="238"/>
      <c r="AF229" s="238"/>
      <c r="AG229" s="238"/>
      <c r="AH229" s="592" t="str">
        <f>IFERROR(VLOOKUP(AF229,'SETT AREA UNIT'!$B:$C,2,FALSE),"")</f>
        <v/>
      </c>
      <c r="AI229" s="592" t="str">
        <f>IFERROR(IF(AF229="","",VLOOKUP(AF229,'UNIT UNREG'!$B:$C,2,FALSE)),"")</f>
        <v/>
      </c>
      <c r="AK229" s="238"/>
      <c r="AL229" s="238"/>
      <c r="AM229" s="238"/>
      <c r="AN229" s="592" t="str">
        <f>IFERROR(VLOOKUP(AL229,'SETT AREA UNIT'!$B:$C,2,FALSE),"")</f>
        <v/>
      </c>
      <c r="AO229" s="592" t="str">
        <f>IFERROR(IF(AL229="","",VLOOKUP(AL229,'UNIT UNREG'!$B:$C,2,FALSE)),"")</f>
        <v/>
      </c>
      <c r="AQ229" s="238"/>
      <c r="AR229" s="238"/>
      <c r="AS229" s="238"/>
      <c r="AT229" s="592" t="str">
        <f>IFERROR(VLOOKUP(AR229,'SETT AREA UNIT'!$B:$C,2,FALSE),"")</f>
        <v/>
      </c>
      <c r="AU229" s="592" t="str">
        <f>IFERROR(IF(AR229="","",VLOOKUP(AR229,'UNIT UNREG'!$B:$C,2,FALSE)),"")</f>
        <v/>
      </c>
      <c r="AW229" s="238"/>
      <c r="AX229" s="238"/>
      <c r="AY229" s="238"/>
      <c r="AZ229" s="592" t="str">
        <f>IFERROR(VLOOKUP(AX229,'SETT AREA UNIT'!$B:$C,2,FALSE),"")</f>
        <v/>
      </c>
      <c r="BA229" s="592" t="str">
        <f>IFERROR(IF(AX229="","",VLOOKUP(AX229,'UNIT UNREG'!$B:$C,2,FALSE)),"")</f>
        <v/>
      </c>
      <c r="BC229" s="238"/>
      <c r="BD229" s="238"/>
      <c r="BE229" s="238"/>
      <c r="BF229" s="592" t="str">
        <f>IFERROR(VLOOKUP(BD229,'SETT AREA UNIT'!$B:$C,2,FALSE),"")</f>
        <v/>
      </c>
      <c r="BG229" s="592" t="str">
        <f>IFERROR(IF(BD229="","",VLOOKUP(BD229,'UNIT UNREG'!$B:$C,2,FALSE)),"")</f>
        <v/>
      </c>
      <c r="BH229" s="572"/>
      <c r="BI229" s="238"/>
      <c r="BJ229" s="238"/>
      <c r="BK229" s="238"/>
      <c r="BL229" s="592" t="str">
        <f>IFERROR(VLOOKUP(BJ229,'SETT AREA UNIT'!$B:$C,2,FALSE),"")</f>
        <v/>
      </c>
      <c r="BM229" s="592" t="str">
        <f>IFERROR(VLOOKUP(BJ229,'UNIT UNREG'!$B:$C,2,FALSE),"")</f>
        <v>UNREG</v>
      </c>
      <c r="BO229" s="238"/>
      <c r="BP229" s="238"/>
      <c r="BQ229" s="238"/>
      <c r="BR229" s="238"/>
      <c r="BT229" s="238"/>
      <c r="BU229" s="238"/>
      <c r="BV229" s="238"/>
      <c r="BW229" s="238"/>
      <c r="BY229" s="238"/>
      <c r="BZ229" s="238"/>
      <c r="CA229" s="238"/>
      <c r="CB229" s="238"/>
      <c r="CD229" s="238"/>
      <c r="CE229" s="238"/>
      <c r="CF229" s="238"/>
      <c r="CG229" s="238"/>
      <c r="CI229" s="238"/>
      <c r="CJ229" s="238"/>
      <c r="CK229" s="238"/>
      <c r="CL229" s="238"/>
      <c r="CN229" s="238"/>
      <c r="CO229" s="238"/>
      <c r="CP229" s="238"/>
      <c r="CQ229" s="238"/>
      <c r="CV229" s="923"/>
    </row>
    <row r="230" spans="1:100" hidden="1">
      <c r="A230" s="238"/>
      <c r="B230" s="238"/>
      <c r="C230" s="238"/>
      <c r="D230" s="592" t="str">
        <f>IFERROR(VLOOKUP(B230,'SETT AREA UNIT'!$B:$C,2,FALSE),"")</f>
        <v/>
      </c>
      <c r="E230" s="592" t="str">
        <f>IFERROR(IF(B230="","",VLOOKUP(B230,'UNIT UNREG'!$B:$C,2,FALSE)),"")</f>
        <v/>
      </c>
      <c r="F230" s="574"/>
      <c r="G230" s="238"/>
      <c r="H230" s="238"/>
      <c r="I230" s="238"/>
      <c r="J230" s="592" t="str">
        <f>IFERROR(VLOOKUP(H230,'SETT AREA UNIT'!$B:$C,2,FALSE),"")</f>
        <v/>
      </c>
      <c r="K230" s="592" t="str">
        <f>IFERROR(IF(H230="","",VLOOKUP(H230,'UNIT UNREG'!$B:$C,2,FALSE)),"")</f>
        <v/>
      </c>
      <c r="L230" s="574"/>
      <c r="M230" s="238"/>
      <c r="N230" s="238"/>
      <c r="O230" s="238"/>
      <c r="P230" s="592" t="str">
        <f>IFERROR(VLOOKUP(N230,'SETT AREA UNIT'!$B:$C,2,FALSE),"")</f>
        <v/>
      </c>
      <c r="Q230" s="592" t="str">
        <f>IFERROR(IF(N230="","",VLOOKUP(N230,'UNIT UNREG'!$B:$C,2,FALSE)),"")</f>
        <v/>
      </c>
      <c r="R230" s="574"/>
      <c r="S230" s="238"/>
      <c r="T230" s="238"/>
      <c r="U230" s="238"/>
      <c r="V230" s="592" t="str">
        <f>IFERROR(VLOOKUP(T230,'SETT AREA UNIT'!$B:$C,2,FALSE),"")</f>
        <v/>
      </c>
      <c r="W230" s="592" t="str">
        <f>IFERROR(IF(T230="","",VLOOKUP(T230,'UNIT UNREG'!$B:$C,2,FALSE)),"")</f>
        <v/>
      </c>
      <c r="X230" s="574"/>
      <c r="Y230" s="238"/>
      <c r="Z230" s="238"/>
      <c r="AA230" s="238"/>
      <c r="AB230" s="592" t="str">
        <f>IFERROR(VLOOKUP(Z230,'SETT AREA UNIT'!$B:$C,2,FALSE),"")</f>
        <v/>
      </c>
      <c r="AC230" s="592" t="str">
        <f>IFERROR(IF(Z230="","",VLOOKUP(Z230,'UNIT UNREG'!$B:$C,2,FALSE)),"")</f>
        <v/>
      </c>
      <c r="AE230" s="238"/>
      <c r="AF230" s="238"/>
      <c r="AG230" s="238"/>
      <c r="AH230" s="592" t="str">
        <f>IFERROR(VLOOKUP(AF230,'SETT AREA UNIT'!$B:$C,2,FALSE),"")</f>
        <v/>
      </c>
      <c r="AI230" s="592" t="str">
        <f>IFERROR(IF(AF230="","",VLOOKUP(AF230,'UNIT UNREG'!$B:$C,2,FALSE)),"")</f>
        <v/>
      </c>
      <c r="AK230" s="238"/>
      <c r="AL230" s="238"/>
      <c r="AM230" s="238"/>
      <c r="AN230" s="592" t="str">
        <f>IFERROR(VLOOKUP(AL230,'SETT AREA UNIT'!$B:$C,2,FALSE),"")</f>
        <v/>
      </c>
      <c r="AO230" s="592" t="str">
        <f>IFERROR(IF(AL230="","",VLOOKUP(AL230,'UNIT UNREG'!$B:$C,2,FALSE)),"")</f>
        <v/>
      </c>
      <c r="AQ230" s="238"/>
      <c r="AR230" s="238"/>
      <c r="AS230" s="238"/>
      <c r="AT230" s="592" t="str">
        <f>IFERROR(VLOOKUP(AR230,'SETT AREA UNIT'!$B:$C,2,FALSE),"")</f>
        <v/>
      </c>
      <c r="AU230" s="592" t="str">
        <f>IFERROR(IF(AR230="","",VLOOKUP(AR230,'UNIT UNREG'!$B:$C,2,FALSE)),"")</f>
        <v/>
      </c>
      <c r="AW230" s="238"/>
      <c r="AX230" s="238"/>
      <c r="AY230" s="238"/>
      <c r="AZ230" s="592" t="str">
        <f>IFERROR(VLOOKUP(AX230,'SETT AREA UNIT'!$B:$C,2,FALSE),"")</f>
        <v/>
      </c>
      <c r="BA230" s="592" t="str">
        <f>IFERROR(IF(AX230="","",VLOOKUP(AX230,'UNIT UNREG'!$B:$C,2,FALSE)),"")</f>
        <v/>
      </c>
      <c r="BC230" s="238"/>
      <c r="BD230" s="238"/>
      <c r="BE230" s="238"/>
      <c r="BF230" s="592" t="str">
        <f>IFERROR(VLOOKUP(BD230,'SETT AREA UNIT'!$B:$C,2,FALSE),"")</f>
        <v/>
      </c>
      <c r="BG230" s="592" t="str">
        <f>IFERROR(IF(BD230="","",VLOOKUP(BD230,'UNIT UNREG'!$B:$C,2,FALSE)),"")</f>
        <v/>
      </c>
      <c r="BH230" s="572"/>
      <c r="BI230" s="238"/>
      <c r="BJ230" s="238"/>
      <c r="BK230" s="238"/>
      <c r="BL230" s="592" t="str">
        <f>IFERROR(VLOOKUP(BJ230,'SETT AREA UNIT'!$B:$C,2,FALSE),"")</f>
        <v/>
      </c>
      <c r="BM230" s="592" t="str">
        <f>IFERROR(VLOOKUP(BJ230,'UNIT UNREG'!$B:$C,2,FALSE),"")</f>
        <v>UNREG</v>
      </c>
      <c r="BO230" s="238"/>
      <c r="BP230" s="238"/>
      <c r="BQ230" s="238"/>
      <c r="BR230" s="238"/>
      <c r="BT230" s="238"/>
      <c r="BU230" s="238"/>
      <c r="BV230" s="238"/>
      <c r="BW230" s="238"/>
      <c r="BY230" s="238"/>
      <c r="BZ230" s="238"/>
      <c r="CA230" s="238"/>
      <c r="CB230" s="238"/>
      <c r="CD230" s="238"/>
      <c r="CE230" s="238"/>
      <c r="CF230" s="238"/>
      <c r="CG230" s="238"/>
      <c r="CI230" s="238"/>
      <c r="CJ230" s="238"/>
      <c r="CK230" s="238"/>
      <c r="CL230" s="238"/>
      <c r="CN230" s="238"/>
      <c r="CO230" s="238"/>
      <c r="CP230" s="238"/>
      <c r="CQ230" s="238"/>
    </row>
    <row r="231" spans="1:100" hidden="1">
      <c r="A231" s="238"/>
      <c r="B231" s="238"/>
      <c r="C231" s="238"/>
      <c r="D231" s="592" t="str">
        <f>IFERROR(VLOOKUP(B231,'SETT AREA UNIT'!$B:$C,2,FALSE),"")</f>
        <v/>
      </c>
      <c r="E231" s="592" t="str">
        <f>IFERROR(IF(B231="","",VLOOKUP(B231,'UNIT UNREG'!$B:$C,2,FALSE)),"")</f>
        <v/>
      </c>
      <c r="F231" s="574"/>
      <c r="G231" s="238"/>
      <c r="H231" s="238"/>
      <c r="I231" s="238"/>
      <c r="J231" s="592" t="str">
        <f>IFERROR(VLOOKUP(H231,'SETT AREA UNIT'!$B:$C,2,FALSE),"")</f>
        <v/>
      </c>
      <c r="K231" s="592" t="str">
        <f>IFERROR(IF(H231="","",VLOOKUP(H231,'UNIT UNREG'!$B:$C,2,FALSE)),"")</f>
        <v/>
      </c>
      <c r="L231" s="574"/>
      <c r="M231" s="238"/>
      <c r="N231" s="238"/>
      <c r="O231" s="238"/>
      <c r="P231" s="592" t="str">
        <f>IFERROR(VLOOKUP(N231,'SETT AREA UNIT'!$B:$C,2,FALSE),"")</f>
        <v/>
      </c>
      <c r="Q231" s="592" t="str">
        <f>IFERROR(IF(N231="","",VLOOKUP(N231,'UNIT UNREG'!$B:$C,2,FALSE)),"")</f>
        <v/>
      </c>
      <c r="R231" s="574"/>
      <c r="S231" s="238"/>
      <c r="T231" s="238"/>
      <c r="U231" s="238"/>
      <c r="V231" s="592" t="str">
        <f>IFERROR(VLOOKUP(T231,'SETT AREA UNIT'!$B:$C,2,FALSE),"")</f>
        <v/>
      </c>
      <c r="W231" s="592" t="str">
        <f>IFERROR(IF(T231="","",VLOOKUP(T231,'UNIT UNREG'!$B:$C,2,FALSE)),"")</f>
        <v/>
      </c>
      <c r="X231" s="574"/>
      <c r="Y231" s="238"/>
      <c r="Z231" s="238"/>
      <c r="AA231" s="238"/>
      <c r="AB231" s="592" t="str">
        <f>IFERROR(VLOOKUP(Z231,'SETT AREA UNIT'!$B:$C,2,FALSE),"")</f>
        <v/>
      </c>
      <c r="AC231" s="592" t="str">
        <f>IFERROR(IF(Z231="","",VLOOKUP(Z231,'UNIT UNREG'!$B:$C,2,FALSE)),"")</f>
        <v/>
      </c>
      <c r="AE231" s="238"/>
      <c r="AF231" s="238"/>
      <c r="AG231" s="238"/>
      <c r="AH231" s="592" t="str">
        <f>IFERROR(VLOOKUP(AF231,'SETT AREA UNIT'!$B:$C,2,FALSE),"")</f>
        <v/>
      </c>
      <c r="AI231" s="592" t="str">
        <f>IFERROR(IF(AF231="","",VLOOKUP(AF231,'UNIT UNREG'!$B:$C,2,FALSE)),"")</f>
        <v/>
      </c>
      <c r="AK231" s="238"/>
      <c r="AL231" s="238"/>
      <c r="AM231" s="238"/>
      <c r="AN231" s="592" t="str">
        <f>IFERROR(VLOOKUP(AL231,'SETT AREA UNIT'!$B:$C,2,FALSE),"")</f>
        <v/>
      </c>
      <c r="AO231" s="592" t="str">
        <f>IFERROR(IF(AL231="","",VLOOKUP(AL231,'UNIT UNREG'!$B:$C,2,FALSE)),"")</f>
        <v/>
      </c>
      <c r="AQ231" s="238"/>
      <c r="AR231" s="238"/>
      <c r="AS231" s="238"/>
      <c r="AT231" s="592" t="str">
        <f>IFERROR(VLOOKUP(AR231,'SETT AREA UNIT'!$B:$C,2,FALSE),"")</f>
        <v/>
      </c>
      <c r="AU231" s="592" t="str">
        <f>IFERROR(IF(AR231="","",VLOOKUP(AR231,'UNIT UNREG'!$B:$C,2,FALSE)),"")</f>
        <v/>
      </c>
      <c r="AW231" s="238"/>
      <c r="AX231" s="238"/>
      <c r="AY231" s="238"/>
      <c r="AZ231" s="592" t="str">
        <f>IFERROR(VLOOKUP(AX231,'SETT AREA UNIT'!$B:$C,2,FALSE),"")</f>
        <v/>
      </c>
      <c r="BA231" s="592" t="str">
        <f>IFERROR(IF(AX231="","",VLOOKUP(AX231,'UNIT UNREG'!$B:$C,2,FALSE)),"")</f>
        <v/>
      </c>
      <c r="BC231" s="238"/>
      <c r="BD231" s="238"/>
      <c r="BE231" s="238"/>
      <c r="BF231" s="592" t="str">
        <f>IFERROR(VLOOKUP(BD231,'SETT AREA UNIT'!$B:$C,2,FALSE),"")</f>
        <v/>
      </c>
      <c r="BG231" s="592" t="str">
        <f>IFERROR(IF(BD231="","",VLOOKUP(BD231,'UNIT UNREG'!$B:$C,2,FALSE)),"")</f>
        <v/>
      </c>
      <c r="BH231" s="572"/>
      <c r="BI231" s="238"/>
      <c r="BJ231" s="238"/>
      <c r="BK231" s="238"/>
      <c r="BL231" s="592" t="str">
        <f>IFERROR(VLOOKUP(BJ231,'SETT AREA UNIT'!$B:$C,2,FALSE),"")</f>
        <v/>
      </c>
      <c r="BM231" s="592" t="str">
        <f>IFERROR(VLOOKUP(BJ231,'UNIT UNREG'!$B:$C,2,FALSE),"")</f>
        <v>UNREG</v>
      </c>
      <c r="BO231" s="238"/>
      <c r="BP231" s="238"/>
      <c r="BQ231" s="238"/>
      <c r="BR231" s="238"/>
      <c r="BT231" s="238"/>
      <c r="BU231" s="238"/>
      <c r="BV231" s="238"/>
      <c r="BW231" s="238"/>
      <c r="BY231" s="238"/>
      <c r="BZ231" s="238"/>
      <c r="CA231" s="238"/>
      <c r="CB231" s="238"/>
      <c r="CD231" s="238"/>
      <c r="CE231" s="238"/>
      <c r="CF231" s="238"/>
      <c r="CG231" s="238"/>
      <c r="CI231" s="238"/>
      <c r="CJ231" s="238"/>
      <c r="CK231" s="238"/>
      <c r="CL231" s="238"/>
      <c r="CN231" s="238"/>
      <c r="CO231" s="238"/>
      <c r="CP231" s="238"/>
      <c r="CQ231" s="238"/>
      <c r="CV231" s="923"/>
    </row>
    <row r="232" spans="1:100" hidden="1">
      <c r="A232" s="238"/>
      <c r="B232" s="238"/>
      <c r="C232" s="238"/>
      <c r="D232" s="592" t="str">
        <f>IFERROR(VLOOKUP(B232,'SETT AREA UNIT'!$B:$C,2,FALSE),"")</f>
        <v/>
      </c>
      <c r="E232" s="592" t="str">
        <f>IFERROR(IF(B232="","",VLOOKUP(B232,'UNIT UNREG'!$B:$C,2,FALSE)),"")</f>
        <v/>
      </c>
      <c r="F232" s="574"/>
      <c r="G232" s="238"/>
      <c r="H232" s="238"/>
      <c r="I232" s="238"/>
      <c r="J232" s="592" t="str">
        <f>IFERROR(VLOOKUP(H232,'SETT AREA UNIT'!$B:$C,2,FALSE),"")</f>
        <v/>
      </c>
      <c r="K232" s="592" t="str">
        <f>IFERROR(IF(H232="","",VLOOKUP(H232,'UNIT UNREG'!$B:$C,2,FALSE)),"")</f>
        <v/>
      </c>
      <c r="L232" s="574"/>
      <c r="M232" s="238"/>
      <c r="N232" s="238"/>
      <c r="O232" s="238"/>
      <c r="P232" s="592" t="str">
        <f>IFERROR(VLOOKUP(N232,'SETT AREA UNIT'!$B:$C,2,FALSE),"")</f>
        <v/>
      </c>
      <c r="Q232" s="592" t="str">
        <f>IFERROR(IF(N232="","",VLOOKUP(N232,'UNIT UNREG'!$B:$C,2,FALSE)),"")</f>
        <v/>
      </c>
      <c r="R232" s="574"/>
      <c r="S232" s="238"/>
      <c r="T232" s="238"/>
      <c r="U232" s="238"/>
      <c r="V232" s="592" t="str">
        <f>IFERROR(VLOOKUP(T232,'SETT AREA UNIT'!$B:$C,2,FALSE),"")</f>
        <v/>
      </c>
      <c r="W232" s="592" t="str">
        <f>IFERROR(IF(T232="","",VLOOKUP(T232,'UNIT UNREG'!$B:$C,2,FALSE)),"")</f>
        <v/>
      </c>
      <c r="X232" s="574"/>
      <c r="Y232" s="238"/>
      <c r="Z232" s="238"/>
      <c r="AA232" s="238"/>
      <c r="AB232" s="592" t="str">
        <f>IFERROR(VLOOKUP(Z232,'SETT AREA UNIT'!$B:$C,2,FALSE),"")</f>
        <v/>
      </c>
      <c r="AC232" s="592" t="str">
        <f>IFERROR(IF(Z232="","",VLOOKUP(Z232,'UNIT UNREG'!$B:$C,2,FALSE)),"")</f>
        <v/>
      </c>
      <c r="AE232" s="238"/>
      <c r="AF232" s="238"/>
      <c r="AG232" s="238"/>
      <c r="AH232" s="592" t="str">
        <f>IFERROR(VLOOKUP(AF232,'SETT AREA UNIT'!$B:$C,2,FALSE),"")</f>
        <v/>
      </c>
      <c r="AI232" s="592" t="str">
        <f>IFERROR(IF(AF232="","",VLOOKUP(AF232,'UNIT UNREG'!$B:$C,2,FALSE)),"")</f>
        <v/>
      </c>
      <c r="AK232" s="238"/>
      <c r="AL232" s="238"/>
      <c r="AM232" s="238"/>
      <c r="AN232" s="592" t="str">
        <f>IFERROR(VLOOKUP(AL232,'SETT AREA UNIT'!$B:$C,2,FALSE),"")</f>
        <v/>
      </c>
      <c r="AO232" s="592" t="str">
        <f>IFERROR(IF(AL232="","",VLOOKUP(AL232,'UNIT UNREG'!$B:$C,2,FALSE)),"")</f>
        <v/>
      </c>
      <c r="AQ232" s="238"/>
      <c r="AR232" s="238"/>
      <c r="AS232" s="238"/>
      <c r="AT232" s="592" t="str">
        <f>IFERROR(VLOOKUP(AR232,'SETT AREA UNIT'!$B:$C,2,FALSE),"")</f>
        <v/>
      </c>
      <c r="AU232" s="592" t="str">
        <f>IFERROR(IF(AR232="","",VLOOKUP(AR232,'UNIT UNREG'!$B:$C,2,FALSE)),"")</f>
        <v/>
      </c>
      <c r="AW232" s="238"/>
      <c r="AX232" s="238"/>
      <c r="AY232" s="238"/>
      <c r="AZ232" s="592" t="str">
        <f>IFERROR(VLOOKUP(AX232,'SETT AREA UNIT'!$B:$C,2,FALSE),"")</f>
        <v/>
      </c>
      <c r="BA232" s="592" t="str">
        <f>IFERROR(IF(AX232="","",VLOOKUP(AX232,'UNIT UNREG'!$B:$C,2,FALSE)),"")</f>
        <v/>
      </c>
      <c r="BC232" s="238"/>
      <c r="BD232" s="238"/>
      <c r="BE232" s="238"/>
      <c r="BF232" s="592" t="str">
        <f>IFERROR(VLOOKUP(BD232,'SETT AREA UNIT'!$B:$C,2,FALSE),"")</f>
        <v/>
      </c>
      <c r="BG232" s="592" t="str">
        <f>IFERROR(IF(BD232="","",VLOOKUP(BD232,'UNIT UNREG'!$B:$C,2,FALSE)),"")</f>
        <v/>
      </c>
      <c r="BH232" s="572"/>
      <c r="BI232" s="238"/>
      <c r="BJ232" s="238"/>
      <c r="BK232" s="238"/>
      <c r="BL232" s="592" t="str">
        <f>IFERROR(VLOOKUP(BJ232,'SETT AREA UNIT'!$B:$C,2,FALSE),"")</f>
        <v/>
      </c>
      <c r="BM232" s="592" t="str">
        <f>IFERROR(VLOOKUP(BJ232,'UNIT UNREG'!$B:$C,2,FALSE),"")</f>
        <v>UNREG</v>
      </c>
      <c r="BO232" s="238"/>
      <c r="BP232" s="238"/>
      <c r="BQ232" s="238"/>
      <c r="BR232" s="238"/>
      <c r="BT232" s="238"/>
      <c r="BU232" s="238"/>
      <c r="BV232" s="238"/>
      <c r="BW232" s="238"/>
      <c r="BY232" s="238"/>
      <c r="BZ232" s="238"/>
      <c r="CA232" s="238"/>
      <c r="CB232" s="238"/>
      <c r="CD232" s="238"/>
      <c r="CE232" s="238"/>
      <c r="CF232" s="238"/>
      <c r="CG232" s="238"/>
      <c r="CI232" s="238"/>
      <c r="CJ232" s="238"/>
      <c r="CK232" s="238"/>
      <c r="CL232" s="238"/>
      <c r="CN232" s="238"/>
      <c r="CO232" s="238"/>
      <c r="CP232" s="238"/>
      <c r="CQ232" s="238"/>
      <c r="CS232" s="923">
        <v>44101</v>
      </c>
    </row>
    <row r="233" spans="1:100" hidden="1">
      <c r="A233" s="238"/>
      <c r="B233" s="238"/>
      <c r="C233" s="238"/>
      <c r="D233" s="592" t="str">
        <f>IFERROR(VLOOKUP(B233,'SETT AREA UNIT'!$B:$C,2,FALSE),"")</f>
        <v/>
      </c>
      <c r="E233" s="592" t="str">
        <f>IFERROR(IF(B233="","",VLOOKUP(B233,'UNIT UNREG'!$B:$C,2,FALSE)),"")</f>
        <v/>
      </c>
      <c r="F233" s="574"/>
      <c r="G233" s="238"/>
      <c r="H233" s="238"/>
      <c r="I233" s="238"/>
      <c r="J233" s="592" t="str">
        <f>IFERROR(VLOOKUP(H233,'SETT AREA UNIT'!$B:$C,2,FALSE),"")</f>
        <v/>
      </c>
      <c r="K233" s="592" t="str">
        <f>IFERROR(IF(H233="","",VLOOKUP(H233,'UNIT UNREG'!$B:$C,2,FALSE)),"")</f>
        <v/>
      </c>
      <c r="L233" s="574"/>
      <c r="M233" s="238"/>
      <c r="N233" s="238"/>
      <c r="O233" s="238"/>
      <c r="P233" s="592" t="str">
        <f>IFERROR(VLOOKUP(N233,'SETT AREA UNIT'!$B:$C,2,FALSE),"")</f>
        <v/>
      </c>
      <c r="Q233" s="592" t="str">
        <f>IFERROR(IF(N233="","",VLOOKUP(N233,'UNIT UNREG'!$B:$C,2,FALSE)),"")</f>
        <v/>
      </c>
      <c r="R233" s="574"/>
      <c r="S233" s="238"/>
      <c r="T233" s="238"/>
      <c r="U233" s="238"/>
      <c r="V233" s="592" t="str">
        <f>IFERROR(VLOOKUP(T233,'SETT AREA UNIT'!$B:$C,2,FALSE),"")</f>
        <v/>
      </c>
      <c r="W233" s="592" t="str">
        <f>IFERROR(IF(T233="","",VLOOKUP(T233,'UNIT UNREG'!$B:$C,2,FALSE)),"")</f>
        <v/>
      </c>
      <c r="X233" s="574"/>
      <c r="Y233" s="238"/>
      <c r="Z233" s="238"/>
      <c r="AA233" s="238"/>
      <c r="AB233" s="592" t="str">
        <f>IFERROR(VLOOKUP(Z233,'SETT AREA UNIT'!$B:$C,2,FALSE),"")</f>
        <v/>
      </c>
      <c r="AC233" s="592" t="str">
        <f>IFERROR(IF(Z233="","",VLOOKUP(Z233,'UNIT UNREG'!$B:$C,2,FALSE)),"")</f>
        <v/>
      </c>
      <c r="AE233" s="238"/>
      <c r="AF233" s="238"/>
      <c r="AG233" s="238"/>
      <c r="AH233" s="592" t="str">
        <f>IFERROR(VLOOKUP(AF233,'SETT AREA UNIT'!$B:$C,2,FALSE),"")</f>
        <v/>
      </c>
      <c r="AI233" s="592" t="str">
        <f>IFERROR(IF(AF233="","",VLOOKUP(AF233,'UNIT UNREG'!$B:$C,2,FALSE)),"")</f>
        <v/>
      </c>
      <c r="AK233" s="238"/>
      <c r="AL233" s="238"/>
      <c r="AM233" s="238"/>
      <c r="AN233" s="592" t="str">
        <f>IFERROR(VLOOKUP(AL233,'SETT AREA UNIT'!$B:$C,2,FALSE),"")</f>
        <v/>
      </c>
      <c r="AO233" s="592" t="str">
        <f>IFERROR(IF(AL233="","",VLOOKUP(AL233,'UNIT UNREG'!$B:$C,2,FALSE)),"")</f>
        <v/>
      </c>
      <c r="AQ233" s="238"/>
      <c r="AR233" s="238"/>
      <c r="AS233" s="238"/>
      <c r="AT233" s="592" t="str">
        <f>IFERROR(VLOOKUP(AR233,'SETT AREA UNIT'!$B:$C,2,FALSE),"")</f>
        <v/>
      </c>
      <c r="AU233" s="592" t="str">
        <f>IFERROR(IF(AR233="","",VLOOKUP(AR233,'UNIT UNREG'!$B:$C,2,FALSE)),"")</f>
        <v/>
      </c>
      <c r="AW233" s="238"/>
      <c r="AX233" s="238"/>
      <c r="AY233" s="238"/>
      <c r="AZ233" s="592" t="str">
        <f>IFERROR(VLOOKUP(AX233,'SETT AREA UNIT'!$B:$C,2,FALSE),"")</f>
        <v/>
      </c>
      <c r="BA233" s="592" t="str">
        <f>IFERROR(IF(AX233="","",VLOOKUP(AX233,'UNIT UNREG'!$B:$C,2,FALSE)),"")</f>
        <v/>
      </c>
      <c r="BC233" s="238"/>
      <c r="BD233" s="238"/>
      <c r="BE233" s="238"/>
      <c r="BF233" s="592" t="str">
        <f>IFERROR(VLOOKUP(BD233,'SETT AREA UNIT'!$B:$C,2,FALSE),"")</f>
        <v/>
      </c>
      <c r="BG233" s="592" t="str">
        <f>IFERROR(IF(BD233="","",VLOOKUP(BD233,'UNIT UNREG'!$B:$C,2,FALSE)),"")</f>
        <v/>
      </c>
      <c r="BH233" s="572"/>
      <c r="BI233" s="238"/>
      <c r="BJ233" s="238"/>
      <c r="BK233" s="238"/>
      <c r="BL233" s="592" t="str">
        <f>IFERROR(VLOOKUP(BJ233,'SETT AREA UNIT'!$B:$C,2,FALSE),"")</f>
        <v/>
      </c>
      <c r="BM233" s="592" t="str">
        <f>IFERROR(VLOOKUP(BJ233,'UNIT UNREG'!$B:$C,2,FALSE),"")</f>
        <v>UNREG</v>
      </c>
      <c r="BO233" s="238"/>
      <c r="BP233" s="238"/>
      <c r="BQ233" s="238"/>
      <c r="BR233" s="238"/>
      <c r="BT233" s="238"/>
      <c r="BU233" s="238"/>
      <c r="BV233" s="238"/>
      <c r="BW233" s="238"/>
      <c r="BY233" s="238"/>
      <c r="BZ233" s="238"/>
      <c r="CA233" s="238"/>
      <c r="CB233" s="238"/>
      <c r="CD233" s="238"/>
      <c r="CE233" s="238"/>
      <c r="CF233" s="238"/>
      <c r="CG233" s="238"/>
      <c r="CI233" s="238"/>
      <c r="CJ233" s="238"/>
      <c r="CK233" s="238"/>
      <c r="CL233" s="238"/>
      <c r="CN233" s="238"/>
      <c r="CO233" s="238"/>
      <c r="CP233" s="238"/>
      <c r="CQ233" s="238"/>
      <c r="CS233" s="169">
        <v>280</v>
      </c>
    </row>
    <row r="234" spans="1:100" hidden="1">
      <c r="A234" s="238"/>
      <c r="B234" s="238"/>
      <c r="C234" s="238"/>
      <c r="D234" s="592" t="str">
        <f>IFERROR(VLOOKUP(B234,'SETT AREA UNIT'!$B:$C,2,FALSE),"")</f>
        <v/>
      </c>
      <c r="E234" s="592" t="str">
        <f>IFERROR(IF(B234="","",VLOOKUP(B234,'UNIT UNREG'!$B:$C,2,FALSE)),"")</f>
        <v/>
      </c>
      <c r="F234" s="574"/>
      <c r="G234" s="238"/>
      <c r="H234" s="238"/>
      <c r="I234" s="238"/>
      <c r="J234" s="592" t="str">
        <f>IFERROR(VLOOKUP(H234,'SETT AREA UNIT'!$B:$C,2,FALSE),"")</f>
        <v/>
      </c>
      <c r="K234" s="592" t="str">
        <f>IFERROR(IF(H234="","",VLOOKUP(H234,'UNIT UNREG'!$B:$C,2,FALSE)),"")</f>
        <v/>
      </c>
      <c r="L234" s="574"/>
      <c r="M234" s="238"/>
      <c r="N234" s="238"/>
      <c r="O234" s="238"/>
      <c r="P234" s="592" t="str">
        <f>IFERROR(VLOOKUP(N234,'SETT AREA UNIT'!$B:$C,2,FALSE),"")</f>
        <v/>
      </c>
      <c r="Q234" s="592" t="str">
        <f>IFERROR(IF(N234="","",VLOOKUP(N234,'UNIT UNREG'!$B:$C,2,FALSE)),"")</f>
        <v/>
      </c>
      <c r="R234" s="574"/>
      <c r="S234" s="238"/>
      <c r="T234" s="238"/>
      <c r="U234" s="238"/>
      <c r="V234" s="592" t="str">
        <f>IFERROR(VLOOKUP(T234,'SETT AREA UNIT'!$B:$C,2,FALSE),"")</f>
        <v/>
      </c>
      <c r="W234" s="592" t="str">
        <f>IFERROR(IF(T234="","",VLOOKUP(T234,'UNIT UNREG'!$B:$C,2,FALSE)),"")</f>
        <v/>
      </c>
      <c r="X234" s="574"/>
      <c r="Y234" s="238"/>
      <c r="Z234" s="238"/>
      <c r="AA234" s="238"/>
      <c r="AB234" s="592" t="str">
        <f>IFERROR(VLOOKUP(Z234,'SETT AREA UNIT'!$B:$C,2,FALSE),"")</f>
        <v/>
      </c>
      <c r="AC234" s="592" t="str">
        <f>IFERROR(IF(Z234="","",VLOOKUP(Z234,'UNIT UNREG'!$B:$C,2,FALSE)),"")</f>
        <v/>
      </c>
      <c r="AE234" s="238"/>
      <c r="AF234" s="238"/>
      <c r="AG234" s="238"/>
      <c r="AH234" s="592" t="str">
        <f>IFERROR(VLOOKUP(AF234,'SETT AREA UNIT'!$B:$C,2,FALSE),"")</f>
        <v/>
      </c>
      <c r="AI234" s="592" t="str">
        <f>IFERROR(IF(AF234="","",VLOOKUP(AF234,'UNIT UNREG'!$B:$C,2,FALSE)),"")</f>
        <v/>
      </c>
      <c r="AK234" s="238"/>
      <c r="AL234" s="238"/>
      <c r="AM234" s="238"/>
      <c r="AN234" s="592" t="str">
        <f>IFERROR(VLOOKUP(AL234,'SETT AREA UNIT'!$B:$C,2,FALSE),"")</f>
        <v/>
      </c>
      <c r="AO234" s="592" t="str">
        <f>IFERROR(IF(AL234="","",VLOOKUP(AL234,'UNIT UNREG'!$B:$C,2,FALSE)),"")</f>
        <v/>
      </c>
      <c r="AQ234" s="238"/>
      <c r="AR234" s="238"/>
      <c r="AS234" s="238"/>
      <c r="AT234" s="592" t="str">
        <f>IFERROR(VLOOKUP(AR234,'SETT AREA UNIT'!$B:$C,2,FALSE),"")</f>
        <v/>
      </c>
      <c r="AU234" s="592" t="str">
        <f>IFERROR(IF(AR234="","",VLOOKUP(AR234,'UNIT UNREG'!$B:$C,2,FALSE)),"")</f>
        <v/>
      </c>
      <c r="AW234" s="238"/>
      <c r="AX234" s="238"/>
      <c r="AY234" s="238"/>
      <c r="AZ234" s="592" t="str">
        <f>IFERROR(VLOOKUP(AX234,'SETT AREA UNIT'!$B:$C,2,FALSE),"")</f>
        <v/>
      </c>
      <c r="BA234" s="592" t="str">
        <f>IFERROR(IF(AX234="","",VLOOKUP(AX234,'UNIT UNREG'!$B:$C,2,FALSE)),"")</f>
        <v/>
      </c>
      <c r="BC234" s="238"/>
      <c r="BD234" s="238"/>
      <c r="BE234" s="238"/>
      <c r="BF234" s="592" t="str">
        <f>IFERROR(VLOOKUP(BD234,'SETT AREA UNIT'!$B:$C,2,FALSE),"")</f>
        <v/>
      </c>
      <c r="BG234" s="592" t="str">
        <f>IFERROR(IF(BD234="","",VLOOKUP(BD234,'UNIT UNREG'!$B:$C,2,FALSE)),"")</f>
        <v/>
      </c>
      <c r="BH234" s="572"/>
      <c r="BI234" s="238"/>
      <c r="BJ234" s="238"/>
      <c r="BK234" s="238"/>
      <c r="BL234" s="592" t="str">
        <f>IFERROR(VLOOKUP(BJ234,'SETT AREA UNIT'!$B:$C,2,FALSE),"")</f>
        <v/>
      </c>
      <c r="BM234" s="592" t="str">
        <f>IFERROR(VLOOKUP(BJ234,'UNIT UNREG'!$B:$C,2,FALSE),"")</f>
        <v>UNREG</v>
      </c>
      <c r="BO234" s="238"/>
      <c r="BP234" s="238"/>
      <c r="BQ234" s="238"/>
      <c r="BR234" s="238"/>
      <c r="BT234" s="238"/>
      <c r="BU234" s="238"/>
      <c r="BV234" s="238"/>
      <c r="BW234" s="238"/>
      <c r="BY234" s="238"/>
      <c r="BZ234" s="238"/>
      <c r="CA234" s="238"/>
      <c r="CB234" s="238"/>
      <c r="CD234" s="238"/>
      <c r="CE234" s="238"/>
      <c r="CF234" s="238"/>
      <c r="CG234" s="238"/>
      <c r="CI234" s="238"/>
      <c r="CJ234" s="238"/>
      <c r="CK234" s="238"/>
      <c r="CL234" s="238"/>
      <c r="CN234" s="238"/>
      <c r="CO234" s="238"/>
      <c r="CP234" s="238"/>
      <c r="CQ234" s="238"/>
      <c r="CS234" s="923">
        <f>CS232+CS233</f>
        <v>44381</v>
      </c>
    </row>
    <row r="235" spans="1:100" hidden="1">
      <c r="A235" s="238"/>
      <c r="B235" s="238"/>
      <c r="C235" s="238"/>
      <c r="D235" s="592" t="str">
        <f>IFERROR(VLOOKUP(B235,'SETT AREA UNIT'!$B:$C,2,FALSE),"")</f>
        <v/>
      </c>
      <c r="E235" s="592" t="str">
        <f>IFERROR(IF(B235="","",VLOOKUP(B235,'UNIT UNREG'!$B:$C,2,FALSE)),"")</f>
        <v/>
      </c>
      <c r="F235" s="574"/>
      <c r="G235" s="238"/>
      <c r="H235" s="238"/>
      <c r="I235" s="238"/>
      <c r="J235" s="592" t="str">
        <f>IFERROR(VLOOKUP(H235,'SETT AREA UNIT'!$B:$C,2,FALSE),"")</f>
        <v/>
      </c>
      <c r="K235" s="592" t="str">
        <f>IFERROR(IF(H235="","",VLOOKUP(H235,'UNIT UNREG'!$B:$C,2,FALSE)),"")</f>
        <v/>
      </c>
      <c r="L235" s="574"/>
      <c r="M235" s="238"/>
      <c r="N235" s="238"/>
      <c r="O235" s="238"/>
      <c r="P235" s="592" t="str">
        <f>IFERROR(VLOOKUP(N235,'SETT AREA UNIT'!$B:$C,2,FALSE),"")</f>
        <v/>
      </c>
      <c r="Q235" s="592" t="str">
        <f>IFERROR(IF(N235="","",VLOOKUP(N235,'UNIT UNREG'!$B:$C,2,FALSE)),"")</f>
        <v/>
      </c>
      <c r="R235" s="574"/>
      <c r="S235" s="238"/>
      <c r="T235" s="238"/>
      <c r="U235" s="238"/>
      <c r="V235" s="592" t="str">
        <f>IFERROR(VLOOKUP(T235,'SETT AREA UNIT'!$B:$C,2,FALSE),"")</f>
        <v/>
      </c>
      <c r="W235" s="592" t="str">
        <f>IFERROR(IF(T235="","",VLOOKUP(T235,'UNIT UNREG'!$B:$C,2,FALSE)),"")</f>
        <v/>
      </c>
      <c r="X235" s="574"/>
      <c r="Y235" s="238"/>
      <c r="Z235" s="238"/>
      <c r="AA235" s="238"/>
      <c r="AB235" s="592" t="str">
        <f>IFERROR(VLOOKUP(Z235,'SETT AREA UNIT'!$B:$C,2,FALSE),"")</f>
        <v/>
      </c>
      <c r="AC235" s="592" t="str">
        <f>IFERROR(IF(Z235="","",VLOOKUP(Z235,'UNIT UNREG'!$B:$C,2,FALSE)),"")</f>
        <v/>
      </c>
      <c r="AE235" s="238"/>
      <c r="AF235" s="238"/>
      <c r="AG235" s="238"/>
      <c r="AH235" s="592" t="str">
        <f>IFERROR(VLOOKUP(AF235,'SETT AREA UNIT'!$B:$C,2,FALSE),"")</f>
        <v/>
      </c>
      <c r="AI235" s="592" t="str">
        <f>IFERROR(IF(AF235="","",VLOOKUP(AF235,'UNIT UNREG'!$B:$C,2,FALSE)),"")</f>
        <v/>
      </c>
      <c r="AK235" s="238"/>
      <c r="AL235" s="238"/>
      <c r="AM235" s="238"/>
      <c r="AN235" s="592" t="str">
        <f>IFERROR(VLOOKUP(AL235,'SETT AREA UNIT'!$B:$C,2,FALSE),"")</f>
        <v/>
      </c>
      <c r="AO235" s="592" t="str">
        <f>IFERROR(IF(AL235="","",VLOOKUP(AL235,'UNIT UNREG'!$B:$C,2,FALSE)),"")</f>
        <v/>
      </c>
      <c r="AQ235" s="238"/>
      <c r="AR235" s="238"/>
      <c r="AS235" s="238"/>
      <c r="AT235" s="592" t="str">
        <f>IFERROR(VLOOKUP(AR235,'SETT AREA UNIT'!$B:$C,2,FALSE),"")</f>
        <v/>
      </c>
      <c r="AU235" s="592" t="str">
        <f>IFERROR(IF(AR235="","",VLOOKUP(AR235,'UNIT UNREG'!$B:$C,2,FALSE)),"")</f>
        <v/>
      </c>
      <c r="AW235" s="238"/>
      <c r="AX235" s="238"/>
      <c r="AY235" s="238"/>
      <c r="AZ235" s="592" t="str">
        <f>IFERROR(VLOOKUP(AX235,'SETT AREA UNIT'!$B:$C,2,FALSE),"")</f>
        <v/>
      </c>
      <c r="BA235" s="592" t="str">
        <f>IFERROR(IF(AX235="","",VLOOKUP(AX235,'UNIT UNREG'!$B:$C,2,FALSE)),"")</f>
        <v/>
      </c>
      <c r="BC235" s="238"/>
      <c r="BD235" s="238"/>
      <c r="BE235" s="238"/>
      <c r="BF235" s="592" t="str">
        <f>IFERROR(VLOOKUP(BD235,'SETT AREA UNIT'!$B:$C,2,FALSE),"")</f>
        <v/>
      </c>
      <c r="BG235" s="592" t="str">
        <f>IFERROR(IF(BD235="","",VLOOKUP(BD235,'UNIT UNREG'!$B:$C,2,FALSE)),"")</f>
        <v/>
      </c>
      <c r="BH235" s="572"/>
      <c r="BI235" s="238"/>
      <c r="BJ235" s="238"/>
      <c r="BK235" s="238"/>
      <c r="BL235" s="592" t="str">
        <f>IFERROR(VLOOKUP(BJ235,'SETT AREA UNIT'!$B:$C,2,FALSE),"")</f>
        <v/>
      </c>
      <c r="BM235" s="592" t="str">
        <f>IFERROR(VLOOKUP(BJ235,'UNIT UNREG'!$B:$C,2,FALSE),"")</f>
        <v>UNREG</v>
      </c>
      <c r="BO235" s="238"/>
      <c r="BP235" s="238"/>
      <c r="BQ235" s="238"/>
      <c r="BR235" s="238"/>
      <c r="BT235" s="238"/>
      <c r="BU235" s="238"/>
      <c r="BV235" s="238"/>
      <c r="BW235" s="238"/>
      <c r="BY235" s="238"/>
      <c r="BZ235" s="238"/>
      <c r="CA235" s="238"/>
      <c r="CB235" s="238"/>
      <c r="CD235" s="238"/>
      <c r="CE235" s="238"/>
      <c r="CF235" s="238"/>
      <c r="CG235" s="238"/>
      <c r="CI235" s="238"/>
      <c r="CJ235" s="238"/>
      <c r="CK235" s="238"/>
      <c r="CL235" s="238"/>
      <c r="CN235" s="238"/>
      <c r="CO235" s="238"/>
      <c r="CP235" s="238"/>
      <c r="CQ235" s="238"/>
    </row>
    <row r="236" spans="1:100" hidden="1">
      <c r="A236" s="238"/>
      <c r="B236" s="238"/>
      <c r="C236" s="238"/>
      <c r="D236" s="592" t="str">
        <f>IFERROR(VLOOKUP(B236,'SETT AREA UNIT'!$B:$C,2,FALSE),"")</f>
        <v/>
      </c>
      <c r="E236" s="592" t="str">
        <f>IFERROR(IF(B236="","",VLOOKUP(B236,'UNIT UNREG'!$B:$C,2,FALSE)),"")</f>
        <v/>
      </c>
      <c r="F236" s="574"/>
      <c r="G236" s="238"/>
      <c r="H236" s="238"/>
      <c r="I236" s="238"/>
      <c r="J236" s="592" t="str">
        <f>IFERROR(VLOOKUP(H236,'SETT AREA UNIT'!$B:$C,2,FALSE),"")</f>
        <v/>
      </c>
      <c r="K236" s="592" t="str">
        <f>IFERROR(IF(H236="","",VLOOKUP(H236,'UNIT UNREG'!$B:$C,2,FALSE)),"")</f>
        <v/>
      </c>
      <c r="L236" s="574"/>
      <c r="M236" s="238"/>
      <c r="N236" s="238"/>
      <c r="O236" s="238"/>
      <c r="P236" s="592" t="str">
        <f>IFERROR(VLOOKUP(N236,'SETT AREA UNIT'!$B:$C,2,FALSE),"")</f>
        <v/>
      </c>
      <c r="Q236" s="592" t="str">
        <f>IFERROR(IF(N236="","",VLOOKUP(N236,'UNIT UNREG'!$B:$C,2,FALSE)),"")</f>
        <v/>
      </c>
      <c r="R236" s="574"/>
      <c r="S236" s="238"/>
      <c r="T236" s="238"/>
      <c r="U236" s="238"/>
      <c r="V236" s="592" t="str">
        <f>IFERROR(VLOOKUP(T236,'SETT AREA UNIT'!$B:$C,2,FALSE),"")</f>
        <v/>
      </c>
      <c r="W236" s="592" t="str">
        <f>IFERROR(IF(T236="","",VLOOKUP(T236,'UNIT UNREG'!$B:$C,2,FALSE)),"")</f>
        <v/>
      </c>
      <c r="X236" s="574"/>
      <c r="Y236" s="238"/>
      <c r="Z236" s="238"/>
      <c r="AA236" s="238"/>
      <c r="AB236" s="592" t="str">
        <f>IFERROR(VLOOKUP(Z236,'SETT AREA UNIT'!$B:$C,2,FALSE),"")</f>
        <v/>
      </c>
      <c r="AC236" s="592" t="str">
        <f>IFERROR(IF(Z236="","",VLOOKUP(Z236,'UNIT UNREG'!$B:$C,2,FALSE)),"")</f>
        <v/>
      </c>
      <c r="AE236" s="238"/>
      <c r="AF236" s="238"/>
      <c r="AG236" s="238"/>
      <c r="AH236" s="592" t="str">
        <f>IFERROR(VLOOKUP(AF236,'SETT AREA UNIT'!$B:$C,2,FALSE),"")</f>
        <v/>
      </c>
      <c r="AI236" s="592" t="str">
        <f>IFERROR(IF(AF236="","",VLOOKUP(AF236,'UNIT UNREG'!$B:$C,2,FALSE)),"")</f>
        <v/>
      </c>
      <c r="AK236" s="238"/>
      <c r="AL236" s="238"/>
      <c r="AM236" s="238"/>
      <c r="AN236" s="592" t="str">
        <f>IFERROR(VLOOKUP(AL236,'SETT AREA UNIT'!$B:$C,2,FALSE),"")</f>
        <v/>
      </c>
      <c r="AO236" s="592" t="str">
        <f>IFERROR(IF(AL236="","",VLOOKUP(AL236,'UNIT UNREG'!$B:$C,2,FALSE)),"")</f>
        <v/>
      </c>
      <c r="AQ236" s="238"/>
      <c r="AR236" s="238"/>
      <c r="AS236" s="238"/>
      <c r="AT236" s="592" t="str">
        <f>IFERROR(VLOOKUP(AR236,'SETT AREA UNIT'!$B:$C,2,FALSE),"")</f>
        <v/>
      </c>
      <c r="AU236" s="592" t="str">
        <f>IFERROR(IF(AR236="","",VLOOKUP(AR236,'UNIT UNREG'!$B:$C,2,FALSE)),"")</f>
        <v/>
      </c>
      <c r="AW236" s="238"/>
      <c r="AX236" s="238"/>
      <c r="AY236" s="238"/>
      <c r="AZ236" s="592" t="str">
        <f>IFERROR(VLOOKUP(AX236,'SETT AREA UNIT'!$B:$C,2,FALSE),"")</f>
        <v/>
      </c>
      <c r="BA236" s="592" t="str">
        <f>IFERROR(IF(AX236="","",VLOOKUP(AX236,'UNIT UNREG'!$B:$C,2,FALSE)),"")</f>
        <v/>
      </c>
      <c r="BC236" s="238"/>
      <c r="BD236" s="238"/>
      <c r="BE236" s="238"/>
      <c r="BF236" s="592" t="str">
        <f>IFERROR(VLOOKUP(BD236,'SETT AREA UNIT'!$B:$C,2,FALSE),"")</f>
        <v/>
      </c>
      <c r="BG236" s="592" t="str">
        <f>IFERROR(IF(BD236="","",VLOOKUP(BD236,'UNIT UNREG'!$B:$C,2,FALSE)),"")</f>
        <v/>
      </c>
      <c r="BH236" s="572"/>
      <c r="BI236" s="238"/>
      <c r="BJ236" s="238"/>
      <c r="BK236" s="238"/>
      <c r="BL236" s="592" t="str">
        <f>IFERROR(VLOOKUP(BJ236,'SETT AREA UNIT'!$B:$C,2,FALSE),"")</f>
        <v/>
      </c>
      <c r="BM236" s="592" t="str">
        <f>IFERROR(VLOOKUP(BJ236,'UNIT UNREG'!$B:$C,2,FALSE),"")</f>
        <v>UNREG</v>
      </c>
      <c r="BO236" s="238"/>
      <c r="BP236" s="238"/>
      <c r="BQ236" s="238"/>
      <c r="BR236" s="238"/>
      <c r="BT236" s="238"/>
      <c r="BU236" s="238"/>
      <c r="BV236" s="238"/>
      <c r="BW236" s="238"/>
      <c r="BY236" s="238"/>
      <c r="BZ236" s="238"/>
      <c r="CA236" s="238"/>
      <c r="CB236" s="238"/>
      <c r="CD236" s="238"/>
      <c r="CE236" s="238"/>
      <c r="CF236" s="238"/>
      <c r="CG236" s="238"/>
      <c r="CI236" s="238"/>
      <c r="CJ236" s="238"/>
      <c r="CK236" s="238"/>
      <c r="CL236" s="238"/>
      <c r="CN236" s="238"/>
      <c r="CO236" s="238"/>
      <c r="CP236" s="238"/>
      <c r="CQ236" s="238"/>
    </row>
    <row r="237" spans="1:100" hidden="1">
      <c r="A237" s="238"/>
      <c r="B237" s="238"/>
      <c r="C237" s="238"/>
      <c r="D237" s="592" t="str">
        <f>IFERROR(VLOOKUP(B237,'SETT AREA UNIT'!$B:$C,2,FALSE),"")</f>
        <v/>
      </c>
      <c r="E237" s="592" t="str">
        <f>IFERROR(IF(B237="","",VLOOKUP(B237,'UNIT UNREG'!$B:$C,2,FALSE)),"")</f>
        <v/>
      </c>
      <c r="F237" s="574"/>
      <c r="G237" s="238"/>
      <c r="H237" s="238"/>
      <c r="I237" s="238"/>
      <c r="J237" s="592" t="str">
        <f>IFERROR(VLOOKUP(H237,'SETT AREA UNIT'!$B:$C,2,FALSE),"")</f>
        <v/>
      </c>
      <c r="K237" s="592" t="str">
        <f>IFERROR(IF(H237="","",VLOOKUP(H237,'UNIT UNREG'!$B:$C,2,FALSE)),"")</f>
        <v/>
      </c>
      <c r="L237" s="574"/>
      <c r="M237" s="238"/>
      <c r="N237" s="238"/>
      <c r="O237" s="238"/>
      <c r="P237" s="592" t="str">
        <f>IFERROR(VLOOKUP(N237,'SETT AREA UNIT'!$B:$C,2,FALSE),"")</f>
        <v/>
      </c>
      <c r="Q237" s="592" t="str">
        <f>IFERROR(IF(N237="","",VLOOKUP(N237,'UNIT UNREG'!$B:$C,2,FALSE)),"")</f>
        <v/>
      </c>
      <c r="R237" s="574"/>
      <c r="S237" s="238"/>
      <c r="T237" s="238"/>
      <c r="U237" s="238"/>
      <c r="V237" s="592" t="str">
        <f>IFERROR(VLOOKUP(T237,'SETT AREA UNIT'!$B:$C,2,FALSE),"")</f>
        <v/>
      </c>
      <c r="W237" s="592" t="str">
        <f>IFERROR(IF(T237="","",VLOOKUP(T237,'UNIT UNREG'!$B:$C,2,FALSE)),"")</f>
        <v/>
      </c>
      <c r="X237" s="574"/>
      <c r="Y237" s="238"/>
      <c r="Z237" s="238"/>
      <c r="AA237" s="238"/>
      <c r="AB237" s="592" t="str">
        <f>IFERROR(VLOOKUP(Z237,'SETT AREA UNIT'!$B:$C,2,FALSE),"")</f>
        <v/>
      </c>
      <c r="AC237" s="592" t="str">
        <f>IFERROR(IF(Z237="","",VLOOKUP(Z237,'UNIT UNREG'!$B:$C,2,FALSE)),"")</f>
        <v/>
      </c>
      <c r="AE237" s="238"/>
      <c r="AF237" s="238"/>
      <c r="AG237" s="238"/>
      <c r="AH237" s="592" t="str">
        <f>IFERROR(VLOOKUP(AF237,'SETT AREA UNIT'!$B:$C,2,FALSE),"")</f>
        <v/>
      </c>
      <c r="AI237" s="592" t="str">
        <f>IFERROR(IF(AF237="","",VLOOKUP(AF237,'UNIT UNREG'!$B:$C,2,FALSE)),"")</f>
        <v/>
      </c>
      <c r="AK237" s="238"/>
      <c r="AL237" s="238"/>
      <c r="AM237" s="238"/>
      <c r="AN237" s="592" t="str">
        <f>IFERROR(VLOOKUP(AL237,'SETT AREA UNIT'!$B:$C,2,FALSE),"")</f>
        <v/>
      </c>
      <c r="AO237" s="592" t="str">
        <f>IFERROR(IF(AL237="","",VLOOKUP(AL237,'UNIT UNREG'!$B:$C,2,FALSE)),"")</f>
        <v/>
      </c>
      <c r="AQ237" s="238"/>
      <c r="AR237" s="238"/>
      <c r="AS237" s="238"/>
      <c r="AT237" s="592" t="str">
        <f>IFERROR(VLOOKUP(AR237,'SETT AREA UNIT'!$B:$C,2,FALSE),"")</f>
        <v/>
      </c>
      <c r="AU237" s="592" t="str">
        <f>IFERROR(IF(AR237="","",VLOOKUP(AR237,'UNIT UNREG'!$B:$C,2,FALSE)),"")</f>
        <v/>
      </c>
      <c r="AW237" s="238"/>
      <c r="AX237" s="238"/>
      <c r="AY237" s="238"/>
      <c r="AZ237" s="592" t="str">
        <f>IFERROR(VLOOKUP(AX237,'SETT AREA UNIT'!$B:$C,2,FALSE),"")</f>
        <v/>
      </c>
      <c r="BA237" s="592" t="str">
        <f>IFERROR(IF(AX237="","",VLOOKUP(AX237,'UNIT UNREG'!$B:$C,2,FALSE)),"")</f>
        <v/>
      </c>
      <c r="BC237" s="238"/>
      <c r="BD237" s="238"/>
      <c r="BE237" s="238"/>
      <c r="BF237" s="592" t="str">
        <f>IFERROR(VLOOKUP(BD237,'SETT AREA UNIT'!$B:$C,2,FALSE),"")</f>
        <v/>
      </c>
      <c r="BG237" s="592" t="str">
        <f>IFERROR(IF(BD237="","",VLOOKUP(BD237,'UNIT UNREG'!$B:$C,2,FALSE)),"")</f>
        <v/>
      </c>
      <c r="BH237" s="572"/>
      <c r="BI237" s="238"/>
      <c r="BJ237" s="238"/>
      <c r="BK237" s="238"/>
      <c r="BL237" s="592" t="str">
        <f>IFERROR(VLOOKUP(BJ237,'SETT AREA UNIT'!$B:$C,2,FALSE),"")</f>
        <v/>
      </c>
      <c r="BM237" s="592" t="str">
        <f>IFERROR(VLOOKUP(BJ237,'UNIT UNREG'!$B:$C,2,FALSE),"")</f>
        <v>UNREG</v>
      </c>
      <c r="BO237" s="238"/>
      <c r="BP237" s="238"/>
      <c r="BQ237" s="238"/>
      <c r="BR237" s="238"/>
      <c r="BT237" s="238"/>
      <c r="BU237" s="238"/>
      <c r="BV237" s="238"/>
      <c r="BW237" s="238"/>
      <c r="BY237" s="238"/>
      <c r="BZ237" s="238"/>
      <c r="CA237" s="238"/>
      <c r="CB237" s="238"/>
      <c r="CD237" s="238"/>
      <c r="CE237" s="238"/>
      <c r="CF237" s="238"/>
      <c r="CG237" s="238"/>
      <c r="CI237" s="238"/>
      <c r="CJ237" s="238"/>
      <c r="CK237" s="238"/>
      <c r="CL237" s="238"/>
      <c r="CN237" s="238"/>
      <c r="CO237" s="238"/>
      <c r="CP237" s="238"/>
      <c r="CQ237" s="238"/>
    </row>
    <row r="238" spans="1:100" hidden="1">
      <c r="A238" s="238"/>
      <c r="B238" s="238"/>
      <c r="C238" s="238"/>
      <c r="D238" s="592" t="str">
        <f>IFERROR(VLOOKUP(B238,'SETT AREA UNIT'!$B:$C,2,FALSE),"")</f>
        <v/>
      </c>
      <c r="E238" s="592" t="str">
        <f>IFERROR(IF(B238="","",VLOOKUP(B238,'UNIT UNREG'!$B:$C,2,FALSE)),"")</f>
        <v/>
      </c>
      <c r="F238" s="574"/>
      <c r="G238" s="238"/>
      <c r="H238" s="238"/>
      <c r="I238" s="238"/>
      <c r="J238" s="592" t="str">
        <f>IFERROR(VLOOKUP(H238,'SETT AREA UNIT'!$B:$C,2,FALSE),"")</f>
        <v/>
      </c>
      <c r="K238" s="592" t="str">
        <f>IFERROR(IF(H238="","",VLOOKUP(H238,'UNIT UNREG'!$B:$C,2,FALSE)),"")</f>
        <v/>
      </c>
      <c r="L238" s="574"/>
      <c r="M238" s="238"/>
      <c r="N238" s="238"/>
      <c r="O238" s="238"/>
      <c r="P238" s="592" t="str">
        <f>IFERROR(VLOOKUP(N238,'SETT AREA UNIT'!$B:$C,2,FALSE),"")</f>
        <v/>
      </c>
      <c r="Q238" s="592" t="str">
        <f>IFERROR(IF(N238="","",VLOOKUP(N238,'UNIT UNREG'!$B:$C,2,FALSE)),"")</f>
        <v/>
      </c>
      <c r="R238" s="574"/>
      <c r="S238" s="238"/>
      <c r="T238" s="238"/>
      <c r="U238" s="238"/>
      <c r="V238" s="592" t="str">
        <f>IFERROR(VLOOKUP(T238,'SETT AREA UNIT'!$B:$C,2,FALSE),"")</f>
        <v/>
      </c>
      <c r="W238" s="592" t="str">
        <f>IFERROR(IF(T238="","",VLOOKUP(T238,'UNIT UNREG'!$B:$C,2,FALSE)),"")</f>
        <v/>
      </c>
      <c r="X238" s="574"/>
      <c r="Y238" s="238"/>
      <c r="Z238" s="238"/>
      <c r="AA238" s="238"/>
      <c r="AB238" s="592" t="str">
        <f>IFERROR(VLOOKUP(Z238,'SETT AREA UNIT'!$B:$C,2,FALSE),"")</f>
        <v/>
      </c>
      <c r="AC238" s="592" t="str">
        <f>IFERROR(IF(Z238="","",VLOOKUP(Z238,'UNIT UNREG'!$B:$C,2,FALSE)),"")</f>
        <v/>
      </c>
      <c r="AE238" s="238"/>
      <c r="AF238" s="238"/>
      <c r="AG238" s="238"/>
      <c r="AH238" s="592" t="str">
        <f>IFERROR(VLOOKUP(AF238,'SETT AREA UNIT'!$B:$C,2,FALSE),"")</f>
        <v/>
      </c>
      <c r="AI238" s="592" t="str">
        <f>IFERROR(IF(AF238="","",VLOOKUP(AF238,'UNIT UNREG'!$B:$C,2,FALSE)),"")</f>
        <v/>
      </c>
      <c r="AK238" s="238"/>
      <c r="AL238" s="238"/>
      <c r="AM238" s="238"/>
      <c r="AN238" s="592" t="str">
        <f>IFERROR(VLOOKUP(AL238,'SETT AREA UNIT'!$B:$C,2,FALSE),"")</f>
        <v/>
      </c>
      <c r="AO238" s="592" t="str">
        <f>IFERROR(IF(AL238="","",VLOOKUP(AL238,'UNIT UNREG'!$B:$C,2,FALSE)),"")</f>
        <v/>
      </c>
      <c r="AQ238" s="238"/>
      <c r="AR238" s="238"/>
      <c r="AS238" s="238"/>
      <c r="AT238" s="592" t="str">
        <f>IFERROR(VLOOKUP(AR238,'SETT AREA UNIT'!$B:$C,2,FALSE),"")</f>
        <v/>
      </c>
      <c r="AU238" s="592" t="str">
        <f>IFERROR(IF(AR238="","",VLOOKUP(AR238,'UNIT UNREG'!$B:$C,2,FALSE)),"")</f>
        <v/>
      </c>
      <c r="AW238" s="238"/>
      <c r="AX238" s="238"/>
      <c r="AY238" s="238"/>
      <c r="AZ238" s="592" t="str">
        <f>IFERROR(VLOOKUP(AX238,'SETT AREA UNIT'!$B:$C,2,FALSE),"")</f>
        <v/>
      </c>
      <c r="BA238" s="592" t="str">
        <f>IFERROR(IF(AX238="","",VLOOKUP(AX238,'UNIT UNREG'!$B:$C,2,FALSE)),"")</f>
        <v/>
      </c>
      <c r="BC238" s="238"/>
      <c r="BD238" s="238"/>
      <c r="BE238" s="238"/>
      <c r="BF238" s="592" t="str">
        <f>IFERROR(VLOOKUP(BD238,'SETT AREA UNIT'!$B:$C,2,FALSE),"")</f>
        <v/>
      </c>
      <c r="BG238" s="592" t="str">
        <f>IFERROR(IF(BD238="","",VLOOKUP(BD238,'UNIT UNREG'!$B:$C,2,FALSE)),"")</f>
        <v/>
      </c>
      <c r="BH238" s="572"/>
      <c r="BI238" s="238"/>
      <c r="BJ238" s="238"/>
      <c r="BK238" s="238"/>
      <c r="BL238" s="592" t="str">
        <f>IFERROR(VLOOKUP(BJ238,'SETT AREA UNIT'!$B:$C,2,FALSE),"")</f>
        <v/>
      </c>
      <c r="BM238" s="592" t="str">
        <f>IFERROR(VLOOKUP(BJ238,'UNIT UNREG'!$B:$C,2,FALSE),"")</f>
        <v>UNREG</v>
      </c>
      <c r="BO238" s="238"/>
      <c r="BP238" s="238"/>
      <c r="BQ238" s="238"/>
      <c r="BR238" s="238"/>
      <c r="BT238" s="238"/>
      <c r="BU238" s="238"/>
      <c r="BV238" s="238"/>
      <c r="BW238" s="238"/>
      <c r="BY238" s="238"/>
      <c r="BZ238" s="238"/>
      <c r="CA238" s="238"/>
      <c r="CB238" s="238"/>
      <c r="CD238" s="238"/>
      <c r="CE238" s="238"/>
      <c r="CF238" s="238"/>
      <c r="CG238" s="238"/>
      <c r="CI238" s="238"/>
      <c r="CJ238" s="238"/>
      <c r="CK238" s="238"/>
      <c r="CL238" s="238"/>
      <c r="CN238" s="238"/>
      <c r="CO238" s="238"/>
      <c r="CP238" s="238"/>
      <c r="CQ238" s="238"/>
    </row>
    <row r="239" spans="1:100" ht="15.75">
      <c r="A239" s="66" t="s">
        <v>119</v>
      </c>
      <c r="B239" s="66" t="s">
        <v>80</v>
      </c>
      <c r="C239" s="66" t="s">
        <v>25</v>
      </c>
      <c r="D239" s="232"/>
      <c r="E239" s="66" t="s">
        <v>81</v>
      </c>
      <c r="F239" s="756"/>
      <c r="G239" s="66" t="s">
        <v>119</v>
      </c>
      <c r="H239" s="66" t="s">
        <v>80</v>
      </c>
      <c r="I239" s="66" t="s">
        <v>25</v>
      </c>
      <c r="J239" s="232"/>
      <c r="K239" s="66" t="s">
        <v>81</v>
      </c>
      <c r="L239" s="572"/>
      <c r="M239" s="66" t="s">
        <v>119</v>
      </c>
      <c r="N239" s="66" t="s">
        <v>80</v>
      </c>
      <c r="O239" s="66" t="s">
        <v>25</v>
      </c>
      <c r="P239" s="232"/>
      <c r="Q239" s="66" t="s">
        <v>81</v>
      </c>
      <c r="R239" s="756"/>
      <c r="S239" s="66" t="s">
        <v>119</v>
      </c>
      <c r="T239" s="66" t="s">
        <v>80</v>
      </c>
      <c r="U239" s="66" t="s">
        <v>25</v>
      </c>
      <c r="V239" s="232"/>
      <c r="W239" s="66" t="s">
        <v>81</v>
      </c>
      <c r="X239" s="756"/>
      <c r="Y239" s="66" t="s">
        <v>119</v>
      </c>
      <c r="Z239" s="66" t="s">
        <v>80</v>
      </c>
      <c r="AA239" s="66" t="s">
        <v>25</v>
      </c>
      <c r="AB239" s="66"/>
      <c r="AC239" s="66" t="s">
        <v>81</v>
      </c>
      <c r="AE239" s="66" t="s">
        <v>119</v>
      </c>
      <c r="AF239" s="66" t="s">
        <v>80</v>
      </c>
      <c r="AG239" s="66" t="s">
        <v>25</v>
      </c>
      <c r="AH239" s="66"/>
      <c r="AI239" s="66" t="s">
        <v>81</v>
      </c>
      <c r="AK239" s="66" t="s">
        <v>119</v>
      </c>
      <c r="AL239" s="66" t="s">
        <v>80</v>
      </c>
      <c r="AM239" s="66" t="s">
        <v>25</v>
      </c>
      <c r="AN239" s="66"/>
      <c r="AO239" s="66" t="s">
        <v>81</v>
      </c>
      <c r="AQ239" s="66" t="s">
        <v>119</v>
      </c>
      <c r="AR239" s="66" t="s">
        <v>80</v>
      </c>
      <c r="AS239" s="66" t="s">
        <v>25</v>
      </c>
      <c r="AT239" s="66"/>
      <c r="AU239" s="66" t="s">
        <v>81</v>
      </c>
      <c r="AW239" s="66" t="s">
        <v>119</v>
      </c>
      <c r="AX239" s="66" t="s">
        <v>80</v>
      </c>
      <c r="AY239" s="66" t="s">
        <v>25</v>
      </c>
      <c r="AZ239" s="66"/>
      <c r="BA239" s="66" t="s">
        <v>81</v>
      </c>
      <c r="BC239" s="66" t="s">
        <v>119</v>
      </c>
      <c r="BD239" s="66" t="s">
        <v>80</v>
      </c>
      <c r="BE239" s="66" t="s">
        <v>25</v>
      </c>
      <c r="BF239" s="66"/>
      <c r="BG239" s="66" t="s">
        <v>81</v>
      </c>
      <c r="BH239" s="571"/>
      <c r="BI239" s="66" t="s">
        <v>119</v>
      </c>
      <c r="BJ239" s="66" t="s">
        <v>80</v>
      </c>
      <c r="BK239" s="66" t="s">
        <v>25</v>
      </c>
      <c r="BL239" s="66"/>
      <c r="BM239" s="66" t="s">
        <v>81</v>
      </c>
      <c r="BO239" s="576" t="s">
        <v>119</v>
      </c>
      <c r="BP239" s="66" t="s">
        <v>80</v>
      </c>
      <c r="BQ239" s="66" t="s">
        <v>25</v>
      </c>
      <c r="BR239" s="66" t="s">
        <v>81</v>
      </c>
      <c r="BT239" s="576" t="s">
        <v>119</v>
      </c>
      <c r="BU239" s="66" t="s">
        <v>80</v>
      </c>
      <c r="BV239" s="66" t="s">
        <v>25</v>
      </c>
      <c r="BW239" s="66" t="s">
        <v>81</v>
      </c>
      <c r="BY239" s="576" t="s">
        <v>119</v>
      </c>
      <c r="BZ239" s="66" t="s">
        <v>80</v>
      </c>
      <c r="CA239" s="66" t="s">
        <v>25</v>
      </c>
      <c r="CB239" s="66" t="s">
        <v>81</v>
      </c>
      <c r="CD239" s="576" t="s">
        <v>119</v>
      </c>
      <c r="CE239" s="66" t="s">
        <v>80</v>
      </c>
      <c r="CF239" s="66" t="s">
        <v>25</v>
      </c>
      <c r="CG239" s="66" t="s">
        <v>81</v>
      </c>
      <c r="CI239" s="576" t="s">
        <v>119</v>
      </c>
      <c r="CJ239" s="66" t="s">
        <v>80</v>
      </c>
      <c r="CK239" s="66" t="s">
        <v>25</v>
      </c>
      <c r="CL239" s="66" t="s">
        <v>81</v>
      </c>
      <c r="CN239" s="576" t="s">
        <v>119</v>
      </c>
      <c r="CO239" s="66" t="s">
        <v>80</v>
      </c>
      <c r="CP239" s="66" t="s">
        <v>25</v>
      </c>
      <c r="CQ239" s="66" t="s">
        <v>81</v>
      </c>
    </row>
    <row r="240" spans="1:100">
      <c r="A240" s="356" t="s">
        <v>65</v>
      </c>
      <c r="B240" s="238">
        <v>10</v>
      </c>
      <c r="C240" s="501">
        <f>IF(A240="","",COUNTIFS(A219:A238,"&gt;=0",C219:C238,A240))</f>
        <v>8</v>
      </c>
      <c r="D240" s="593"/>
      <c r="E240" s="592">
        <f t="shared" ref="E240:E241" si="103">IFERROR(B240-C240,"")</f>
        <v>2</v>
      </c>
      <c r="F240" s="574"/>
      <c r="G240" s="356" t="s">
        <v>574</v>
      </c>
      <c r="H240" s="238">
        <v>9</v>
      </c>
      <c r="I240" s="501">
        <f>IF(G240="","",COUNTIFS(G219:G238,"&gt;=0",I219:I238,G240))</f>
        <v>10</v>
      </c>
      <c r="J240" s="593"/>
      <c r="K240" s="592">
        <f t="shared" ref="K240:K241" si="104">IFERROR(H240-I240,"")</f>
        <v>-1</v>
      </c>
      <c r="L240" s="574"/>
      <c r="M240" s="433" t="s">
        <v>427</v>
      </c>
      <c r="N240" s="238">
        <v>4</v>
      </c>
      <c r="O240" s="593">
        <f>IF(M240="","",COUNTIFS(M219:M238,"&gt;=0",O219:O238,M240))</f>
        <v>4</v>
      </c>
      <c r="P240" s="593"/>
      <c r="Q240" s="592">
        <f t="shared" ref="Q240:Q241" si="105">IFERROR(N240-O240,"")</f>
        <v>0</v>
      </c>
      <c r="R240" s="574"/>
      <c r="S240" s="724" t="s">
        <v>70</v>
      </c>
      <c r="T240" s="238">
        <v>4</v>
      </c>
      <c r="U240" s="501">
        <f>IF(S240="","",COUNTIFS(S219:S238,"&gt;=0",U219:U238,S240))</f>
        <v>7</v>
      </c>
      <c r="V240" s="593"/>
      <c r="W240" s="592">
        <f t="shared" ref="W240:W241" si="106">IFERROR(T240-U240,"")</f>
        <v>-3</v>
      </c>
      <c r="X240" s="574"/>
      <c r="Y240" s="573"/>
      <c r="Z240" s="238"/>
      <c r="AA240" s="593" t="str">
        <f>IF(Y240="","",COUNTIFS(Y219:Y238,"&gt;=0",AA219:AA238,Y240))</f>
        <v/>
      </c>
      <c r="AB240" s="593"/>
      <c r="AC240" s="592" t="str">
        <f t="shared" ref="AC240:AC241" si="107">IFERROR(Z240-AA240,"")</f>
        <v/>
      </c>
      <c r="AE240" s="573"/>
      <c r="AF240" s="238"/>
      <c r="AG240" s="593" t="str">
        <f>IF(AE240="","",COUNTIFS(AE219:AE238,"&gt;=0",AG219:AG238,AE240))</f>
        <v/>
      </c>
      <c r="AH240" s="593"/>
      <c r="AI240" s="592" t="str">
        <f t="shared" ref="AI240:AI241" si="108">IFERROR(AF240-AG240,"")</f>
        <v/>
      </c>
      <c r="AK240" s="238"/>
      <c r="AL240" s="238"/>
      <c r="AM240" s="501" t="str">
        <f>IF(AK240="","",COUNTIFS(AK219:AK238,"&gt;=0",AM219:AM238,AK240))</f>
        <v/>
      </c>
      <c r="AN240" s="593"/>
      <c r="AO240" s="592" t="str">
        <f t="shared" ref="AO240:AO241" si="109">IFERROR(AL240-AM240,"")</f>
        <v/>
      </c>
      <c r="AQ240" s="575"/>
      <c r="AR240" s="238"/>
      <c r="AS240" s="593" t="str">
        <f>IF(AQ240="","",COUNTIFS(AQ219:AQ238,"&gt;=0",AS219:AS238,AQ240))</f>
        <v/>
      </c>
      <c r="AT240" s="593"/>
      <c r="AU240" s="592" t="str">
        <f t="shared" ref="AU240:AU241" si="110">IFERROR(AR240-AS240,"")</f>
        <v/>
      </c>
      <c r="AW240" s="575"/>
      <c r="AX240" s="238"/>
      <c r="AY240" s="501" t="str">
        <f>IF(AW240="","",COUNTIFS(AW219:AW238,"&gt;=0",AY219:AY238,AW240))</f>
        <v/>
      </c>
      <c r="AZ240" s="593"/>
      <c r="BA240" s="592" t="str">
        <f t="shared" ref="BA240:BA241" si="111">IFERROR(AX240-AY240,"")</f>
        <v/>
      </c>
      <c r="BC240" s="418" t="s">
        <v>566</v>
      </c>
      <c r="BD240" s="238">
        <v>4</v>
      </c>
      <c r="BE240" s="593">
        <f>IF(BC240="","",COUNTIFS(BC219:BC238,"&gt;=0",BE219:BE238,BC240))</f>
        <v>3</v>
      </c>
      <c r="BF240" s="593"/>
      <c r="BG240" s="592">
        <f t="shared" ref="BG240:BG241" si="112">IFERROR(BD240-BE240,"")</f>
        <v>1</v>
      </c>
      <c r="BH240" s="572"/>
      <c r="BI240" s="575"/>
      <c r="BJ240" s="238"/>
      <c r="BK240" s="593" t="str">
        <f>IF(BI240="","",COUNTIFS(BI219:BI238,"&gt;=0",BK219:BK238,BI240))</f>
        <v/>
      </c>
      <c r="BL240" s="593"/>
      <c r="BM240" s="592" t="str">
        <f t="shared" ref="BM240:BM241" si="113">IFERROR(BJ240-BK240,"")</f>
        <v/>
      </c>
      <c r="BO240" s="238"/>
      <c r="BP240" s="238"/>
      <c r="BQ240" s="578">
        <f>+COUNTIF(BQ219:BQ238,BO240)</f>
        <v>0</v>
      </c>
      <c r="BR240" s="238">
        <f>BP240-BQ240</f>
        <v>0</v>
      </c>
      <c r="BT240" s="238"/>
      <c r="BU240" s="238"/>
      <c r="BV240" s="578">
        <f>+COUNTIF(BV219:BV238,BT240)</f>
        <v>0</v>
      </c>
      <c r="BW240" s="238">
        <f>BU240-BV240</f>
        <v>0</v>
      </c>
      <c r="BY240" s="238"/>
      <c r="BZ240" s="238"/>
      <c r="CA240" s="578">
        <f>+COUNTIF(CA219:CA238,BY240)</f>
        <v>0</v>
      </c>
      <c r="CB240" s="238">
        <f>BZ240-CA240</f>
        <v>0</v>
      </c>
      <c r="CD240" s="238"/>
      <c r="CE240" s="238"/>
      <c r="CF240" s="578">
        <f>+COUNTIF(CF219:CF238,CD240)</f>
        <v>0</v>
      </c>
      <c r="CG240" s="238">
        <f>CE240-CF240</f>
        <v>0</v>
      </c>
      <c r="CI240" s="238"/>
      <c r="CJ240" s="238"/>
      <c r="CK240" s="578">
        <f>+COUNTIF(CK219:CK238,CI240)</f>
        <v>0</v>
      </c>
      <c r="CL240" s="238">
        <f>CJ240-CK240</f>
        <v>0</v>
      </c>
      <c r="CN240" s="238"/>
      <c r="CO240" s="238"/>
      <c r="CP240" s="578">
        <f>+COUNTIF(CP219:CP238,CN240)</f>
        <v>0</v>
      </c>
      <c r="CQ240" s="238">
        <f>CO240-CP240</f>
        <v>0</v>
      </c>
    </row>
    <row r="241" spans="1:95">
      <c r="A241" s="238"/>
      <c r="B241" s="238"/>
      <c r="C241" s="593" t="str">
        <f>IF(A241="","",COUNTIFS(A219:A238,"&gt;=0",C219:C238,A241))</f>
        <v/>
      </c>
      <c r="D241" s="593"/>
      <c r="E241" s="592" t="str">
        <f t="shared" si="103"/>
        <v/>
      </c>
      <c r="F241" s="574"/>
      <c r="G241" s="575"/>
      <c r="H241" s="238"/>
      <c r="I241" s="593" t="str">
        <f>IF(G241="","",COUNTIFS(G219:G238,"&gt;=0",I219:I238,G241))</f>
        <v/>
      </c>
      <c r="J241" s="593"/>
      <c r="K241" s="592" t="str">
        <f t="shared" si="104"/>
        <v/>
      </c>
      <c r="L241" s="574"/>
      <c r="M241" s="575"/>
      <c r="N241" s="238"/>
      <c r="O241" s="593" t="str">
        <f>IF(M241="","",COUNTIFS(M219:M238,"&gt;=0",O219:O238,M241))</f>
        <v/>
      </c>
      <c r="P241" s="593"/>
      <c r="Q241" s="592" t="str">
        <f t="shared" si="105"/>
        <v/>
      </c>
      <c r="R241" s="574"/>
      <c r="S241" s="575"/>
      <c r="T241" s="238"/>
      <c r="U241" s="593" t="str">
        <f>IF(S241="","",COUNTIFS(S219:S238,"&gt;=0",U219:U238,S241))</f>
        <v/>
      </c>
      <c r="V241" s="593"/>
      <c r="W241" s="592" t="str">
        <f t="shared" si="106"/>
        <v/>
      </c>
      <c r="X241" s="574"/>
      <c r="Y241" s="575"/>
      <c r="Z241" s="238"/>
      <c r="AA241" s="593" t="str">
        <f>IF(Y241="","",COUNTIFS(Y219:Y238,"&gt;=0",AA219:AA238,Y241))</f>
        <v/>
      </c>
      <c r="AB241" s="593"/>
      <c r="AC241" s="592" t="str">
        <f t="shared" si="107"/>
        <v/>
      </c>
      <c r="AE241" s="575"/>
      <c r="AF241" s="238"/>
      <c r="AG241" s="593" t="str">
        <f>IF(AE241="","",COUNTIFS(AE219:AE238,"&gt;=0",AG219:AG238,AE241))</f>
        <v/>
      </c>
      <c r="AH241" s="593"/>
      <c r="AI241" s="592" t="str">
        <f t="shared" si="108"/>
        <v/>
      </c>
      <c r="AK241" s="575"/>
      <c r="AL241" s="238"/>
      <c r="AM241" s="593" t="str">
        <f>IF(AK241="","",COUNTIFS(AK219:AK238,"&gt;=0",AM219:AM238,AK241))</f>
        <v/>
      </c>
      <c r="AN241" s="593"/>
      <c r="AO241" s="592" t="str">
        <f t="shared" si="109"/>
        <v/>
      </c>
      <c r="AQ241" s="575"/>
      <c r="AR241" s="238"/>
      <c r="AS241" s="593" t="str">
        <f>IF(AQ241="","",COUNTIFS(AQ219:AQ238,"&gt;=0",AS219:AS238,AQ241))</f>
        <v/>
      </c>
      <c r="AT241" s="593"/>
      <c r="AU241" s="592" t="str">
        <f t="shared" si="110"/>
        <v/>
      </c>
      <c r="AW241" s="575"/>
      <c r="AX241" s="238"/>
      <c r="AY241" s="593" t="str">
        <f>IF(AW241="","",COUNTIFS(AW219:AW238,"&gt;=0",AY219:AY238,AW241))</f>
        <v/>
      </c>
      <c r="AZ241" s="593"/>
      <c r="BA241" s="592" t="str">
        <f t="shared" si="111"/>
        <v/>
      </c>
      <c r="BC241" s="575"/>
      <c r="BD241" s="238"/>
      <c r="BE241" s="593" t="str">
        <f>IF(BC241="","",COUNTIFS(BC219:BC238,"&gt;=0",BE219:BE238,BC241))</f>
        <v/>
      </c>
      <c r="BF241" s="593"/>
      <c r="BG241" s="592" t="str">
        <f t="shared" si="112"/>
        <v/>
      </c>
      <c r="BH241" s="572"/>
      <c r="BI241" s="575"/>
      <c r="BJ241" s="238"/>
      <c r="BK241" s="593" t="str">
        <f>IF(BI241="","",COUNTIFS(BI219:BI238,"&gt;=0",BK219:BK238,BI241))</f>
        <v/>
      </c>
      <c r="BL241" s="593"/>
      <c r="BM241" s="592" t="str">
        <f t="shared" si="113"/>
        <v/>
      </c>
      <c r="BO241" s="238"/>
      <c r="BP241" s="238"/>
      <c r="BQ241" s="578">
        <f>+COUNTIF(BQ219:BQ238,BO241)</f>
        <v>0</v>
      </c>
      <c r="BR241" s="238">
        <f t="shared" ref="BR241:BR242" si="114">BP241-BQ241</f>
        <v>0</v>
      </c>
      <c r="BT241" s="238"/>
      <c r="BU241" s="238"/>
      <c r="BV241" s="578">
        <f>+COUNTIF(BV219:BV238,BT241)</f>
        <v>0</v>
      </c>
      <c r="BW241" s="238">
        <f t="shared" ref="BW241:BW242" si="115">BU241-BV241</f>
        <v>0</v>
      </c>
      <c r="BY241" s="238"/>
      <c r="BZ241" s="238"/>
      <c r="CA241" s="578">
        <f>+COUNTIF(CA219:CA238,BY241)</f>
        <v>0</v>
      </c>
      <c r="CB241" s="238">
        <f t="shared" ref="CB241:CB242" si="116">BZ241-CA241</f>
        <v>0</v>
      </c>
      <c r="CD241" s="238"/>
      <c r="CE241" s="238"/>
      <c r="CF241" s="578">
        <f>+COUNTIF(CF219:CF238,CD241)</f>
        <v>0</v>
      </c>
      <c r="CG241" s="238">
        <f t="shared" ref="CG241:CG242" si="117">CE241-CF241</f>
        <v>0</v>
      </c>
      <c r="CI241" s="238"/>
      <c r="CJ241" s="238"/>
      <c r="CK241" s="578">
        <f>+COUNTIF(CK219:CK238,CI241)</f>
        <v>0</v>
      </c>
      <c r="CL241" s="238">
        <f t="shared" ref="CL241:CL242" si="118">CJ241-CK241</f>
        <v>0</v>
      </c>
      <c r="CN241" s="238"/>
      <c r="CO241" s="238"/>
      <c r="CP241" s="578">
        <f>+COUNTIF(CP219:CP238,CN241)</f>
        <v>0</v>
      </c>
      <c r="CQ241" s="238">
        <f t="shared" ref="CQ241:CQ242" si="119">CO241-CP241</f>
        <v>0</v>
      </c>
    </row>
    <row r="242" spans="1:95">
      <c r="A242" s="238"/>
      <c r="B242" s="238"/>
      <c r="C242" s="593" t="str">
        <f>IF(A242="","",COUNTIFS(A219:A238,"&gt;=0",C219:C238,A242))</f>
        <v/>
      </c>
      <c r="D242" s="593"/>
      <c r="E242" s="592" t="str">
        <f>IFERROR(B242-C242,"")</f>
        <v/>
      </c>
      <c r="F242" s="574"/>
      <c r="G242" s="238"/>
      <c r="H242" s="238"/>
      <c r="I242" s="593" t="str">
        <f>IF(G242="","",COUNTIFS(G219:G238,"&gt;=0",I219:I238,G242))</f>
        <v/>
      </c>
      <c r="J242" s="593"/>
      <c r="K242" s="592" t="str">
        <f>IFERROR(H242-I242,"")</f>
        <v/>
      </c>
      <c r="L242" s="574"/>
      <c r="M242" s="238"/>
      <c r="N242" s="238"/>
      <c r="O242" s="593" t="str">
        <f>IF(M242="","",COUNTIFS(M219:M238,"&gt;=0",O219:O238,M242))</f>
        <v/>
      </c>
      <c r="P242" s="593"/>
      <c r="Q242" s="592" t="str">
        <f>IFERROR(N242-O242,"")</f>
        <v/>
      </c>
      <c r="R242" s="574"/>
      <c r="S242" s="238"/>
      <c r="T242" s="238"/>
      <c r="U242" s="593" t="str">
        <f>IF(S242="","",COUNTIFS(S219:S238,"&gt;=0",U219:U238,S242))</f>
        <v/>
      </c>
      <c r="V242" s="593"/>
      <c r="W242" s="592" t="str">
        <f>IFERROR(T242-U242,"")</f>
        <v/>
      </c>
      <c r="X242" s="574"/>
      <c r="Y242" s="238"/>
      <c r="Z242" s="238"/>
      <c r="AA242" s="593" t="str">
        <f>IF(Y242="","",COUNTIFS(Y219:Y238,"&gt;=0",AA219:AA238,Y242))</f>
        <v/>
      </c>
      <c r="AB242" s="593"/>
      <c r="AC242" s="592" t="str">
        <f>IFERROR(Z242-AA242,"")</f>
        <v/>
      </c>
      <c r="AE242" s="238"/>
      <c r="AF242" s="238"/>
      <c r="AG242" s="593" t="str">
        <f>IF(AE242="","",COUNTIFS(AE219:AE238,"&gt;=0",AG219:AG238,AE242))</f>
        <v/>
      </c>
      <c r="AH242" s="593"/>
      <c r="AI242" s="592" t="str">
        <f>IFERROR(AF242-AG242,"")</f>
        <v/>
      </c>
      <c r="AK242" s="238"/>
      <c r="AL242" s="238"/>
      <c r="AM242" s="593" t="str">
        <f>IF(AK242="","",COUNTIFS(AK219:AK238,"&gt;=0",AM219:AM238,AK242))</f>
        <v/>
      </c>
      <c r="AN242" s="593"/>
      <c r="AO242" s="592" t="str">
        <f>IFERROR(AL242-AM242,"")</f>
        <v/>
      </c>
      <c r="AQ242" s="238"/>
      <c r="AR242" s="238"/>
      <c r="AS242" s="593" t="str">
        <f>IF(AQ242="","",COUNTIFS(AQ219:AQ238,"&gt;=0",AS219:AS238,AQ242))</f>
        <v/>
      </c>
      <c r="AT242" s="593"/>
      <c r="AU242" s="592" t="str">
        <f>IFERROR(AR242-AS242,"")</f>
        <v/>
      </c>
      <c r="AW242" s="238"/>
      <c r="AX242" s="238"/>
      <c r="AY242" s="593" t="str">
        <f>IF(AW242="","",COUNTIFS(AW219:AW238,"&gt;=0",AY219:AY238,AW242))</f>
        <v/>
      </c>
      <c r="AZ242" s="593"/>
      <c r="BA242" s="592" t="str">
        <f>IFERROR(AX242-AY242,"")</f>
        <v/>
      </c>
      <c r="BC242" s="238"/>
      <c r="BD242" s="238"/>
      <c r="BE242" s="593" t="str">
        <f>IF(BC242="","",COUNTIFS(BC219:BC238,"&gt;=0",BE219:BE238,BC242))</f>
        <v/>
      </c>
      <c r="BF242" s="593"/>
      <c r="BG242" s="592" t="str">
        <f>IFERROR(BD242-BE242,"")</f>
        <v/>
      </c>
      <c r="BH242" s="572"/>
      <c r="BI242" s="238"/>
      <c r="BJ242" s="238"/>
      <c r="BK242" s="593" t="str">
        <f>IF(BI242="","",COUNTIFS(BI219:BI238,"&gt;=0",BK219:BK238,BI242))</f>
        <v/>
      </c>
      <c r="BL242" s="593"/>
      <c r="BM242" s="592" t="str">
        <f>IFERROR(BJ242-BK242,"")</f>
        <v/>
      </c>
      <c r="BO242" s="238"/>
      <c r="BP242" s="238"/>
      <c r="BQ242" s="578">
        <f>+COUNTIF(BQ219:BQ238,BO242)</f>
        <v>0</v>
      </c>
      <c r="BR242" s="238">
        <f t="shared" si="114"/>
        <v>0</v>
      </c>
      <c r="BT242" s="238"/>
      <c r="BU242" s="238"/>
      <c r="BV242" s="578">
        <f>+COUNTIF(BV219:BV238,BT242)</f>
        <v>0</v>
      </c>
      <c r="BW242" s="238">
        <f t="shared" si="115"/>
        <v>0</v>
      </c>
      <c r="BY242" s="238"/>
      <c r="BZ242" s="238"/>
      <c r="CA242" s="578">
        <f>+COUNTIF(CA219:CA238,BY242)</f>
        <v>0</v>
      </c>
      <c r="CB242" s="238">
        <f t="shared" si="116"/>
        <v>0</v>
      </c>
      <c r="CD242" s="238"/>
      <c r="CE242" s="238"/>
      <c r="CF242" s="578">
        <f>+COUNTIF(CF219:CF238,CD242)</f>
        <v>0</v>
      </c>
      <c r="CG242" s="238">
        <f t="shared" si="117"/>
        <v>0</v>
      </c>
      <c r="CI242" s="238"/>
      <c r="CJ242" s="238"/>
      <c r="CK242" s="578">
        <f>+COUNTIF(CK219:CK238,CI242)</f>
        <v>0</v>
      </c>
      <c r="CL242" s="238">
        <f t="shared" si="118"/>
        <v>0</v>
      </c>
      <c r="CN242" s="238"/>
      <c r="CO242" s="238"/>
      <c r="CP242" s="578">
        <f>+COUNTIF(CP219:CP238,CN242)</f>
        <v>0</v>
      </c>
      <c r="CQ242" s="238">
        <f t="shared" si="119"/>
        <v>0</v>
      </c>
    </row>
    <row r="243" spans="1:95" s="413" customFormat="1" ht="15.75">
      <c r="A243" s="656" t="s">
        <v>104</v>
      </c>
      <c r="B243" s="657">
        <f>SUM(B240:B242)</f>
        <v>10</v>
      </c>
      <c r="C243" s="657">
        <f>SUM(C240:C242)</f>
        <v>8</v>
      </c>
      <c r="D243" s="488"/>
      <c r="F243" s="628"/>
      <c r="G243" s="656" t="s">
        <v>104</v>
      </c>
      <c r="H243" s="657">
        <f>SUM(H240:H242)</f>
        <v>9</v>
      </c>
      <c r="I243" s="657">
        <f>SUM(I240:I242)</f>
        <v>10</v>
      </c>
      <c r="J243" s="488"/>
      <c r="L243" s="628"/>
      <c r="M243" s="656" t="s">
        <v>104</v>
      </c>
      <c r="N243" s="657">
        <f>SUM(N240:N242)</f>
        <v>4</v>
      </c>
      <c r="O243" s="657">
        <f>SUM(O240:O242)</f>
        <v>4</v>
      </c>
      <c r="P243" s="488"/>
      <c r="R243" s="628"/>
      <c r="S243" s="656" t="s">
        <v>104</v>
      </c>
      <c r="T243" s="657">
        <f>SUM(T240:T242)</f>
        <v>4</v>
      </c>
      <c r="U243" s="657">
        <f>SUM(U240:U242)</f>
        <v>7</v>
      </c>
      <c r="V243" s="488"/>
      <c r="X243" s="628"/>
      <c r="Y243" s="656" t="s">
        <v>104</v>
      </c>
      <c r="Z243" s="657">
        <f>SUM(Z240:Z242)</f>
        <v>0</v>
      </c>
      <c r="AA243" s="657">
        <f>SUM(AA240:AA242)</f>
        <v>0</v>
      </c>
      <c r="AB243" s="488"/>
      <c r="AE243" s="656" t="s">
        <v>104</v>
      </c>
      <c r="AF243" s="657">
        <f>SUM(AF240:AF242)</f>
        <v>0</v>
      </c>
      <c r="AG243" s="657">
        <f>SUM(AG240:AG242)</f>
        <v>0</v>
      </c>
      <c r="AH243" s="488"/>
      <c r="AK243" s="656" t="s">
        <v>104</v>
      </c>
      <c r="AL243" s="657">
        <f>SUM(AL240:AL242)</f>
        <v>0</v>
      </c>
      <c r="AM243" s="657">
        <f>SUM(AM240:AM242)</f>
        <v>0</v>
      </c>
      <c r="AN243" s="488"/>
      <c r="AQ243" s="656" t="s">
        <v>104</v>
      </c>
      <c r="AR243" s="657">
        <f>SUM(AR240:AR242)</f>
        <v>0</v>
      </c>
      <c r="AS243" s="657">
        <f>SUM(AS240:AS242)</f>
        <v>0</v>
      </c>
      <c r="AT243" s="488"/>
      <c r="AW243" s="656" t="s">
        <v>104</v>
      </c>
      <c r="AX243" s="657">
        <f>SUM(AX240:AX242)</f>
        <v>0</v>
      </c>
      <c r="AY243" s="657">
        <f>SUM(AY240:AY242)</f>
        <v>0</v>
      </c>
      <c r="AZ243" s="488"/>
      <c r="BC243" s="656" t="s">
        <v>104</v>
      </c>
      <c r="BD243" s="657">
        <f>SUM(BD240:BD242)</f>
        <v>4</v>
      </c>
      <c r="BE243" s="657">
        <f>SUM(BE240:BE242)</f>
        <v>3</v>
      </c>
      <c r="BF243" s="488"/>
      <c r="BI243" s="656" t="s">
        <v>104</v>
      </c>
      <c r="BJ243" s="657">
        <f>SUM(BJ240:BJ242)</f>
        <v>0</v>
      </c>
      <c r="BK243" s="657">
        <f>SUM(BK240:BK242)</f>
        <v>0</v>
      </c>
      <c r="BL243" s="488"/>
      <c r="BO243" s="656" t="s">
        <v>104</v>
      </c>
      <c r="BP243" s="657">
        <f>SUM(BP240:BP242)</f>
        <v>0</v>
      </c>
      <c r="BQ243" s="657">
        <f>SUM(BQ240:BQ242)</f>
        <v>0</v>
      </c>
      <c r="BT243" s="656" t="s">
        <v>104</v>
      </c>
      <c r="BU243" s="657">
        <f>SUM(BU240:BU242)</f>
        <v>0</v>
      </c>
      <c r="BV243" s="657">
        <f>SUM(BV240:BV242)</f>
        <v>0</v>
      </c>
      <c r="BY243" s="656" t="s">
        <v>104</v>
      </c>
      <c r="BZ243" s="657">
        <f>SUM(BZ240:BZ242)</f>
        <v>0</v>
      </c>
      <c r="CA243" s="657">
        <f>SUM(CA240:CA242)</f>
        <v>0</v>
      </c>
      <c r="CD243" s="656" t="s">
        <v>104</v>
      </c>
      <c r="CE243" s="657">
        <f>SUM(CE240:CE242)</f>
        <v>0</v>
      </c>
      <c r="CF243" s="657">
        <f>SUM(CF240:CF242)</f>
        <v>0</v>
      </c>
      <c r="CI243" s="656" t="s">
        <v>104</v>
      </c>
      <c r="CJ243" s="657">
        <f>SUM(CJ240:CJ242)</f>
        <v>0</v>
      </c>
      <c r="CK243" s="657">
        <f>SUM(CK240:CK242)</f>
        <v>0</v>
      </c>
      <c r="CN243" s="656" t="s">
        <v>104</v>
      </c>
      <c r="CO243" s="657">
        <f>SUM(CO240:CO242)</f>
        <v>0</v>
      </c>
      <c r="CP243" s="657">
        <f>SUM(CP240:CP242)</f>
        <v>0</v>
      </c>
    </row>
    <row r="244" spans="1:95" ht="15.75">
      <c r="A244" s="970" t="s">
        <v>105</v>
      </c>
      <c r="B244" s="970"/>
      <c r="C244" s="447">
        <f>SUM(B243,N243,T243,Z243,AF243,AL243,AX243,AR243,BD243,BJ243,H243)</f>
        <v>31</v>
      </c>
      <c r="D244" s="512"/>
      <c r="G244" s="577">
        <v>137</v>
      </c>
      <c r="R244" s="571"/>
      <c r="S244" s="577">
        <v>137</v>
      </c>
      <c r="X244" s="571"/>
    </row>
    <row r="245" spans="1:95" ht="15.75">
      <c r="A245" s="968" t="s">
        <v>103</v>
      </c>
      <c r="B245" s="969"/>
      <c r="C245" s="447">
        <f>SUM(C243,O243,U243,AA243,AG243,AM243,AS243,AY243,BE243,BK243,I243)</f>
        <v>32</v>
      </c>
      <c r="D245" s="512"/>
    </row>
    <row r="246" spans="1:95" ht="7.9" customHeight="1">
      <c r="A246" s="512"/>
      <c r="B246" s="512"/>
      <c r="C246" s="512"/>
      <c r="D246" s="512"/>
      <c r="E246" s="512"/>
      <c r="F246" s="512"/>
      <c r="G246" s="512"/>
      <c r="K246" s="512"/>
      <c r="P246" s="512"/>
      <c r="Q246" s="512"/>
      <c r="R246" s="512"/>
      <c r="S246" s="512"/>
      <c r="W246" s="512"/>
      <c r="AA246" s="512"/>
      <c r="AB246" s="512"/>
      <c r="AE246" s="512"/>
      <c r="AF246" s="512"/>
      <c r="AG246" s="512"/>
      <c r="AH246" s="512"/>
      <c r="AK246" s="512"/>
      <c r="AL246" s="512"/>
      <c r="AM246" s="512"/>
      <c r="AN246" s="512"/>
      <c r="AQ246" s="512"/>
      <c r="AR246" s="512"/>
      <c r="AS246" s="512"/>
      <c r="AT246" s="512"/>
      <c r="AW246" s="512"/>
      <c r="AX246" s="512"/>
      <c r="AY246" s="512"/>
      <c r="AZ246" s="512"/>
      <c r="BC246" s="512"/>
      <c r="BD246" s="512"/>
      <c r="BE246" s="512"/>
      <c r="BF246" s="512"/>
      <c r="BI246" s="512"/>
      <c r="BJ246" s="512"/>
      <c r="BK246" s="512"/>
      <c r="BL246" s="512"/>
    </row>
    <row r="247" spans="1:95" ht="18" customHeight="1">
      <c r="A247" s="728" t="s">
        <v>762</v>
      </c>
      <c r="B247" s="974" t="s">
        <v>598</v>
      </c>
      <c r="C247" s="974"/>
      <c r="D247" s="974" t="s">
        <v>691</v>
      </c>
      <c r="E247" s="974"/>
      <c r="F247" s="512"/>
      <c r="K247" s="512"/>
      <c r="P247" s="512"/>
      <c r="Q247" s="512"/>
      <c r="R247" s="512"/>
      <c r="S247" s="512"/>
      <c r="W247" s="512"/>
      <c r="AA247" s="512"/>
      <c r="AB247" s="512"/>
      <c r="AE247" s="974" t="s">
        <v>598</v>
      </c>
      <c r="AF247" s="974"/>
      <c r="AK247" s="974" t="s">
        <v>598</v>
      </c>
      <c r="AL247" s="974"/>
      <c r="AQ247" s="974" t="s">
        <v>598</v>
      </c>
      <c r="AR247" s="974"/>
      <c r="AW247" s="512"/>
      <c r="AX247" s="512"/>
      <c r="AY247" s="512"/>
      <c r="AZ247" s="512"/>
      <c r="BC247" s="512"/>
      <c r="BD247" s="512"/>
      <c r="BE247" s="512"/>
      <c r="BF247" s="512"/>
      <c r="BI247" s="512"/>
      <c r="BJ247" s="512"/>
      <c r="BK247" s="512"/>
      <c r="BL247" s="512"/>
    </row>
    <row r="248" spans="1:95" ht="18" customHeight="1">
      <c r="A248" s="730" t="s">
        <v>63</v>
      </c>
      <c r="B248" s="973">
        <f>IFERROR(Qty!J258,"")</f>
        <v>4763.9629629629626</v>
      </c>
      <c r="C248" s="973"/>
      <c r="D248" s="1008">
        <f>IFERROR(B249-B248,"")</f>
        <v>6.0715197956578777</v>
      </c>
      <c r="E248" s="1008"/>
      <c r="AE248" s="973">
        <f>IFERROR(Qty!$J$259,"")</f>
        <v>4270</v>
      </c>
      <c r="AF248" s="973"/>
      <c r="AK248" s="973">
        <f>IFERROR(Qty!$J$259,"")</f>
        <v>4270</v>
      </c>
      <c r="AL248" s="973"/>
      <c r="AQ248" s="973">
        <f>IFERROR(Qty!$J$259,"")</f>
        <v>4270</v>
      </c>
      <c r="AR248" s="973"/>
    </row>
    <row r="249" spans="1:95" ht="18" customHeight="1">
      <c r="A249" s="731" t="s">
        <v>761</v>
      </c>
      <c r="B249" s="972">
        <f>IFERROR(Qty!Q258,"")</f>
        <v>4770.0344827586205</v>
      </c>
      <c r="C249" s="972"/>
      <c r="D249" s="1008"/>
      <c r="E249" s="1008"/>
      <c r="S249" s="922">
        <v>270</v>
      </c>
      <c r="AE249" s="972">
        <f>IFERROR(Qty!$Q$259,"")</f>
        <v>4270</v>
      </c>
      <c r="AF249" s="972"/>
      <c r="AK249" s="972">
        <f>IFERROR(Qty!$Q$259,"")</f>
        <v>4270</v>
      </c>
      <c r="AL249" s="972"/>
      <c r="AQ249" s="972">
        <f>IFERROR(Qty!$Q$259,"")</f>
        <v>4270</v>
      </c>
      <c r="AR249" s="972"/>
    </row>
    <row r="250" spans="1:95">
      <c r="S250" s="963" t="s">
        <v>795</v>
      </c>
      <c r="T250" s="963"/>
      <c r="U250" s="828" t="str">
        <f>IFERROR(VLOOKUP(T251,'CHANGE SHIFT'!$B:$C,2,FALSE),"")</f>
        <v/>
      </c>
      <c r="V250" s="592" t="str">
        <f>IFERROR(VLOOKUP(T251,'SETT AREA UNIT'!$B:$C,2,FALSE),"")</f>
        <v/>
      </c>
      <c r="W250" s="827"/>
    </row>
    <row r="251" spans="1:95" ht="18.75">
      <c r="A251" s="971" t="s">
        <v>6</v>
      </c>
      <c r="B251" s="971"/>
      <c r="C251" s="971"/>
      <c r="E251" s="571"/>
      <c r="F251" s="571"/>
      <c r="K251" s="756"/>
      <c r="L251" s="756"/>
      <c r="Q251" s="756"/>
      <c r="R251" s="756"/>
      <c r="S251" s="736" t="s">
        <v>769</v>
      </c>
      <c r="T251" s="238"/>
      <c r="U251" s="592" t="str">
        <f>IFERROR(VLOOKUP(T251,'Loading RTK'!$C:$D,2,FALSE),"")</f>
        <v/>
      </c>
      <c r="V251" s="592" t="str">
        <f>IFERROR(IF(T251="","",VLOOKUP(T251,'UNIT UNREG'!$B:$C,2,FALSE)),"")</f>
        <v/>
      </c>
      <c r="X251" s="571"/>
      <c r="Y251" s="512"/>
      <c r="Z251" s="512"/>
      <c r="AA251" s="512"/>
      <c r="AC251" s="571"/>
      <c r="AE251" s="512"/>
      <c r="AF251" s="512"/>
      <c r="AG251" s="512"/>
      <c r="AI251" s="571"/>
      <c r="AK251" s="512"/>
      <c r="AL251" s="512"/>
      <c r="AM251" s="512"/>
      <c r="AO251" s="571"/>
      <c r="AQ251" s="512"/>
      <c r="AR251" s="512"/>
      <c r="AS251" s="512"/>
      <c r="AU251" s="571"/>
      <c r="AW251" s="512"/>
      <c r="AX251" s="512"/>
      <c r="AY251" s="512"/>
      <c r="BA251" s="571"/>
      <c r="BC251" s="512"/>
      <c r="BD251" s="512"/>
      <c r="BE251" s="512"/>
      <c r="BG251" s="571"/>
      <c r="BI251" s="512"/>
      <c r="BJ251" s="512"/>
      <c r="BK251" s="512"/>
      <c r="BM251" s="571"/>
    </row>
    <row r="252" spans="1:95" ht="21">
      <c r="A252" s="965" t="s">
        <v>572</v>
      </c>
      <c r="B252" s="966"/>
      <c r="C252" s="966"/>
      <c r="D252" s="966"/>
      <c r="E252" s="967"/>
      <c r="F252" s="571"/>
      <c r="G252" s="965" t="s">
        <v>573</v>
      </c>
      <c r="H252" s="966"/>
      <c r="I252" s="966"/>
      <c r="J252" s="966"/>
      <c r="K252" s="967"/>
      <c r="L252" s="571"/>
      <c r="M252" s="965" t="s">
        <v>171</v>
      </c>
      <c r="N252" s="966"/>
      <c r="O252" s="966"/>
      <c r="P252" s="966"/>
      <c r="Q252" s="967"/>
      <c r="R252" s="571"/>
      <c r="S252" s="965" t="s">
        <v>90</v>
      </c>
      <c r="T252" s="966"/>
      <c r="U252" s="966"/>
      <c r="V252" s="966"/>
      <c r="W252" s="967"/>
      <c r="X252" s="571"/>
      <c r="Y252" s="965" t="s">
        <v>172</v>
      </c>
      <c r="Z252" s="966"/>
      <c r="AA252" s="966"/>
      <c r="AB252" s="966"/>
      <c r="AC252" s="967"/>
      <c r="AE252" s="965" t="s">
        <v>188</v>
      </c>
      <c r="AF252" s="966"/>
      <c r="AG252" s="966"/>
      <c r="AH252" s="966"/>
      <c r="AI252" s="967"/>
      <c r="AK252" s="965" t="s">
        <v>199</v>
      </c>
      <c r="AL252" s="966"/>
      <c r="AM252" s="966"/>
      <c r="AN252" s="966"/>
      <c r="AO252" s="967"/>
      <c r="AQ252" s="965" t="s">
        <v>536</v>
      </c>
      <c r="AR252" s="966"/>
      <c r="AS252" s="966"/>
      <c r="AT252" s="966"/>
      <c r="AU252" s="967"/>
      <c r="AW252" s="965" t="s">
        <v>197</v>
      </c>
      <c r="AX252" s="966"/>
      <c r="AY252" s="966"/>
      <c r="AZ252" s="966"/>
      <c r="BA252" s="967"/>
      <c r="BC252" s="965" t="s">
        <v>168</v>
      </c>
      <c r="BD252" s="966"/>
      <c r="BE252" s="966"/>
      <c r="BF252" s="966"/>
      <c r="BG252" s="967"/>
      <c r="BI252" s="965" t="s">
        <v>189</v>
      </c>
      <c r="BJ252" s="966"/>
      <c r="BK252" s="966"/>
      <c r="BL252" s="966"/>
      <c r="BM252" s="967"/>
      <c r="BO252" s="964" t="s">
        <v>190</v>
      </c>
      <c r="BP252" s="964"/>
      <c r="BQ252" s="964"/>
      <c r="BR252" s="964"/>
      <c r="BT252" s="964" t="s">
        <v>191</v>
      </c>
      <c r="BU252" s="964"/>
      <c r="BV252" s="964"/>
      <c r="BW252" s="964"/>
      <c r="BY252" s="964" t="s">
        <v>192</v>
      </c>
      <c r="BZ252" s="964"/>
      <c r="CA252" s="964"/>
      <c r="CB252" s="964"/>
      <c r="CD252" s="964" t="s">
        <v>193</v>
      </c>
      <c r="CE252" s="964"/>
      <c r="CF252" s="964"/>
      <c r="CG252" s="964"/>
      <c r="CI252" s="964" t="s">
        <v>194</v>
      </c>
      <c r="CJ252" s="964"/>
      <c r="CK252" s="964"/>
      <c r="CL252" s="964"/>
      <c r="CN252" s="964" t="s">
        <v>195</v>
      </c>
      <c r="CO252" s="964"/>
      <c r="CP252" s="964"/>
      <c r="CQ252" s="964"/>
    </row>
    <row r="253" spans="1:95" ht="15.75">
      <c r="A253" s="231" t="s">
        <v>84</v>
      </c>
      <c r="B253" s="68" t="s">
        <v>151</v>
      </c>
      <c r="C253" s="68" t="s">
        <v>152</v>
      </c>
      <c r="D253" s="68" t="s">
        <v>434</v>
      </c>
      <c r="E253" s="68" t="s">
        <v>167</v>
      </c>
      <c r="F253" s="571"/>
      <c r="G253" s="231" t="s">
        <v>84</v>
      </c>
      <c r="H253" s="68" t="s">
        <v>151</v>
      </c>
      <c r="I253" s="68" t="s">
        <v>152</v>
      </c>
      <c r="J253" s="68" t="s">
        <v>434</v>
      </c>
      <c r="K253" s="68" t="s">
        <v>167</v>
      </c>
      <c r="L253" s="571"/>
      <c r="M253" s="231" t="s">
        <v>84</v>
      </c>
      <c r="N253" s="68" t="s">
        <v>151</v>
      </c>
      <c r="O253" s="68" t="s">
        <v>152</v>
      </c>
      <c r="P253" s="68" t="s">
        <v>434</v>
      </c>
      <c r="Q253" s="68" t="s">
        <v>167</v>
      </c>
      <c r="R253" s="571"/>
      <c r="S253" s="231" t="s">
        <v>84</v>
      </c>
      <c r="T253" s="68" t="s">
        <v>151</v>
      </c>
      <c r="U253" s="68" t="s">
        <v>152</v>
      </c>
      <c r="V253" s="68" t="s">
        <v>434</v>
      </c>
      <c r="W253" s="68" t="s">
        <v>167</v>
      </c>
      <c r="X253" s="571"/>
      <c r="Y253" s="231" t="s">
        <v>84</v>
      </c>
      <c r="Z253" s="68" t="s">
        <v>151</v>
      </c>
      <c r="AA253" s="68" t="s">
        <v>152</v>
      </c>
      <c r="AB253" s="68" t="s">
        <v>434</v>
      </c>
      <c r="AC253" s="68" t="s">
        <v>167</v>
      </c>
      <c r="AD253" s="571"/>
      <c r="AE253" s="231" t="s">
        <v>84</v>
      </c>
      <c r="AF253" s="68" t="s">
        <v>151</v>
      </c>
      <c r="AG253" s="68" t="s">
        <v>152</v>
      </c>
      <c r="AH253" s="68" t="s">
        <v>434</v>
      </c>
      <c r="AI253" s="68" t="s">
        <v>167</v>
      </c>
      <c r="AJ253" s="571"/>
      <c r="AK253" s="231" t="s">
        <v>84</v>
      </c>
      <c r="AL253" s="68" t="s">
        <v>151</v>
      </c>
      <c r="AM253" s="68" t="s">
        <v>152</v>
      </c>
      <c r="AN253" s="68" t="s">
        <v>434</v>
      </c>
      <c r="AO253" s="68" t="s">
        <v>167</v>
      </c>
      <c r="AP253" s="571"/>
      <c r="AQ253" s="231" t="s">
        <v>84</v>
      </c>
      <c r="AR253" s="68" t="s">
        <v>151</v>
      </c>
      <c r="AS253" s="68" t="s">
        <v>152</v>
      </c>
      <c r="AT253" s="68" t="s">
        <v>434</v>
      </c>
      <c r="AU253" s="68" t="s">
        <v>167</v>
      </c>
      <c r="AV253" s="571"/>
      <c r="AW253" s="231" t="s">
        <v>84</v>
      </c>
      <c r="AX253" s="68" t="s">
        <v>151</v>
      </c>
      <c r="AY253" s="68" t="s">
        <v>152</v>
      </c>
      <c r="AZ253" s="68" t="s">
        <v>434</v>
      </c>
      <c r="BA253" s="68" t="s">
        <v>167</v>
      </c>
      <c r="BB253" s="571"/>
      <c r="BC253" s="231" t="s">
        <v>84</v>
      </c>
      <c r="BD253" s="68" t="s">
        <v>151</v>
      </c>
      <c r="BE253" s="68" t="s">
        <v>152</v>
      </c>
      <c r="BF253" s="68" t="s">
        <v>434</v>
      </c>
      <c r="BG253" s="68" t="s">
        <v>167</v>
      </c>
      <c r="BH253" s="571"/>
      <c r="BI253" s="231" t="s">
        <v>84</v>
      </c>
      <c r="BJ253" s="68" t="s">
        <v>151</v>
      </c>
      <c r="BK253" s="68" t="s">
        <v>152</v>
      </c>
      <c r="BL253" s="68" t="s">
        <v>434</v>
      </c>
      <c r="BM253" s="68" t="s">
        <v>167</v>
      </c>
      <c r="BO253" s="68" t="s">
        <v>84</v>
      </c>
      <c r="BP253" s="68" t="s">
        <v>102</v>
      </c>
      <c r="BQ253" s="68" t="s">
        <v>79</v>
      </c>
      <c r="BR253" s="68" t="s">
        <v>167</v>
      </c>
      <c r="BT253" s="68" t="s">
        <v>84</v>
      </c>
      <c r="BU253" s="68" t="s">
        <v>102</v>
      </c>
      <c r="BV253" s="68" t="s">
        <v>79</v>
      </c>
      <c r="BW253" s="68" t="s">
        <v>167</v>
      </c>
      <c r="BY253" s="68" t="s">
        <v>84</v>
      </c>
      <c r="BZ253" s="68" t="s">
        <v>102</v>
      </c>
      <c r="CA253" s="68" t="s">
        <v>79</v>
      </c>
      <c r="CB253" s="68" t="s">
        <v>167</v>
      </c>
      <c r="CD253" s="68" t="s">
        <v>84</v>
      </c>
      <c r="CE253" s="68" t="s">
        <v>102</v>
      </c>
      <c r="CF253" s="68" t="s">
        <v>79</v>
      </c>
      <c r="CG253" s="68" t="s">
        <v>167</v>
      </c>
      <c r="CI253" s="68" t="s">
        <v>84</v>
      </c>
      <c r="CJ253" s="68" t="s">
        <v>102</v>
      </c>
      <c r="CK253" s="68" t="s">
        <v>79</v>
      </c>
      <c r="CL253" s="68" t="s">
        <v>167</v>
      </c>
      <c r="CN253" s="68" t="s">
        <v>84</v>
      </c>
      <c r="CO253" s="68" t="s">
        <v>102</v>
      </c>
      <c r="CP253" s="68" t="s">
        <v>79</v>
      </c>
      <c r="CQ253" s="68" t="s">
        <v>167</v>
      </c>
    </row>
    <row r="254" spans="1:95">
      <c r="A254" s="238">
        <v>4</v>
      </c>
      <c r="B254" s="7">
        <v>305</v>
      </c>
      <c r="C254" s="356" t="s">
        <v>65</v>
      </c>
      <c r="D254" s="592" t="str">
        <f>IFERROR(VLOOKUP(B254,'SETT AREA UNIT'!$B:$C,2,FALSE),"")</f>
        <v>KM 34</v>
      </c>
      <c r="E254" s="592" t="str">
        <f>IFERROR(IF(B254="","",VLOOKUP(B254,'UNIT UNREG'!$B:$C,2,FALSE)),"")</f>
        <v/>
      </c>
      <c r="F254" s="574"/>
      <c r="G254" s="238">
        <v>6</v>
      </c>
      <c r="H254" s="7">
        <v>340</v>
      </c>
      <c r="I254" s="356" t="s">
        <v>574</v>
      </c>
      <c r="J254" s="592" t="str">
        <f>IFERROR(VLOOKUP(H254,'SETT AREA UNIT'!$B:$C,2,FALSE),"")</f>
        <v>KM 69</v>
      </c>
      <c r="K254" s="592" t="str">
        <f>IFERROR(IF(H254="","",VLOOKUP(H254,'UNIT UNREG'!$B:$C,2,FALSE)),"")</f>
        <v/>
      </c>
      <c r="L254" s="574"/>
      <c r="M254" s="238">
        <v>2</v>
      </c>
      <c r="N254" s="7">
        <v>101</v>
      </c>
      <c r="O254" s="433" t="s">
        <v>427</v>
      </c>
      <c r="P254" s="592" t="str">
        <f>IFERROR(VLOOKUP(N254,'SETT AREA UNIT'!$B:$C,2,FALSE),"")</f>
        <v>KM 65</v>
      </c>
      <c r="Q254" s="592" t="str">
        <f>IFERROR(IF(N254="","",VLOOKUP(N254,'UNIT UNREG'!$B:$C,2,FALSE)),"")</f>
        <v/>
      </c>
      <c r="R254" s="574"/>
      <c r="S254" s="238">
        <v>0</v>
      </c>
      <c r="T254" s="7">
        <v>180</v>
      </c>
      <c r="U254" s="724" t="s">
        <v>70</v>
      </c>
      <c r="V254" s="592" t="str">
        <f>IFERROR(VLOOKUP(T254,'SETT AREA UNIT'!$B:$C,2,FALSE),"")</f>
        <v>KM 65</v>
      </c>
      <c r="W254" s="592" t="str">
        <f>IFERROR(IF(T254="","",VLOOKUP(T254,'UNIT UNREG'!$B:$C,2,FALSE)),"")</f>
        <v/>
      </c>
      <c r="X254" s="574"/>
      <c r="Y254" s="238"/>
      <c r="Z254" s="238"/>
      <c r="AA254" s="573"/>
      <c r="AB254" s="592" t="str">
        <f>IFERROR(VLOOKUP(Z254,'SETT AREA UNIT'!$B:$C,2,FALSE),"")</f>
        <v/>
      </c>
      <c r="AC254" s="592" t="str">
        <f>IFERROR(IF(Z254="","",VLOOKUP(Z254,'UNIT UNREG'!$B:$C,2,FALSE)),"")</f>
        <v/>
      </c>
      <c r="AE254" s="238"/>
      <c r="AF254" s="238"/>
      <c r="AG254" s="573"/>
      <c r="AH254" s="592" t="str">
        <f>IFERROR(VLOOKUP(AF254,'SETT AREA UNIT'!$B:$C,2,FALSE),"")</f>
        <v/>
      </c>
      <c r="AI254" s="592" t="str">
        <f>IFERROR(IF(AF254="","",VLOOKUP(AF254,'UNIT UNREG'!$B:$C,2,FALSE)),"")</f>
        <v/>
      </c>
      <c r="AK254" s="238"/>
      <c r="AL254" s="238"/>
      <c r="AM254" s="238"/>
      <c r="AN254" s="592" t="str">
        <f>IFERROR(VLOOKUP(AL254,'SETT AREA UNIT'!$B:$C,2,FALSE),"")</f>
        <v/>
      </c>
      <c r="AO254" s="592" t="str">
        <f>IFERROR(IF(AL254="","",VLOOKUP(AL254,'UNIT UNREG'!$B:$C,2,FALSE)),"")</f>
        <v/>
      </c>
      <c r="AQ254" s="238"/>
      <c r="AR254" s="238"/>
      <c r="AS254" s="238"/>
      <c r="AT254" s="592" t="str">
        <f>IFERROR(VLOOKUP(AR254,'SETT AREA UNIT'!$B:$C,2,FALSE),"")</f>
        <v/>
      </c>
      <c r="AU254" s="592" t="str">
        <f>IFERROR(IF(AR254="","",VLOOKUP(AR254,'UNIT UNREG'!$B:$C,2,FALSE)),"")</f>
        <v/>
      </c>
      <c r="AW254" s="238"/>
      <c r="AX254" s="238"/>
      <c r="AY254" s="238"/>
      <c r="AZ254" s="592" t="str">
        <f>IFERROR(VLOOKUP(AX254,'SETT AREA UNIT'!$B:$C,2,FALSE),"")</f>
        <v/>
      </c>
      <c r="BA254" s="592" t="str">
        <f>IFERROR(IF(AX254="","",VLOOKUP(AX254,'UNIT UNREG'!$B:$C,2,FALSE)),"")</f>
        <v/>
      </c>
      <c r="BC254" s="238">
        <v>0</v>
      </c>
      <c r="BD254" s="7">
        <v>379</v>
      </c>
      <c r="BE254" s="418" t="s">
        <v>566</v>
      </c>
      <c r="BF254" s="592" t="str">
        <f>IFERROR(VLOOKUP(BD254,'SETT AREA UNIT'!$B:$C,2,FALSE),"")</f>
        <v>KM 65</v>
      </c>
      <c r="BG254" s="592" t="str">
        <f>IFERROR(IF(BD254="","",VLOOKUP(BD254,'UNIT UNREG'!$B:$C,2,FALSE)),"")</f>
        <v/>
      </c>
      <c r="BH254" s="572"/>
      <c r="BI254" s="238"/>
      <c r="BJ254" s="238"/>
      <c r="BK254" s="238"/>
      <c r="BL254" s="592" t="str">
        <f>IFERROR(VLOOKUP(BJ254,'SETT AREA UNIT'!$B:$C,2,FALSE),"")</f>
        <v/>
      </c>
      <c r="BM254" s="592" t="str">
        <f>IFERROR(VLOOKUP(BJ254,'UNIT UNREG'!$B:$C,2,FALSE),"")</f>
        <v>UNREG</v>
      </c>
      <c r="BO254" s="238"/>
      <c r="BP254" s="238"/>
      <c r="BQ254" s="238"/>
      <c r="BR254" s="238"/>
      <c r="BT254" s="238"/>
      <c r="BU254" s="238"/>
      <c r="BV254" s="238"/>
      <c r="BW254" s="238"/>
      <c r="BY254" s="238"/>
      <c r="BZ254" s="238"/>
      <c r="CA254" s="238"/>
      <c r="CB254" s="238"/>
      <c r="CD254" s="238"/>
      <c r="CE254" s="238"/>
      <c r="CF254" s="238"/>
      <c r="CG254" s="238"/>
      <c r="CI254" s="238"/>
      <c r="CJ254" s="238"/>
      <c r="CK254" s="238"/>
      <c r="CL254" s="238"/>
      <c r="CN254" s="238"/>
      <c r="CO254" s="238"/>
      <c r="CP254" s="238"/>
      <c r="CQ254" s="238"/>
    </row>
    <row r="255" spans="1:95">
      <c r="A255" s="238">
        <v>6</v>
      </c>
      <c r="B255" s="7">
        <v>176</v>
      </c>
      <c r="C255" s="356" t="s">
        <v>65</v>
      </c>
      <c r="D255" s="592" t="str">
        <f>IFERROR(VLOOKUP(B255,'SETT AREA UNIT'!$B:$C,2,FALSE),"")</f>
        <v>KM 65</v>
      </c>
      <c r="E255" s="592" t="str">
        <f>IFERROR(IF(B255="","",VLOOKUP(B255,'UNIT UNREG'!$B:$C,2,FALSE)),"")</f>
        <v/>
      </c>
      <c r="F255" s="574"/>
      <c r="G255" s="238">
        <v>20</v>
      </c>
      <c r="H255" s="7">
        <v>230</v>
      </c>
      <c r="I255" s="356" t="s">
        <v>574</v>
      </c>
      <c r="J255" s="592" t="str">
        <f>IFERROR(VLOOKUP(H255,'SETT AREA UNIT'!$B:$C,2,FALSE),"")</f>
        <v>KM 34</v>
      </c>
      <c r="K255" s="592" t="str">
        <f>IFERROR(IF(H255="","",VLOOKUP(H255,'UNIT UNREG'!$B:$C,2,FALSE)),"")</f>
        <v/>
      </c>
      <c r="L255" s="574"/>
      <c r="M255" s="238">
        <v>4</v>
      </c>
      <c r="N255" s="7">
        <v>181</v>
      </c>
      <c r="O255" s="433" t="s">
        <v>427</v>
      </c>
      <c r="P255" s="592" t="str">
        <f>IFERROR(VLOOKUP(N255,'SETT AREA UNIT'!$B:$C,2,FALSE),"")</f>
        <v>KM 34</v>
      </c>
      <c r="Q255" s="592" t="str">
        <f>IFERROR(IF(N255="","",VLOOKUP(N255,'UNIT UNREG'!$B:$C,2,FALSE)),"")</f>
        <v/>
      </c>
      <c r="R255" s="574"/>
      <c r="S255" s="238">
        <v>1</v>
      </c>
      <c r="T255" s="7">
        <v>310</v>
      </c>
      <c r="U255" s="724" t="s">
        <v>70</v>
      </c>
      <c r="V255" s="592" t="str">
        <f>IFERROR(VLOOKUP(T255,'SETT AREA UNIT'!$B:$C,2,FALSE),"")</f>
        <v>KM 69</v>
      </c>
      <c r="W255" s="592" t="str">
        <f>IFERROR(IF(T255="","",VLOOKUP(T255,'UNIT UNREG'!$B:$C,2,FALSE)),"")</f>
        <v/>
      </c>
      <c r="X255" s="574"/>
      <c r="Y255" s="238"/>
      <c r="Z255" s="238"/>
      <c r="AA255" s="575"/>
      <c r="AB255" s="592" t="str">
        <f>IFERROR(VLOOKUP(Z255,'SETT AREA UNIT'!$B:$C,2,FALSE),"")</f>
        <v/>
      </c>
      <c r="AC255" s="592" t="str">
        <f>IFERROR(IF(Z255="","",VLOOKUP(Z255,'UNIT UNREG'!$B:$C,2,FALSE)),"")</f>
        <v/>
      </c>
      <c r="AE255" s="238"/>
      <c r="AF255" s="238"/>
      <c r="AG255" s="575"/>
      <c r="AH255" s="592" t="str">
        <f>IFERROR(VLOOKUP(AF255,'SETT AREA UNIT'!$B:$C,2,FALSE),"")</f>
        <v/>
      </c>
      <c r="AI255" s="592" t="str">
        <f>IFERROR(IF(AF255="","",VLOOKUP(AF255,'UNIT UNREG'!$B:$C,2,FALSE)),"")</f>
        <v/>
      </c>
      <c r="AK255" s="238"/>
      <c r="AL255" s="238"/>
      <c r="AM255" s="238"/>
      <c r="AN255" s="592" t="str">
        <f>IFERROR(VLOOKUP(AL255,'SETT AREA UNIT'!$B:$C,2,FALSE),"")</f>
        <v/>
      </c>
      <c r="AO255" s="592" t="str">
        <f>IFERROR(IF(AL255="","",VLOOKUP(AL255,'UNIT UNREG'!$B:$C,2,FALSE)),"")</f>
        <v/>
      </c>
      <c r="AQ255" s="238"/>
      <c r="AR255" s="238"/>
      <c r="AS255" s="238"/>
      <c r="AT255" s="592" t="str">
        <f>IFERROR(VLOOKUP(AR255,'SETT AREA UNIT'!$B:$C,2,FALSE),"")</f>
        <v/>
      </c>
      <c r="AU255" s="592" t="str">
        <f>IFERROR(IF(AR255="","",VLOOKUP(AR255,'UNIT UNREG'!$B:$C,2,FALSE)),"")</f>
        <v/>
      </c>
      <c r="AW255" s="238"/>
      <c r="AX255" s="238"/>
      <c r="AY255" s="238"/>
      <c r="AZ255" s="592" t="str">
        <f>IFERROR(VLOOKUP(AX255,'SETT AREA UNIT'!$B:$C,2,FALSE),"")</f>
        <v/>
      </c>
      <c r="BA255" s="592" t="str">
        <f>IFERROR(IF(AX255="","",VLOOKUP(AX255,'UNIT UNREG'!$B:$C,2,FALSE)),"")</f>
        <v/>
      </c>
      <c r="BC255" s="238">
        <v>1</v>
      </c>
      <c r="BD255" s="7">
        <v>204</v>
      </c>
      <c r="BE255" s="418" t="s">
        <v>566</v>
      </c>
      <c r="BF255" s="592" t="str">
        <f>IFERROR(VLOOKUP(BD255,'SETT AREA UNIT'!$B:$C,2,FALSE),"")</f>
        <v>KM 65</v>
      </c>
      <c r="BG255" s="592" t="str">
        <f>IFERROR(IF(BD255="","",VLOOKUP(BD255,'UNIT UNREG'!$B:$C,2,FALSE)),"")</f>
        <v/>
      </c>
      <c r="BH255" s="572"/>
      <c r="BI255" s="238"/>
      <c r="BJ255" s="238"/>
      <c r="BK255" s="238"/>
      <c r="BL255" s="592" t="str">
        <f>IFERROR(VLOOKUP(BJ255,'SETT AREA UNIT'!$B:$C,2,FALSE),"")</f>
        <v/>
      </c>
      <c r="BM255" s="592" t="str">
        <f>IFERROR(VLOOKUP(BJ255,'UNIT UNREG'!$B:$C,2,FALSE),"")</f>
        <v>UNREG</v>
      </c>
      <c r="BO255" s="238"/>
      <c r="BP255" s="238"/>
      <c r="BQ255" s="238"/>
      <c r="BR255" s="238"/>
      <c r="BT255" s="238"/>
      <c r="BU255" s="238"/>
      <c r="BV255" s="238"/>
      <c r="BW255" s="238"/>
      <c r="BY255" s="238"/>
      <c r="BZ255" s="238"/>
      <c r="CA255" s="238"/>
      <c r="CB255" s="238"/>
      <c r="CD255" s="238"/>
      <c r="CE255" s="238"/>
      <c r="CF255" s="238"/>
      <c r="CG255" s="238"/>
      <c r="CI255" s="238"/>
      <c r="CJ255" s="238"/>
      <c r="CK255" s="238"/>
      <c r="CL255" s="238"/>
      <c r="CN255" s="238"/>
      <c r="CO255" s="238"/>
      <c r="CP255" s="238"/>
      <c r="CQ255" s="238"/>
    </row>
    <row r="256" spans="1:95">
      <c r="A256" s="238">
        <v>10</v>
      </c>
      <c r="B256" s="7">
        <v>300</v>
      </c>
      <c r="C256" s="356" t="s">
        <v>65</v>
      </c>
      <c r="D256" s="592" t="str">
        <f>IFERROR(VLOOKUP(B256,'SETT AREA UNIT'!$B:$C,2,FALSE),"")</f>
        <v>KM 34</v>
      </c>
      <c r="E256" s="592" t="str">
        <f>IFERROR(IF(B256="","",VLOOKUP(B256,'UNIT UNREG'!$B:$C,2,FALSE)),"")</f>
        <v/>
      </c>
      <c r="F256" s="574"/>
      <c r="G256" s="238">
        <v>22</v>
      </c>
      <c r="H256" s="7">
        <v>163</v>
      </c>
      <c r="I256" s="356" t="s">
        <v>574</v>
      </c>
      <c r="J256" s="592" t="str">
        <f>IFERROR(VLOOKUP(H256,'SETT AREA UNIT'!$B:$C,2,FALSE),"")</f>
        <v>KM 34</v>
      </c>
      <c r="K256" s="592" t="str">
        <f>IFERROR(IF(H256="","",VLOOKUP(H256,'UNIT UNREG'!$B:$C,2,FALSE)),"")</f>
        <v>FLT</v>
      </c>
      <c r="L256" s="574"/>
      <c r="M256" s="238">
        <v>14</v>
      </c>
      <c r="N256" s="7">
        <v>287</v>
      </c>
      <c r="O256" s="433" t="s">
        <v>427</v>
      </c>
      <c r="P256" s="592" t="str">
        <f>IFERROR(VLOOKUP(N256,'SETT AREA UNIT'!$B:$C,2,FALSE),"")</f>
        <v>KM 69</v>
      </c>
      <c r="Q256" s="592" t="str">
        <f>IFERROR(IF(N256="","",VLOOKUP(N256,'UNIT UNREG'!$B:$C,2,FALSE)),"")</f>
        <v/>
      </c>
      <c r="R256" s="574"/>
      <c r="S256" s="238">
        <v>3</v>
      </c>
      <c r="T256" s="7">
        <v>349</v>
      </c>
      <c r="U256" s="724" t="s">
        <v>70</v>
      </c>
      <c r="V256" s="592" t="str">
        <f>IFERROR(VLOOKUP(T256,'SETT AREA UNIT'!$B:$C,2,FALSE),"")</f>
        <v>KM 65</v>
      </c>
      <c r="W256" s="592" t="str">
        <f>IFERROR(IF(T256="","",VLOOKUP(T256,'UNIT UNREG'!$B:$C,2,FALSE)),"")</f>
        <v/>
      </c>
      <c r="X256" s="574"/>
      <c r="Y256" s="238"/>
      <c r="Z256" s="238"/>
      <c r="AA256" s="573"/>
      <c r="AB256" s="592" t="str">
        <f>IFERROR(VLOOKUP(Z256,'SETT AREA UNIT'!$B:$C,2,FALSE),"")</f>
        <v/>
      </c>
      <c r="AC256" s="592" t="str">
        <f>IFERROR(IF(Z256="","",VLOOKUP(Z256,'UNIT UNREG'!$B:$C,2,FALSE)),"")</f>
        <v/>
      </c>
      <c r="AE256" s="238"/>
      <c r="AF256" s="238"/>
      <c r="AG256" s="573"/>
      <c r="AH256" s="592" t="str">
        <f>IFERROR(VLOOKUP(AF256,'SETT AREA UNIT'!$B:$C,2,FALSE),"")</f>
        <v/>
      </c>
      <c r="AI256" s="592" t="str">
        <f>IFERROR(IF(AF256="","",VLOOKUP(AF256,'UNIT UNREG'!$B:$C,2,FALSE)),"")</f>
        <v/>
      </c>
      <c r="AK256" s="238"/>
      <c r="AL256" s="238"/>
      <c r="AM256" s="238"/>
      <c r="AN256" s="592" t="str">
        <f>IFERROR(VLOOKUP(AL256,'SETT AREA UNIT'!$B:$C,2,FALSE),"")</f>
        <v/>
      </c>
      <c r="AO256" s="592" t="str">
        <f>IFERROR(IF(AL256="","",VLOOKUP(AL256,'UNIT UNREG'!$B:$C,2,FALSE)),"")</f>
        <v/>
      </c>
      <c r="AQ256" s="238"/>
      <c r="AR256" s="238"/>
      <c r="AS256" s="238"/>
      <c r="AT256" s="592" t="str">
        <f>IFERROR(VLOOKUP(AR256,'SETT AREA UNIT'!$B:$C,2,FALSE),"")</f>
        <v/>
      </c>
      <c r="AU256" s="592" t="str">
        <f>IFERROR(IF(AR256="","",VLOOKUP(AR256,'UNIT UNREG'!$B:$C,2,FALSE)),"")</f>
        <v/>
      </c>
      <c r="AW256" s="238"/>
      <c r="AX256" s="238"/>
      <c r="AY256" s="238"/>
      <c r="AZ256" s="592" t="str">
        <f>IFERROR(VLOOKUP(AX256,'SETT AREA UNIT'!$B:$C,2,FALSE),"")</f>
        <v/>
      </c>
      <c r="BA256" s="592" t="str">
        <f>IFERROR(IF(AX256="","",VLOOKUP(AX256,'UNIT UNREG'!$B:$C,2,FALSE)),"")</f>
        <v/>
      </c>
      <c r="BC256" s="238">
        <v>2</v>
      </c>
      <c r="BD256" s="7">
        <v>212</v>
      </c>
      <c r="BE256" s="418" t="s">
        <v>566</v>
      </c>
      <c r="BF256" s="592" t="str">
        <f>IFERROR(VLOOKUP(BD256,'SETT AREA UNIT'!$B:$C,2,FALSE),"")</f>
        <v>KM 65</v>
      </c>
      <c r="BG256" s="592" t="str">
        <f>IFERROR(IF(BD256="","",VLOOKUP(BD256,'UNIT UNREG'!$B:$C,2,FALSE)),"")</f>
        <v/>
      </c>
      <c r="BH256" s="572"/>
      <c r="BI256" s="238"/>
      <c r="BJ256" s="238"/>
      <c r="BK256" s="238"/>
      <c r="BL256" s="592" t="str">
        <f>IFERROR(VLOOKUP(BJ256,'SETT AREA UNIT'!$B:$C,2,FALSE),"")</f>
        <v/>
      </c>
      <c r="BM256" s="592" t="str">
        <f>IFERROR(VLOOKUP(BJ256,'UNIT UNREG'!$B:$C,2,FALSE),"")</f>
        <v>UNREG</v>
      </c>
      <c r="BO256" s="238"/>
      <c r="BP256" s="238"/>
      <c r="BQ256" s="238"/>
      <c r="BR256" s="238"/>
      <c r="BT256" s="238"/>
      <c r="BU256" s="238"/>
      <c r="BV256" s="238"/>
      <c r="BW256" s="238"/>
      <c r="BY256" s="238"/>
      <c r="BZ256" s="238"/>
      <c r="CA256" s="238"/>
      <c r="CB256" s="238"/>
      <c r="CD256" s="238"/>
      <c r="CE256" s="238"/>
      <c r="CF256" s="238"/>
      <c r="CG256" s="238"/>
      <c r="CI256" s="238"/>
      <c r="CJ256" s="238"/>
      <c r="CK256" s="238"/>
      <c r="CL256" s="238"/>
      <c r="CN256" s="238"/>
      <c r="CO256" s="238"/>
      <c r="CP256" s="238"/>
      <c r="CQ256" s="238"/>
    </row>
    <row r="257" spans="1:95">
      <c r="A257" s="238">
        <v>24</v>
      </c>
      <c r="B257" s="7">
        <v>198</v>
      </c>
      <c r="C257" s="356" t="s">
        <v>65</v>
      </c>
      <c r="D257" s="592" t="str">
        <f>IFERROR(VLOOKUP(B257,'SETT AREA UNIT'!$B:$C,2,FALSE),"")</f>
        <v>KM 34</v>
      </c>
      <c r="E257" s="592" t="str">
        <f>IFERROR(IF(B257="","",VLOOKUP(B257,'UNIT UNREG'!$B:$C,2,FALSE)),"")</f>
        <v/>
      </c>
      <c r="F257" s="574"/>
      <c r="G257" s="238">
        <v>28</v>
      </c>
      <c r="H257" s="7">
        <v>347</v>
      </c>
      <c r="I257" s="356" t="s">
        <v>574</v>
      </c>
      <c r="J257" s="592" t="str">
        <f>IFERROR(VLOOKUP(H257,'SETT AREA UNIT'!$B:$C,2,FALSE),"")</f>
        <v>KM 34</v>
      </c>
      <c r="K257" s="592" t="str">
        <f>IFERROR(IF(H257="","",VLOOKUP(H257,'UNIT UNREG'!$B:$C,2,FALSE)),"")</f>
        <v/>
      </c>
      <c r="L257" s="574"/>
      <c r="M257" s="238">
        <v>27</v>
      </c>
      <c r="N257" s="7">
        <v>295</v>
      </c>
      <c r="O257" s="433" t="s">
        <v>427</v>
      </c>
      <c r="P257" s="592" t="str">
        <f>IFERROR(VLOOKUP(N257,'SETT AREA UNIT'!$B:$C,2,FALSE),"")</f>
        <v>KM 34</v>
      </c>
      <c r="Q257" s="592" t="str">
        <f>IFERROR(IF(N257="","",VLOOKUP(N257,'UNIT UNREG'!$B:$C,2,FALSE)),"")</f>
        <v/>
      </c>
      <c r="R257" s="574"/>
      <c r="S257" s="238">
        <v>15</v>
      </c>
      <c r="T257" s="7">
        <v>249</v>
      </c>
      <c r="U257" s="724" t="s">
        <v>70</v>
      </c>
      <c r="V257" s="592" t="str">
        <f>IFERROR(VLOOKUP(T257,'SETT AREA UNIT'!$B:$C,2,FALSE),"")</f>
        <v>KM 34</v>
      </c>
      <c r="W257" s="592" t="str">
        <f>IFERROR(IF(T257="","",VLOOKUP(T257,'UNIT UNREG'!$B:$C,2,FALSE)),"")</f>
        <v/>
      </c>
      <c r="X257" s="574"/>
      <c r="Y257" s="238"/>
      <c r="Z257" s="238"/>
      <c r="AA257" s="575"/>
      <c r="AB257" s="592" t="str">
        <f>IFERROR(VLOOKUP(Z257,'SETT AREA UNIT'!$B:$C,2,FALSE),"")</f>
        <v/>
      </c>
      <c r="AC257" s="592" t="str">
        <f>IFERROR(IF(Z257="","",VLOOKUP(Z257,'UNIT UNREG'!$B:$C,2,FALSE)),"")</f>
        <v/>
      </c>
      <c r="AE257" s="238"/>
      <c r="AF257" s="238"/>
      <c r="AG257" s="575"/>
      <c r="AH257" s="592" t="str">
        <f>IFERROR(VLOOKUP(AF257,'SETT AREA UNIT'!$B:$C,2,FALSE),"")</f>
        <v/>
      </c>
      <c r="AI257" s="592" t="str">
        <f>IFERROR(IF(AF257="","",VLOOKUP(AF257,'UNIT UNREG'!$B:$C,2,FALSE)),"")</f>
        <v/>
      </c>
      <c r="AK257" s="238"/>
      <c r="AL257" s="238"/>
      <c r="AM257" s="238"/>
      <c r="AN257" s="592" t="str">
        <f>IFERROR(VLOOKUP(AL257,'SETT AREA UNIT'!$B:$C,2,FALSE),"")</f>
        <v/>
      </c>
      <c r="AO257" s="592" t="str">
        <f>IFERROR(IF(AL257="","",VLOOKUP(AL257,'UNIT UNREG'!$B:$C,2,FALSE)),"")</f>
        <v/>
      </c>
      <c r="AQ257" s="238"/>
      <c r="AR257" s="238"/>
      <c r="AS257" s="238"/>
      <c r="AT257" s="592" t="str">
        <f>IFERROR(VLOOKUP(AR257,'SETT AREA UNIT'!$B:$C,2,FALSE),"")</f>
        <v/>
      </c>
      <c r="AU257" s="592" t="str">
        <f>IFERROR(IF(AR257="","",VLOOKUP(AR257,'UNIT UNREG'!$B:$C,2,FALSE)),"")</f>
        <v/>
      </c>
      <c r="AW257" s="238"/>
      <c r="AX257" s="238"/>
      <c r="AY257" s="238"/>
      <c r="AZ257" s="592" t="str">
        <f>IFERROR(VLOOKUP(AX257,'SETT AREA UNIT'!$B:$C,2,FALSE),"")</f>
        <v/>
      </c>
      <c r="BA257" s="592" t="str">
        <f>IFERROR(IF(AX257="","",VLOOKUP(AX257,'UNIT UNREG'!$B:$C,2,FALSE)),"")</f>
        <v/>
      </c>
      <c r="BC257" s="238">
        <v>2</v>
      </c>
      <c r="BD257" s="7">
        <v>395</v>
      </c>
      <c r="BE257" s="418" t="s">
        <v>566</v>
      </c>
      <c r="BF257" s="592" t="str">
        <f>IFERROR(VLOOKUP(BD257,'SETT AREA UNIT'!$B:$C,2,FALSE),"")</f>
        <v>KM 69</v>
      </c>
      <c r="BG257" s="592" t="str">
        <f>IFERROR(IF(BD257="","",VLOOKUP(BD257,'UNIT UNREG'!$B:$C,2,FALSE)),"")</f>
        <v/>
      </c>
      <c r="BH257" s="572"/>
      <c r="BI257" s="238"/>
      <c r="BJ257" s="238"/>
      <c r="BK257" s="238"/>
      <c r="BL257" s="592" t="str">
        <f>IFERROR(VLOOKUP(BJ257,'SETT AREA UNIT'!$B:$C,2,FALSE),"")</f>
        <v/>
      </c>
      <c r="BM257" s="592" t="str">
        <f>IFERROR(VLOOKUP(BJ257,'UNIT UNREG'!$B:$C,2,FALSE),"")</f>
        <v>UNREG</v>
      </c>
      <c r="BO257" s="238"/>
      <c r="BP257" s="238"/>
      <c r="BQ257" s="238"/>
      <c r="BR257" s="238"/>
      <c r="BT257" s="238"/>
      <c r="BU257" s="238"/>
      <c r="BV257" s="238"/>
      <c r="BW257" s="238"/>
      <c r="BY257" s="238"/>
      <c r="BZ257" s="238"/>
      <c r="CA257" s="238"/>
      <c r="CB257" s="238"/>
      <c r="CD257" s="238"/>
      <c r="CE257" s="238"/>
      <c r="CF257" s="238"/>
      <c r="CG257" s="238"/>
      <c r="CI257" s="238"/>
      <c r="CJ257" s="238"/>
      <c r="CK257" s="238"/>
      <c r="CL257" s="238"/>
      <c r="CN257" s="238"/>
      <c r="CO257" s="238"/>
      <c r="CP257" s="238"/>
      <c r="CQ257" s="238"/>
    </row>
    <row r="258" spans="1:95">
      <c r="A258" s="238">
        <v>24</v>
      </c>
      <c r="B258" s="7">
        <v>332</v>
      </c>
      <c r="C258" s="356" t="s">
        <v>65</v>
      </c>
      <c r="D258" s="592" t="str">
        <f>IFERROR(VLOOKUP(B258,'SETT AREA UNIT'!$B:$C,2,FALSE),"")</f>
        <v>KM 34</v>
      </c>
      <c r="E258" s="592" t="str">
        <f>IFERROR(IF(B258="","",VLOOKUP(B258,'UNIT UNREG'!$B:$C,2,FALSE)),"")</f>
        <v/>
      </c>
      <c r="F258" s="574"/>
      <c r="G258" s="238">
        <v>30</v>
      </c>
      <c r="H258" s="7">
        <v>250</v>
      </c>
      <c r="I258" s="356" t="s">
        <v>574</v>
      </c>
      <c r="J258" s="592" t="str">
        <f>IFERROR(VLOOKUP(H258,'SETT AREA UNIT'!$B:$C,2,FALSE),"")</f>
        <v>FLEX</v>
      </c>
      <c r="K258" s="592" t="str">
        <f>IFERROR(IF(H258="","",VLOOKUP(H258,'UNIT UNREG'!$B:$C,2,FALSE)),"")</f>
        <v/>
      </c>
      <c r="L258" s="574"/>
      <c r="M258" s="238">
        <v>50</v>
      </c>
      <c r="N258" s="7">
        <v>410</v>
      </c>
      <c r="O258" s="433" t="s">
        <v>427</v>
      </c>
      <c r="P258" s="592" t="str">
        <f>IFERROR(VLOOKUP(N258,'SETT AREA UNIT'!$B:$C,2,FALSE),"")</f>
        <v>KM 34</v>
      </c>
      <c r="Q258" s="592" t="str">
        <f>IFERROR(IF(N258="","",VLOOKUP(N258,'UNIT UNREG'!$B:$C,2,FALSE)),"")</f>
        <v/>
      </c>
      <c r="R258" s="574"/>
      <c r="S258" s="238">
        <v>15</v>
      </c>
      <c r="T258" s="7">
        <v>342</v>
      </c>
      <c r="U258" s="724" t="s">
        <v>70</v>
      </c>
      <c r="V258" s="592" t="str">
        <f>IFERROR(VLOOKUP(T258,'SETT AREA UNIT'!$B:$C,2,FALSE),"")</f>
        <v>KM 69</v>
      </c>
      <c r="W258" s="592" t="str">
        <f>IFERROR(IF(T258="","",VLOOKUP(T258,'UNIT UNREG'!$B:$C,2,FALSE)),"")</f>
        <v/>
      </c>
      <c r="X258" s="574"/>
      <c r="Y258" s="238"/>
      <c r="Z258" s="238"/>
      <c r="AA258" s="573"/>
      <c r="AB258" s="592" t="str">
        <f>IFERROR(VLOOKUP(Z258,'SETT AREA UNIT'!$B:$C,2,FALSE),"")</f>
        <v/>
      </c>
      <c r="AC258" s="592" t="str">
        <f>IFERROR(IF(Z258="","",VLOOKUP(Z258,'UNIT UNREG'!$B:$C,2,FALSE)),"")</f>
        <v/>
      </c>
      <c r="AE258" s="238"/>
      <c r="AF258" s="238"/>
      <c r="AG258" s="573"/>
      <c r="AH258" s="592" t="str">
        <f>IFERROR(VLOOKUP(AF258,'SETT AREA UNIT'!$B:$C,2,FALSE),"")</f>
        <v/>
      </c>
      <c r="AI258" s="592" t="str">
        <f>IFERROR(IF(AF258="","",VLOOKUP(AF258,'UNIT UNREG'!$B:$C,2,FALSE)),"")</f>
        <v/>
      </c>
      <c r="AK258" s="238"/>
      <c r="AL258" s="238"/>
      <c r="AM258" s="238"/>
      <c r="AN258" s="592" t="str">
        <f>IFERROR(VLOOKUP(AL258,'SETT AREA UNIT'!$B:$C,2,FALSE),"")</f>
        <v/>
      </c>
      <c r="AO258" s="592" t="str">
        <f>IFERROR(IF(AL258="","",VLOOKUP(AL258,'UNIT UNREG'!$B:$C,2,FALSE)),"")</f>
        <v/>
      </c>
      <c r="AQ258" s="238"/>
      <c r="AR258" s="238"/>
      <c r="AS258" s="238"/>
      <c r="AT258" s="592" t="str">
        <f>IFERROR(VLOOKUP(AR258,'SETT AREA UNIT'!$B:$C,2,FALSE),"")</f>
        <v/>
      </c>
      <c r="AU258" s="592" t="str">
        <f>IFERROR(IF(AR258="","",VLOOKUP(AR258,'UNIT UNREG'!$B:$C,2,FALSE)),"")</f>
        <v/>
      </c>
      <c r="AW258" s="238"/>
      <c r="AX258" s="238"/>
      <c r="AY258" s="238"/>
      <c r="AZ258" s="592" t="str">
        <f>IFERROR(VLOOKUP(AX258,'SETT AREA UNIT'!$B:$C,2,FALSE),"")</f>
        <v/>
      </c>
      <c r="BA258" s="592" t="str">
        <f>IFERROR(IF(AX258="","",VLOOKUP(AX258,'UNIT UNREG'!$B:$C,2,FALSE)),"")</f>
        <v/>
      </c>
      <c r="BC258" s="238"/>
      <c r="BD258" s="238"/>
      <c r="BE258" s="238"/>
      <c r="BF258" s="592" t="str">
        <f>IFERROR(VLOOKUP(BD258,'SETT AREA UNIT'!$B:$C,2,FALSE),"")</f>
        <v/>
      </c>
      <c r="BG258" s="592" t="str">
        <f>IFERROR(IF(BD258="","",VLOOKUP(BD258,'UNIT UNREG'!$B:$C,2,FALSE)),"")</f>
        <v/>
      </c>
      <c r="BH258" s="572"/>
      <c r="BI258" s="238"/>
      <c r="BJ258" s="238"/>
      <c r="BK258" s="238"/>
      <c r="BL258" s="592" t="str">
        <f>IFERROR(VLOOKUP(BJ258,'SETT AREA UNIT'!$B:$C,2,FALSE),"")</f>
        <v/>
      </c>
      <c r="BM258" s="592" t="str">
        <f>IFERROR(VLOOKUP(BJ258,'UNIT UNREG'!$B:$C,2,FALSE),"")</f>
        <v>UNREG</v>
      </c>
      <c r="BO258" s="238"/>
      <c r="BP258" s="238"/>
      <c r="BQ258" s="238"/>
      <c r="BR258" s="238"/>
      <c r="BT258" s="238"/>
      <c r="BU258" s="238"/>
      <c r="BV258" s="238"/>
      <c r="BW258" s="238"/>
      <c r="BY258" s="238"/>
      <c r="BZ258" s="238"/>
      <c r="CA258" s="238"/>
      <c r="CB258" s="238"/>
      <c r="CD258" s="238"/>
      <c r="CE258" s="238"/>
      <c r="CF258" s="238"/>
      <c r="CG258" s="238"/>
      <c r="CI258" s="238"/>
      <c r="CJ258" s="238"/>
      <c r="CK258" s="238"/>
      <c r="CL258" s="238"/>
      <c r="CN258" s="238"/>
      <c r="CO258" s="238"/>
      <c r="CP258" s="238"/>
      <c r="CQ258" s="238"/>
    </row>
    <row r="259" spans="1:95">
      <c r="A259" s="238">
        <v>31</v>
      </c>
      <c r="B259" s="7">
        <v>173</v>
      </c>
      <c r="C259" s="356" t="s">
        <v>65</v>
      </c>
      <c r="D259" s="592" t="str">
        <f>IFERROR(VLOOKUP(B259,'SETT AREA UNIT'!$B:$C,2,FALSE),"")</f>
        <v>KM 34</v>
      </c>
      <c r="E259" s="592" t="str">
        <f>IFERROR(IF(B259="","",VLOOKUP(B259,'UNIT UNREG'!$B:$C,2,FALSE)),"")</f>
        <v/>
      </c>
      <c r="F259" s="574"/>
      <c r="G259" s="238">
        <v>30</v>
      </c>
      <c r="H259" s="7">
        <v>95</v>
      </c>
      <c r="I259" s="356" t="s">
        <v>574</v>
      </c>
      <c r="J259" s="592" t="str">
        <f>IFERROR(VLOOKUP(H259,'SETT AREA UNIT'!$B:$C,2,FALSE),"")</f>
        <v>FLEX</v>
      </c>
      <c r="K259" s="592" t="str">
        <f>IFERROR(IF(H259="","",VLOOKUP(H259,'UNIT UNREG'!$B:$C,2,FALSE)),"")</f>
        <v>FLT</v>
      </c>
      <c r="L259" s="574"/>
      <c r="M259" s="238"/>
      <c r="N259" s="238"/>
      <c r="O259" s="575"/>
      <c r="P259" s="592" t="str">
        <f>IFERROR(VLOOKUP(N259,'SETT AREA UNIT'!$B:$C,2,FALSE),"")</f>
        <v/>
      </c>
      <c r="Q259" s="592" t="str">
        <f>IFERROR(IF(N259="","",VLOOKUP(N259,'UNIT UNREG'!$B:$C,2,FALSE)),"")</f>
        <v/>
      </c>
      <c r="R259" s="574"/>
      <c r="S259" s="238">
        <v>19</v>
      </c>
      <c r="T259" s="7">
        <v>286</v>
      </c>
      <c r="U259" s="724" t="s">
        <v>70</v>
      </c>
      <c r="V259" s="592" t="str">
        <f>IFERROR(VLOOKUP(T259,'SETT AREA UNIT'!$B:$C,2,FALSE),"")</f>
        <v>KM 69</v>
      </c>
      <c r="W259" s="592" t="str">
        <f>IFERROR(IF(T259="","",VLOOKUP(T259,'UNIT UNREG'!$B:$C,2,FALSE)),"")</f>
        <v/>
      </c>
      <c r="X259" s="574"/>
      <c r="Y259" s="238"/>
      <c r="Z259" s="238"/>
      <c r="AA259" s="575"/>
      <c r="AB259" s="592" t="str">
        <f>IFERROR(VLOOKUP(Z259,'SETT AREA UNIT'!$B:$C,2,FALSE),"")</f>
        <v/>
      </c>
      <c r="AC259" s="592" t="str">
        <f>IFERROR(IF(Z259="","",VLOOKUP(Z259,'UNIT UNREG'!$B:$C,2,FALSE)),"")</f>
        <v/>
      </c>
      <c r="AE259" s="238"/>
      <c r="AF259" s="238"/>
      <c r="AG259" s="575"/>
      <c r="AH259" s="592" t="str">
        <f>IFERROR(VLOOKUP(AF259,'SETT AREA UNIT'!$B:$C,2,FALSE),"")</f>
        <v/>
      </c>
      <c r="AI259" s="592" t="str">
        <f>IFERROR(IF(AF259="","",VLOOKUP(AF259,'UNIT UNREG'!$B:$C,2,FALSE)),"")</f>
        <v/>
      </c>
      <c r="AK259" s="238"/>
      <c r="AL259" s="238"/>
      <c r="AM259" s="238"/>
      <c r="AN259" s="592" t="str">
        <f>IFERROR(VLOOKUP(AL259,'SETT AREA UNIT'!$B:$C,2,FALSE),"")</f>
        <v/>
      </c>
      <c r="AO259" s="592" t="str">
        <f>IFERROR(IF(AL259="","",VLOOKUP(AL259,'UNIT UNREG'!$B:$C,2,FALSE)),"")</f>
        <v/>
      </c>
      <c r="AQ259" s="238"/>
      <c r="AR259" s="238"/>
      <c r="AS259" s="238"/>
      <c r="AT259" s="592" t="str">
        <f>IFERROR(VLOOKUP(AR259,'SETT AREA UNIT'!$B:$C,2,FALSE),"")</f>
        <v/>
      </c>
      <c r="AU259" s="592" t="str">
        <f>IFERROR(IF(AR259="","",VLOOKUP(AR259,'UNIT UNREG'!$B:$C,2,FALSE)),"")</f>
        <v/>
      </c>
      <c r="AW259" s="238"/>
      <c r="AX259" s="238"/>
      <c r="AY259" s="238"/>
      <c r="AZ259" s="592" t="str">
        <f>IFERROR(VLOOKUP(AX259,'SETT AREA UNIT'!$B:$C,2,FALSE),"")</f>
        <v/>
      </c>
      <c r="BA259" s="592" t="str">
        <f>IFERROR(IF(AX259="","",VLOOKUP(AX259,'UNIT UNREG'!$B:$C,2,FALSE)),"")</f>
        <v/>
      </c>
      <c r="BC259" s="238"/>
      <c r="BD259" s="238"/>
      <c r="BE259" s="238"/>
      <c r="BF259" s="592" t="str">
        <f>IFERROR(VLOOKUP(BD259,'SETT AREA UNIT'!$B:$C,2,FALSE),"")</f>
        <v/>
      </c>
      <c r="BG259" s="592" t="str">
        <f>IFERROR(IF(BD259="","",VLOOKUP(BD259,'UNIT UNREG'!$B:$C,2,FALSE)),"")</f>
        <v/>
      </c>
      <c r="BH259" s="572"/>
      <c r="BI259" s="238"/>
      <c r="BJ259" s="238"/>
      <c r="BK259" s="238"/>
      <c r="BL259" s="592" t="str">
        <f>IFERROR(VLOOKUP(BJ259,'SETT AREA UNIT'!$B:$C,2,FALSE),"")</f>
        <v/>
      </c>
      <c r="BM259" s="592" t="str">
        <f>IFERROR(VLOOKUP(BJ259,'UNIT UNREG'!$B:$C,2,FALSE),"")</f>
        <v>UNREG</v>
      </c>
      <c r="BO259" s="238"/>
      <c r="BP259" s="238"/>
      <c r="BQ259" s="238"/>
      <c r="BR259" s="238"/>
      <c r="BT259" s="238"/>
      <c r="BU259" s="238"/>
      <c r="BV259" s="238"/>
      <c r="BW259" s="238"/>
      <c r="BY259" s="238"/>
      <c r="BZ259" s="238"/>
      <c r="CA259" s="238"/>
      <c r="CB259" s="238"/>
      <c r="CD259" s="238"/>
      <c r="CE259" s="238"/>
      <c r="CF259" s="238"/>
      <c r="CG259" s="238"/>
      <c r="CI259" s="238"/>
      <c r="CJ259" s="238"/>
      <c r="CK259" s="238"/>
      <c r="CL259" s="238"/>
      <c r="CN259" s="238"/>
      <c r="CO259" s="238"/>
      <c r="CP259" s="238"/>
      <c r="CQ259" s="238"/>
    </row>
    <row r="260" spans="1:95">
      <c r="A260" s="238">
        <v>40</v>
      </c>
      <c r="B260" s="7">
        <v>411</v>
      </c>
      <c r="C260" s="356" t="s">
        <v>65</v>
      </c>
      <c r="D260" s="592" t="str">
        <f>IFERROR(VLOOKUP(B260,'SETT AREA UNIT'!$B:$C,2,FALSE),"")</f>
        <v>KM 34</v>
      </c>
      <c r="E260" s="592" t="str">
        <f>IFERROR(IF(B260="","",VLOOKUP(B260,'UNIT UNREG'!$B:$C,2,FALSE)),"")</f>
        <v/>
      </c>
      <c r="F260" s="574"/>
      <c r="G260" s="869">
        <v>30</v>
      </c>
      <c r="H260" s="7">
        <v>191</v>
      </c>
      <c r="I260" s="356" t="s">
        <v>574</v>
      </c>
      <c r="J260" s="592" t="str">
        <f>IFERROR(VLOOKUP(H260,'SETT AREA UNIT'!$B:$C,2,FALSE),"")</f>
        <v>KM 69</v>
      </c>
      <c r="K260" s="592" t="str">
        <f>IFERROR(IF(H260="","",VLOOKUP(H260,'UNIT UNREG'!$B:$C,2,FALSE)),"")</f>
        <v/>
      </c>
      <c r="L260" s="574"/>
      <c r="M260" s="238"/>
      <c r="N260" s="238"/>
      <c r="O260" s="573"/>
      <c r="P260" s="592" t="str">
        <f>IFERROR(VLOOKUP(N260,'SETT AREA UNIT'!$B:$C,2,FALSE),"")</f>
        <v/>
      </c>
      <c r="Q260" s="592" t="str">
        <f>IFERROR(IF(N260="","",VLOOKUP(N260,'UNIT UNREG'!$B:$C,2,FALSE)),"")</f>
        <v/>
      </c>
      <c r="R260" s="574"/>
      <c r="S260" s="238">
        <v>24</v>
      </c>
      <c r="T260" s="7">
        <v>186</v>
      </c>
      <c r="U260" s="724" t="s">
        <v>70</v>
      </c>
      <c r="V260" s="592" t="str">
        <f>IFERROR(VLOOKUP(T260,'SETT AREA UNIT'!$B:$C,2,FALSE),"")</f>
        <v>KM 34</v>
      </c>
      <c r="W260" s="592" t="str">
        <f>IFERROR(IF(T260="","",VLOOKUP(T260,'UNIT UNREG'!$B:$C,2,FALSE)),"")</f>
        <v/>
      </c>
      <c r="X260" s="574"/>
      <c r="Y260" s="238"/>
      <c r="Z260" s="238"/>
      <c r="AA260" s="573"/>
      <c r="AB260" s="592" t="str">
        <f>IFERROR(VLOOKUP(Z260,'SETT AREA UNIT'!$B:$C,2,FALSE),"")</f>
        <v/>
      </c>
      <c r="AC260" s="592" t="str">
        <f>IFERROR(IF(Z260="","",VLOOKUP(Z260,'UNIT UNREG'!$B:$C,2,FALSE)),"")</f>
        <v/>
      </c>
      <c r="AE260" s="238"/>
      <c r="AF260" s="238"/>
      <c r="AG260" s="573"/>
      <c r="AH260" s="592" t="str">
        <f>IFERROR(VLOOKUP(AF260,'SETT AREA UNIT'!$B:$C,2,FALSE),"")</f>
        <v/>
      </c>
      <c r="AI260" s="592" t="str">
        <f>IFERROR(IF(AF260="","",VLOOKUP(AF260,'UNIT UNREG'!$B:$C,2,FALSE)),"")</f>
        <v/>
      </c>
      <c r="AK260" s="238"/>
      <c r="AL260" s="238"/>
      <c r="AM260" s="238"/>
      <c r="AN260" s="592" t="str">
        <f>IFERROR(VLOOKUP(AL260,'SETT AREA UNIT'!$B:$C,2,FALSE),"")</f>
        <v/>
      </c>
      <c r="AO260" s="592" t="str">
        <f>IFERROR(IF(AL260="","",VLOOKUP(AL260,'UNIT UNREG'!$B:$C,2,FALSE)),"")</f>
        <v/>
      </c>
      <c r="AQ260" s="238"/>
      <c r="AR260" s="238"/>
      <c r="AS260" s="238"/>
      <c r="AT260" s="592" t="str">
        <f>IFERROR(VLOOKUP(AR260,'SETT AREA UNIT'!$B:$C,2,FALSE),"")</f>
        <v/>
      </c>
      <c r="AU260" s="592" t="str">
        <f>IFERROR(IF(AR260="","",VLOOKUP(AR260,'UNIT UNREG'!$B:$C,2,FALSE)),"")</f>
        <v/>
      </c>
      <c r="AW260" s="238"/>
      <c r="AX260" s="238"/>
      <c r="AY260" s="238"/>
      <c r="AZ260" s="592" t="str">
        <f>IFERROR(VLOOKUP(AX260,'SETT AREA UNIT'!$B:$C,2,FALSE),"")</f>
        <v/>
      </c>
      <c r="BA260" s="592" t="str">
        <f>IFERROR(IF(AX260="","",VLOOKUP(AX260,'UNIT UNREG'!$B:$C,2,FALSE)),"")</f>
        <v/>
      </c>
      <c r="BC260" s="238"/>
      <c r="BD260" s="238"/>
      <c r="BE260" s="238"/>
      <c r="BF260" s="592" t="str">
        <f>IFERROR(VLOOKUP(BD260,'SETT AREA UNIT'!$B:$C,2,FALSE),"")</f>
        <v/>
      </c>
      <c r="BG260" s="592" t="str">
        <f>IFERROR(IF(BD260="","",VLOOKUP(BD260,'UNIT UNREG'!$B:$C,2,FALSE)),"")</f>
        <v/>
      </c>
      <c r="BH260" s="572"/>
      <c r="BI260" s="238"/>
      <c r="BJ260" s="238"/>
      <c r="BK260" s="573"/>
      <c r="BL260" s="592" t="str">
        <f>IFERROR(VLOOKUP(BJ260,'SETT AREA UNIT'!$B:$C,2,FALSE),"")</f>
        <v/>
      </c>
      <c r="BM260" s="592" t="str">
        <f>IFERROR(VLOOKUP(BJ260,'UNIT UNREG'!$B:$C,2,FALSE),"")</f>
        <v>UNREG</v>
      </c>
      <c r="BO260" s="238"/>
      <c r="BP260" s="238"/>
      <c r="BQ260" s="238"/>
      <c r="BR260" s="238"/>
      <c r="BT260" s="238"/>
      <c r="BU260" s="238"/>
      <c r="BV260" s="238"/>
      <c r="BW260" s="238"/>
      <c r="BY260" s="238"/>
      <c r="BZ260" s="238"/>
      <c r="CA260" s="238"/>
      <c r="CB260" s="238"/>
      <c r="CD260" s="238"/>
      <c r="CE260" s="238"/>
      <c r="CF260" s="238"/>
      <c r="CG260" s="238"/>
      <c r="CI260" s="238"/>
      <c r="CJ260" s="238"/>
      <c r="CK260" s="238"/>
      <c r="CL260" s="238"/>
      <c r="CN260" s="238"/>
      <c r="CO260" s="238"/>
      <c r="CP260" s="238"/>
      <c r="CQ260" s="238"/>
    </row>
    <row r="261" spans="1:95">
      <c r="A261" s="869">
        <v>48</v>
      </c>
      <c r="B261" s="7">
        <v>166</v>
      </c>
      <c r="C261" s="356" t="s">
        <v>65</v>
      </c>
      <c r="D261" s="592" t="str">
        <f>IFERROR(VLOOKUP(B261,'SETT AREA UNIT'!$B:$C,2,FALSE),"")</f>
        <v>KM 65</v>
      </c>
      <c r="E261" s="592" t="str">
        <f>IFERROR(IF(B261="","",VLOOKUP(B261,'UNIT UNREG'!$B:$C,2,FALSE)),"")</f>
        <v/>
      </c>
      <c r="F261" s="574"/>
      <c r="G261" s="238">
        <v>34</v>
      </c>
      <c r="H261" s="7">
        <v>145</v>
      </c>
      <c r="I261" s="356" t="s">
        <v>574</v>
      </c>
      <c r="J261" s="592" t="str">
        <f>IFERROR(VLOOKUP(H261,'SETT AREA UNIT'!$B:$C,2,FALSE),"")</f>
        <v>KM 34</v>
      </c>
      <c r="K261" s="592" t="str">
        <f>IFERROR(IF(H261="","",VLOOKUP(H261,'UNIT UNREG'!$B:$C,2,FALSE)),"")</f>
        <v/>
      </c>
      <c r="L261" s="574"/>
      <c r="M261" s="238"/>
      <c r="N261" s="238"/>
      <c r="O261" s="575"/>
      <c r="P261" s="592" t="str">
        <f>IFERROR(VLOOKUP(N261,'SETT AREA UNIT'!$B:$C,2,FALSE),"")</f>
        <v/>
      </c>
      <c r="Q261" s="592" t="str">
        <f>IFERROR(IF(N261="","",VLOOKUP(N261,'UNIT UNREG'!$B:$C,2,FALSE)),"")</f>
        <v/>
      </c>
      <c r="R261" s="574"/>
      <c r="S261" s="238">
        <v>54</v>
      </c>
      <c r="T261" s="7">
        <v>189</v>
      </c>
      <c r="U261" s="724" t="s">
        <v>70</v>
      </c>
      <c r="V261" s="592" t="str">
        <f>IFERROR(VLOOKUP(T261,'SETT AREA UNIT'!$B:$C,2,FALSE),"")</f>
        <v>KM 34</v>
      </c>
      <c r="W261" s="592" t="str">
        <f>IFERROR(IF(T261="","",VLOOKUP(T261,'UNIT UNREG'!$B:$C,2,FALSE)),"")</f>
        <v/>
      </c>
      <c r="X261" s="574"/>
      <c r="Y261" s="238"/>
      <c r="Z261" s="238"/>
      <c r="AA261" s="575"/>
      <c r="AB261" s="592" t="str">
        <f>IFERROR(VLOOKUP(Z261,'SETT AREA UNIT'!$B:$C,2,FALSE),"")</f>
        <v/>
      </c>
      <c r="AC261" s="592" t="str">
        <f>IFERROR(IF(Z261="","",VLOOKUP(Z261,'UNIT UNREG'!$B:$C,2,FALSE)),"")</f>
        <v/>
      </c>
      <c r="AE261" s="238"/>
      <c r="AF261" s="238"/>
      <c r="AG261" s="575"/>
      <c r="AH261" s="592" t="str">
        <f>IFERROR(VLOOKUP(AF261,'SETT AREA UNIT'!$B:$C,2,FALSE),"")</f>
        <v/>
      </c>
      <c r="AI261" s="592" t="str">
        <f>IFERROR(IF(AF261="","",VLOOKUP(AF261,'UNIT UNREG'!$B:$C,2,FALSE)),"")</f>
        <v/>
      </c>
      <c r="AK261" s="238"/>
      <c r="AL261" s="238"/>
      <c r="AM261" s="238"/>
      <c r="AN261" s="592" t="str">
        <f>IFERROR(VLOOKUP(AL261,'SETT AREA UNIT'!$B:$C,2,FALSE),"")</f>
        <v/>
      </c>
      <c r="AO261" s="592" t="str">
        <f>IFERROR(IF(AL261="","",VLOOKUP(AL261,'UNIT UNREG'!$B:$C,2,FALSE)),"")</f>
        <v/>
      </c>
      <c r="AQ261" s="238"/>
      <c r="AR261" s="238"/>
      <c r="AS261" s="238"/>
      <c r="AT261" s="592" t="str">
        <f>IFERROR(VLOOKUP(AR261,'SETT AREA UNIT'!$B:$C,2,FALSE),"")</f>
        <v/>
      </c>
      <c r="AU261" s="592" t="str">
        <f>IFERROR(IF(AR261="","",VLOOKUP(AR261,'UNIT UNREG'!$B:$C,2,FALSE)),"")</f>
        <v/>
      </c>
      <c r="AW261" s="238"/>
      <c r="AX261" s="238"/>
      <c r="AY261" s="575"/>
      <c r="AZ261" s="592" t="str">
        <f>IFERROR(VLOOKUP(AX261,'SETT AREA UNIT'!$B:$C,2,FALSE),"")</f>
        <v/>
      </c>
      <c r="BA261" s="592" t="str">
        <f>IFERROR(IF(AX261="","",VLOOKUP(AX261,'UNIT UNREG'!$B:$C,2,FALSE)),"")</f>
        <v/>
      </c>
      <c r="BC261" s="238"/>
      <c r="BD261" s="238"/>
      <c r="BE261" s="575"/>
      <c r="BF261" s="592" t="str">
        <f>IFERROR(VLOOKUP(BD261,'SETT AREA UNIT'!$B:$C,2,FALSE),"")</f>
        <v/>
      </c>
      <c r="BG261" s="592" t="str">
        <f>IFERROR(IF(BD261="","",VLOOKUP(BD261,'UNIT UNREG'!$B:$C,2,FALSE)),"")</f>
        <v/>
      </c>
      <c r="BH261" s="572"/>
      <c r="BI261" s="238"/>
      <c r="BJ261" s="238"/>
      <c r="BK261" s="575"/>
      <c r="BL261" s="592" t="str">
        <f>IFERROR(VLOOKUP(BJ261,'SETT AREA UNIT'!$B:$C,2,FALSE),"")</f>
        <v/>
      </c>
      <c r="BM261" s="592" t="str">
        <f>IFERROR(VLOOKUP(BJ261,'UNIT UNREG'!$B:$C,2,FALSE),"")</f>
        <v>UNREG</v>
      </c>
      <c r="BO261" s="238"/>
      <c r="BP261" s="238"/>
      <c r="BQ261" s="238"/>
      <c r="BR261" s="238"/>
      <c r="BT261" s="238"/>
      <c r="BU261" s="238"/>
      <c r="BV261" s="238"/>
      <c r="BW261" s="238"/>
      <c r="BY261" s="238"/>
      <c r="BZ261" s="238"/>
      <c r="CA261" s="238"/>
      <c r="CB261" s="238"/>
      <c r="CD261" s="238"/>
      <c r="CE261" s="238"/>
      <c r="CF261" s="238"/>
      <c r="CG261" s="238"/>
      <c r="CI261" s="238"/>
      <c r="CJ261" s="238"/>
      <c r="CK261" s="238"/>
      <c r="CL261" s="238"/>
      <c r="CN261" s="238"/>
      <c r="CO261" s="238"/>
      <c r="CP261" s="238"/>
      <c r="CQ261" s="238"/>
    </row>
    <row r="262" spans="1:95">
      <c r="A262" s="238"/>
      <c r="B262" s="238"/>
      <c r="C262" s="238"/>
      <c r="D262" s="592" t="str">
        <f>IFERROR(VLOOKUP(B262,'SETT AREA UNIT'!$B:$C,2,FALSE),"")</f>
        <v/>
      </c>
      <c r="E262" s="592" t="str">
        <f>IFERROR(IF(B262="","",VLOOKUP(B262,'UNIT UNREG'!$B:$C,2,FALSE)),"")</f>
        <v/>
      </c>
      <c r="F262" s="574"/>
      <c r="G262" s="238">
        <v>54</v>
      </c>
      <c r="H262" s="7">
        <v>413</v>
      </c>
      <c r="I262" s="356" t="s">
        <v>574</v>
      </c>
      <c r="J262" s="592" t="str">
        <f>IFERROR(VLOOKUP(H262,'SETT AREA UNIT'!$B:$C,2,FALSE),"")</f>
        <v>KM 34</v>
      </c>
      <c r="K262" s="592" t="str">
        <f>IFERROR(IF(H262="","",VLOOKUP(H262,'UNIT UNREG'!$B:$C,2,FALSE)),"")</f>
        <v/>
      </c>
      <c r="L262" s="574"/>
      <c r="M262" s="238"/>
      <c r="N262" s="238"/>
      <c r="O262" s="573"/>
      <c r="P262" s="592" t="str">
        <f>IFERROR(VLOOKUP(N262,'SETT AREA UNIT'!$B:$C,2,FALSE),"")</f>
        <v/>
      </c>
      <c r="Q262" s="592" t="str">
        <f>IFERROR(IF(N262="","",VLOOKUP(N262,'UNIT UNREG'!$B:$C,2,FALSE)),"")</f>
        <v/>
      </c>
      <c r="R262" s="574"/>
      <c r="S262" s="238"/>
      <c r="T262" s="238"/>
      <c r="U262" s="238"/>
      <c r="V262" s="592" t="str">
        <f>IFERROR(VLOOKUP(T262,'SETT AREA UNIT'!$B:$C,2,FALSE),"")</f>
        <v/>
      </c>
      <c r="W262" s="592" t="str">
        <f>IFERROR(IF(T262="","",VLOOKUP(T262,'UNIT UNREG'!$B:$C,2,FALSE)),"")</f>
        <v/>
      </c>
      <c r="X262" s="574"/>
      <c r="Y262" s="238"/>
      <c r="Z262" s="238"/>
      <c r="AA262" s="573"/>
      <c r="AB262" s="592" t="str">
        <f>IFERROR(VLOOKUP(Z262,'SETT AREA UNIT'!$B:$C,2,FALSE),"")</f>
        <v/>
      </c>
      <c r="AC262" s="592" t="str">
        <f>IFERROR(IF(Z262="","",VLOOKUP(Z262,'UNIT UNREG'!$B:$C,2,FALSE)),"")</f>
        <v/>
      </c>
      <c r="AE262" s="238"/>
      <c r="AF262" s="238"/>
      <c r="AG262" s="573"/>
      <c r="AH262" s="592" t="str">
        <f>IFERROR(VLOOKUP(AF262,'SETT AREA UNIT'!$B:$C,2,FALSE),"")</f>
        <v/>
      </c>
      <c r="AI262" s="592" t="str">
        <f>IFERROR(IF(AF262="","",VLOOKUP(AF262,'UNIT UNREG'!$B:$C,2,FALSE)),"")</f>
        <v/>
      </c>
      <c r="AK262" s="238"/>
      <c r="AL262" s="238"/>
      <c r="AM262" s="573"/>
      <c r="AN262" s="592" t="str">
        <f>IFERROR(VLOOKUP(AL262,'SETT AREA UNIT'!$B:$C,2,FALSE),"")</f>
        <v/>
      </c>
      <c r="AO262" s="592" t="str">
        <f>IFERROR(IF(AL262="","",VLOOKUP(AL262,'UNIT UNREG'!$B:$C,2,FALSE)),"")</f>
        <v/>
      </c>
      <c r="AQ262" s="238"/>
      <c r="AR262" s="238"/>
      <c r="AS262" s="573"/>
      <c r="AT262" s="592" t="str">
        <f>IFERROR(VLOOKUP(AR262,'SETT AREA UNIT'!$B:$C,2,FALSE),"")</f>
        <v/>
      </c>
      <c r="AU262" s="592" t="str">
        <f>IFERROR(IF(AR262="","",VLOOKUP(AR262,'UNIT UNREG'!$B:$C,2,FALSE)),"")</f>
        <v/>
      </c>
      <c r="AW262" s="238"/>
      <c r="AX262" s="238"/>
      <c r="AY262" s="573"/>
      <c r="AZ262" s="592" t="str">
        <f>IFERROR(VLOOKUP(AX262,'SETT AREA UNIT'!$B:$C,2,FALSE),"")</f>
        <v/>
      </c>
      <c r="BA262" s="592" t="str">
        <f>IFERROR(IF(AX262="","",VLOOKUP(AX262,'UNIT UNREG'!$B:$C,2,FALSE)),"")</f>
        <v/>
      </c>
      <c r="BC262" s="238"/>
      <c r="BD262" s="238"/>
      <c r="BE262" s="573"/>
      <c r="BF262" s="592" t="str">
        <f>IFERROR(VLOOKUP(BD262,'SETT AREA UNIT'!$B:$C,2,FALSE),"")</f>
        <v/>
      </c>
      <c r="BG262" s="592" t="str">
        <f>IFERROR(IF(BD262="","",VLOOKUP(BD262,'UNIT UNREG'!$B:$C,2,FALSE)),"")</f>
        <v/>
      </c>
      <c r="BH262" s="572"/>
      <c r="BI262" s="238"/>
      <c r="BJ262" s="238"/>
      <c r="BK262" s="573"/>
      <c r="BL262" s="592" t="str">
        <f>IFERROR(VLOOKUP(BJ262,'SETT AREA UNIT'!$B:$C,2,FALSE),"")</f>
        <v/>
      </c>
      <c r="BM262" s="592" t="str">
        <f>IFERROR(VLOOKUP(BJ262,'UNIT UNREG'!$B:$C,2,FALSE),"")</f>
        <v>UNREG</v>
      </c>
      <c r="BO262" s="238"/>
      <c r="BP262" s="238"/>
      <c r="BQ262" s="238"/>
      <c r="BR262" s="238"/>
      <c r="BT262" s="238"/>
      <c r="BU262" s="238"/>
      <c r="BV262" s="238"/>
      <c r="BW262" s="238"/>
      <c r="BY262" s="238"/>
      <c r="BZ262" s="238"/>
      <c r="CA262" s="238"/>
      <c r="CB262" s="238"/>
      <c r="CD262" s="238"/>
      <c r="CE262" s="238"/>
      <c r="CF262" s="238"/>
      <c r="CG262" s="238"/>
      <c r="CI262" s="238"/>
      <c r="CJ262" s="238"/>
      <c r="CK262" s="238"/>
      <c r="CL262" s="238"/>
      <c r="CN262" s="238"/>
      <c r="CO262" s="238"/>
      <c r="CP262" s="238"/>
      <c r="CQ262" s="238"/>
    </row>
    <row r="263" spans="1:95">
      <c r="A263" s="238"/>
      <c r="B263" s="238"/>
      <c r="C263" s="238"/>
      <c r="D263" s="592" t="str">
        <f>IFERROR(VLOOKUP(B263,'SETT AREA UNIT'!$B:$C,2,FALSE),"")</f>
        <v/>
      </c>
      <c r="E263" s="592" t="str">
        <f>IFERROR(IF(B263="","",VLOOKUP(B263,'UNIT UNREG'!$B:$C,2,FALSE)),"")</f>
        <v/>
      </c>
      <c r="F263" s="574"/>
      <c r="G263" s="238"/>
      <c r="H263" s="238"/>
      <c r="I263" s="238"/>
      <c r="J263" s="592" t="str">
        <f>IFERROR(VLOOKUP(H263,'SETT AREA UNIT'!$B:$C,2,FALSE),"")</f>
        <v/>
      </c>
      <c r="K263" s="592" t="str">
        <f>IFERROR(IF(H263="","",VLOOKUP(H263,'UNIT UNREG'!$B:$C,2,FALSE)),"")</f>
        <v/>
      </c>
      <c r="L263" s="574"/>
      <c r="M263" s="238"/>
      <c r="N263" s="238"/>
      <c r="O263" s="575"/>
      <c r="P263" s="592" t="str">
        <f>IFERROR(VLOOKUP(N263,'SETT AREA UNIT'!$B:$C,2,FALSE),"")</f>
        <v/>
      </c>
      <c r="Q263" s="592" t="str">
        <f>IFERROR(IF(N263="","",VLOOKUP(N263,'UNIT UNREG'!$B:$C,2,FALSE)),"")</f>
        <v/>
      </c>
      <c r="R263" s="574"/>
      <c r="S263" s="238"/>
      <c r="T263" s="238"/>
      <c r="U263" s="238"/>
      <c r="V263" s="592" t="str">
        <f>IFERROR(VLOOKUP(T263,'SETT AREA UNIT'!$B:$C,2,FALSE),"")</f>
        <v/>
      </c>
      <c r="W263" s="592" t="str">
        <f>IFERROR(IF(T263="","",VLOOKUP(T263,'UNIT UNREG'!$B:$C,2,FALSE)),"")</f>
        <v/>
      </c>
      <c r="X263" s="574"/>
      <c r="Y263" s="238"/>
      <c r="Z263" s="238"/>
      <c r="AA263" s="575"/>
      <c r="AB263" s="592" t="str">
        <f>IFERROR(VLOOKUP(Z263,'SETT AREA UNIT'!$B:$C,2,FALSE),"")</f>
        <v/>
      </c>
      <c r="AC263" s="592" t="str">
        <f>IFERROR(IF(Z263="","",VLOOKUP(Z263,'UNIT UNREG'!$B:$C,2,FALSE)),"")</f>
        <v/>
      </c>
      <c r="AE263" s="238"/>
      <c r="AF263" s="238"/>
      <c r="AG263" s="575"/>
      <c r="AH263" s="592" t="str">
        <f>IFERROR(VLOOKUP(AF263,'SETT AREA UNIT'!$B:$C,2,FALSE),"")</f>
        <v/>
      </c>
      <c r="AI263" s="592" t="str">
        <f>IFERROR(IF(AF263="","",VLOOKUP(AF263,'UNIT UNREG'!$B:$C,2,FALSE)),"")</f>
        <v/>
      </c>
      <c r="AK263" s="238"/>
      <c r="AL263" s="238"/>
      <c r="AM263" s="575"/>
      <c r="AN263" s="592" t="str">
        <f>IFERROR(VLOOKUP(AL263,'SETT AREA UNIT'!$B:$C,2,FALSE),"")</f>
        <v/>
      </c>
      <c r="AO263" s="592" t="str">
        <f>IFERROR(IF(AL263="","",VLOOKUP(AL263,'UNIT UNREG'!$B:$C,2,FALSE)),"")</f>
        <v/>
      </c>
      <c r="AQ263" s="238"/>
      <c r="AR263" s="238"/>
      <c r="AS263" s="575"/>
      <c r="AT263" s="592" t="str">
        <f>IFERROR(VLOOKUP(AR263,'SETT AREA UNIT'!$B:$C,2,FALSE),"")</f>
        <v/>
      </c>
      <c r="AU263" s="592" t="str">
        <f>IFERROR(IF(AR263="","",VLOOKUP(AR263,'UNIT UNREG'!$B:$C,2,FALSE)),"")</f>
        <v/>
      </c>
      <c r="AW263" s="238"/>
      <c r="AX263" s="238"/>
      <c r="AY263" s="575"/>
      <c r="AZ263" s="592" t="str">
        <f>IFERROR(VLOOKUP(AX263,'SETT AREA UNIT'!$B:$C,2,FALSE),"")</f>
        <v/>
      </c>
      <c r="BA263" s="592" t="str">
        <f>IFERROR(IF(AX263="","",VLOOKUP(AX263,'UNIT UNREG'!$B:$C,2,FALSE)),"")</f>
        <v/>
      </c>
      <c r="BC263" s="238"/>
      <c r="BD263" s="238"/>
      <c r="BE263" s="575"/>
      <c r="BF263" s="592" t="str">
        <f>IFERROR(VLOOKUP(BD263,'SETT AREA UNIT'!$B:$C,2,FALSE),"")</f>
        <v/>
      </c>
      <c r="BG263" s="592" t="str">
        <f>IFERROR(IF(BD263="","",VLOOKUP(BD263,'UNIT UNREG'!$B:$C,2,FALSE)),"")</f>
        <v/>
      </c>
      <c r="BH263" s="572"/>
      <c r="BI263" s="238"/>
      <c r="BJ263" s="238"/>
      <c r="BK263" s="575"/>
      <c r="BL263" s="592" t="str">
        <f>IFERROR(VLOOKUP(BJ263,'SETT AREA UNIT'!$B:$C,2,FALSE),"")</f>
        <v/>
      </c>
      <c r="BM263" s="592" t="str">
        <f>IFERROR(VLOOKUP(BJ263,'UNIT UNREG'!$B:$C,2,FALSE),"")</f>
        <v>UNREG</v>
      </c>
      <c r="BO263" s="238"/>
      <c r="BP263" s="238"/>
      <c r="BQ263" s="238"/>
      <c r="BR263" s="238"/>
      <c r="BT263" s="238"/>
      <c r="BU263" s="238"/>
      <c r="BV263" s="238"/>
      <c r="BW263" s="238"/>
      <c r="BY263" s="238"/>
      <c r="BZ263" s="238"/>
      <c r="CA263" s="238"/>
      <c r="CB263" s="238"/>
      <c r="CD263" s="238"/>
      <c r="CE263" s="238"/>
      <c r="CF263" s="238"/>
      <c r="CG263" s="238"/>
      <c r="CI263" s="238"/>
      <c r="CJ263" s="238"/>
      <c r="CK263" s="238"/>
      <c r="CL263" s="238"/>
      <c r="CN263" s="238"/>
      <c r="CO263" s="238"/>
      <c r="CP263" s="238"/>
      <c r="CQ263" s="238"/>
    </row>
    <row r="264" spans="1:95">
      <c r="A264" s="238"/>
      <c r="B264" s="238"/>
      <c r="C264" s="238"/>
      <c r="D264" s="592" t="str">
        <f>IFERROR(VLOOKUP(B264,'SETT AREA UNIT'!$B:$C,2,FALSE),"")</f>
        <v/>
      </c>
      <c r="E264" s="592" t="str">
        <f>IFERROR(IF(B264="","",VLOOKUP(B264,'UNIT UNREG'!$B:$C,2,FALSE)),"")</f>
        <v/>
      </c>
      <c r="F264" s="574"/>
      <c r="G264" s="238"/>
      <c r="H264" s="238"/>
      <c r="I264" s="238"/>
      <c r="J264" s="592" t="str">
        <f>IFERROR(VLOOKUP(H264,'SETT AREA UNIT'!$B:$C,2,FALSE),"")</f>
        <v/>
      </c>
      <c r="K264" s="592" t="str">
        <f>IFERROR(IF(H264="","",VLOOKUP(H264,'UNIT UNREG'!$B:$C,2,FALSE)),"")</f>
        <v/>
      </c>
      <c r="L264" s="574"/>
      <c r="M264" s="238"/>
      <c r="N264" s="238"/>
      <c r="O264" s="238"/>
      <c r="P264" s="592" t="str">
        <f>IFERROR(VLOOKUP(N264,'SETT AREA UNIT'!$B:$C,2,FALSE),"")</f>
        <v/>
      </c>
      <c r="Q264" s="592" t="str">
        <f>IFERROR(IF(N264="","",VLOOKUP(N264,'UNIT UNREG'!$B:$C,2,FALSE)),"")</f>
        <v/>
      </c>
      <c r="R264" s="574"/>
      <c r="S264" s="238"/>
      <c r="T264" s="238"/>
      <c r="U264" s="238"/>
      <c r="V264" s="592" t="str">
        <f>IFERROR(VLOOKUP(T264,'SETT AREA UNIT'!$B:$C,2,FALSE),"")</f>
        <v/>
      </c>
      <c r="W264" s="592" t="str">
        <f>IFERROR(IF(T264="","",VLOOKUP(T264,'UNIT UNREG'!$B:$C,2,FALSE)),"")</f>
        <v/>
      </c>
      <c r="X264" s="574"/>
      <c r="Y264" s="238"/>
      <c r="Z264" s="238"/>
      <c r="AA264" s="238"/>
      <c r="AB264" s="592" t="str">
        <f>IFERROR(VLOOKUP(Z264,'SETT AREA UNIT'!$B:$C,2,FALSE),"")</f>
        <v/>
      </c>
      <c r="AC264" s="592" t="str">
        <f>IFERROR(IF(Z264="","",VLOOKUP(Z264,'UNIT UNREG'!$B:$C,2,FALSE)),"")</f>
        <v/>
      </c>
      <c r="AE264" s="238"/>
      <c r="AF264" s="238"/>
      <c r="AG264" s="238"/>
      <c r="AH264" s="592" t="str">
        <f>IFERROR(VLOOKUP(AF264,'SETT AREA UNIT'!$B:$C,2,FALSE),"")</f>
        <v/>
      </c>
      <c r="AI264" s="592" t="str">
        <f>IFERROR(IF(AF264="","",VLOOKUP(AF264,'UNIT UNREG'!$B:$C,2,FALSE)),"")</f>
        <v/>
      </c>
      <c r="AK264" s="238"/>
      <c r="AL264" s="238"/>
      <c r="AM264" s="238"/>
      <c r="AN264" s="592" t="str">
        <f>IFERROR(VLOOKUP(AL264,'SETT AREA UNIT'!$B:$C,2,FALSE),"")</f>
        <v/>
      </c>
      <c r="AO264" s="592" t="str">
        <f>IFERROR(IF(AL264="","",VLOOKUP(AL264,'UNIT UNREG'!$B:$C,2,FALSE)),"")</f>
        <v/>
      </c>
      <c r="AQ264" s="238"/>
      <c r="AR264" s="238"/>
      <c r="AS264" s="238"/>
      <c r="AT264" s="592" t="str">
        <f>IFERROR(VLOOKUP(AR264,'SETT AREA UNIT'!$B:$C,2,FALSE),"")</f>
        <v/>
      </c>
      <c r="AU264" s="592" t="str">
        <f>IFERROR(IF(AR264="","",VLOOKUP(AR264,'UNIT UNREG'!$B:$C,2,FALSE)),"")</f>
        <v/>
      </c>
      <c r="AW264" s="238"/>
      <c r="AX264" s="238"/>
      <c r="AY264" s="238"/>
      <c r="AZ264" s="592" t="str">
        <f>IFERROR(VLOOKUP(AX264,'SETT AREA UNIT'!$B:$C,2,FALSE),"")</f>
        <v/>
      </c>
      <c r="BA264" s="592" t="str">
        <f>IFERROR(IF(AX264="","",VLOOKUP(AX264,'UNIT UNREG'!$B:$C,2,FALSE)),"")</f>
        <v/>
      </c>
      <c r="BC264" s="238"/>
      <c r="BD264" s="238"/>
      <c r="BE264" s="238"/>
      <c r="BF264" s="592" t="str">
        <f>IFERROR(VLOOKUP(BD264,'SETT AREA UNIT'!$B:$C,2,FALSE),"")</f>
        <v/>
      </c>
      <c r="BG264" s="592" t="str">
        <f>IFERROR(IF(BD264="","",VLOOKUP(BD264,'UNIT UNREG'!$B:$C,2,FALSE)),"")</f>
        <v/>
      </c>
      <c r="BH264" s="572"/>
      <c r="BI264" s="238"/>
      <c r="BJ264" s="238"/>
      <c r="BK264" s="238"/>
      <c r="BL264" s="592" t="str">
        <f>IFERROR(VLOOKUP(BJ264,'SETT AREA UNIT'!$B:$C,2,FALSE),"")</f>
        <v/>
      </c>
      <c r="BM264" s="592" t="str">
        <f>IFERROR(VLOOKUP(BJ264,'UNIT UNREG'!$B:$C,2,FALSE),"")</f>
        <v>UNREG</v>
      </c>
      <c r="BO264" s="238"/>
      <c r="BP264" s="238"/>
      <c r="BQ264" s="238"/>
      <c r="BR264" s="238"/>
      <c r="BT264" s="238"/>
      <c r="BU264" s="238"/>
      <c r="BV264" s="238"/>
      <c r="BW264" s="238"/>
      <c r="BY264" s="238"/>
      <c r="BZ264" s="238"/>
      <c r="CA264" s="238"/>
      <c r="CB264" s="238"/>
      <c r="CD264" s="238"/>
      <c r="CE264" s="238"/>
      <c r="CF264" s="238"/>
      <c r="CG264" s="238"/>
      <c r="CI264" s="238"/>
      <c r="CJ264" s="238"/>
      <c r="CK264" s="238"/>
      <c r="CL264" s="238"/>
      <c r="CN264" s="238"/>
      <c r="CO264" s="238"/>
      <c r="CP264" s="238"/>
      <c r="CQ264" s="238"/>
    </row>
    <row r="265" spans="1:95">
      <c r="A265" s="238"/>
      <c r="B265" s="238"/>
      <c r="C265" s="238"/>
      <c r="D265" s="592" t="str">
        <f>IFERROR(VLOOKUP(B265,'SETT AREA UNIT'!$B:$C,2,FALSE),"")</f>
        <v/>
      </c>
      <c r="E265" s="592" t="str">
        <f>IFERROR(IF(B265="","",VLOOKUP(B265,'UNIT UNREG'!$B:$C,2,FALSE)),"")</f>
        <v/>
      </c>
      <c r="F265" s="574"/>
      <c r="G265" s="238"/>
      <c r="H265" s="238"/>
      <c r="I265" s="238"/>
      <c r="J265" s="592" t="str">
        <f>IFERROR(VLOOKUP(H265,'SETT AREA UNIT'!$B:$C,2,FALSE),"")</f>
        <v/>
      </c>
      <c r="K265" s="592" t="str">
        <f>IFERROR(IF(H265="","",VLOOKUP(H265,'UNIT UNREG'!$B:$C,2,FALSE)),"")</f>
        <v/>
      </c>
      <c r="L265" s="574"/>
      <c r="M265" s="238"/>
      <c r="N265" s="238"/>
      <c r="O265" s="238"/>
      <c r="P265" s="592" t="str">
        <f>IFERROR(VLOOKUP(N265,'SETT AREA UNIT'!$B:$C,2,FALSE),"")</f>
        <v/>
      </c>
      <c r="Q265" s="592" t="str">
        <f>IFERROR(IF(N265="","",VLOOKUP(N265,'UNIT UNREG'!$B:$C,2,FALSE)),"")</f>
        <v/>
      </c>
      <c r="R265" s="574"/>
      <c r="S265" s="238"/>
      <c r="T265" s="238"/>
      <c r="U265" s="238"/>
      <c r="V265" s="592" t="str">
        <f>IFERROR(VLOOKUP(T265,'SETT AREA UNIT'!$B:$C,2,FALSE),"")</f>
        <v/>
      </c>
      <c r="W265" s="592" t="str">
        <f>IFERROR(IF(T265="","",VLOOKUP(T265,'UNIT UNREG'!$B:$C,2,FALSE)),"")</f>
        <v/>
      </c>
      <c r="X265" s="574"/>
      <c r="Y265" s="238"/>
      <c r="Z265" s="238"/>
      <c r="AA265" s="238"/>
      <c r="AB265" s="592" t="str">
        <f>IFERROR(VLOOKUP(Z265,'SETT AREA UNIT'!$B:$C,2,FALSE),"")</f>
        <v/>
      </c>
      <c r="AC265" s="592" t="str">
        <f>IFERROR(IF(Z265="","",VLOOKUP(Z265,'UNIT UNREG'!$B:$C,2,FALSE)),"")</f>
        <v/>
      </c>
      <c r="AE265" s="238"/>
      <c r="AF265" s="238"/>
      <c r="AG265" s="238"/>
      <c r="AH265" s="592" t="str">
        <f>IFERROR(VLOOKUP(AF265,'SETT AREA UNIT'!$B:$C,2,FALSE),"")</f>
        <v/>
      </c>
      <c r="AI265" s="592" t="str">
        <f>IFERROR(IF(AF265="","",VLOOKUP(AF265,'UNIT UNREG'!$B:$C,2,FALSE)),"")</f>
        <v/>
      </c>
      <c r="AK265" s="238"/>
      <c r="AL265" s="238"/>
      <c r="AM265" s="238"/>
      <c r="AN265" s="592" t="str">
        <f>IFERROR(VLOOKUP(AL265,'SETT AREA UNIT'!$B:$C,2,FALSE),"")</f>
        <v/>
      </c>
      <c r="AO265" s="592" t="str">
        <f>IFERROR(IF(AL265="","",VLOOKUP(AL265,'UNIT UNREG'!$B:$C,2,FALSE)),"")</f>
        <v/>
      </c>
      <c r="AQ265" s="238"/>
      <c r="AR265" s="238"/>
      <c r="AS265" s="238"/>
      <c r="AT265" s="592" t="str">
        <f>IFERROR(VLOOKUP(AR265,'SETT AREA UNIT'!$B:$C,2,FALSE),"")</f>
        <v/>
      </c>
      <c r="AU265" s="592" t="str">
        <f>IFERROR(IF(AR265="","",VLOOKUP(AR265,'UNIT UNREG'!$B:$C,2,FALSE)),"")</f>
        <v/>
      </c>
      <c r="AW265" s="238"/>
      <c r="AX265" s="238"/>
      <c r="AY265" s="238"/>
      <c r="AZ265" s="592" t="str">
        <f>IFERROR(VLOOKUP(AX265,'SETT AREA UNIT'!$B:$C,2,FALSE),"")</f>
        <v/>
      </c>
      <c r="BA265" s="592" t="str">
        <f>IFERROR(IF(AX265="","",VLOOKUP(AX265,'UNIT UNREG'!$B:$C,2,FALSE)),"")</f>
        <v/>
      </c>
      <c r="BC265" s="238"/>
      <c r="BD265" s="238"/>
      <c r="BE265" s="238"/>
      <c r="BF265" s="592" t="str">
        <f>IFERROR(VLOOKUP(BD265,'SETT AREA UNIT'!$B:$C,2,FALSE),"")</f>
        <v/>
      </c>
      <c r="BG265" s="592" t="str">
        <f>IFERROR(IF(BD265="","",VLOOKUP(BD265,'UNIT UNREG'!$B:$C,2,FALSE)),"")</f>
        <v/>
      </c>
      <c r="BH265" s="572"/>
      <c r="BI265" s="238"/>
      <c r="BJ265" s="238"/>
      <c r="BK265" s="238"/>
      <c r="BL265" s="592" t="str">
        <f>IFERROR(VLOOKUP(BJ265,'SETT AREA UNIT'!$B:$C,2,FALSE),"")</f>
        <v/>
      </c>
      <c r="BM265" s="592" t="str">
        <f>IFERROR(VLOOKUP(BJ265,'UNIT UNREG'!$B:$C,2,FALSE),"")</f>
        <v>UNREG</v>
      </c>
      <c r="BO265" s="238"/>
      <c r="BP265" s="238"/>
      <c r="BQ265" s="238"/>
      <c r="BR265" s="238"/>
      <c r="BT265" s="238"/>
      <c r="BU265" s="238"/>
      <c r="BV265" s="238"/>
      <c r="BW265" s="238"/>
      <c r="BY265" s="238"/>
      <c r="BZ265" s="238"/>
      <c r="CA265" s="238"/>
      <c r="CB265" s="238"/>
      <c r="CD265" s="238"/>
      <c r="CE265" s="238"/>
      <c r="CF265" s="238"/>
      <c r="CG265" s="238"/>
      <c r="CI265" s="238"/>
      <c r="CJ265" s="238"/>
      <c r="CK265" s="238"/>
      <c r="CL265" s="238"/>
      <c r="CN265" s="238"/>
      <c r="CO265" s="238"/>
      <c r="CP265" s="238"/>
      <c r="CQ265" s="238"/>
    </row>
    <row r="266" spans="1:95" hidden="1">
      <c r="A266" s="238"/>
      <c r="B266" s="238"/>
      <c r="C266" s="238"/>
      <c r="D266" s="592" t="str">
        <f>IFERROR(VLOOKUP(B266,'SETT AREA UNIT'!$B:$C,2,FALSE),"")</f>
        <v/>
      </c>
      <c r="E266" s="592" t="str">
        <f>IFERROR(IF(B266="","",VLOOKUP(B266,'UNIT UNREG'!$B:$C,2,FALSE)),"")</f>
        <v/>
      </c>
      <c r="F266" s="574"/>
      <c r="G266" s="238"/>
      <c r="H266" s="238"/>
      <c r="I266" s="238"/>
      <c r="J266" s="592" t="str">
        <f>IFERROR(VLOOKUP(H266,'SETT AREA UNIT'!$B:$C,2,FALSE),"")</f>
        <v/>
      </c>
      <c r="K266" s="592" t="str">
        <f>IFERROR(IF(H266="","",VLOOKUP(H266,'UNIT UNREG'!$B:$C,2,FALSE)),"")</f>
        <v/>
      </c>
      <c r="L266" s="574"/>
      <c r="M266" s="238"/>
      <c r="N266" s="238"/>
      <c r="O266" s="238"/>
      <c r="P266" s="592" t="str">
        <f>IFERROR(VLOOKUP(N266,'SETT AREA UNIT'!$B:$C,2,FALSE),"")</f>
        <v/>
      </c>
      <c r="Q266" s="592" t="str">
        <f>IFERROR(IF(N266="","",VLOOKUP(N266,'UNIT UNREG'!$B:$C,2,FALSE)),"")</f>
        <v/>
      </c>
      <c r="R266" s="574"/>
      <c r="S266" s="238"/>
      <c r="T266" s="238"/>
      <c r="U266" s="238"/>
      <c r="V266" s="592" t="str">
        <f>IFERROR(VLOOKUP(T266,'SETT AREA UNIT'!$B:$C,2,FALSE),"")</f>
        <v/>
      </c>
      <c r="W266" s="592" t="str">
        <f>IFERROR(IF(T266="","",VLOOKUP(T266,'UNIT UNREG'!$B:$C,2,FALSE)),"")</f>
        <v/>
      </c>
      <c r="X266" s="574"/>
      <c r="Y266" s="238"/>
      <c r="Z266" s="238"/>
      <c r="AA266" s="238"/>
      <c r="AB266" s="592" t="str">
        <f>IFERROR(VLOOKUP(Z266,'SETT AREA UNIT'!$B:$C,2,FALSE),"")</f>
        <v/>
      </c>
      <c r="AC266" s="592" t="str">
        <f>IFERROR(IF(Z266="","",VLOOKUP(Z266,'UNIT UNREG'!$B:$C,2,FALSE)),"")</f>
        <v/>
      </c>
      <c r="AE266" s="238"/>
      <c r="AF266" s="238"/>
      <c r="AG266" s="238"/>
      <c r="AH266" s="592" t="str">
        <f>IFERROR(VLOOKUP(AF266,'SETT AREA UNIT'!$B:$C,2,FALSE),"")</f>
        <v/>
      </c>
      <c r="AI266" s="592" t="str">
        <f>IFERROR(IF(AF266="","",VLOOKUP(AF266,'UNIT UNREG'!$B:$C,2,FALSE)),"")</f>
        <v/>
      </c>
      <c r="AK266" s="238"/>
      <c r="AL266" s="238"/>
      <c r="AM266" s="238"/>
      <c r="AN266" s="592" t="str">
        <f>IFERROR(VLOOKUP(AL266,'SETT AREA UNIT'!$B:$C,2,FALSE),"")</f>
        <v/>
      </c>
      <c r="AO266" s="592" t="str">
        <f>IFERROR(IF(AL266="","",VLOOKUP(AL266,'UNIT UNREG'!$B:$C,2,FALSE)),"")</f>
        <v/>
      </c>
      <c r="AQ266" s="238"/>
      <c r="AR266" s="238"/>
      <c r="AS266" s="238"/>
      <c r="AT266" s="592" t="str">
        <f>IFERROR(VLOOKUP(AR266,'SETT AREA UNIT'!$B:$C,2,FALSE),"")</f>
        <v/>
      </c>
      <c r="AU266" s="592" t="str">
        <f>IFERROR(IF(AR266="","",VLOOKUP(AR266,'UNIT UNREG'!$B:$C,2,FALSE)),"")</f>
        <v/>
      </c>
      <c r="AW266" s="238"/>
      <c r="AX266" s="238"/>
      <c r="AY266" s="238"/>
      <c r="AZ266" s="592" t="str">
        <f>IFERROR(VLOOKUP(AX266,'SETT AREA UNIT'!$B:$C,2,FALSE),"")</f>
        <v/>
      </c>
      <c r="BA266" s="592" t="str">
        <f>IFERROR(IF(AX266="","",VLOOKUP(AX266,'UNIT UNREG'!$B:$C,2,FALSE)),"")</f>
        <v/>
      </c>
      <c r="BC266" s="238"/>
      <c r="BD266" s="238"/>
      <c r="BE266" s="238"/>
      <c r="BF266" s="592" t="str">
        <f>IFERROR(VLOOKUP(BD266,'SETT AREA UNIT'!$B:$C,2,FALSE),"")</f>
        <v/>
      </c>
      <c r="BG266" s="592" t="str">
        <f>IFERROR(IF(BD266="","",VLOOKUP(BD266,'UNIT UNREG'!$B:$C,2,FALSE)),"")</f>
        <v/>
      </c>
      <c r="BH266" s="572"/>
      <c r="BI266" s="238"/>
      <c r="BJ266" s="238"/>
      <c r="BK266" s="238"/>
      <c r="BL266" s="592" t="str">
        <f>IFERROR(VLOOKUP(BJ266,'SETT AREA UNIT'!$B:$C,2,FALSE),"")</f>
        <v/>
      </c>
      <c r="BM266" s="592" t="str">
        <f>IFERROR(VLOOKUP(BJ266,'UNIT UNREG'!$B:$C,2,FALSE),"")</f>
        <v>UNREG</v>
      </c>
      <c r="BO266" s="238"/>
      <c r="BP266" s="238"/>
      <c r="BQ266" s="238"/>
      <c r="BR266" s="238"/>
      <c r="BT266" s="238"/>
      <c r="BU266" s="238"/>
      <c r="BV266" s="238"/>
      <c r="BW266" s="238"/>
      <c r="BY266" s="238"/>
      <c r="BZ266" s="238"/>
      <c r="CA266" s="238"/>
      <c r="CB266" s="238"/>
      <c r="CD266" s="238"/>
      <c r="CE266" s="238"/>
      <c r="CF266" s="238"/>
      <c r="CG266" s="238"/>
      <c r="CI266" s="238"/>
      <c r="CJ266" s="238"/>
      <c r="CK266" s="238"/>
      <c r="CL266" s="238"/>
      <c r="CN266" s="238"/>
      <c r="CO266" s="238"/>
      <c r="CP266" s="238"/>
      <c r="CQ266" s="238"/>
    </row>
    <row r="267" spans="1:95" hidden="1">
      <c r="A267" s="238"/>
      <c r="B267" s="238"/>
      <c r="C267" s="238"/>
      <c r="D267" s="592" t="str">
        <f>IFERROR(VLOOKUP(B267,'SETT AREA UNIT'!$B:$C,2,FALSE),"")</f>
        <v/>
      </c>
      <c r="E267" s="592" t="str">
        <f>IFERROR(IF(B267="","",VLOOKUP(B267,'UNIT UNREG'!$B:$C,2,FALSE)),"")</f>
        <v/>
      </c>
      <c r="F267" s="574"/>
      <c r="G267" s="238"/>
      <c r="H267" s="238"/>
      <c r="I267" s="238"/>
      <c r="J267" s="592" t="str">
        <f>IFERROR(VLOOKUP(H267,'SETT AREA UNIT'!$B:$C,2,FALSE),"")</f>
        <v/>
      </c>
      <c r="K267" s="592" t="str">
        <f>IFERROR(IF(H267="","",VLOOKUP(H267,'UNIT UNREG'!$B:$C,2,FALSE)),"")</f>
        <v/>
      </c>
      <c r="L267" s="574"/>
      <c r="M267" s="238"/>
      <c r="N267" s="238"/>
      <c r="O267" s="238"/>
      <c r="P267" s="592" t="str">
        <f>IFERROR(VLOOKUP(N267,'SETT AREA UNIT'!$B:$C,2,FALSE),"")</f>
        <v/>
      </c>
      <c r="Q267" s="592" t="str">
        <f>IFERROR(IF(N267="","",VLOOKUP(N267,'UNIT UNREG'!$B:$C,2,FALSE)),"")</f>
        <v/>
      </c>
      <c r="R267" s="574"/>
      <c r="S267" s="238"/>
      <c r="T267" s="238"/>
      <c r="U267" s="238"/>
      <c r="V267" s="592" t="str">
        <f>IFERROR(VLOOKUP(T267,'SETT AREA UNIT'!$B:$C,2,FALSE),"")</f>
        <v/>
      </c>
      <c r="W267" s="592" t="str">
        <f>IFERROR(IF(T267="","",VLOOKUP(T267,'UNIT UNREG'!$B:$C,2,FALSE)),"")</f>
        <v/>
      </c>
      <c r="X267" s="574"/>
      <c r="Y267" s="238"/>
      <c r="Z267" s="238"/>
      <c r="AA267" s="238"/>
      <c r="AB267" s="592" t="str">
        <f>IFERROR(VLOOKUP(Z267,'SETT AREA UNIT'!$B:$C,2,FALSE),"")</f>
        <v/>
      </c>
      <c r="AC267" s="592" t="str">
        <f>IFERROR(IF(Z267="","",VLOOKUP(Z267,'UNIT UNREG'!$B:$C,2,FALSE)),"")</f>
        <v/>
      </c>
      <c r="AE267" s="238"/>
      <c r="AF267" s="238"/>
      <c r="AG267" s="238"/>
      <c r="AH267" s="592" t="str">
        <f>IFERROR(VLOOKUP(AF267,'SETT AREA UNIT'!$B:$C,2,FALSE),"")</f>
        <v/>
      </c>
      <c r="AI267" s="592" t="str">
        <f>IFERROR(IF(AF267="","",VLOOKUP(AF267,'UNIT UNREG'!$B:$C,2,FALSE)),"")</f>
        <v/>
      </c>
      <c r="AK267" s="238"/>
      <c r="AL267" s="238"/>
      <c r="AM267" s="238"/>
      <c r="AN267" s="592" t="str">
        <f>IFERROR(VLOOKUP(AL267,'SETT AREA UNIT'!$B:$C,2,FALSE),"")</f>
        <v/>
      </c>
      <c r="AO267" s="592" t="str">
        <f>IFERROR(IF(AL267="","",VLOOKUP(AL267,'UNIT UNREG'!$B:$C,2,FALSE)),"")</f>
        <v/>
      </c>
      <c r="AQ267" s="238"/>
      <c r="AR267" s="238"/>
      <c r="AS267" s="238"/>
      <c r="AT267" s="592" t="str">
        <f>IFERROR(VLOOKUP(AR267,'SETT AREA UNIT'!$B:$C,2,FALSE),"")</f>
        <v/>
      </c>
      <c r="AU267" s="592" t="str">
        <f>IFERROR(IF(AR267="","",VLOOKUP(AR267,'UNIT UNREG'!$B:$C,2,FALSE)),"")</f>
        <v/>
      </c>
      <c r="AW267" s="238"/>
      <c r="AX267" s="238"/>
      <c r="AY267" s="238"/>
      <c r="AZ267" s="592" t="str">
        <f>IFERROR(VLOOKUP(AX267,'SETT AREA UNIT'!$B:$C,2,FALSE),"")</f>
        <v/>
      </c>
      <c r="BA267" s="592" t="str">
        <f>IFERROR(IF(AX267="","",VLOOKUP(AX267,'UNIT UNREG'!$B:$C,2,FALSE)),"")</f>
        <v/>
      </c>
      <c r="BC267" s="238"/>
      <c r="BD267" s="238"/>
      <c r="BE267" s="238"/>
      <c r="BF267" s="592" t="str">
        <f>IFERROR(VLOOKUP(BD267,'SETT AREA UNIT'!$B:$C,2,FALSE),"")</f>
        <v/>
      </c>
      <c r="BG267" s="592" t="str">
        <f>IFERROR(IF(BD267="","",VLOOKUP(BD267,'UNIT UNREG'!$B:$C,2,FALSE)),"")</f>
        <v/>
      </c>
      <c r="BH267" s="572"/>
      <c r="BI267" s="238"/>
      <c r="BJ267" s="238"/>
      <c r="BK267" s="238"/>
      <c r="BL267" s="592" t="str">
        <f>IFERROR(VLOOKUP(BJ267,'SETT AREA UNIT'!$B:$C,2,FALSE),"")</f>
        <v/>
      </c>
      <c r="BM267" s="592" t="str">
        <f>IFERROR(VLOOKUP(BJ267,'UNIT UNREG'!$B:$C,2,FALSE),"")</f>
        <v>UNREG</v>
      </c>
      <c r="BO267" s="238"/>
      <c r="BP267" s="238"/>
      <c r="BQ267" s="238"/>
      <c r="BR267" s="238"/>
      <c r="BT267" s="238"/>
      <c r="BU267" s="238"/>
      <c r="BV267" s="238"/>
      <c r="BW267" s="238"/>
      <c r="BY267" s="238"/>
      <c r="BZ267" s="238"/>
      <c r="CA267" s="238"/>
      <c r="CB267" s="238"/>
      <c r="CD267" s="238"/>
      <c r="CE267" s="238"/>
      <c r="CF267" s="238"/>
      <c r="CG267" s="238"/>
      <c r="CI267" s="238"/>
      <c r="CJ267" s="238"/>
      <c r="CK267" s="238"/>
      <c r="CL267" s="238"/>
      <c r="CN267" s="238"/>
      <c r="CO267" s="238"/>
      <c r="CP267" s="238"/>
      <c r="CQ267" s="238"/>
    </row>
    <row r="268" spans="1:95" hidden="1">
      <c r="A268" s="238"/>
      <c r="B268" s="238"/>
      <c r="C268" s="238"/>
      <c r="D268" s="592" t="str">
        <f>IFERROR(VLOOKUP(B268,'SETT AREA UNIT'!$B:$C,2,FALSE),"")</f>
        <v/>
      </c>
      <c r="E268" s="592" t="str">
        <f>IFERROR(IF(B268="","",VLOOKUP(B268,'UNIT UNREG'!$B:$C,2,FALSE)),"")</f>
        <v/>
      </c>
      <c r="F268" s="574"/>
      <c r="G268" s="238"/>
      <c r="H268" s="238"/>
      <c r="I268" s="238"/>
      <c r="J268" s="592" t="str">
        <f>IFERROR(VLOOKUP(H268,'SETT AREA UNIT'!$B:$C,2,FALSE),"")</f>
        <v/>
      </c>
      <c r="K268" s="592" t="str">
        <f>IFERROR(IF(H268="","",VLOOKUP(H268,'UNIT UNREG'!$B:$C,2,FALSE)),"")</f>
        <v/>
      </c>
      <c r="L268" s="574"/>
      <c r="M268" s="238"/>
      <c r="N268" s="238"/>
      <c r="O268" s="238"/>
      <c r="P268" s="592" t="str">
        <f>IFERROR(VLOOKUP(N268,'SETT AREA UNIT'!$B:$C,2,FALSE),"")</f>
        <v/>
      </c>
      <c r="Q268" s="592" t="str">
        <f>IFERROR(IF(N268="","",VLOOKUP(N268,'UNIT UNREG'!$B:$C,2,FALSE)),"")</f>
        <v/>
      </c>
      <c r="R268" s="574"/>
      <c r="S268" s="238"/>
      <c r="T268" s="238"/>
      <c r="U268" s="238"/>
      <c r="V268" s="592" t="str">
        <f>IFERROR(VLOOKUP(T268,'SETT AREA UNIT'!$B:$C,2,FALSE),"")</f>
        <v/>
      </c>
      <c r="W268" s="592" t="str">
        <f>IFERROR(IF(T268="","",VLOOKUP(T268,'UNIT UNREG'!$B:$C,2,FALSE)),"")</f>
        <v/>
      </c>
      <c r="X268" s="574"/>
      <c r="Y268" s="238"/>
      <c r="Z268" s="238"/>
      <c r="AA268" s="238"/>
      <c r="AB268" s="592" t="str">
        <f>IFERROR(VLOOKUP(Z268,'SETT AREA UNIT'!$B:$C,2,FALSE),"")</f>
        <v/>
      </c>
      <c r="AC268" s="592" t="str">
        <f>IFERROR(IF(Z268="","",VLOOKUP(Z268,'UNIT UNREG'!$B:$C,2,FALSE)),"")</f>
        <v/>
      </c>
      <c r="AE268" s="238"/>
      <c r="AF268" s="238"/>
      <c r="AG268" s="238"/>
      <c r="AH268" s="592" t="str">
        <f>IFERROR(VLOOKUP(AF268,'SETT AREA UNIT'!$B:$C,2,FALSE),"")</f>
        <v/>
      </c>
      <c r="AI268" s="592" t="str">
        <f>IFERROR(IF(AF268="","",VLOOKUP(AF268,'UNIT UNREG'!$B:$C,2,FALSE)),"")</f>
        <v/>
      </c>
      <c r="AK268" s="238"/>
      <c r="AL268" s="238"/>
      <c r="AM268" s="238"/>
      <c r="AN268" s="592" t="str">
        <f>IFERROR(VLOOKUP(AL268,'SETT AREA UNIT'!$B:$C,2,FALSE),"")</f>
        <v/>
      </c>
      <c r="AO268" s="592" t="str">
        <f>IFERROR(IF(AL268="","",VLOOKUP(AL268,'UNIT UNREG'!$B:$C,2,FALSE)),"")</f>
        <v/>
      </c>
      <c r="AQ268" s="238"/>
      <c r="AR268" s="238"/>
      <c r="AS268" s="238"/>
      <c r="AT268" s="592" t="str">
        <f>IFERROR(VLOOKUP(AR268,'SETT AREA UNIT'!$B:$C,2,FALSE),"")</f>
        <v/>
      </c>
      <c r="AU268" s="592" t="str">
        <f>IFERROR(IF(AR268="","",VLOOKUP(AR268,'UNIT UNREG'!$B:$C,2,FALSE)),"")</f>
        <v/>
      </c>
      <c r="AW268" s="238"/>
      <c r="AX268" s="238"/>
      <c r="AY268" s="238"/>
      <c r="AZ268" s="592" t="str">
        <f>IFERROR(VLOOKUP(AX268,'SETT AREA UNIT'!$B:$C,2,FALSE),"")</f>
        <v/>
      </c>
      <c r="BA268" s="592" t="str">
        <f>IFERROR(IF(AX268="","",VLOOKUP(AX268,'UNIT UNREG'!$B:$C,2,FALSE)),"")</f>
        <v/>
      </c>
      <c r="BC268" s="238"/>
      <c r="BD268" s="238"/>
      <c r="BE268" s="238"/>
      <c r="BF268" s="592" t="str">
        <f>IFERROR(VLOOKUP(BD268,'SETT AREA UNIT'!$B:$C,2,FALSE),"")</f>
        <v/>
      </c>
      <c r="BG268" s="592" t="str">
        <f>IFERROR(IF(BD268="","",VLOOKUP(BD268,'UNIT UNREG'!$B:$C,2,FALSE)),"")</f>
        <v/>
      </c>
      <c r="BH268" s="572"/>
      <c r="BI268" s="238"/>
      <c r="BJ268" s="238"/>
      <c r="BK268" s="238"/>
      <c r="BL268" s="592" t="str">
        <f>IFERROR(VLOOKUP(BJ268,'SETT AREA UNIT'!$B:$C,2,FALSE),"")</f>
        <v/>
      </c>
      <c r="BM268" s="592" t="str">
        <f>IFERROR(VLOOKUP(BJ268,'UNIT UNREG'!$B:$C,2,FALSE),"")</f>
        <v>UNREG</v>
      </c>
      <c r="BO268" s="238"/>
      <c r="BP268" s="238"/>
      <c r="BQ268" s="238"/>
      <c r="BR268" s="238"/>
      <c r="BT268" s="238"/>
      <c r="BU268" s="238"/>
      <c r="BV268" s="238"/>
      <c r="BW268" s="238"/>
      <c r="BY268" s="238"/>
      <c r="BZ268" s="238"/>
      <c r="CA268" s="238"/>
      <c r="CB268" s="238"/>
      <c r="CD268" s="238"/>
      <c r="CE268" s="238"/>
      <c r="CF268" s="238"/>
      <c r="CG268" s="238"/>
      <c r="CI268" s="238"/>
      <c r="CJ268" s="238"/>
      <c r="CK268" s="238"/>
      <c r="CL268" s="238"/>
      <c r="CN268" s="238"/>
      <c r="CO268" s="238"/>
      <c r="CP268" s="238"/>
      <c r="CQ268" s="238"/>
    </row>
    <row r="269" spans="1:95" hidden="1">
      <c r="A269" s="238"/>
      <c r="B269" s="238"/>
      <c r="C269" s="238"/>
      <c r="D269" s="592" t="str">
        <f>IFERROR(VLOOKUP(B269,'SETT AREA UNIT'!$B:$C,2,FALSE),"")</f>
        <v/>
      </c>
      <c r="E269" s="592" t="str">
        <f>IFERROR(IF(B269="","",VLOOKUP(B269,'UNIT UNREG'!$B:$C,2,FALSE)),"")</f>
        <v/>
      </c>
      <c r="F269" s="574"/>
      <c r="G269" s="238"/>
      <c r="H269" s="238"/>
      <c r="I269" s="238"/>
      <c r="J269" s="592" t="str">
        <f>IFERROR(VLOOKUP(H269,'SETT AREA UNIT'!$B:$C,2,FALSE),"")</f>
        <v/>
      </c>
      <c r="K269" s="592" t="str">
        <f>IFERROR(IF(H269="","",VLOOKUP(H269,'UNIT UNREG'!$B:$C,2,FALSE)),"")</f>
        <v/>
      </c>
      <c r="L269" s="574"/>
      <c r="M269" s="238"/>
      <c r="N269" s="238"/>
      <c r="O269" s="238"/>
      <c r="P269" s="592" t="str">
        <f>IFERROR(VLOOKUP(N269,'SETT AREA UNIT'!$B:$C,2,FALSE),"")</f>
        <v/>
      </c>
      <c r="Q269" s="592" t="str">
        <f>IFERROR(IF(N269="","",VLOOKUP(N269,'UNIT UNREG'!$B:$C,2,FALSE)),"")</f>
        <v/>
      </c>
      <c r="R269" s="574"/>
      <c r="S269" s="238"/>
      <c r="T269" s="238"/>
      <c r="U269" s="238"/>
      <c r="V269" s="592" t="str">
        <f>IFERROR(VLOOKUP(T269,'SETT AREA UNIT'!$B:$C,2,FALSE),"")</f>
        <v/>
      </c>
      <c r="W269" s="592" t="str">
        <f>IFERROR(IF(T269="","",VLOOKUP(T269,'UNIT UNREG'!$B:$C,2,FALSE)),"")</f>
        <v/>
      </c>
      <c r="X269" s="574"/>
      <c r="Y269" s="238"/>
      <c r="Z269" s="238"/>
      <c r="AA269" s="238"/>
      <c r="AB269" s="592" t="str">
        <f>IFERROR(VLOOKUP(Z269,'SETT AREA UNIT'!$B:$C,2,FALSE),"")</f>
        <v/>
      </c>
      <c r="AC269" s="592" t="str">
        <f>IFERROR(IF(Z269="","",VLOOKUP(Z269,'UNIT UNREG'!$B:$C,2,FALSE)),"")</f>
        <v/>
      </c>
      <c r="AE269" s="238"/>
      <c r="AF269" s="238"/>
      <c r="AG269" s="238"/>
      <c r="AH269" s="592" t="str">
        <f>IFERROR(VLOOKUP(AF269,'SETT AREA UNIT'!$B:$C,2,FALSE),"")</f>
        <v/>
      </c>
      <c r="AI269" s="592" t="str">
        <f>IFERROR(IF(AF269="","",VLOOKUP(AF269,'UNIT UNREG'!$B:$C,2,FALSE)),"")</f>
        <v/>
      </c>
      <c r="AK269" s="238"/>
      <c r="AL269" s="238"/>
      <c r="AM269" s="238"/>
      <c r="AN269" s="592" t="str">
        <f>IFERROR(VLOOKUP(AL269,'SETT AREA UNIT'!$B:$C,2,FALSE),"")</f>
        <v/>
      </c>
      <c r="AO269" s="592" t="str">
        <f>IFERROR(IF(AL269="","",VLOOKUP(AL269,'UNIT UNREG'!$B:$C,2,FALSE)),"")</f>
        <v/>
      </c>
      <c r="AQ269" s="238"/>
      <c r="AR269" s="238"/>
      <c r="AS269" s="238"/>
      <c r="AT269" s="592" t="str">
        <f>IFERROR(VLOOKUP(AR269,'SETT AREA UNIT'!$B:$C,2,FALSE),"")</f>
        <v/>
      </c>
      <c r="AU269" s="592" t="str">
        <f>IFERROR(IF(AR269="","",VLOOKUP(AR269,'UNIT UNREG'!$B:$C,2,FALSE)),"")</f>
        <v/>
      </c>
      <c r="AW269" s="238"/>
      <c r="AX269" s="238"/>
      <c r="AY269" s="238"/>
      <c r="AZ269" s="592" t="str">
        <f>IFERROR(VLOOKUP(AX269,'SETT AREA UNIT'!$B:$C,2,FALSE),"")</f>
        <v/>
      </c>
      <c r="BA269" s="592" t="str">
        <f>IFERROR(IF(AX269="","",VLOOKUP(AX269,'UNIT UNREG'!$B:$C,2,FALSE)),"")</f>
        <v/>
      </c>
      <c r="BC269" s="238"/>
      <c r="BD269" s="238"/>
      <c r="BE269" s="238"/>
      <c r="BF269" s="592" t="str">
        <f>IFERROR(VLOOKUP(BD269,'SETT AREA UNIT'!$B:$C,2,FALSE),"")</f>
        <v/>
      </c>
      <c r="BG269" s="592" t="str">
        <f>IFERROR(IF(BD269="","",VLOOKUP(BD269,'UNIT UNREG'!$B:$C,2,FALSE)),"")</f>
        <v/>
      </c>
      <c r="BH269" s="572"/>
      <c r="BI269" s="238"/>
      <c r="BJ269" s="238"/>
      <c r="BK269" s="238"/>
      <c r="BL269" s="592" t="str">
        <f>IFERROR(VLOOKUP(BJ269,'SETT AREA UNIT'!$B:$C,2,FALSE),"")</f>
        <v/>
      </c>
      <c r="BM269" s="592" t="str">
        <f>IFERROR(VLOOKUP(BJ269,'UNIT UNREG'!$B:$C,2,FALSE),"")</f>
        <v>UNREG</v>
      </c>
      <c r="BO269" s="238"/>
      <c r="BP269" s="238"/>
      <c r="BQ269" s="238"/>
      <c r="BR269" s="238"/>
      <c r="BT269" s="238"/>
      <c r="BU269" s="238"/>
      <c r="BV269" s="238"/>
      <c r="BW269" s="238"/>
      <c r="BY269" s="238"/>
      <c r="BZ269" s="238"/>
      <c r="CA269" s="238"/>
      <c r="CB269" s="238"/>
      <c r="CD269" s="238"/>
      <c r="CE269" s="238"/>
      <c r="CF269" s="238"/>
      <c r="CG269" s="238"/>
      <c r="CI269" s="238"/>
      <c r="CJ269" s="238"/>
      <c r="CK269" s="238"/>
      <c r="CL269" s="238"/>
      <c r="CN269" s="238"/>
      <c r="CO269" s="238"/>
      <c r="CP269" s="238"/>
      <c r="CQ269" s="238"/>
    </row>
    <row r="270" spans="1:95" hidden="1">
      <c r="A270" s="238"/>
      <c r="B270" s="238"/>
      <c r="C270" s="238"/>
      <c r="D270" s="592" t="str">
        <f>IFERROR(VLOOKUP(B270,'SETT AREA UNIT'!$B:$C,2,FALSE),"")</f>
        <v/>
      </c>
      <c r="E270" s="592" t="str">
        <f>IFERROR(IF(B270="","",VLOOKUP(B270,'UNIT UNREG'!$B:$C,2,FALSE)),"")</f>
        <v/>
      </c>
      <c r="F270" s="574"/>
      <c r="G270" s="238"/>
      <c r="H270" s="238"/>
      <c r="I270" s="238"/>
      <c r="J270" s="592" t="str">
        <f>IFERROR(VLOOKUP(H270,'SETT AREA UNIT'!$B:$C,2,FALSE),"")</f>
        <v/>
      </c>
      <c r="K270" s="592" t="str">
        <f>IFERROR(IF(H270="","",VLOOKUP(H270,'UNIT UNREG'!$B:$C,2,FALSE)),"")</f>
        <v/>
      </c>
      <c r="L270" s="574"/>
      <c r="M270" s="238"/>
      <c r="N270" s="238"/>
      <c r="O270" s="238"/>
      <c r="P270" s="592" t="str">
        <f>IFERROR(VLOOKUP(N270,'SETT AREA UNIT'!$B:$C,2,FALSE),"")</f>
        <v/>
      </c>
      <c r="Q270" s="592" t="str">
        <f>IFERROR(IF(N270="","",VLOOKUP(N270,'UNIT UNREG'!$B:$C,2,FALSE)),"")</f>
        <v/>
      </c>
      <c r="R270" s="574"/>
      <c r="S270" s="238"/>
      <c r="T270" s="238"/>
      <c r="U270" s="238"/>
      <c r="V270" s="592" t="str">
        <f>IFERROR(VLOOKUP(T270,'SETT AREA UNIT'!$B:$C,2,FALSE),"")</f>
        <v/>
      </c>
      <c r="W270" s="592" t="str">
        <f>IFERROR(IF(T270="","",VLOOKUP(T270,'UNIT UNREG'!$B:$C,2,FALSE)),"")</f>
        <v/>
      </c>
      <c r="X270" s="574"/>
      <c r="Y270" s="238"/>
      <c r="Z270" s="238"/>
      <c r="AA270" s="238"/>
      <c r="AB270" s="592" t="str">
        <f>IFERROR(VLOOKUP(Z270,'SETT AREA UNIT'!$B:$C,2,FALSE),"")</f>
        <v/>
      </c>
      <c r="AC270" s="592" t="str">
        <f>IFERROR(IF(Z270="","",VLOOKUP(Z270,'UNIT UNREG'!$B:$C,2,FALSE)),"")</f>
        <v/>
      </c>
      <c r="AE270" s="238"/>
      <c r="AF270" s="238"/>
      <c r="AG270" s="238"/>
      <c r="AH270" s="592" t="str">
        <f>IFERROR(VLOOKUP(AF270,'SETT AREA UNIT'!$B:$C,2,FALSE),"")</f>
        <v/>
      </c>
      <c r="AI270" s="592" t="str">
        <f>IFERROR(IF(AF270="","",VLOOKUP(AF270,'UNIT UNREG'!$B:$C,2,FALSE)),"")</f>
        <v/>
      </c>
      <c r="AK270" s="238"/>
      <c r="AL270" s="238"/>
      <c r="AM270" s="238"/>
      <c r="AN270" s="592" t="str">
        <f>IFERROR(VLOOKUP(AL270,'SETT AREA UNIT'!$B:$C,2,FALSE),"")</f>
        <v/>
      </c>
      <c r="AO270" s="592" t="str">
        <f>IFERROR(IF(AL270="","",VLOOKUP(AL270,'UNIT UNREG'!$B:$C,2,FALSE)),"")</f>
        <v/>
      </c>
      <c r="AQ270" s="238"/>
      <c r="AR270" s="238"/>
      <c r="AS270" s="238"/>
      <c r="AT270" s="592" t="str">
        <f>IFERROR(VLOOKUP(AR270,'SETT AREA UNIT'!$B:$C,2,FALSE),"")</f>
        <v/>
      </c>
      <c r="AU270" s="592" t="str">
        <f>IFERROR(IF(AR270="","",VLOOKUP(AR270,'UNIT UNREG'!$B:$C,2,FALSE)),"")</f>
        <v/>
      </c>
      <c r="AW270" s="238"/>
      <c r="AX270" s="238"/>
      <c r="AY270" s="238"/>
      <c r="AZ270" s="592" t="str">
        <f>IFERROR(VLOOKUP(AX270,'SETT AREA UNIT'!$B:$C,2,FALSE),"")</f>
        <v/>
      </c>
      <c r="BA270" s="592" t="str">
        <f>IFERROR(IF(AX270="","",VLOOKUP(AX270,'UNIT UNREG'!$B:$C,2,FALSE)),"")</f>
        <v/>
      </c>
      <c r="BC270" s="238"/>
      <c r="BD270" s="238"/>
      <c r="BE270" s="238"/>
      <c r="BF270" s="592" t="str">
        <f>IFERROR(VLOOKUP(BD270,'SETT AREA UNIT'!$B:$C,2,FALSE),"")</f>
        <v/>
      </c>
      <c r="BG270" s="592" t="str">
        <f>IFERROR(IF(BD270="","",VLOOKUP(BD270,'UNIT UNREG'!$B:$C,2,FALSE)),"")</f>
        <v/>
      </c>
      <c r="BH270" s="572"/>
      <c r="BI270" s="238"/>
      <c r="BJ270" s="238"/>
      <c r="BK270" s="238"/>
      <c r="BL270" s="592" t="str">
        <f>IFERROR(VLOOKUP(BJ270,'SETT AREA UNIT'!$B:$C,2,FALSE),"")</f>
        <v/>
      </c>
      <c r="BM270" s="592" t="str">
        <f>IFERROR(VLOOKUP(BJ270,'UNIT UNREG'!$B:$C,2,FALSE),"")</f>
        <v>UNREG</v>
      </c>
      <c r="BO270" s="238"/>
      <c r="BP270" s="238"/>
      <c r="BQ270" s="238"/>
      <c r="BR270" s="238"/>
      <c r="BT270" s="238"/>
      <c r="BU270" s="238"/>
      <c r="BV270" s="238"/>
      <c r="BW270" s="238"/>
      <c r="BY270" s="238"/>
      <c r="BZ270" s="238"/>
      <c r="CA270" s="238"/>
      <c r="CB270" s="238"/>
      <c r="CD270" s="238"/>
      <c r="CE270" s="238"/>
      <c r="CF270" s="238"/>
      <c r="CG270" s="238"/>
      <c r="CI270" s="238"/>
      <c r="CJ270" s="238"/>
      <c r="CK270" s="238"/>
      <c r="CL270" s="238"/>
      <c r="CN270" s="238"/>
      <c r="CO270" s="238"/>
      <c r="CP270" s="238"/>
      <c r="CQ270" s="238"/>
    </row>
    <row r="271" spans="1:95" hidden="1">
      <c r="A271" s="238"/>
      <c r="B271" s="238"/>
      <c r="C271" s="238"/>
      <c r="D271" s="592" t="str">
        <f>IFERROR(VLOOKUP(B271,'SETT AREA UNIT'!$B:$C,2,FALSE),"")</f>
        <v/>
      </c>
      <c r="E271" s="592" t="str">
        <f>IFERROR(IF(B271="","",VLOOKUP(B271,'UNIT UNREG'!$B:$C,2,FALSE)),"")</f>
        <v/>
      </c>
      <c r="F271" s="574"/>
      <c r="G271" s="238"/>
      <c r="H271" s="238"/>
      <c r="I271" s="238"/>
      <c r="J271" s="592" t="str">
        <f>IFERROR(VLOOKUP(H271,'SETT AREA UNIT'!$B:$C,2,FALSE),"")</f>
        <v/>
      </c>
      <c r="K271" s="592" t="str">
        <f>IFERROR(IF(H271="","",VLOOKUP(H271,'UNIT UNREG'!$B:$C,2,FALSE)),"")</f>
        <v/>
      </c>
      <c r="L271" s="574"/>
      <c r="M271" s="238"/>
      <c r="N271" s="238"/>
      <c r="O271" s="238"/>
      <c r="P271" s="592" t="str">
        <f>IFERROR(VLOOKUP(N271,'SETT AREA UNIT'!$B:$C,2,FALSE),"")</f>
        <v/>
      </c>
      <c r="Q271" s="592" t="str">
        <f>IFERROR(IF(N271="","",VLOOKUP(N271,'UNIT UNREG'!$B:$C,2,FALSE)),"")</f>
        <v/>
      </c>
      <c r="R271" s="574"/>
      <c r="S271" s="238"/>
      <c r="T271" s="238"/>
      <c r="U271" s="238"/>
      <c r="V271" s="592" t="str">
        <f>IFERROR(VLOOKUP(T271,'SETT AREA UNIT'!$B:$C,2,FALSE),"")</f>
        <v/>
      </c>
      <c r="W271" s="592" t="str">
        <f>IFERROR(IF(T271="","",VLOOKUP(T271,'UNIT UNREG'!$B:$C,2,FALSE)),"")</f>
        <v/>
      </c>
      <c r="X271" s="574"/>
      <c r="Y271" s="238"/>
      <c r="Z271" s="238"/>
      <c r="AA271" s="238"/>
      <c r="AB271" s="592" t="str">
        <f>IFERROR(VLOOKUP(Z271,'SETT AREA UNIT'!$B:$C,2,FALSE),"")</f>
        <v/>
      </c>
      <c r="AC271" s="592" t="str">
        <f>IFERROR(IF(Z271="","",VLOOKUP(Z271,'UNIT UNREG'!$B:$C,2,FALSE)),"")</f>
        <v/>
      </c>
      <c r="AE271" s="238"/>
      <c r="AF271" s="238"/>
      <c r="AG271" s="238"/>
      <c r="AH271" s="592" t="str">
        <f>IFERROR(VLOOKUP(AF271,'SETT AREA UNIT'!$B:$C,2,FALSE),"")</f>
        <v/>
      </c>
      <c r="AI271" s="592" t="str">
        <f>IFERROR(IF(AF271="","",VLOOKUP(AF271,'UNIT UNREG'!$B:$C,2,FALSE)),"")</f>
        <v/>
      </c>
      <c r="AK271" s="238"/>
      <c r="AL271" s="238"/>
      <c r="AM271" s="238"/>
      <c r="AN271" s="592" t="str">
        <f>IFERROR(VLOOKUP(AL271,'SETT AREA UNIT'!$B:$C,2,FALSE),"")</f>
        <v/>
      </c>
      <c r="AO271" s="592" t="str">
        <f>IFERROR(IF(AL271="","",VLOOKUP(AL271,'UNIT UNREG'!$B:$C,2,FALSE)),"")</f>
        <v/>
      </c>
      <c r="AQ271" s="238"/>
      <c r="AR271" s="238"/>
      <c r="AS271" s="238"/>
      <c r="AT271" s="592" t="str">
        <f>IFERROR(VLOOKUP(AR271,'SETT AREA UNIT'!$B:$C,2,FALSE),"")</f>
        <v/>
      </c>
      <c r="AU271" s="592" t="str">
        <f>IFERROR(IF(AR271="","",VLOOKUP(AR271,'UNIT UNREG'!$B:$C,2,FALSE)),"")</f>
        <v/>
      </c>
      <c r="AW271" s="238"/>
      <c r="AX271" s="238"/>
      <c r="AY271" s="238"/>
      <c r="AZ271" s="592" t="str">
        <f>IFERROR(VLOOKUP(AX271,'SETT AREA UNIT'!$B:$C,2,FALSE),"")</f>
        <v/>
      </c>
      <c r="BA271" s="592" t="str">
        <f>IFERROR(IF(AX271="","",VLOOKUP(AX271,'UNIT UNREG'!$B:$C,2,FALSE)),"")</f>
        <v/>
      </c>
      <c r="BC271" s="238"/>
      <c r="BD271" s="238"/>
      <c r="BE271" s="238"/>
      <c r="BF271" s="592" t="str">
        <f>IFERROR(VLOOKUP(BD271,'SETT AREA UNIT'!$B:$C,2,FALSE),"")</f>
        <v/>
      </c>
      <c r="BG271" s="592" t="str">
        <f>IFERROR(IF(BD271="","",VLOOKUP(BD271,'UNIT UNREG'!$B:$C,2,FALSE)),"")</f>
        <v/>
      </c>
      <c r="BH271" s="572"/>
      <c r="BI271" s="238"/>
      <c r="BJ271" s="238"/>
      <c r="BK271" s="238"/>
      <c r="BL271" s="592" t="str">
        <f>IFERROR(VLOOKUP(BJ271,'SETT AREA UNIT'!$B:$C,2,FALSE),"")</f>
        <v/>
      </c>
      <c r="BM271" s="592" t="str">
        <f>IFERROR(VLOOKUP(BJ271,'UNIT UNREG'!$B:$C,2,FALSE),"")</f>
        <v>UNREG</v>
      </c>
      <c r="BO271" s="238"/>
      <c r="BP271" s="238"/>
      <c r="BQ271" s="238"/>
      <c r="BR271" s="238"/>
      <c r="BT271" s="238"/>
      <c r="BU271" s="238"/>
      <c r="BV271" s="238"/>
      <c r="BW271" s="238"/>
      <c r="BY271" s="238"/>
      <c r="BZ271" s="238"/>
      <c r="CA271" s="238"/>
      <c r="CB271" s="238"/>
      <c r="CD271" s="238"/>
      <c r="CE271" s="238"/>
      <c r="CF271" s="238"/>
      <c r="CG271" s="238"/>
      <c r="CI271" s="238"/>
      <c r="CJ271" s="238"/>
      <c r="CK271" s="238"/>
      <c r="CL271" s="238"/>
      <c r="CN271" s="238"/>
      <c r="CO271" s="238"/>
      <c r="CP271" s="238"/>
      <c r="CQ271" s="238"/>
    </row>
    <row r="272" spans="1:95" hidden="1">
      <c r="A272" s="238"/>
      <c r="B272" s="238"/>
      <c r="C272" s="238"/>
      <c r="D272" s="592" t="str">
        <f>IFERROR(VLOOKUP(B272,'SETT AREA UNIT'!$B:$C,2,FALSE),"")</f>
        <v/>
      </c>
      <c r="E272" s="592" t="str">
        <f>IFERROR(IF(B272="","",VLOOKUP(B272,'UNIT UNREG'!$B:$C,2,FALSE)),"")</f>
        <v/>
      </c>
      <c r="F272" s="574"/>
      <c r="G272" s="238"/>
      <c r="H272" s="238"/>
      <c r="I272" s="238"/>
      <c r="J272" s="592" t="str">
        <f>IFERROR(VLOOKUP(H272,'SETT AREA UNIT'!$B:$C,2,FALSE),"")</f>
        <v/>
      </c>
      <c r="K272" s="592" t="str">
        <f>IFERROR(IF(H272="","",VLOOKUP(H272,'UNIT UNREG'!$B:$C,2,FALSE)),"")</f>
        <v/>
      </c>
      <c r="L272" s="574"/>
      <c r="M272" s="238"/>
      <c r="N272" s="238"/>
      <c r="O272" s="238"/>
      <c r="P272" s="592" t="str">
        <f>IFERROR(VLOOKUP(N272,'SETT AREA UNIT'!$B:$C,2,FALSE),"")</f>
        <v/>
      </c>
      <c r="Q272" s="592" t="str">
        <f>IFERROR(IF(N272="","",VLOOKUP(N272,'UNIT UNREG'!$B:$C,2,FALSE)),"")</f>
        <v/>
      </c>
      <c r="R272" s="574"/>
      <c r="S272" s="238"/>
      <c r="T272" s="238"/>
      <c r="U272" s="238"/>
      <c r="V272" s="592" t="str">
        <f>IFERROR(VLOOKUP(T272,'SETT AREA UNIT'!$B:$C,2,FALSE),"")</f>
        <v/>
      </c>
      <c r="W272" s="592" t="str">
        <f>IFERROR(IF(T272="","",VLOOKUP(T272,'UNIT UNREG'!$B:$C,2,FALSE)),"")</f>
        <v/>
      </c>
      <c r="X272" s="574"/>
      <c r="Y272" s="238"/>
      <c r="Z272" s="238"/>
      <c r="AA272" s="238"/>
      <c r="AB272" s="592" t="str">
        <f>IFERROR(VLOOKUP(Z272,'SETT AREA UNIT'!$B:$C,2,FALSE),"")</f>
        <v/>
      </c>
      <c r="AC272" s="592" t="str">
        <f>IFERROR(IF(Z272="","",VLOOKUP(Z272,'UNIT UNREG'!$B:$C,2,FALSE)),"")</f>
        <v/>
      </c>
      <c r="AE272" s="238"/>
      <c r="AF272" s="238"/>
      <c r="AG272" s="238"/>
      <c r="AH272" s="592" t="str">
        <f>IFERROR(VLOOKUP(AF272,'SETT AREA UNIT'!$B:$C,2,FALSE),"")</f>
        <v/>
      </c>
      <c r="AI272" s="592" t="str">
        <f>IFERROR(IF(AF272="","",VLOOKUP(AF272,'UNIT UNREG'!$B:$C,2,FALSE)),"")</f>
        <v/>
      </c>
      <c r="AK272" s="238"/>
      <c r="AL272" s="238"/>
      <c r="AM272" s="238"/>
      <c r="AN272" s="592" t="str">
        <f>IFERROR(VLOOKUP(AL272,'SETT AREA UNIT'!$B:$C,2,FALSE),"")</f>
        <v/>
      </c>
      <c r="AO272" s="592" t="str">
        <f>IFERROR(IF(AL272="","",VLOOKUP(AL272,'UNIT UNREG'!$B:$C,2,FALSE)),"")</f>
        <v/>
      </c>
      <c r="AQ272" s="238"/>
      <c r="AR272" s="238"/>
      <c r="AS272" s="238"/>
      <c r="AT272" s="592" t="str">
        <f>IFERROR(VLOOKUP(AR272,'SETT AREA UNIT'!$B:$C,2,FALSE),"")</f>
        <v/>
      </c>
      <c r="AU272" s="592" t="str">
        <f>IFERROR(IF(AR272="","",VLOOKUP(AR272,'UNIT UNREG'!$B:$C,2,FALSE)),"")</f>
        <v/>
      </c>
      <c r="AW272" s="238"/>
      <c r="AX272" s="238"/>
      <c r="AY272" s="238"/>
      <c r="AZ272" s="592" t="str">
        <f>IFERROR(VLOOKUP(AX272,'SETT AREA UNIT'!$B:$C,2,FALSE),"")</f>
        <v/>
      </c>
      <c r="BA272" s="592" t="str">
        <f>IFERROR(IF(AX272="","",VLOOKUP(AX272,'UNIT UNREG'!$B:$C,2,FALSE)),"")</f>
        <v/>
      </c>
      <c r="BC272" s="238"/>
      <c r="BD272" s="238"/>
      <c r="BE272" s="238"/>
      <c r="BF272" s="592" t="str">
        <f>IFERROR(VLOOKUP(BD272,'SETT AREA UNIT'!$B:$C,2,FALSE),"")</f>
        <v/>
      </c>
      <c r="BG272" s="592" t="str">
        <f>IFERROR(IF(BD272="","",VLOOKUP(BD272,'UNIT UNREG'!$B:$C,2,FALSE)),"")</f>
        <v/>
      </c>
      <c r="BH272" s="572"/>
      <c r="BI272" s="238"/>
      <c r="BJ272" s="238"/>
      <c r="BK272" s="238"/>
      <c r="BL272" s="592" t="str">
        <f>IFERROR(VLOOKUP(BJ272,'SETT AREA UNIT'!$B:$C,2,FALSE),"")</f>
        <v/>
      </c>
      <c r="BM272" s="592" t="str">
        <f>IFERROR(VLOOKUP(BJ272,'UNIT UNREG'!$B:$C,2,FALSE),"")</f>
        <v>UNREG</v>
      </c>
      <c r="BO272" s="238"/>
      <c r="BP272" s="238"/>
      <c r="BQ272" s="238"/>
      <c r="BR272" s="238"/>
      <c r="BT272" s="238"/>
      <c r="BU272" s="238"/>
      <c r="BV272" s="238"/>
      <c r="BW272" s="238"/>
      <c r="BY272" s="238"/>
      <c r="BZ272" s="238"/>
      <c r="CA272" s="238"/>
      <c r="CB272" s="238"/>
      <c r="CD272" s="238"/>
      <c r="CE272" s="238"/>
      <c r="CF272" s="238"/>
      <c r="CG272" s="238"/>
      <c r="CI272" s="238"/>
      <c r="CJ272" s="238"/>
      <c r="CK272" s="238"/>
      <c r="CL272" s="238"/>
      <c r="CN272" s="238"/>
      <c r="CO272" s="238"/>
      <c r="CP272" s="238"/>
      <c r="CQ272" s="238"/>
    </row>
    <row r="273" spans="1:95" hidden="1">
      <c r="A273" s="238"/>
      <c r="B273" s="238"/>
      <c r="C273" s="238"/>
      <c r="D273" s="592" t="str">
        <f>IFERROR(VLOOKUP(B273,'SETT AREA UNIT'!$B:$C,2,FALSE),"")</f>
        <v/>
      </c>
      <c r="E273" s="592" t="str">
        <f>IFERROR(IF(B273="","",VLOOKUP(B273,'UNIT UNREG'!$B:$C,2,FALSE)),"")</f>
        <v/>
      </c>
      <c r="F273" s="574"/>
      <c r="G273" s="238"/>
      <c r="H273" s="238"/>
      <c r="I273" s="238"/>
      <c r="J273" s="592" t="str">
        <f>IFERROR(VLOOKUP(H273,'SETT AREA UNIT'!$B:$C,2,FALSE),"")</f>
        <v/>
      </c>
      <c r="K273" s="592" t="str">
        <f>IFERROR(IF(H273="","",VLOOKUP(H273,'UNIT UNREG'!$B:$C,2,FALSE)),"")</f>
        <v/>
      </c>
      <c r="L273" s="574"/>
      <c r="M273" s="238"/>
      <c r="N273" s="238"/>
      <c r="O273" s="238"/>
      <c r="P273" s="592" t="str">
        <f>IFERROR(VLOOKUP(N273,'SETT AREA UNIT'!$B:$C,2,FALSE),"")</f>
        <v/>
      </c>
      <c r="Q273" s="592" t="str">
        <f>IFERROR(IF(N273="","",VLOOKUP(N273,'UNIT UNREG'!$B:$C,2,FALSE)),"")</f>
        <v/>
      </c>
      <c r="R273" s="574"/>
      <c r="S273" s="238"/>
      <c r="T273" s="238"/>
      <c r="U273" s="238"/>
      <c r="V273" s="592" t="str">
        <f>IFERROR(VLOOKUP(T273,'SETT AREA UNIT'!$B:$C,2,FALSE),"")</f>
        <v/>
      </c>
      <c r="W273" s="592" t="str">
        <f>IFERROR(IF(T273="","",VLOOKUP(T273,'UNIT UNREG'!$B:$C,2,FALSE)),"")</f>
        <v/>
      </c>
      <c r="X273" s="574"/>
      <c r="Y273" s="238"/>
      <c r="Z273" s="238"/>
      <c r="AA273" s="238"/>
      <c r="AB273" s="592" t="str">
        <f>IFERROR(VLOOKUP(Z273,'SETT AREA UNIT'!$B:$C,2,FALSE),"")</f>
        <v/>
      </c>
      <c r="AC273" s="592" t="str">
        <f>IFERROR(IF(Z273="","",VLOOKUP(Z273,'UNIT UNREG'!$B:$C,2,FALSE)),"")</f>
        <v/>
      </c>
      <c r="AE273" s="238"/>
      <c r="AF273" s="238"/>
      <c r="AG273" s="238"/>
      <c r="AH273" s="592" t="str">
        <f>IFERROR(VLOOKUP(AF273,'SETT AREA UNIT'!$B:$C,2,FALSE),"")</f>
        <v/>
      </c>
      <c r="AI273" s="592" t="str">
        <f>IFERROR(IF(AF273="","",VLOOKUP(AF273,'UNIT UNREG'!$B:$C,2,FALSE)),"")</f>
        <v/>
      </c>
      <c r="AK273" s="238"/>
      <c r="AL273" s="238"/>
      <c r="AM273" s="238"/>
      <c r="AN273" s="592" t="str">
        <f>IFERROR(VLOOKUP(AL273,'SETT AREA UNIT'!$B:$C,2,FALSE),"")</f>
        <v/>
      </c>
      <c r="AO273" s="592" t="str">
        <f>IFERROR(IF(AL273="","",VLOOKUP(AL273,'UNIT UNREG'!$B:$C,2,FALSE)),"")</f>
        <v/>
      </c>
      <c r="AQ273" s="238"/>
      <c r="AR273" s="238"/>
      <c r="AS273" s="238"/>
      <c r="AT273" s="592" t="str">
        <f>IFERROR(VLOOKUP(AR273,'SETT AREA UNIT'!$B:$C,2,FALSE),"")</f>
        <v/>
      </c>
      <c r="AU273" s="592" t="str">
        <f>IFERROR(IF(AR273="","",VLOOKUP(AR273,'UNIT UNREG'!$B:$C,2,FALSE)),"")</f>
        <v/>
      </c>
      <c r="AW273" s="238"/>
      <c r="AX273" s="238"/>
      <c r="AY273" s="238"/>
      <c r="AZ273" s="592" t="str">
        <f>IFERROR(VLOOKUP(AX273,'SETT AREA UNIT'!$B:$C,2,FALSE),"")</f>
        <v/>
      </c>
      <c r="BA273" s="592" t="str">
        <f>IFERROR(IF(AX273="","",VLOOKUP(AX273,'UNIT UNREG'!$B:$C,2,FALSE)),"")</f>
        <v/>
      </c>
      <c r="BC273" s="238"/>
      <c r="BD273" s="238"/>
      <c r="BE273" s="238"/>
      <c r="BF273" s="592" t="str">
        <f>IFERROR(VLOOKUP(BD273,'SETT AREA UNIT'!$B:$C,2,FALSE),"")</f>
        <v/>
      </c>
      <c r="BG273" s="592" t="str">
        <f>IFERROR(IF(BD273="","",VLOOKUP(BD273,'UNIT UNREG'!$B:$C,2,FALSE)),"")</f>
        <v/>
      </c>
      <c r="BH273" s="572"/>
      <c r="BI273" s="238"/>
      <c r="BJ273" s="238"/>
      <c r="BK273" s="238"/>
      <c r="BL273" s="592" t="str">
        <f>IFERROR(VLOOKUP(BJ273,'SETT AREA UNIT'!$B:$C,2,FALSE),"")</f>
        <v/>
      </c>
      <c r="BM273" s="592" t="str">
        <f>IFERROR(VLOOKUP(BJ273,'UNIT UNREG'!$B:$C,2,FALSE),"")</f>
        <v>UNREG</v>
      </c>
      <c r="BO273" s="238"/>
      <c r="BP273" s="238"/>
      <c r="BQ273" s="238"/>
      <c r="BR273" s="238"/>
      <c r="BT273" s="238"/>
      <c r="BU273" s="238"/>
      <c r="BV273" s="238"/>
      <c r="BW273" s="238"/>
      <c r="BY273" s="238"/>
      <c r="BZ273" s="238"/>
      <c r="CA273" s="238"/>
      <c r="CB273" s="238"/>
      <c r="CD273" s="238"/>
      <c r="CE273" s="238"/>
      <c r="CF273" s="238"/>
      <c r="CG273" s="238"/>
      <c r="CI273" s="238"/>
      <c r="CJ273" s="238"/>
      <c r="CK273" s="238"/>
      <c r="CL273" s="238"/>
      <c r="CN273" s="238"/>
      <c r="CO273" s="238"/>
      <c r="CP273" s="238"/>
      <c r="CQ273" s="238"/>
    </row>
    <row r="274" spans="1:95" ht="15.75">
      <c r="A274" s="66" t="s">
        <v>119</v>
      </c>
      <c r="B274" s="66" t="s">
        <v>80</v>
      </c>
      <c r="C274" s="66" t="s">
        <v>25</v>
      </c>
      <c r="D274" s="232"/>
      <c r="E274" s="66" t="s">
        <v>81</v>
      </c>
      <c r="F274" s="756"/>
      <c r="G274" s="66" t="s">
        <v>119</v>
      </c>
      <c r="H274" s="66" t="s">
        <v>80</v>
      </c>
      <c r="I274" s="66" t="s">
        <v>25</v>
      </c>
      <c r="J274" s="232"/>
      <c r="K274" s="66" t="s">
        <v>81</v>
      </c>
      <c r="L274" s="572"/>
      <c r="M274" s="66" t="s">
        <v>119</v>
      </c>
      <c r="N274" s="66" t="s">
        <v>80</v>
      </c>
      <c r="O274" s="66" t="s">
        <v>25</v>
      </c>
      <c r="P274" s="232"/>
      <c r="Q274" s="66" t="s">
        <v>81</v>
      </c>
      <c r="R274" s="756"/>
      <c r="S274" s="66" t="s">
        <v>119</v>
      </c>
      <c r="T274" s="66" t="s">
        <v>80</v>
      </c>
      <c r="U274" s="66" t="s">
        <v>25</v>
      </c>
      <c r="V274" s="232"/>
      <c r="W274" s="66" t="s">
        <v>81</v>
      </c>
      <c r="X274" s="756"/>
      <c r="Y274" s="66" t="s">
        <v>119</v>
      </c>
      <c r="Z274" s="66" t="s">
        <v>80</v>
      </c>
      <c r="AA274" s="66" t="s">
        <v>25</v>
      </c>
      <c r="AB274" s="66"/>
      <c r="AC274" s="66" t="s">
        <v>81</v>
      </c>
      <c r="AE274" s="66" t="s">
        <v>119</v>
      </c>
      <c r="AF274" s="66" t="s">
        <v>80</v>
      </c>
      <c r="AG274" s="66" t="s">
        <v>25</v>
      </c>
      <c r="AH274" s="66"/>
      <c r="AI274" s="66" t="s">
        <v>81</v>
      </c>
      <c r="AK274" s="66" t="s">
        <v>119</v>
      </c>
      <c r="AL274" s="66" t="s">
        <v>80</v>
      </c>
      <c r="AM274" s="66" t="s">
        <v>25</v>
      </c>
      <c r="AN274" s="66"/>
      <c r="AO274" s="66" t="s">
        <v>81</v>
      </c>
      <c r="AQ274" s="66" t="s">
        <v>119</v>
      </c>
      <c r="AR274" s="66" t="s">
        <v>80</v>
      </c>
      <c r="AS274" s="66" t="s">
        <v>25</v>
      </c>
      <c r="AT274" s="66"/>
      <c r="AU274" s="66" t="s">
        <v>81</v>
      </c>
      <c r="AW274" s="66" t="s">
        <v>119</v>
      </c>
      <c r="AX274" s="66" t="s">
        <v>80</v>
      </c>
      <c r="AY274" s="66" t="s">
        <v>25</v>
      </c>
      <c r="AZ274" s="66"/>
      <c r="BA274" s="66" t="s">
        <v>81</v>
      </c>
      <c r="BC274" s="66" t="s">
        <v>119</v>
      </c>
      <c r="BD274" s="66" t="s">
        <v>80</v>
      </c>
      <c r="BE274" s="66" t="s">
        <v>25</v>
      </c>
      <c r="BF274" s="66"/>
      <c r="BG274" s="66" t="s">
        <v>81</v>
      </c>
      <c r="BH274" s="571"/>
      <c r="BI274" s="66" t="s">
        <v>119</v>
      </c>
      <c r="BJ274" s="66" t="s">
        <v>80</v>
      </c>
      <c r="BK274" s="66" t="s">
        <v>25</v>
      </c>
      <c r="BL274" s="66"/>
      <c r="BM274" s="66" t="s">
        <v>81</v>
      </c>
      <c r="BO274" s="576" t="s">
        <v>119</v>
      </c>
      <c r="BP274" s="66" t="s">
        <v>80</v>
      </c>
      <c r="BQ274" s="66" t="s">
        <v>25</v>
      </c>
      <c r="BR274" s="66" t="s">
        <v>81</v>
      </c>
      <c r="BT274" s="576" t="s">
        <v>119</v>
      </c>
      <c r="BU274" s="66" t="s">
        <v>80</v>
      </c>
      <c r="BV274" s="66" t="s">
        <v>25</v>
      </c>
      <c r="BW274" s="66" t="s">
        <v>81</v>
      </c>
      <c r="BY274" s="576" t="s">
        <v>119</v>
      </c>
      <c r="BZ274" s="66" t="s">
        <v>80</v>
      </c>
      <c r="CA274" s="66" t="s">
        <v>25</v>
      </c>
      <c r="CB274" s="66" t="s">
        <v>81</v>
      </c>
      <c r="CD274" s="576" t="s">
        <v>119</v>
      </c>
      <c r="CE274" s="66" t="s">
        <v>80</v>
      </c>
      <c r="CF274" s="66" t="s">
        <v>25</v>
      </c>
      <c r="CG274" s="66" t="s">
        <v>81</v>
      </c>
      <c r="CI274" s="576" t="s">
        <v>119</v>
      </c>
      <c r="CJ274" s="66" t="s">
        <v>80</v>
      </c>
      <c r="CK274" s="66" t="s">
        <v>25</v>
      </c>
      <c r="CL274" s="66" t="s">
        <v>81</v>
      </c>
      <c r="CN274" s="576" t="s">
        <v>119</v>
      </c>
      <c r="CO274" s="66" t="s">
        <v>80</v>
      </c>
      <c r="CP274" s="66" t="s">
        <v>25</v>
      </c>
      <c r="CQ274" s="66" t="s">
        <v>81</v>
      </c>
    </row>
    <row r="275" spans="1:95">
      <c r="A275" s="356" t="s">
        <v>65</v>
      </c>
      <c r="B275" s="238">
        <v>10</v>
      </c>
      <c r="C275" s="501">
        <f>IF(A275="","",COUNTIFS(A254:A273,"&gt;=0",C254:C273,A275))</f>
        <v>8</v>
      </c>
      <c r="D275" s="593"/>
      <c r="E275" s="592">
        <f t="shared" ref="E275:E276" si="120">IFERROR(B275-C275,"")</f>
        <v>2</v>
      </c>
      <c r="F275" s="574"/>
      <c r="G275" s="356" t="s">
        <v>574</v>
      </c>
      <c r="H275" s="238">
        <v>9</v>
      </c>
      <c r="I275" s="501">
        <f>IF(G275="","",COUNTIFS(G254:G273,"&gt;=0",I254:I273,G275))</f>
        <v>9</v>
      </c>
      <c r="J275" s="593"/>
      <c r="K275" s="592">
        <f t="shared" ref="K275:K276" si="121">IFERROR(H275-I275,"")</f>
        <v>0</v>
      </c>
      <c r="L275" s="574"/>
      <c r="M275" s="433" t="s">
        <v>427</v>
      </c>
      <c r="N275" s="238">
        <v>4</v>
      </c>
      <c r="O275" s="593">
        <f>IF(M275="","",COUNTIFS(M254:M273,"&gt;=0",O254:O273,M275))</f>
        <v>5</v>
      </c>
      <c r="P275" s="593"/>
      <c r="Q275" s="592">
        <f t="shared" ref="Q275:Q276" si="122">IFERROR(N275-O275,"")</f>
        <v>-1</v>
      </c>
      <c r="R275" s="574"/>
      <c r="S275" s="724" t="s">
        <v>70</v>
      </c>
      <c r="T275" s="238">
        <v>4</v>
      </c>
      <c r="U275" s="501">
        <f>IF(S275="","",COUNTIFS(S254:S273,"&gt;=0",U254:U273,S275))</f>
        <v>8</v>
      </c>
      <c r="V275" s="593"/>
      <c r="W275" s="592">
        <f t="shared" ref="W275:W276" si="123">IFERROR(T275-U275,"")</f>
        <v>-4</v>
      </c>
      <c r="X275" s="574"/>
      <c r="Y275" s="573"/>
      <c r="Z275" s="238"/>
      <c r="AA275" s="593" t="str">
        <f>IF(Y275="","",COUNTIFS(Y254:Y273,"&gt;=0",AA254:AA273,Y275))</f>
        <v/>
      </c>
      <c r="AB275" s="593"/>
      <c r="AC275" s="592" t="str">
        <f t="shared" ref="AC275:AC276" si="124">IFERROR(Z275-AA275,"")</f>
        <v/>
      </c>
      <c r="AE275" s="573"/>
      <c r="AF275" s="238"/>
      <c r="AG275" s="593" t="str">
        <f>IF(AE275="","",COUNTIFS(AE254:AE273,"&gt;=0",AG254:AG273,AE275))</f>
        <v/>
      </c>
      <c r="AH275" s="593"/>
      <c r="AI275" s="592" t="str">
        <f t="shared" ref="AI275:AI276" si="125">IFERROR(AF275-AG275,"")</f>
        <v/>
      </c>
      <c r="AK275" s="238"/>
      <c r="AL275" s="238"/>
      <c r="AM275" s="501" t="str">
        <f>IF(AK275="","",COUNTIFS(AK254:AK273,"&gt;=0",AM254:AM273,AK275))</f>
        <v/>
      </c>
      <c r="AN275" s="593"/>
      <c r="AO275" s="592" t="str">
        <f t="shared" ref="AO275:AO276" si="126">IFERROR(AL275-AM275,"")</f>
        <v/>
      </c>
      <c r="AQ275" s="575"/>
      <c r="AR275" s="238"/>
      <c r="AS275" s="593" t="str">
        <f>IF(AQ275="","",COUNTIFS(AQ254:AQ273,"&gt;=0",AS254:AS273,AQ275))</f>
        <v/>
      </c>
      <c r="AT275" s="593"/>
      <c r="AU275" s="592" t="str">
        <f t="shared" ref="AU275:AU276" si="127">IFERROR(AR275-AS275,"")</f>
        <v/>
      </c>
      <c r="AW275" s="575"/>
      <c r="AX275" s="238"/>
      <c r="AY275" s="501" t="str">
        <f>IF(AW275="","",COUNTIFS(AW254:AW273,"&gt;=0",AY254:AY273,AW275))</f>
        <v/>
      </c>
      <c r="AZ275" s="593"/>
      <c r="BA275" s="592" t="str">
        <f t="shared" ref="BA275:BA276" si="128">IFERROR(AX275-AY275,"")</f>
        <v/>
      </c>
      <c r="BC275" s="418" t="s">
        <v>566</v>
      </c>
      <c r="BD275" s="238">
        <v>4</v>
      </c>
      <c r="BE275" s="593">
        <f>IF(BC275="","",COUNTIFS(BC254:BC273,"&gt;=0",BE254:BE273,BC275))</f>
        <v>4</v>
      </c>
      <c r="BF275" s="593"/>
      <c r="BG275" s="592">
        <f t="shared" ref="BG275:BG276" si="129">IFERROR(BD275-BE275,"")</f>
        <v>0</v>
      </c>
      <c r="BH275" s="572"/>
      <c r="BI275" s="575"/>
      <c r="BJ275" s="238"/>
      <c r="BK275" s="593" t="str">
        <f>IF(BI275="","",COUNTIFS(BI254:BI273,"&gt;=0",BK254:BK273,BI275))</f>
        <v/>
      </c>
      <c r="BL275" s="593"/>
      <c r="BM275" s="592" t="str">
        <f t="shared" ref="BM275:BM276" si="130">IFERROR(BJ275-BK275,"")</f>
        <v/>
      </c>
      <c r="BO275" s="238"/>
      <c r="BP275" s="238"/>
      <c r="BQ275" s="578">
        <f>+COUNTIF(BQ254:BQ273,BO275)</f>
        <v>0</v>
      </c>
      <c r="BR275" s="238">
        <f>BP275-BQ275</f>
        <v>0</v>
      </c>
      <c r="BT275" s="238"/>
      <c r="BU275" s="238"/>
      <c r="BV275" s="578">
        <f>+COUNTIF(BV254:BV273,BT275)</f>
        <v>0</v>
      </c>
      <c r="BW275" s="238">
        <f>BU275-BV275</f>
        <v>0</v>
      </c>
      <c r="BY275" s="238"/>
      <c r="BZ275" s="238"/>
      <c r="CA275" s="578">
        <f>+COUNTIF(CA254:CA273,BY275)</f>
        <v>0</v>
      </c>
      <c r="CB275" s="238">
        <f>BZ275-CA275</f>
        <v>0</v>
      </c>
      <c r="CD275" s="238"/>
      <c r="CE275" s="238"/>
      <c r="CF275" s="578">
        <f>+COUNTIF(CF254:CF273,CD275)</f>
        <v>0</v>
      </c>
      <c r="CG275" s="238">
        <f>CE275-CF275</f>
        <v>0</v>
      </c>
      <c r="CI275" s="238"/>
      <c r="CJ275" s="238"/>
      <c r="CK275" s="578">
        <f>+COUNTIF(CK254:CK273,CI275)</f>
        <v>0</v>
      </c>
      <c r="CL275" s="238">
        <f>CJ275-CK275</f>
        <v>0</v>
      </c>
      <c r="CN275" s="238"/>
      <c r="CO275" s="238"/>
      <c r="CP275" s="578">
        <f>+COUNTIF(CP254:CP273,CN275)</f>
        <v>0</v>
      </c>
      <c r="CQ275" s="238">
        <f>CO275-CP275</f>
        <v>0</v>
      </c>
    </row>
    <row r="276" spans="1:95">
      <c r="A276" s="238"/>
      <c r="B276" s="238"/>
      <c r="C276" s="593" t="str">
        <f>IF(A276="","",COUNTIFS(A254:A273,"&gt;=0",C254:C273,A276))</f>
        <v/>
      </c>
      <c r="D276" s="593"/>
      <c r="E276" s="592" t="str">
        <f t="shared" si="120"/>
        <v/>
      </c>
      <c r="F276" s="574"/>
      <c r="G276" s="575"/>
      <c r="H276" s="238"/>
      <c r="I276" s="593" t="str">
        <f>IF(G276="","",COUNTIFS(G254:G273,"&gt;=0",I254:I273,G276))</f>
        <v/>
      </c>
      <c r="J276" s="593"/>
      <c r="K276" s="592" t="str">
        <f t="shared" si="121"/>
        <v/>
      </c>
      <c r="L276" s="574"/>
      <c r="M276" s="575"/>
      <c r="N276" s="238"/>
      <c r="O276" s="593" t="str">
        <f>IF(M276="","",COUNTIFS(M254:M273,"&gt;=0",O254:O273,M276))</f>
        <v/>
      </c>
      <c r="P276" s="593"/>
      <c r="Q276" s="592" t="str">
        <f t="shared" si="122"/>
        <v/>
      </c>
      <c r="R276" s="574"/>
      <c r="S276" s="575"/>
      <c r="T276" s="238"/>
      <c r="U276" s="593" t="str">
        <f>IF(S276="","",COUNTIFS(S254:S273,"&gt;=0",U254:U273,S276))</f>
        <v/>
      </c>
      <c r="V276" s="593"/>
      <c r="W276" s="592" t="str">
        <f t="shared" si="123"/>
        <v/>
      </c>
      <c r="X276" s="574"/>
      <c r="Y276" s="575"/>
      <c r="Z276" s="238"/>
      <c r="AA276" s="593" t="str">
        <f>IF(Y276="","",COUNTIFS(Y254:Y273,"&gt;=0",AA254:AA273,Y276))</f>
        <v/>
      </c>
      <c r="AB276" s="593"/>
      <c r="AC276" s="592" t="str">
        <f t="shared" si="124"/>
        <v/>
      </c>
      <c r="AE276" s="575"/>
      <c r="AF276" s="238"/>
      <c r="AG276" s="593" t="str">
        <f>IF(AE276="","",COUNTIFS(AE254:AE273,"&gt;=0",AG254:AG273,AE276))</f>
        <v/>
      </c>
      <c r="AH276" s="593"/>
      <c r="AI276" s="592" t="str">
        <f t="shared" si="125"/>
        <v/>
      </c>
      <c r="AK276" s="575"/>
      <c r="AL276" s="238"/>
      <c r="AM276" s="593" t="str">
        <f>IF(AK276="","",COUNTIFS(AK254:AK273,"&gt;=0",AM254:AM273,AK276))</f>
        <v/>
      </c>
      <c r="AN276" s="593"/>
      <c r="AO276" s="592" t="str">
        <f t="shared" si="126"/>
        <v/>
      </c>
      <c r="AQ276" s="575"/>
      <c r="AR276" s="238"/>
      <c r="AS276" s="593" t="str">
        <f>IF(AQ276="","",COUNTIFS(AQ254:AQ273,"&gt;=0",AS254:AS273,AQ276))</f>
        <v/>
      </c>
      <c r="AT276" s="593"/>
      <c r="AU276" s="592" t="str">
        <f t="shared" si="127"/>
        <v/>
      </c>
      <c r="AW276" s="575"/>
      <c r="AX276" s="238"/>
      <c r="AY276" s="593" t="str">
        <f>IF(AW276="","",COUNTIFS(AW254:AW273,"&gt;=0",AY254:AY273,AW276))</f>
        <v/>
      </c>
      <c r="AZ276" s="593"/>
      <c r="BA276" s="592" t="str">
        <f t="shared" si="128"/>
        <v/>
      </c>
      <c r="BC276" s="575"/>
      <c r="BD276" s="238"/>
      <c r="BE276" s="593" t="str">
        <f>IF(BC276="","",COUNTIFS(BC254:BC273,"&gt;=0",BE254:BE273,BC276))</f>
        <v/>
      </c>
      <c r="BF276" s="593"/>
      <c r="BG276" s="592" t="str">
        <f t="shared" si="129"/>
        <v/>
      </c>
      <c r="BH276" s="572"/>
      <c r="BI276" s="575"/>
      <c r="BJ276" s="238"/>
      <c r="BK276" s="593" t="str">
        <f>IF(BI276="","",COUNTIFS(BI254:BI273,"&gt;=0",BK254:BK273,BI276))</f>
        <v/>
      </c>
      <c r="BL276" s="593"/>
      <c r="BM276" s="592" t="str">
        <f t="shared" si="130"/>
        <v/>
      </c>
      <c r="BO276" s="238"/>
      <c r="BP276" s="238"/>
      <c r="BQ276" s="578">
        <f>+COUNTIF(BQ254:BQ273,BO276)</f>
        <v>0</v>
      </c>
      <c r="BR276" s="238">
        <f t="shared" ref="BR276:BR277" si="131">BP276-BQ276</f>
        <v>0</v>
      </c>
      <c r="BT276" s="238"/>
      <c r="BU276" s="238"/>
      <c r="BV276" s="578">
        <f>+COUNTIF(BV254:BV273,BT276)</f>
        <v>0</v>
      </c>
      <c r="BW276" s="238">
        <f t="shared" ref="BW276:BW277" si="132">BU276-BV276</f>
        <v>0</v>
      </c>
      <c r="BY276" s="238"/>
      <c r="BZ276" s="238"/>
      <c r="CA276" s="578">
        <f>+COUNTIF(CA254:CA273,BY276)</f>
        <v>0</v>
      </c>
      <c r="CB276" s="238">
        <f t="shared" ref="CB276:CB277" si="133">BZ276-CA276</f>
        <v>0</v>
      </c>
      <c r="CD276" s="238"/>
      <c r="CE276" s="238"/>
      <c r="CF276" s="578">
        <f>+COUNTIF(CF254:CF273,CD276)</f>
        <v>0</v>
      </c>
      <c r="CG276" s="238">
        <f t="shared" ref="CG276:CG277" si="134">CE276-CF276</f>
        <v>0</v>
      </c>
      <c r="CI276" s="238"/>
      <c r="CJ276" s="238"/>
      <c r="CK276" s="578">
        <f>+COUNTIF(CK254:CK273,CI276)</f>
        <v>0</v>
      </c>
      <c r="CL276" s="238">
        <f t="shared" ref="CL276:CL277" si="135">CJ276-CK276</f>
        <v>0</v>
      </c>
      <c r="CN276" s="238"/>
      <c r="CO276" s="238"/>
      <c r="CP276" s="578">
        <f>+COUNTIF(CP254:CP273,CN276)</f>
        <v>0</v>
      </c>
      <c r="CQ276" s="238">
        <f t="shared" ref="CQ276:CQ277" si="136">CO276-CP276</f>
        <v>0</v>
      </c>
    </row>
    <row r="277" spans="1:95">
      <c r="A277" s="238"/>
      <c r="B277" s="238"/>
      <c r="C277" s="593" t="str">
        <f>IF(A277="","",COUNTIFS(A254:A273,"&gt;=0",C254:C273,A277))</f>
        <v/>
      </c>
      <c r="D277" s="593"/>
      <c r="E277" s="592" t="str">
        <f>IFERROR(B277-C277,"")</f>
        <v/>
      </c>
      <c r="F277" s="574"/>
      <c r="G277" s="238"/>
      <c r="H277" s="238"/>
      <c r="I277" s="593" t="str">
        <f>IF(G277="","",COUNTIFS(G254:G273,"&gt;=0",I254:I273,G277))</f>
        <v/>
      </c>
      <c r="J277" s="593"/>
      <c r="K277" s="592" t="str">
        <f>IFERROR(H277-I277,"")</f>
        <v/>
      </c>
      <c r="L277" s="574"/>
      <c r="M277" s="238"/>
      <c r="N277" s="238"/>
      <c r="O277" s="593" t="str">
        <f>IF(M277="","",COUNTIFS(M254:M273,"&gt;=0",O254:O273,M277))</f>
        <v/>
      </c>
      <c r="P277" s="593"/>
      <c r="Q277" s="592" t="str">
        <f>IFERROR(N277-O277,"")</f>
        <v/>
      </c>
      <c r="R277" s="574"/>
      <c r="S277" s="238"/>
      <c r="T277" s="238"/>
      <c r="U277" s="593" t="str">
        <f>IF(S277="","",COUNTIFS(S254:S273,"&gt;=0",U254:U273,S277))</f>
        <v/>
      </c>
      <c r="V277" s="593"/>
      <c r="W277" s="592" t="str">
        <f>IFERROR(T277-U277,"")</f>
        <v/>
      </c>
      <c r="X277" s="574"/>
      <c r="Y277" s="238"/>
      <c r="Z277" s="238"/>
      <c r="AA277" s="593" t="str">
        <f>IF(Y277="","",COUNTIFS(Y254:Y273,"&gt;=0",AA254:AA273,Y277))</f>
        <v/>
      </c>
      <c r="AB277" s="593"/>
      <c r="AC277" s="592" t="str">
        <f>IFERROR(Z277-AA277,"")</f>
        <v/>
      </c>
      <c r="AE277" s="238"/>
      <c r="AF277" s="238"/>
      <c r="AG277" s="593" t="str">
        <f>IF(AE277="","",COUNTIFS(AE254:AE273,"&gt;=0",AG254:AG273,AE277))</f>
        <v/>
      </c>
      <c r="AH277" s="593"/>
      <c r="AI277" s="592" t="str">
        <f>IFERROR(AF277-AG277,"")</f>
        <v/>
      </c>
      <c r="AK277" s="238"/>
      <c r="AL277" s="238"/>
      <c r="AM277" s="593" t="str">
        <f>IF(AK277="","",COUNTIFS(AK254:AK273,"&gt;=0",AM254:AM273,AK277))</f>
        <v/>
      </c>
      <c r="AN277" s="593"/>
      <c r="AO277" s="592" t="str">
        <f>IFERROR(AL277-AM277,"")</f>
        <v/>
      </c>
      <c r="AQ277" s="238"/>
      <c r="AR277" s="238"/>
      <c r="AS277" s="593" t="str">
        <f>IF(AQ277="","",COUNTIFS(AQ254:AQ273,"&gt;=0",AS254:AS273,AQ277))</f>
        <v/>
      </c>
      <c r="AT277" s="593"/>
      <c r="AU277" s="592" t="str">
        <f>IFERROR(AR277-AS277,"")</f>
        <v/>
      </c>
      <c r="AW277" s="238"/>
      <c r="AX277" s="238"/>
      <c r="AY277" s="593" t="str">
        <f>IF(AW277="","",COUNTIFS(AW254:AW273,"&gt;=0",AY254:AY273,AW277))</f>
        <v/>
      </c>
      <c r="AZ277" s="593"/>
      <c r="BA277" s="592" t="str">
        <f>IFERROR(AX277-AY277,"")</f>
        <v/>
      </c>
      <c r="BC277" s="238"/>
      <c r="BD277" s="238"/>
      <c r="BE277" s="593" t="str">
        <f>IF(BC277="","",COUNTIFS(BC254:BC273,"&gt;=0",BE254:BE273,BC277))</f>
        <v/>
      </c>
      <c r="BF277" s="593"/>
      <c r="BG277" s="592" t="str">
        <f>IFERROR(BD277-BE277,"")</f>
        <v/>
      </c>
      <c r="BH277" s="572"/>
      <c r="BI277" s="238"/>
      <c r="BJ277" s="238"/>
      <c r="BK277" s="593" t="str">
        <f>IF(BI277="","",COUNTIFS(BI254:BI273,"&gt;=0",BK254:BK273,BI277))</f>
        <v/>
      </c>
      <c r="BL277" s="593"/>
      <c r="BM277" s="592" t="str">
        <f>IFERROR(BJ277-BK277,"")</f>
        <v/>
      </c>
      <c r="BO277" s="238"/>
      <c r="BP277" s="238"/>
      <c r="BQ277" s="578">
        <f>+COUNTIF(BQ254:BQ273,BO277)</f>
        <v>0</v>
      </c>
      <c r="BR277" s="238">
        <f t="shared" si="131"/>
        <v>0</v>
      </c>
      <c r="BT277" s="238"/>
      <c r="BU277" s="238"/>
      <c r="BV277" s="578">
        <f>+COUNTIF(BV254:BV273,BT277)</f>
        <v>0</v>
      </c>
      <c r="BW277" s="238">
        <f t="shared" si="132"/>
        <v>0</v>
      </c>
      <c r="BY277" s="238"/>
      <c r="BZ277" s="238"/>
      <c r="CA277" s="578">
        <f>+COUNTIF(CA254:CA273,BY277)</f>
        <v>0</v>
      </c>
      <c r="CB277" s="238">
        <f t="shared" si="133"/>
        <v>0</v>
      </c>
      <c r="CD277" s="238"/>
      <c r="CE277" s="238"/>
      <c r="CF277" s="578">
        <f>+COUNTIF(CF254:CF273,CD277)</f>
        <v>0</v>
      </c>
      <c r="CG277" s="238">
        <f t="shared" si="134"/>
        <v>0</v>
      </c>
      <c r="CI277" s="238"/>
      <c r="CJ277" s="238"/>
      <c r="CK277" s="578">
        <f>+COUNTIF(CK254:CK273,CI277)</f>
        <v>0</v>
      </c>
      <c r="CL277" s="238">
        <f t="shared" si="135"/>
        <v>0</v>
      </c>
      <c r="CN277" s="238"/>
      <c r="CO277" s="238"/>
      <c r="CP277" s="578">
        <f>+COUNTIF(CP254:CP273,CN277)</f>
        <v>0</v>
      </c>
      <c r="CQ277" s="238">
        <f t="shared" si="136"/>
        <v>0</v>
      </c>
    </row>
    <row r="278" spans="1:95" s="413" customFormat="1" ht="15.75">
      <c r="A278" s="656" t="s">
        <v>104</v>
      </c>
      <c r="B278" s="657">
        <f>SUM(B275:B277)</f>
        <v>10</v>
      </c>
      <c r="C278" s="657">
        <f>SUM(C275:C277)</f>
        <v>8</v>
      </c>
      <c r="D278" s="488"/>
      <c r="F278" s="628"/>
      <c r="G278" s="656" t="s">
        <v>104</v>
      </c>
      <c r="H278" s="657">
        <f>SUM(H275:H277)</f>
        <v>9</v>
      </c>
      <c r="I278" s="657">
        <f>SUM(I275:I277)</f>
        <v>9</v>
      </c>
      <c r="J278" s="488"/>
      <c r="L278" s="628"/>
      <c r="M278" s="656" t="s">
        <v>104</v>
      </c>
      <c r="N278" s="657">
        <f>SUM(N275:N277)</f>
        <v>4</v>
      </c>
      <c r="O278" s="657">
        <f>SUM(O275:O277)</f>
        <v>5</v>
      </c>
      <c r="P278" s="488"/>
      <c r="R278" s="628"/>
      <c r="S278" s="656" t="s">
        <v>104</v>
      </c>
      <c r="T278" s="657">
        <f>SUM(T275:T277)</f>
        <v>4</v>
      </c>
      <c r="U278" s="657">
        <f>SUM(U275:U277)</f>
        <v>8</v>
      </c>
      <c r="V278" s="488"/>
      <c r="X278" s="628"/>
      <c r="Y278" s="656" t="s">
        <v>104</v>
      </c>
      <c r="Z278" s="657">
        <f>SUM(Z275:Z277)</f>
        <v>0</v>
      </c>
      <c r="AA278" s="657">
        <f>SUM(AA275:AA277)</f>
        <v>0</v>
      </c>
      <c r="AB278" s="488"/>
      <c r="AE278" s="656" t="s">
        <v>104</v>
      </c>
      <c r="AF278" s="657">
        <f>SUM(AF275:AF277)</f>
        <v>0</v>
      </c>
      <c r="AG278" s="657">
        <f>SUM(AG275:AG277)</f>
        <v>0</v>
      </c>
      <c r="AH278" s="488"/>
      <c r="AK278" s="656" t="s">
        <v>104</v>
      </c>
      <c r="AL278" s="657">
        <f>SUM(AL275:AL277)</f>
        <v>0</v>
      </c>
      <c r="AM278" s="657">
        <f>SUM(AM275:AM277)</f>
        <v>0</v>
      </c>
      <c r="AN278" s="488"/>
      <c r="AQ278" s="656" t="s">
        <v>104</v>
      </c>
      <c r="AR278" s="657">
        <f>SUM(AR275:AR277)</f>
        <v>0</v>
      </c>
      <c r="AS278" s="657">
        <f>SUM(AS275:AS277)</f>
        <v>0</v>
      </c>
      <c r="AT278" s="488"/>
      <c r="AW278" s="656" t="s">
        <v>104</v>
      </c>
      <c r="AX278" s="657">
        <f>SUM(AX275:AX277)</f>
        <v>0</v>
      </c>
      <c r="AY278" s="657">
        <f>SUM(AY275:AY277)</f>
        <v>0</v>
      </c>
      <c r="AZ278" s="488"/>
      <c r="BC278" s="656" t="s">
        <v>104</v>
      </c>
      <c r="BD278" s="657">
        <f>SUM(BD275:BD277)</f>
        <v>4</v>
      </c>
      <c r="BE278" s="657">
        <f>SUM(BE275:BE277)</f>
        <v>4</v>
      </c>
      <c r="BF278" s="488"/>
      <c r="BI278" s="656" t="s">
        <v>104</v>
      </c>
      <c r="BJ278" s="657">
        <f>SUM(BJ275:BJ277)</f>
        <v>0</v>
      </c>
      <c r="BK278" s="657">
        <f>SUM(BK275:BK277)</f>
        <v>0</v>
      </c>
      <c r="BL278" s="488"/>
      <c r="BO278" s="656" t="s">
        <v>104</v>
      </c>
      <c r="BP278" s="657">
        <f>SUM(BP275:BP277)</f>
        <v>0</v>
      </c>
      <c r="BQ278" s="657">
        <f>SUM(BQ275:BQ277)</f>
        <v>0</v>
      </c>
      <c r="BT278" s="656" t="s">
        <v>104</v>
      </c>
      <c r="BU278" s="657">
        <f>SUM(BU275:BU277)</f>
        <v>0</v>
      </c>
      <c r="BV278" s="657">
        <f>SUM(BV275:BV277)</f>
        <v>0</v>
      </c>
      <c r="BY278" s="656" t="s">
        <v>104</v>
      </c>
      <c r="BZ278" s="657">
        <f>SUM(BZ275:BZ277)</f>
        <v>0</v>
      </c>
      <c r="CA278" s="657">
        <f>SUM(CA275:CA277)</f>
        <v>0</v>
      </c>
      <c r="CD278" s="656" t="s">
        <v>104</v>
      </c>
      <c r="CE278" s="657">
        <f>SUM(CE275:CE277)</f>
        <v>0</v>
      </c>
      <c r="CF278" s="657">
        <f>SUM(CF275:CF277)</f>
        <v>0</v>
      </c>
      <c r="CI278" s="656" t="s">
        <v>104</v>
      </c>
      <c r="CJ278" s="657">
        <f>SUM(CJ275:CJ277)</f>
        <v>0</v>
      </c>
      <c r="CK278" s="657">
        <f>SUM(CK275:CK277)</f>
        <v>0</v>
      </c>
      <c r="CN278" s="656" t="s">
        <v>104</v>
      </c>
      <c r="CO278" s="657">
        <f>SUM(CO275:CO277)</f>
        <v>0</v>
      </c>
      <c r="CP278" s="657">
        <f>SUM(CP275:CP277)</f>
        <v>0</v>
      </c>
    </row>
    <row r="279" spans="1:95" ht="15.75">
      <c r="A279" s="970" t="s">
        <v>105</v>
      </c>
      <c r="B279" s="970"/>
      <c r="C279" s="447">
        <f>SUM(B278,N278,T278,Z278,AF278,AL278,AX278,AR278,BD278,BJ278,H278)</f>
        <v>31</v>
      </c>
      <c r="D279" s="512"/>
      <c r="G279" s="577">
        <v>137</v>
      </c>
      <c r="R279" s="571"/>
      <c r="S279" s="577">
        <v>137</v>
      </c>
      <c r="X279" s="571"/>
    </row>
    <row r="280" spans="1:95" ht="15.75">
      <c r="A280" s="968" t="s">
        <v>103</v>
      </c>
      <c r="B280" s="969"/>
      <c r="C280" s="447">
        <f>SUM(C278,O278,U278,AA278,AG278,AM278,AS278,AY278,BE278,BK278,I278)</f>
        <v>34</v>
      </c>
      <c r="D280" s="512"/>
    </row>
    <row r="281" spans="1:95" ht="7.9" customHeight="1">
      <c r="A281" s="512"/>
      <c r="B281" s="512"/>
      <c r="C281" s="512"/>
      <c r="D281" s="512"/>
      <c r="E281" s="512"/>
      <c r="F281" s="512"/>
      <c r="G281" s="512"/>
      <c r="K281" s="512"/>
      <c r="O281" s="512"/>
      <c r="P281" s="512"/>
      <c r="Q281" s="512"/>
      <c r="R281" s="512"/>
      <c r="S281" s="512"/>
      <c r="W281" s="512"/>
      <c r="AB281" s="512"/>
      <c r="AE281" s="512"/>
      <c r="AF281" s="512"/>
      <c r="AG281" s="512"/>
      <c r="AH281" s="512"/>
      <c r="AK281" s="512"/>
      <c r="AL281" s="512"/>
      <c r="AM281" s="512"/>
      <c r="AN281" s="512"/>
      <c r="AQ281" s="512"/>
      <c r="AR281" s="512"/>
      <c r="AS281" s="512"/>
      <c r="AT281" s="512"/>
      <c r="AW281" s="512"/>
      <c r="AX281" s="512"/>
      <c r="AY281" s="512"/>
      <c r="AZ281" s="512"/>
      <c r="BC281" s="512"/>
      <c r="BD281" s="512"/>
      <c r="BE281" s="512"/>
      <c r="BF281" s="512"/>
      <c r="BI281" s="512"/>
      <c r="BJ281" s="512"/>
      <c r="BK281" s="512"/>
      <c r="BL281" s="512"/>
    </row>
    <row r="282" spans="1:95" ht="18" customHeight="1">
      <c r="A282" s="728" t="s">
        <v>762</v>
      </c>
      <c r="B282" s="974" t="s">
        <v>598</v>
      </c>
      <c r="C282" s="974"/>
      <c r="D282" s="974" t="s">
        <v>691</v>
      </c>
      <c r="E282" s="974"/>
      <c r="F282" s="512"/>
      <c r="K282" s="512"/>
      <c r="O282" s="512"/>
      <c r="P282" s="512"/>
      <c r="Q282" s="512"/>
      <c r="R282" s="512"/>
      <c r="S282" s="512"/>
      <c r="W282" s="512"/>
      <c r="AB282" s="512"/>
      <c r="AE282" s="974" t="s">
        <v>598</v>
      </c>
      <c r="AF282" s="974"/>
      <c r="AK282" s="974" t="s">
        <v>598</v>
      </c>
      <c r="AL282" s="974"/>
      <c r="AQ282" s="974" t="s">
        <v>598</v>
      </c>
      <c r="AR282" s="974"/>
      <c r="AW282" s="512"/>
      <c r="AX282" s="512"/>
      <c r="AY282" s="512"/>
      <c r="AZ282" s="512"/>
      <c r="BC282" s="512"/>
      <c r="BD282" s="512"/>
      <c r="BE282" s="512"/>
      <c r="BF282" s="512"/>
      <c r="BI282" s="512"/>
      <c r="BJ282" s="512"/>
      <c r="BK282" s="512"/>
      <c r="BL282" s="512"/>
    </row>
    <row r="283" spans="1:95" ht="18" customHeight="1">
      <c r="A283" s="730" t="s">
        <v>63</v>
      </c>
      <c r="B283" s="973">
        <f>IFERROR(Qty!J295,"")</f>
        <v>4763.9629629629626</v>
      </c>
      <c r="C283" s="973"/>
      <c r="D283" s="1008">
        <f>IFERROR(B284-B283,"")</f>
        <v>12.570370370371165</v>
      </c>
      <c r="E283" s="1008"/>
      <c r="AE283" s="973">
        <f>IFERROR(Qty!$J$296,"")</f>
        <v>4270</v>
      </c>
      <c r="AF283" s="973"/>
      <c r="AK283" s="973">
        <f>IFERROR(Qty!$J$296,"")</f>
        <v>4270</v>
      </c>
      <c r="AL283" s="973"/>
      <c r="AQ283" s="973">
        <f>IFERROR(Qty!$J$296,"")</f>
        <v>4270</v>
      </c>
      <c r="AR283" s="973"/>
    </row>
    <row r="284" spans="1:95" ht="18" customHeight="1">
      <c r="A284" s="731" t="s">
        <v>761</v>
      </c>
      <c r="B284" s="972">
        <f>IFERROR(Qty!Q295,"")</f>
        <v>4776.5333333333338</v>
      </c>
      <c r="C284" s="972"/>
      <c r="D284" s="1008"/>
      <c r="E284" s="1008"/>
      <c r="AE284" s="972">
        <f>IFERROR(Qty!$Q$296,"")</f>
        <v>4270</v>
      </c>
      <c r="AF284" s="972"/>
      <c r="AK284" s="972">
        <f>IFERROR(Qty!$Q$296,"")</f>
        <v>4270</v>
      </c>
      <c r="AL284" s="972"/>
      <c r="AQ284" s="972">
        <f>IFERROR(Qty!$Q$296,"")</f>
        <v>4270</v>
      </c>
      <c r="AR284" s="972"/>
    </row>
    <row r="285" spans="1:95">
      <c r="S285" s="963" t="s">
        <v>795</v>
      </c>
      <c r="T285" s="963"/>
      <c r="U285" s="828">
        <f>IFERROR(VLOOKUP(T286,'CHANGE SHIFT'!$B:$C,2,FALSE),"")</f>
        <v>0.25</v>
      </c>
      <c r="V285" s="592" t="str">
        <f>IFERROR(VLOOKUP(T286,'SETT AREA UNIT'!$B:$C,2,FALSE),"")</f>
        <v>KM 69</v>
      </c>
      <c r="W285" s="827"/>
    </row>
    <row r="286" spans="1:95" ht="18.75">
      <c r="A286" s="971" t="s">
        <v>7</v>
      </c>
      <c r="B286" s="971"/>
      <c r="C286" s="971"/>
      <c r="E286" s="571"/>
      <c r="F286" s="571"/>
      <c r="K286" s="756"/>
      <c r="L286" s="756"/>
      <c r="Q286" s="756"/>
      <c r="R286" s="756"/>
      <c r="S286" s="736" t="s">
        <v>769</v>
      </c>
      <c r="T286" s="238">
        <v>394</v>
      </c>
      <c r="U286" s="592" t="str">
        <f>IFERROR(VLOOKUP(T286,'Loading RTK'!$C:$D,2,FALSE),"")</f>
        <v>T300 CT1.</v>
      </c>
      <c r="V286" s="592" t="str">
        <f>IFERROR(IF(T286="","",VLOOKUP(T286,'UNIT UNREG'!$B:$C,2,FALSE)),"")</f>
        <v/>
      </c>
      <c r="X286" s="571"/>
      <c r="Y286" s="512"/>
      <c r="Z286" s="512"/>
      <c r="AA286" s="512"/>
      <c r="AC286" s="571"/>
      <c r="AE286" s="512"/>
      <c r="AF286" s="512"/>
      <c r="AG286" s="512"/>
      <c r="AI286" s="571"/>
      <c r="AK286" s="512"/>
      <c r="AL286" s="512"/>
      <c r="AM286" s="512"/>
      <c r="AO286" s="571"/>
      <c r="AQ286" s="512"/>
      <c r="AR286" s="512"/>
      <c r="AS286" s="512"/>
      <c r="AU286" s="571"/>
      <c r="AW286" s="512"/>
      <c r="AX286" s="512"/>
      <c r="AY286" s="512"/>
      <c r="BA286" s="571"/>
      <c r="BC286" s="512"/>
      <c r="BD286" s="512"/>
      <c r="BE286" s="512"/>
      <c r="BG286" s="571"/>
      <c r="BI286" s="512"/>
      <c r="BJ286" s="512"/>
      <c r="BK286" s="512"/>
      <c r="BM286" s="571"/>
    </row>
    <row r="287" spans="1:95" ht="21">
      <c r="A287" s="965" t="s">
        <v>572</v>
      </c>
      <c r="B287" s="966"/>
      <c r="C287" s="966"/>
      <c r="D287" s="966"/>
      <c r="E287" s="967"/>
      <c r="F287" s="571"/>
      <c r="G287" s="965" t="s">
        <v>573</v>
      </c>
      <c r="H287" s="966"/>
      <c r="I287" s="966"/>
      <c r="J287" s="966"/>
      <c r="K287" s="967"/>
      <c r="L287" s="571"/>
      <c r="M287" s="965" t="s">
        <v>171</v>
      </c>
      <c r="N287" s="966"/>
      <c r="O287" s="966"/>
      <c r="P287" s="966"/>
      <c r="Q287" s="967"/>
      <c r="R287" s="571"/>
      <c r="S287" s="965" t="s">
        <v>90</v>
      </c>
      <c r="T287" s="966"/>
      <c r="U287" s="966"/>
      <c r="V287" s="966"/>
      <c r="W287" s="967"/>
      <c r="X287" s="571"/>
      <c r="Y287" s="965" t="s">
        <v>172</v>
      </c>
      <c r="Z287" s="966"/>
      <c r="AA287" s="966"/>
      <c r="AB287" s="966"/>
      <c r="AC287" s="967"/>
      <c r="AE287" s="965" t="s">
        <v>188</v>
      </c>
      <c r="AF287" s="966"/>
      <c r="AG287" s="966"/>
      <c r="AH287" s="966"/>
      <c r="AI287" s="967"/>
      <c r="AK287" s="965" t="s">
        <v>199</v>
      </c>
      <c r="AL287" s="966"/>
      <c r="AM287" s="966"/>
      <c r="AN287" s="966"/>
      <c r="AO287" s="967"/>
      <c r="AQ287" s="965" t="s">
        <v>536</v>
      </c>
      <c r="AR287" s="966"/>
      <c r="AS287" s="966"/>
      <c r="AT287" s="966"/>
      <c r="AU287" s="967"/>
      <c r="AW287" s="965" t="s">
        <v>197</v>
      </c>
      <c r="AX287" s="966"/>
      <c r="AY287" s="966"/>
      <c r="AZ287" s="966"/>
      <c r="BA287" s="967"/>
      <c r="BC287" s="965" t="s">
        <v>168</v>
      </c>
      <c r="BD287" s="966"/>
      <c r="BE287" s="966"/>
      <c r="BF287" s="966"/>
      <c r="BG287" s="967"/>
      <c r="BI287" s="965" t="s">
        <v>189</v>
      </c>
      <c r="BJ287" s="966"/>
      <c r="BK287" s="966"/>
      <c r="BL287" s="966"/>
      <c r="BM287" s="967"/>
      <c r="BO287" s="964" t="s">
        <v>190</v>
      </c>
      <c r="BP287" s="964"/>
      <c r="BQ287" s="964"/>
      <c r="BR287" s="964"/>
      <c r="BT287" s="964" t="s">
        <v>191</v>
      </c>
      <c r="BU287" s="964"/>
      <c r="BV287" s="964"/>
      <c r="BW287" s="964"/>
      <c r="BY287" s="964" t="s">
        <v>192</v>
      </c>
      <c r="BZ287" s="964"/>
      <c r="CA287" s="964"/>
      <c r="CB287" s="964"/>
      <c r="CD287" s="964" t="s">
        <v>193</v>
      </c>
      <c r="CE287" s="964"/>
      <c r="CF287" s="964"/>
      <c r="CG287" s="964"/>
      <c r="CI287" s="964" t="s">
        <v>194</v>
      </c>
      <c r="CJ287" s="964"/>
      <c r="CK287" s="964"/>
      <c r="CL287" s="964"/>
      <c r="CN287" s="964" t="s">
        <v>195</v>
      </c>
      <c r="CO287" s="964"/>
      <c r="CP287" s="964"/>
      <c r="CQ287" s="964"/>
    </row>
    <row r="288" spans="1:95" ht="15.75">
      <c r="A288" s="231" t="s">
        <v>84</v>
      </c>
      <c r="B288" s="68" t="s">
        <v>151</v>
      </c>
      <c r="C288" s="68" t="s">
        <v>152</v>
      </c>
      <c r="D288" s="68" t="s">
        <v>434</v>
      </c>
      <c r="E288" s="68" t="s">
        <v>167</v>
      </c>
      <c r="F288" s="571"/>
      <c r="G288" s="231" t="s">
        <v>84</v>
      </c>
      <c r="H288" s="68" t="s">
        <v>151</v>
      </c>
      <c r="I288" s="68" t="s">
        <v>152</v>
      </c>
      <c r="J288" s="68" t="s">
        <v>434</v>
      </c>
      <c r="K288" s="68" t="s">
        <v>167</v>
      </c>
      <c r="L288" s="571"/>
      <c r="M288" s="231" t="s">
        <v>84</v>
      </c>
      <c r="N288" s="68" t="s">
        <v>151</v>
      </c>
      <c r="O288" s="68" t="s">
        <v>152</v>
      </c>
      <c r="P288" s="68" t="s">
        <v>434</v>
      </c>
      <c r="Q288" s="68" t="s">
        <v>167</v>
      </c>
      <c r="R288" s="571"/>
      <c r="S288" s="231" t="s">
        <v>84</v>
      </c>
      <c r="T288" s="68" t="s">
        <v>151</v>
      </c>
      <c r="U288" s="68" t="s">
        <v>152</v>
      </c>
      <c r="V288" s="68" t="s">
        <v>434</v>
      </c>
      <c r="W288" s="68" t="s">
        <v>167</v>
      </c>
      <c r="X288" s="571"/>
      <c r="Y288" s="231" t="s">
        <v>84</v>
      </c>
      <c r="Z288" s="68" t="s">
        <v>151</v>
      </c>
      <c r="AA288" s="68" t="s">
        <v>152</v>
      </c>
      <c r="AB288" s="68" t="s">
        <v>434</v>
      </c>
      <c r="AC288" s="68" t="s">
        <v>167</v>
      </c>
      <c r="AD288" s="571"/>
      <c r="AE288" s="231" t="s">
        <v>84</v>
      </c>
      <c r="AF288" s="68" t="s">
        <v>151</v>
      </c>
      <c r="AG288" s="68" t="s">
        <v>152</v>
      </c>
      <c r="AH288" s="68" t="s">
        <v>434</v>
      </c>
      <c r="AI288" s="68" t="s">
        <v>167</v>
      </c>
      <c r="AJ288" s="571"/>
      <c r="AK288" s="231" t="s">
        <v>84</v>
      </c>
      <c r="AL288" s="68" t="s">
        <v>151</v>
      </c>
      <c r="AM288" s="68" t="s">
        <v>152</v>
      </c>
      <c r="AN288" s="68" t="s">
        <v>434</v>
      </c>
      <c r="AO288" s="68" t="s">
        <v>167</v>
      </c>
      <c r="AP288" s="571"/>
      <c r="AQ288" s="231" t="s">
        <v>84</v>
      </c>
      <c r="AR288" s="68" t="s">
        <v>151</v>
      </c>
      <c r="AS288" s="68" t="s">
        <v>152</v>
      </c>
      <c r="AT288" s="68" t="s">
        <v>434</v>
      </c>
      <c r="AU288" s="68" t="s">
        <v>167</v>
      </c>
      <c r="AV288" s="571"/>
      <c r="AW288" s="231" t="s">
        <v>84</v>
      </c>
      <c r="AX288" s="68" t="s">
        <v>151</v>
      </c>
      <c r="AY288" s="68" t="s">
        <v>152</v>
      </c>
      <c r="AZ288" s="68" t="s">
        <v>434</v>
      </c>
      <c r="BA288" s="68" t="s">
        <v>167</v>
      </c>
      <c r="BB288" s="571"/>
      <c r="BC288" s="231" t="s">
        <v>84</v>
      </c>
      <c r="BD288" s="68" t="s">
        <v>151</v>
      </c>
      <c r="BE288" s="68" t="s">
        <v>152</v>
      </c>
      <c r="BF288" s="68" t="s">
        <v>434</v>
      </c>
      <c r="BG288" s="68" t="s">
        <v>167</v>
      </c>
      <c r="BH288" s="571"/>
      <c r="BI288" s="231" t="s">
        <v>84</v>
      </c>
      <c r="BJ288" s="68" t="s">
        <v>151</v>
      </c>
      <c r="BK288" s="68" t="s">
        <v>152</v>
      </c>
      <c r="BL288" s="68" t="s">
        <v>434</v>
      </c>
      <c r="BM288" s="68" t="s">
        <v>167</v>
      </c>
      <c r="BO288" s="68" t="s">
        <v>84</v>
      </c>
      <c r="BP288" s="68" t="s">
        <v>102</v>
      </c>
      <c r="BQ288" s="68" t="s">
        <v>79</v>
      </c>
      <c r="BR288" s="68" t="s">
        <v>167</v>
      </c>
      <c r="BT288" s="68" t="s">
        <v>84</v>
      </c>
      <c r="BU288" s="68" t="s">
        <v>102</v>
      </c>
      <c r="BV288" s="68" t="s">
        <v>79</v>
      </c>
      <c r="BW288" s="68" t="s">
        <v>167</v>
      </c>
      <c r="BY288" s="68" t="s">
        <v>84</v>
      </c>
      <c r="BZ288" s="68" t="s">
        <v>102</v>
      </c>
      <c r="CA288" s="68" t="s">
        <v>79</v>
      </c>
      <c r="CB288" s="68" t="s">
        <v>167</v>
      </c>
      <c r="CD288" s="68" t="s">
        <v>84</v>
      </c>
      <c r="CE288" s="68" t="s">
        <v>102</v>
      </c>
      <c r="CF288" s="68" t="s">
        <v>79</v>
      </c>
      <c r="CG288" s="68" t="s">
        <v>167</v>
      </c>
      <c r="CI288" s="68" t="s">
        <v>84</v>
      </c>
      <c r="CJ288" s="68" t="s">
        <v>102</v>
      </c>
      <c r="CK288" s="68" t="s">
        <v>79</v>
      </c>
      <c r="CL288" s="68" t="s">
        <v>167</v>
      </c>
      <c r="CN288" s="68" t="s">
        <v>84</v>
      </c>
      <c r="CO288" s="68" t="s">
        <v>102</v>
      </c>
      <c r="CP288" s="68" t="s">
        <v>79</v>
      </c>
      <c r="CQ288" s="68" t="s">
        <v>167</v>
      </c>
    </row>
    <row r="289" spans="1:95">
      <c r="A289" s="238">
        <v>0</v>
      </c>
      <c r="B289" s="7">
        <v>318</v>
      </c>
      <c r="C289" s="356" t="s">
        <v>65</v>
      </c>
      <c r="D289" s="592" t="str">
        <f>IFERROR(VLOOKUP(B289,'SETT AREA UNIT'!$B:$C,2,FALSE),"")</f>
        <v>KM 34</v>
      </c>
      <c r="E289" s="592" t="str">
        <f>IFERROR(IF(B289="","",VLOOKUP(B289,'UNIT UNREG'!$B:$C,2,FALSE)),"")</f>
        <v/>
      </c>
      <c r="F289" s="574"/>
      <c r="G289" s="238">
        <v>9</v>
      </c>
      <c r="H289" s="7">
        <v>202</v>
      </c>
      <c r="I289" s="356" t="s">
        <v>574</v>
      </c>
      <c r="J289" s="592" t="str">
        <f>IFERROR(VLOOKUP(H289,'SETT AREA UNIT'!$B:$C,2,FALSE),"")</f>
        <v>KM 34</v>
      </c>
      <c r="K289" s="592" t="str">
        <f>IFERROR(IF(H289="","",VLOOKUP(H289,'UNIT UNREG'!$B:$C,2,FALSE)),"")</f>
        <v/>
      </c>
      <c r="L289" s="574"/>
      <c r="M289" s="238">
        <v>0</v>
      </c>
      <c r="N289" s="7">
        <v>226</v>
      </c>
      <c r="O289" s="433" t="s">
        <v>427</v>
      </c>
      <c r="P289" s="592" t="str">
        <f>IFERROR(VLOOKUP(N289,'SETT AREA UNIT'!$B:$C,2,FALSE),"")</f>
        <v>KM 65</v>
      </c>
      <c r="Q289" s="592" t="str">
        <f>IFERROR(IF(N289="","",VLOOKUP(N289,'UNIT UNREG'!$B:$C,2,FALSE)),"")</f>
        <v/>
      </c>
      <c r="R289" s="574"/>
      <c r="S289" s="238">
        <v>0</v>
      </c>
      <c r="T289" s="7">
        <v>244</v>
      </c>
      <c r="U289" s="724" t="s">
        <v>70</v>
      </c>
      <c r="V289" s="592" t="str">
        <f>IFERROR(VLOOKUP(T289,'SETT AREA UNIT'!$B:$C,2,FALSE),"")</f>
        <v>KM 69</v>
      </c>
      <c r="W289" s="592" t="str">
        <f>IFERROR(IF(T289="","",VLOOKUP(T289,'UNIT UNREG'!$B:$C,2,FALSE)),"")</f>
        <v/>
      </c>
      <c r="X289" s="574"/>
      <c r="Y289" s="238"/>
      <c r="Z289" s="238"/>
      <c r="AA289" s="573"/>
      <c r="AB289" s="592" t="str">
        <f>IFERROR(VLOOKUP(Z289,'SETT AREA UNIT'!$B:$C,2,FALSE),"")</f>
        <v/>
      </c>
      <c r="AC289" s="592" t="str">
        <f>IFERROR(IF(Z289="","",VLOOKUP(Z289,'UNIT UNREG'!$B:$C,2,FALSE)),"")</f>
        <v/>
      </c>
      <c r="AE289" s="238"/>
      <c r="AF289" s="238"/>
      <c r="AG289" s="573"/>
      <c r="AH289" s="592" t="str">
        <f>IFERROR(VLOOKUP(AF289,'SETT AREA UNIT'!$B:$C,2,FALSE),"")</f>
        <v/>
      </c>
      <c r="AI289" s="592" t="str">
        <f>IFERROR(IF(AF289="","",VLOOKUP(AF289,'UNIT UNREG'!$B:$C,2,FALSE)),"")</f>
        <v/>
      </c>
      <c r="AK289" s="238"/>
      <c r="AL289" s="238"/>
      <c r="AM289" s="238"/>
      <c r="AN289" s="592" t="str">
        <f>IFERROR(VLOOKUP(AL289,'SETT AREA UNIT'!$B:$C,2,FALSE),"")</f>
        <v/>
      </c>
      <c r="AO289" s="592" t="str">
        <f>IFERROR(IF(AL289="","",VLOOKUP(AL289,'UNIT UNREG'!$B:$C,2,FALSE)),"")</f>
        <v/>
      </c>
      <c r="AQ289" s="238"/>
      <c r="AR289" s="238"/>
      <c r="AS289" s="238"/>
      <c r="AT289" s="592" t="str">
        <f>IFERROR(VLOOKUP(AR289,'SETT AREA UNIT'!$B:$C,2,FALSE),"")</f>
        <v/>
      </c>
      <c r="AU289" s="592" t="str">
        <f>IFERROR(IF(AR289="","",VLOOKUP(AR289,'UNIT UNREG'!$B:$C,2,FALSE)),"")</f>
        <v/>
      </c>
      <c r="AW289" s="238"/>
      <c r="AX289" s="238"/>
      <c r="AY289" s="238"/>
      <c r="AZ289" s="592" t="str">
        <f>IFERROR(VLOOKUP(AX289,'SETT AREA UNIT'!$B:$C,2,FALSE),"")</f>
        <v/>
      </c>
      <c r="BA289" s="592" t="str">
        <f>IFERROR(IF(AX289="","",VLOOKUP(AX289,'UNIT UNREG'!$B:$C,2,FALSE)),"")</f>
        <v/>
      </c>
      <c r="BC289" s="238">
        <v>1</v>
      </c>
      <c r="BD289" s="7">
        <v>367</v>
      </c>
      <c r="BE289" s="418" t="s">
        <v>566</v>
      </c>
      <c r="BF289" s="592" t="str">
        <f>IFERROR(VLOOKUP(BD289,'SETT AREA UNIT'!$B:$C,2,FALSE),"")</f>
        <v>KM 34</v>
      </c>
      <c r="BG289" s="592" t="str">
        <f>IFERROR(IF(BD289="","",VLOOKUP(BD289,'UNIT UNREG'!$B:$C,2,FALSE)),"")</f>
        <v/>
      </c>
      <c r="BH289" s="572"/>
      <c r="BI289" s="238"/>
      <c r="BJ289" s="238"/>
      <c r="BK289" s="238"/>
      <c r="BL289" s="592" t="str">
        <f>IFERROR(VLOOKUP(BJ289,'SETT AREA UNIT'!$B:$C,2,FALSE),"")</f>
        <v/>
      </c>
      <c r="BM289" s="592" t="str">
        <f>IFERROR(VLOOKUP(BJ289,'UNIT UNREG'!$B:$C,2,FALSE),"")</f>
        <v>UNREG</v>
      </c>
      <c r="BO289" s="238"/>
      <c r="BP289" s="238"/>
      <c r="BQ289" s="238"/>
      <c r="BR289" s="238"/>
      <c r="BT289" s="238"/>
      <c r="BU289" s="238"/>
      <c r="BV289" s="238"/>
      <c r="BW289" s="238"/>
      <c r="BY289" s="238"/>
      <c r="BZ289" s="238"/>
      <c r="CA289" s="238"/>
      <c r="CB289" s="238"/>
      <c r="CD289" s="238"/>
      <c r="CE289" s="238"/>
      <c r="CF289" s="238"/>
      <c r="CG289" s="238"/>
      <c r="CI289" s="238"/>
      <c r="CJ289" s="238"/>
      <c r="CK289" s="238"/>
      <c r="CL289" s="238"/>
      <c r="CN289" s="238"/>
      <c r="CO289" s="238"/>
      <c r="CP289" s="238"/>
      <c r="CQ289" s="238"/>
    </row>
    <row r="290" spans="1:95">
      <c r="A290" s="238">
        <v>7</v>
      </c>
      <c r="B290" s="7">
        <v>114</v>
      </c>
      <c r="C290" s="356" t="s">
        <v>65</v>
      </c>
      <c r="D290" s="592" t="str">
        <f>IFERROR(VLOOKUP(B290,'SETT AREA UNIT'!$B:$C,2,FALSE),"")</f>
        <v>KM 65</v>
      </c>
      <c r="E290" s="592" t="str">
        <f>IFERROR(IF(B290="","",VLOOKUP(B290,'UNIT UNREG'!$B:$C,2,FALSE)),"")</f>
        <v/>
      </c>
      <c r="F290" s="574"/>
      <c r="G290" s="238">
        <v>10</v>
      </c>
      <c r="H290" s="7">
        <v>331</v>
      </c>
      <c r="I290" s="356" t="s">
        <v>574</v>
      </c>
      <c r="J290" s="592" t="str">
        <f>IFERROR(VLOOKUP(H290,'SETT AREA UNIT'!$B:$C,2,FALSE),"")</f>
        <v>KM 34</v>
      </c>
      <c r="K290" s="592" t="str">
        <f>IFERROR(IF(H290="","",VLOOKUP(H290,'UNIT UNREG'!$B:$C,2,FALSE)),"")</f>
        <v/>
      </c>
      <c r="L290" s="574"/>
      <c r="M290" s="238">
        <v>17</v>
      </c>
      <c r="N290" s="7">
        <v>225</v>
      </c>
      <c r="O290" s="433" t="s">
        <v>427</v>
      </c>
      <c r="P290" s="592" t="str">
        <f>IFERROR(VLOOKUP(N290,'SETT AREA UNIT'!$B:$C,2,FALSE),"")</f>
        <v>KM 65</v>
      </c>
      <c r="Q290" s="592" t="str">
        <f>IFERROR(IF(N290="","",VLOOKUP(N290,'UNIT UNREG'!$B:$C,2,FALSE)),"")</f>
        <v/>
      </c>
      <c r="R290" s="574"/>
      <c r="S290" s="238">
        <v>0</v>
      </c>
      <c r="T290" s="7">
        <v>150</v>
      </c>
      <c r="U290" s="724" t="s">
        <v>70</v>
      </c>
      <c r="V290" s="592" t="str">
        <f>IFERROR(VLOOKUP(T290,'SETT AREA UNIT'!$B:$C,2,FALSE),"")</f>
        <v>KM 69</v>
      </c>
      <c r="W290" s="592" t="str">
        <f>IFERROR(IF(T290="","",VLOOKUP(T290,'UNIT UNREG'!$B:$C,2,FALSE)),"")</f>
        <v/>
      </c>
      <c r="X290" s="574"/>
      <c r="Y290" s="238"/>
      <c r="Z290" s="238"/>
      <c r="AA290" s="575"/>
      <c r="AB290" s="592" t="str">
        <f>IFERROR(VLOOKUP(Z290,'SETT AREA UNIT'!$B:$C,2,FALSE),"")</f>
        <v/>
      </c>
      <c r="AC290" s="592" t="str">
        <f>IFERROR(IF(Z290="","",VLOOKUP(Z290,'UNIT UNREG'!$B:$C,2,FALSE)),"")</f>
        <v/>
      </c>
      <c r="AE290" s="238"/>
      <c r="AF290" s="238"/>
      <c r="AG290" s="575"/>
      <c r="AH290" s="592" t="str">
        <f>IFERROR(VLOOKUP(AF290,'SETT AREA UNIT'!$B:$C,2,FALSE),"")</f>
        <v/>
      </c>
      <c r="AI290" s="592" t="str">
        <f>IFERROR(IF(AF290="","",VLOOKUP(AF290,'UNIT UNREG'!$B:$C,2,FALSE)),"")</f>
        <v/>
      </c>
      <c r="AK290" s="238"/>
      <c r="AL290" s="238"/>
      <c r="AM290" s="238"/>
      <c r="AN290" s="592" t="str">
        <f>IFERROR(VLOOKUP(AL290,'SETT AREA UNIT'!$B:$C,2,FALSE),"")</f>
        <v/>
      </c>
      <c r="AO290" s="592" t="str">
        <f>IFERROR(IF(AL290="","",VLOOKUP(AL290,'UNIT UNREG'!$B:$C,2,FALSE)),"")</f>
        <v/>
      </c>
      <c r="AQ290" s="238"/>
      <c r="AR290" s="238"/>
      <c r="AS290" s="238"/>
      <c r="AT290" s="592" t="str">
        <f>IFERROR(VLOOKUP(AR290,'SETT AREA UNIT'!$B:$C,2,FALSE),"")</f>
        <v/>
      </c>
      <c r="AU290" s="592" t="str">
        <f>IFERROR(IF(AR290="","",VLOOKUP(AR290,'UNIT UNREG'!$B:$C,2,FALSE)),"")</f>
        <v/>
      </c>
      <c r="AW290" s="238"/>
      <c r="AX290" s="238"/>
      <c r="AY290" s="238"/>
      <c r="AZ290" s="592" t="str">
        <f>IFERROR(VLOOKUP(AX290,'SETT AREA UNIT'!$B:$C,2,FALSE),"")</f>
        <v/>
      </c>
      <c r="BA290" s="592" t="str">
        <f>IFERROR(IF(AX290="","",VLOOKUP(AX290,'UNIT UNREG'!$B:$C,2,FALSE)),"")</f>
        <v/>
      </c>
      <c r="BC290" s="238">
        <v>1</v>
      </c>
      <c r="BD290" s="7">
        <v>380</v>
      </c>
      <c r="BE290" s="418" t="s">
        <v>566</v>
      </c>
      <c r="BF290" s="592" t="str">
        <f>IFERROR(VLOOKUP(BD290,'SETT AREA UNIT'!$B:$C,2,FALSE),"")</f>
        <v>KM 34</v>
      </c>
      <c r="BG290" s="592" t="str">
        <f>IFERROR(IF(BD290="","",VLOOKUP(BD290,'UNIT UNREG'!$B:$C,2,FALSE)),"")</f>
        <v/>
      </c>
      <c r="BH290" s="572"/>
      <c r="BI290" s="238"/>
      <c r="BJ290" s="238"/>
      <c r="BK290" s="238"/>
      <c r="BL290" s="592" t="str">
        <f>IFERROR(VLOOKUP(BJ290,'SETT AREA UNIT'!$B:$C,2,FALSE),"")</f>
        <v/>
      </c>
      <c r="BM290" s="592" t="str">
        <f>IFERROR(VLOOKUP(BJ290,'UNIT UNREG'!$B:$C,2,FALSE),"")</f>
        <v>UNREG</v>
      </c>
      <c r="BO290" s="238"/>
      <c r="BP290" s="238"/>
      <c r="BQ290" s="238"/>
      <c r="BR290" s="238"/>
      <c r="BT290" s="238"/>
      <c r="BU290" s="238"/>
      <c r="BV290" s="238"/>
      <c r="BW290" s="238"/>
      <c r="BY290" s="238"/>
      <c r="BZ290" s="238"/>
      <c r="CA290" s="238"/>
      <c r="CB290" s="238"/>
      <c r="CD290" s="238"/>
      <c r="CE290" s="238"/>
      <c r="CF290" s="238"/>
      <c r="CG290" s="238"/>
      <c r="CI290" s="238"/>
      <c r="CJ290" s="238"/>
      <c r="CK290" s="238"/>
      <c r="CL290" s="238"/>
      <c r="CN290" s="238"/>
      <c r="CO290" s="238"/>
      <c r="CP290" s="238"/>
      <c r="CQ290" s="238"/>
    </row>
    <row r="291" spans="1:95">
      <c r="A291" s="238">
        <v>15</v>
      </c>
      <c r="B291" s="7">
        <v>93</v>
      </c>
      <c r="C291" s="356" t="s">
        <v>65</v>
      </c>
      <c r="D291" s="592" t="str">
        <f>IFERROR(VLOOKUP(B291,'SETT AREA UNIT'!$B:$C,2,FALSE),"")</f>
        <v>KM 65</v>
      </c>
      <c r="E291" s="592" t="str">
        <f>IFERROR(IF(B291="","",VLOOKUP(B291,'UNIT UNREG'!$B:$C,2,FALSE)),"")</f>
        <v/>
      </c>
      <c r="F291" s="574"/>
      <c r="G291" s="238">
        <v>13</v>
      </c>
      <c r="H291" s="7">
        <v>168</v>
      </c>
      <c r="I291" s="356" t="s">
        <v>574</v>
      </c>
      <c r="J291" s="592" t="str">
        <f>IFERROR(VLOOKUP(H291,'SETT AREA UNIT'!$B:$C,2,FALSE),"")</f>
        <v>KM 65</v>
      </c>
      <c r="K291" s="592" t="str">
        <f>IFERROR(IF(H291="","",VLOOKUP(H291,'UNIT UNREG'!$B:$C,2,FALSE)),"")</f>
        <v/>
      </c>
      <c r="L291" s="574"/>
      <c r="M291" s="238">
        <v>22</v>
      </c>
      <c r="N291" s="7">
        <v>281</v>
      </c>
      <c r="O291" s="433" t="s">
        <v>427</v>
      </c>
      <c r="P291" s="592" t="str">
        <f>IFERROR(VLOOKUP(N291,'SETT AREA UNIT'!$B:$C,2,FALSE),"")</f>
        <v>KM 69</v>
      </c>
      <c r="Q291" s="592" t="str">
        <f>IFERROR(IF(N291="","",VLOOKUP(N291,'UNIT UNREG'!$B:$C,2,FALSE)),"")</f>
        <v/>
      </c>
      <c r="R291" s="574"/>
      <c r="S291" s="238">
        <v>10</v>
      </c>
      <c r="T291" s="7">
        <v>343</v>
      </c>
      <c r="U291" s="724" t="s">
        <v>70</v>
      </c>
      <c r="V291" s="592" t="str">
        <f>IFERROR(VLOOKUP(T291,'SETT AREA UNIT'!$B:$C,2,FALSE),"")</f>
        <v>KM 34</v>
      </c>
      <c r="W291" s="592" t="str">
        <f>IFERROR(IF(T291="","",VLOOKUP(T291,'UNIT UNREG'!$B:$C,2,FALSE)),"")</f>
        <v/>
      </c>
      <c r="X291" s="574"/>
      <c r="Y291" s="238"/>
      <c r="Z291" s="238"/>
      <c r="AA291" s="573"/>
      <c r="AB291" s="592" t="str">
        <f>IFERROR(VLOOKUP(Z291,'SETT AREA UNIT'!$B:$C,2,FALSE),"")</f>
        <v/>
      </c>
      <c r="AC291" s="592" t="str">
        <f>IFERROR(IF(Z291="","",VLOOKUP(Z291,'UNIT UNREG'!$B:$C,2,FALSE)),"")</f>
        <v/>
      </c>
      <c r="AE291" s="238"/>
      <c r="AF291" s="238"/>
      <c r="AG291" s="573"/>
      <c r="AH291" s="592" t="str">
        <f>IFERROR(VLOOKUP(AF291,'SETT AREA UNIT'!$B:$C,2,FALSE),"")</f>
        <v/>
      </c>
      <c r="AI291" s="592" t="str">
        <f>IFERROR(IF(AF291="","",VLOOKUP(AF291,'UNIT UNREG'!$B:$C,2,FALSE)),"")</f>
        <v/>
      </c>
      <c r="AK291" s="238"/>
      <c r="AL291" s="238"/>
      <c r="AM291" s="238"/>
      <c r="AN291" s="592" t="str">
        <f>IFERROR(VLOOKUP(AL291,'SETT AREA UNIT'!$B:$C,2,FALSE),"")</f>
        <v/>
      </c>
      <c r="AO291" s="592" t="str">
        <f>IFERROR(IF(AL291="","",VLOOKUP(AL291,'UNIT UNREG'!$B:$C,2,FALSE)),"")</f>
        <v/>
      </c>
      <c r="AQ291" s="238"/>
      <c r="AR291" s="238"/>
      <c r="AS291" s="238"/>
      <c r="AT291" s="592" t="str">
        <f>IFERROR(VLOOKUP(AR291,'SETT AREA UNIT'!$B:$C,2,FALSE),"")</f>
        <v/>
      </c>
      <c r="AU291" s="592" t="str">
        <f>IFERROR(IF(AR291="","",VLOOKUP(AR291,'UNIT UNREG'!$B:$C,2,FALSE)),"")</f>
        <v/>
      </c>
      <c r="AW291" s="238"/>
      <c r="AX291" s="238"/>
      <c r="AY291" s="238"/>
      <c r="AZ291" s="592" t="str">
        <f>IFERROR(VLOOKUP(AX291,'SETT AREA UNIT'!$B:$C,2,FALSE),"")</f>
        <v/>
      </c>
      <c r="BA291" s="592" t="str">
        <f>IFERROR(IF(AX291="","",VLOOKUP(AX291,'UNIT UNREG'!$B:$C,2,FALSE)),"")</f>
        <v/>
      </c>
      <c r="BC291" s="238">
        <v>1</v>
      </c>
      <c r="BD291" s="7">
        <v>333</v>
      </c>
      <c r="BE291" s="418" t="s">
        <v>566</v>
      </c>
      <c r="BF291" s="592" t="str">
        <f>IFERROR(VLOOKUP(BD291,'SETT AREA UNIT'!$B:$C,2,FALSE),"")</f>
        <v>KM 34</v>
      </c>
      <c r="BG291" s="592" t="str">
        <f>IFERROR(IF(BD291="","",VLOOKUP(BD291,'UNIT UNREG'!$B:$C,2,FALSE)),"")</f>
        <v/>
      </c>
      <c r="BH291" s="572"/>
      <c r="BI291" s="238"/>
      <c r="BJ291" s="238"/>
      <c r="BK291" s="238"/>
      <c r="BL291" s="592" t="str">
        <f>IFERROR(VLOOKUP(BJ291,'SETT AREA UNIT'!$B:$C,2,FALSE),"")</f>
        <v/>
      </c>
      <c r="BM291" s="592" t="str">
        <f>IFERROR(VLOOKUP(BJ291,'UNIT UNREG'!$B:$C,2,FALSE),"")</f>
        <v>UNREG</v>
      </c>
      <c r="BO291" s="238"/>
      <c r="BP291" s="238"/>
      <c r="BQ291" s="238"/>
      <c r="BR291" s="238"/>
      <c r="BT291" s="238"/>
      <c r="BU291" s="238"/>
      <c r="BV291" s="238"/>
      <c r="BW291" s="238"/>
      <c r="BY291" s="238"/>
      <c r="BZ291" s="238"/>
      <c r="CA291" s="238"/>
      <c r="CB291" s="238"/>
      <c r="CD291" s="238"/>
      <c r="CE291" s="238"/>
      <c r="CF291" s="238"/>
      <c r="CG291" s="238"/>
      <c r="CI291" s="238"/>
      <c r="CJ291" s="238"/>
      <c r="CK291" s="238"/>
      <c r="CL291" s="238"/>
      <c r="CN291" s="238"/>
      <c r="CO291" s="238"/>
      <c r="CP291" s="238"/>
      <c r="CQ291" s="238"/>
    </row>
    <row r="292" spans="1:95">
      <c r="A292" s="238">
        <v>21</v>
      </c>
      <c r="B292" s="7">
        <v>372</v>
      </c>
      <c r="C292" s="356" t="s">
        <v>65</v>
      </c>
      <c r="D292" s="592" t="str">
        <f>IFERROR(VLOOKUP(B292,'SETT AREA UNIT'!$B:$C,2,FALSE),"")</f>
        <v>KM 34</v>
      </c>
      <c r="E292" s="592" t="str">
        <f>IFERROR(IF(B292="","",VLOOKUP(B292,'UNIT UNREG'!$B:$C,2,FALSE)),"")</f>
        <v/>
      </c>
      <c r="F292" s="574"/>
      <c r="G292" s="238">
        <v>18</v>
      </c>
      <c r="H292" s="865">
        <v>320</v>
      </c>
      <c r="I292" s="356" t="s">
        <v>574</v>
      </c>
      <c r="J292" s="592" t="str">
        <f>IFERROR(VLOOKUP(H292,'SETT AREA UNIT'!$B:$C,2,FALSE),"")</f>
        <v>KM 34</v>
      </c>
      <c r="K292" s="592" t="str">
        <f>IFERROR(IF(H292="","",VLOOKUP(H292,'UNIT UNREG'!$B:$C,2,FALSE)),"")</f>
        <v/>
      </c>
      <c r="L292" s="574"/>
      <c r="M292" s="238">
        <v>23</v>
      </c>
      <c r="N292" s="7">
        <v>214</v>
      </c>
      <c r="O292" s="433" t="s">
        <v>427</v>
      </c>
      <c r="P292" s="592" t="str">
        <f>IFERROR(VLOOKUP(N292,'SETT AREA UNIT'!$B:$C,2,FALSE),"")</f>
        <v>KM 69</v>
      </c>
      <c r="Q292" s="592" t="str">
        <f>IFERROR(IF(N292="","",VLOOKUP(N292,'UNIT UNREG'!$B:$C,2,FALSE)),"")</f>
        <v/>
      </c>
      <c r="R292" s="574"/>
      <c r="S292" s="238">
        <v>22</v>
      </c>
      <c r="T292" s="7">
        <v>373</v>
      </c>
      <c r="U292" s="724" t="s">
        <v>70</v>
      </c>
      <c r="V292" s="592" t="str">
        <f>IFERROR(VLOOKUP(T292,'SETT AREA UNIT'!$B:$C,2,FALSE),"")</f>
        <v>KM 34</v>
      </c>
      <c r="W292" s="592" t="str">
        <f>IFERROR(IF(T292="","",VLOOKUP(T292,'UNIT UNREG'!$B:$C,2,FALSE)),"")</f>
        <v/>
      </c>
      <c r="X292" s="574"/>
      <c r="Y292" s="238"/>
      <c r="Z292" s="238"/>
      <c r="AA292" s="575"/>
      <c r="AB292" s="592" t="str">
        <f>IFERROR(VLOOKUP(Z292,'SETT AREA UNIT'!$B:$C,2,FALSE),"")</f>
        <v/>
      </c>
      <c r="AC292" s="592" t="str">
        <f>IFERROR(IF(Z292="","",VLOOKUP(Z292,'UNIT UNREG'!$B:$C,2,FALSE)),"")</f>
        <v/>
      </c>
      <c r="AE292" s="238"/>
      <c r="AF292" s="238"/>
      <c r="AG292" s="575"/>
      <c r="AH292" s="592" t="str">
        <f>IFERROR(VLOOKUP(AF292,'SETT AREA UNIT'!$B:$C,2,FALSE),"")</f>
        <v/>
      </c>
      <c r="AI292" s="592" t="str">
        <f>IFERROR(IF(AF292="","",VLOOKUP(AF292,'UNIT UNREG'!$B:$C,2,FALSE)),"")</f>
        <v/>
      </c>
      <c r="AK292" s="238"/>
      <c r="AL292" s="238"/>
      <c r="AM292" s="238"/>
      <c r="AN292" s="592" t="str">
        <f>IFERROR(VLOOKUP(AL292,'SETT AREA UNIT'!$B:$C,2,FALSE),"")</f>
        <v/>
      </c>
      <c r="AO292" s="592" t="str">
        <f>IFERROR(IF(AL292="","",VLOOKUP(AL292,'UNIT UNREG'!$B:$C,2,FALSE)),"")</f>
        <v/>
      </c>
      <c r="AQ292" s="238"/>
      <c r="AR292" s="238"/>
      <c r="AS292" s="238"/>
      <c r="AT292" s="592" t="str">
        <f>IFERROR(VLOOKUP(AR292,'SETT AREA UNIT'!$B:$C,2,FALSE),"")</f>
        <v/>
      </c>
      <c r="AU292" s="592" t="str">
        <f>IFERROR(IF(AR292="","",VLOOKUP(AR292,'UNIT UNREG'!$B:$C,2,FALSE)),"")</f>
        <v/>
      </c>
      <c r="AW292" s="238"/>
      <c r="AX292" s="238"/>
      <c r="AY292" s="238"/>
      <c r="AZ292" s="592" t="str">
        <f>IFERROR(VLOOKUP(AX292,'SETT AREA UNIT'!$B:$C,2,FALSE),"")</f>
        <v/>
      </c>
      <c r="BA292" s="592" t="str">
        <f>IFERROR(IF(AX292="","",VLOOKUP(AX292,'UNIT UNREG'!$B:$C,2,FALSE)),"")</f>
        <v/>
      </c>
      <c r="BC292" s="238">
        <v>1</v>
      </c>
      <c r="BD292" s="7">
        <v>233</v>
      </c>
      <c r="BE292" s="418" t="s">
        <v>566</v>
      </c>
      <c r="BF292" s="592" t="str">
        <f>IFERROR(VLOOKUP(BD292,'SETT AREA UNIT'!$B:$C,2,FALSE),"")</f>
        <v>KM 65</v>
      </c>
      <c r="BG292" s="592" t="str">
        <f>IFERROR(IF(BD292="","",VLOOKUP(BD292,'UNIT UNREG'!$B:$C,2,FALSE)),"")</f>
        <v/>
      </c>
      <c r="BH292" s="572"/>
      <c r="BI292" s="238"/>
      <c r="BJ292" s="238"/>
      <c r="BK292" s="238"/>
      <c r="BL292" s="592" t="str">
        <f>IFERROR(VLOOKUP(BJ292,'SETT AREA UNIT'!$B:$C,2,FALSE),"")</f>
        <v/>
      </c>
      <c r="BM292" s="592" t="str">
        <f>IFERROR(VLOOKUP(BJ292,'UNIT UNREG'!$B:$C,2,FALSE),"")</f>
        <v>UNREG</v>
      </c>
      <c r="BO292" s="238"/>
      <c r="BP292" s="238"/>
      <c r="BQ292" s="238"/>
      <c r="BR292" s="238"/>
      <c r="BT292" s="238"/>
      <c r="BU292" s="238"/>
      <c r="BV292" s="238"/>
      <c r="BW292" s="238"/>
      <c r="BY292" s="238"/>
      <c r="BZ292" s="238"/>
      <c r="CA292" s="238"/>
      <c r="CB292" s="238"/>
      <c r="CD292" s="238"/>
      <c r="CE292" s="238"/>
      <c r="CF292" s="238"/>
      <c r="CG292" s="238"/>
      <c r="CI292" s="238"/>
      <c r="CJ292" s="238"/>
      <c r="CK292" s="238"/>
      <c r="CL292" s="238"/>
      <c r="CN292" s="238"/>
      <c r="CO292" s="238"/>
      <c r="CP292" s="238"/>
      <c r="CQ292" s="238"/>
    </row>
    <row r="293" spans="1:95">
      <c r="A293" s="238">
        <v>21</v>
      </c>
      <c r="B293" s="7">
        <v>211</v>
      </c>
      <c r="C293" s="356" t="s">
        <v>65</v>
      </c>
      <c r="D293" s="592" t="str">
        <f>IFERROR(VLOOKUP(B293,'SETT AREA UNIT'!$B:$C,2,FALSE),"")</f>
        <v>KM 34</v>
      </c>
      <c r="E293" s="592" t="str">
        <f>IFERROR(IF(B293="","",VLOOKUP(B293,'UNIT UNREG'!$B:$C,2,FALSE)),"")</f>
        <v/>
      </c>
      <c r="F293" s="574"/>
      <c r="G293" s="238">
        <v>26</v>
      </c>
      <c r="H293" s="7">
        <v>400</v>
      </c>
      <c r="I293" s="356" t="s">
        <v>574</v>
      </c>
      <c r="J293" s="592" t="str">
        <f>IFERROR(VLOOKUP(H293,'SETT AREA UNIT'!$B:$C,2,FALSE),"")</f>
        <v>KM 34</v>
      </c>
      <c r="K293" s="592" t="str">
        <f>IFERROR(IF(H293="","",VLOOKUP(H293,'UNIT UNREG'!$B:$C,2,FALSE)),"")</f>
        <v/>
      </c>
      <c r="L293" s="574"/>
      <c r="M293" s="238">
        <v>34</v>
      </c>
      <c r="N293" s="7">
        <v>312</v>
      </c>
      <c r="O293" s="433" t="s">
        <v>427</v>
      </c>
      <c r="P293" s="592" t="str">
        <f>IFERROR(VLOOKUP(N293,'SETT AREA UNIT'!$B:$C,2,FALSE),"")</f>
        <v>KM 69</v>
      </c>
      <c r="Q293" s="592" t="str">
        <f>IFERROR(IF(N293="","",VLOOKUP(N293,'UNIT UNREG'!$B:$C,2,FALSE)),"")</f>
        <v/>
      </c>
      <c r="R293" s="574"/>
      <c r="S293" s="238">
        <v>30</v>
      </c>
      <c r="T293" s="7">
        <v>402</v>
      </c>
      <c r="U293" s="724" t="s">
        <v>70</v>
      </c>
      <c r="V293" s="592" t="str">
        <f>IFERROR(VLOOKUP(T293,'SETT AREA UNIT'!$B:$C,2,FALSE),"")</f>
        <v>KM 34</v>
      </c>
      <c r="W293" s="592" t="str">
        <f>IFERROR(IF(T293="","",VLOOKUP(T293,'UNIT UNREG'!$B:$C,2,FALSE)),"")</f>
        <v/>
      </c>
      <c r="X293" s="574"/>
      <c r="Y293" s="238"/>
      <c r="Z293" s="238"/>
      <c r="AA293" s="573"/>
      <c r="AB293" s="592" t="str">
        <f>IFERROR(VLOOKUP(Z293,'SETT AREA UNIT'!$B:$C,2,FALSE),"")</f>
        <v/>
      </c>
      <c r="AC293" s="592" t="str">
        <f>IFERROR(IF(Z293="","",VLOOKUP(Z293,'UNIT UNREG'!$B:$C,2,FALSE)),"")</f>
        <v/>
      </c>
      <c r="AE293" s="238"/>
      <c r="AF293" s="238"/>
      <c r="AG293" s="573"/>
      <c r="AH293" s="592" t="str">
        <f>IFERROR(VLOOKUP(AF293,'SETT AREA UNIT'!$B:$C,2,FALSE),"")</f>
        <v/>
      </c>
      <c r="AI293" s="592" t="str">
        <f>IFERROR(IF(AF293="","",VLOOKUP(AF293,'UNIT UNREG'!$B:$C,2,FALSE)),"")</f>
        <v/>
      </c>
      <c r="AK293" s="238"/>
      <c r="AL293" s="238"/>
      <c r="AM293" s="238"/>
      <c r="AN293" s="592" t="str">
        <f>IFERROR(VLOOKUP(AL293,'SETT AREA UNIT'!$B:$C,2,FALSE),"")</f>
        <v/>
      </c>
      <c r="AO293" s="592" t="str">
        <f>IFERROR(IF(AL293="","",VLOOKUP(AL293,'UNIT UNREG'!$B:$C,2,FALSE)),"")</f>
        <v/>
      </c>
      <c r="AQ293" s="238"/>
      <c r="AR293" s="238"/>
      <c r="AS293" s="238"/>
      <c r="AT293" s="592" t="str">
        <f>IFERROR(VLOOKUP(AR293,'SETT AREA UNIT'!$B:$C,2,FALSE),"")</f>
        <v/>
      </c>
      <c r="AU293" s="592" t="str">
        <f>IFERROR(IF(AR293="","",VLOOKUP(AR293,'UNIT UNREG'!$B:$C,2,FALSE)),"")</f>
        <v/>
      </c>
      <c r="AW293" s="238"/>
      <c r="AX293" s="238"/>
      <c r="AY293" s="238"/>
      <c r="AZ293" s="592" t="str">
        <f>IFERROR(VLOOKUP(AX293,'SETT AREA UNIT'!$B:$C,2,FALSE),"")</f>
        <v/>
      </c>
      <c r="BA293" s="592" t="str">
        <f>IFERROR(IF(AX293="","",VLOOKUP(AX293,'UNIT UNREG'!$B:$C,2,FALSE)),"")</f>
        <v/>
      </c>
      <c r="BC293" s="238"/>
      <c r="BD293" s="238"/>
      <c r="BE293" s="238"/>
      <c r="BF293" s="592" t="str">
        <f>IFERROR(VLOOKUP(BD293,'SETT AREA UNIT'!$B:$C,2,FALSE),"")</f>
        <v/>
      </c>
      <c r="BG293" s="592" t="str">
        <f>IFERROR(IF(BD293="","",VLOOKUP(BD293,'UNIT UNREG'!$B:$C,2,FALSE)),"")</f>
        <v/>
      </c>
      <c r="BH293" s="572"/>
      <c r="BI293" s="238"/>
      <c r="BJ293" s="238"/>
      <c r="BK293" s="238"/>
      <c r="BL293" s="592" t="str">
        <f>IFERROR(VLOOKUP(BJ293,'SETT AREA UNIT'!$B:$C,2,FALSE),"")</f>
        <v/>
      </c>
      <c r="BM293" s="592" t="str">
        <f>IFERROR(VLOOKUP(BJ293,'UNIT UNREG'!$B:$C,2,FALSE),"")</f>
        <v>UNREG</v>
      </c>
      <c r="BO293" s="238"/>
      <c r="BP293" s="238"/>
      <c r="BQ293" s="238"/>
      <c r="BR293" s="238"/>
      <c r="BT293" s="238"/>
      <c r="BU293" s="238"/>
      <c r="BV293" s="238"/>
      <c r="BW293" s="238"/>
      <c r="BY293" s="238"/>
      <c r="BZ293" s="238"/>
      <c r="CA293" s="238"/>
      <c r="CB293" s="238"/>
      <c r="CD293" s="238"/>
      <c r="CE293" s="238"/>
      <c r="CF293" s="238"/>
      <c r="CG293" s="238"/>
      <c r="CI293" s="238"/>
      <c r="CJ293" s="238"/>
      <c r="CK293" s="238"/>
      <c r="CL293" s="238"/>
      <c r="CN293" s="238"/>
      <c r="CO293" s="238"/>
      <c r="CP293" s="238"/>
      <c r="CQ293" s="238"/>
    </row>
    <row r="294" spans="1:95">
      <c r="A294" s="238"/>
      <c r="B294" s="238"/>
      <c r="C294" s="238"/>
      <c r="D294" s="592" t="str">
        <f>IFERROR(VLOOKUP(B294,'SETT AREA UNIT'!$B:$C,2,FALSE),"")</f>
        <v/>
      </c>
      <c r="E294" s="592" t="str">
        <f>IFERROR(IF(B294="","",VLOOKUP(B294,'UNIT UNREG'!$B:$C,2,FALSE)),"")</f>
        <v/>
      </c>
      <c r="F294" s="574"/>
      <c r="G294" s="238"/>
      <c r="H294" s="238"/>
      <c r="I294" s="238"/>
      <c r="J294" s="592" t="str">
        <f>IFERROR(VLOOKUP(H294,'SETT AREA UNIT'!$B:$C,2,FALSE),"")</f>
        <v/>
      </c>
      <c r="K294" s="592" t="str">
        <f>IFERROR(IF(H294="","",VLOOKUP(H294,'UNIT UNREG'!$B:$C,2,FALSE)),"")</f>
        <v/>
      </c>
      <c r="L294" s="574"/>
      <c r="M294" s="238"/>
      <c r="N294" s="238"/>
      <c r="O294" s="575"/>
      <c r="P294" s="592" t="str">
        <f>IFERROR(VLOOKUP(N294,'SETT AREA UNIT'!$B:$C,2,FALSE),"")</f>
        <v/>
      </c>
      <c r="Q294" s="592" t="str">
        <f>IFERROR(IF(N294="","",VLOOKUP(N294,'UNIT UNREG'!$B:$C,2,FALSE)),"")</f>
        <v/>
      </c>
      <c r="R294" s="574"/>
      <c r="S294" s="238">
        <v>45</v>
      </c>
      <c r="T294" s="7">
        <v>316</v>
      </c>
      <c r="U294" s="724" t="s">
        <v>70</v>
      </c>
      <c r="V294" s="592" t="str">
        <f>IFERROR(VLOOKUP(T294,'SETT AREA UNIT'!$B:$C,2,FALSE),"")</f>
        <v>KM 69</v>
      </c>
      <c r="W294" s="592" t="str">
        <f>IFERROR(IF(T294="","",VLOOKUP(T294,'UNIT UNREG'!$B:$C,2,FALSE)),"")</f>
        <v/>
      </c>
      <c r="X294" s="574"/>
      <c r="Y294" s="238"/>
      <c r="Z294" s="238"/>
      <c r="AA294" s="575"/>
      <c r="AB294" s="592" t="str">
        <f>IFERROR(VLOOKUP(Z294,'SETT AREA UNIT'!$B:$C,2,FALSE),"")</f>
        <v/>
      </c>
      <c r="AC294" s="592" t="str">
        <f>IFERROR(IF(Z294="","",VLOOKUP(Z294,'UNIT UNREG'!$B:$C,2,FALSE)),"")</f>
        <v/>
      </c>
      <c r="AE294" s="238"/>
      <c r="AF294" s="238"/>
      <c r="AG294" s="575"/>
      <c r="AH294" s="592" t="str">
        <f>IFERROR(VLOOKUP(AF294,'SETT AREA UNIT'!$B:$C,2,FALSE),"")</f>
        <v/>
      </c>
      <c r="AI294" s="592" t="str">
        <f>IFERROR(IF(AF294="","",VLOOKUP(AF294,'UNIT UNREG'!$B:$C,2,FALSE)),"")</f>
        <v/>
      </c>
      <c r="AK294" s="238"/>
      <c r="AL294" s="238"/>
      <c r="AM294" s="238"/>
      <c r="AN294" s="592" t="str">
        <f>IFERROR(VLOOKUP(AL294,'SETT AREA UNIT'!$B:$C,2,FALSE),"")</f>
        <v/>
      </c>
      <c r="AO294" s="592" t="str">
        <f>IFERROR(IF(AL294="","",VLOOKUP(AL294,'UNIT UNREG'!$B:$C,2,FALSE)),"")</f>
        <v/>
      </c>
      <c r="AQ294" s="238"/>
      <c r="AR294" s="238"/>
      <c r="AS294" s="238"/>
      <c r="AT294" s="592" t="str">
        <f>IFERROR(VLOOKUP(AR294,'SETT AREA UNIT'!$B:$C,2,FALSE),"")</f>
        <v/>
      </c>
      <c r="AU294" s="592" t="str">
        <f>IFERROR(IF(AR294="","",VLOOKUP(AR294,'UNIT UNREG'!$B:$C,2,FALSE)),"")</f>
        <v/>
      </c>
      <c r="AW294" s="238"/>
      <c r="AX294" s="238"/>
      <c r="AY294" s="238"/>
      <c r="AZ294" s="592" t="str">
        <f>IFERROR(VLOOKUP(AX294,'SETT AREA UNIT'!$B:$C,2,FALSE),"")</f>
        <v/>
      </c>
      <c r="BA294" s="592" t="str">
        <f>IFERROR(IF(AX294="","",VLOOKUP(AX294,'UNIT UNREG'!$B:$C,2,FALSE)),"")</f>
        <v/>
      </c>
      <c r="BC294" s="238"/>
      <c r="BD294" s="238"/>
      <c r="BE294" s="238"/>
      <c r="BF294" s="592" t="str">
        <f>IFERROR(VLOOKUP(BD294,'SETT AREA UNIT'!$B:$C,2,FALSE),"")</f>
        <v/>
      </c>
      <c r="BG294" s="592" t="str">
        <f>IFERROR(IF(BD294="","",VLOOKUP(BD294,'UNIT UNREG'!$B:$C,2,FALSE)),"")</f>
        <v/>
      </c>
      <c r="BH294" s="572"/>
      <c r="BI294" s="238"/>
      <c r="BJ294" s="238"/>
      <c r="BK294" s="238"/>
      <c r="BL294" s="592" t="str">
        <f>IFERROR(VLOOKUP(BJ294,'SETT AREA UNIT'!$B:$C,2,FALSE),"")</f>
        <v/>
      </c>
      <c r="BM294" s="592" t="str">
        <f>IFERROR(VLOOKUP(BJ294,'UNIT UNREG'!$B:$C,2,FALSE),"")</f>
        <v>UNREG</v>
      </c>
      <c r="BO294" s="238"/>
      <c r="BP294" s="238"/>
      <c r="BQ294" s="238"/>
      <c r="BR294" s="238"/>
      <c r="BT294" s="238"/>
      <c r="BU294" s="238"/>
      <c r="BV294" s="238"/>
      <c r="BW294" s="238"/>
      <c r="BY294" s="238"/>
      <c r="BZ294" s="238"/>
      <c r="CA294" s="238"/>
      <c r="CB294" s="238"/>
      <c r="CD294" s="238"/>
      <c r="CE294" s="238"/>
      <c r="CF294" s="238"/>
      <c r="CG294" s="238"/>
      <c r="CI294" s="238"/>
      <c r="CJ294" s="238"/>
      <c r="CK294" s="238"/>
      <c r="CL294" s="238"/>
      <c r="CN294" s="238"/>
      <c r="CO294" s="238"/>
      <c r="CP294" s="238"/>
      <c r="CQ294" s="238"/>
    </row>
    <row r="295" spans="1:95">
      <c r="A295" s="238"/>
      <c r="B295" s="238"/>
      <c r="C295" s="238"/>
      <c r="D295" s="592" t="str">
        <f>IFERROR(VLOOKUP(B295,'SETT AREA UNIT'!$B:$C,2,FALSE),"")</f>
        <v/>
      </c>
      <c r="E295" s="592" t="str">
        <f>IFERROR(IF(B295="","",VLOOKUP(B295,'UNIT UNREG'!$B:$C,2,FALSE)),"")</f>
        <v/>
      </c>
      <c r="F295" s="574"/>
      <c r="G295" s="238"/>
      <c r="H295" s="238"/>
      <c r="I295" s="238"/>
      <c r="J295" s="592" t="str">
        <f>IFERROR(VLOOKUP(H295,'SETT AREA UNIT'!$B:$C,2,FALSE),"")</f>
        <v/>
      </c>
      <c r="K295" s="592" t="str">
        <f>IFERROR(IF(H295="","",VLOOKUP(H295,'UNIT UNREG'!$B:$C,2,FALSE)),"")</f>
        <v/>
      </c>
      <c r="L295" s="574"/>
      <c r="M295" s="238"/>
      <c r="N295" s="238"/>
      <c r="O295" s="573"/>
      <c r="P295" s="592" t="str">
        <f>IFERROR(VLOOKUP(N295,'SETT AREA UNIT'!$B:$C,2,FALSE),"")</f>
        <v/>
      </c>
      <c r="Q295" s="592" t="str">
        <f>IFERROR(IF(N295="","",VLOOKUP(N295,'UNIT UNREG'!$B:$C,2,FALSE)),"")</f>
        <v/>
      </c>
      <c r="R295" s="574"/>
      <c r="S295" s="238">
        <v>52</v>
      </c>
      <c r="T295" s="7">
        <v>394</v>
      </c>
      <c r="U295" s="724" t="s">
        <v>70</v>
      </c>
      <c r="V295" s="592" t="str">
        <f>IFERROR(VLOOKUP(T295,'SETT AREA UNIT'!$B:$C,2,FALSE),"")</f>
        <v>KM 69</v>
      </c>
      <c r="W295" s="592" t="str">
        <f>IFERROR(IF(T295="","",VLOOKUP(T295,'UNIT UNREG'!$B:$C,2,FALSE)),"")</f>
        <v/>
      </c>
      <c r="X295" s="574"/>
      <c r="Y295" s="238"/>
      <c r="Z295" s="238"/>
      <c r="AA295" s="573"/>
      <c r="AB295" s="592" t="str">
        <f>IFERROR(VLOOKUP(Z295,'SETT AREA UNIT'!$B:$C,2,FALSE),"")</f>
        <v/>
      </c>
      <c r="AC295" s="592" t="str">
        <f>IFERROR(IF(Z295="","",VLOOKUP(Z295,'UNIT UNREG'!$B:$C,2,FALSE)),"")</f>
        <v/>
      </c>
      <c r="AE295" s="238"/>
      <c r="AF295" s="238"/>
      <c r="AG295" s="573"/>
      <c r="AH295" s="592" t="str">
        <f>IFERROR(VLOOKUP(AF295,'SETT AREA UNIT'!$B:$C,2,FALSE),"")</f>
        <v/>
      </c>
      <c r="AI295" s="592" t="str">
        <f>IFERROR(IF(AF295="","",VLOOKUP(AF295,'UNIT UNREG'!$B:$C,2,FALSE)),"")</f>
        <v/>
      </c>
      <c r="AK295" s="238"/>
      <c r="AL295" s="238"/>
      <c r="AM295" s="238"/>
      <c r="AN295" s="592" t="str">
        <f>IFERROR(VLOOKUP(AL295,'SETT AREA UNIT'!$B:$C,2,FALSE),"")</f>
        <v/>
      </c>
      <c r="AO295" s="592" t="str">
        <f>IFERROR(IF(AL295="","",VLOOKUP(AL295,'UNIT UNREG'!$B:$C,2,FALSE)),"")</f>
        <v/>
      </c>
      <c r="AQ295" s="238"/>
      <c r="AR295" s="238"/>
      <c r="AS295" s="238"/>
      <c r="AT295" s="592" t="str">
        <f>IFERROR(VLOOKUP(AR295,'SETT AREA UNIT'!$B:$C,2,FALSE),"")</f>
        <v/>
      </c>
      <c r="AU295" s="592" t="str">
        <f>IFERROR(IF(AR295="","",VLOOKUP(AR295,'UNIT UNREG'!$B:$C,2,FALSE)),"")</f>
        <v/>
      </c>
      <c r="AW295" s="238"/>
      <c r="AX295" s="238"/>
      <c r="AY295" s="238"/>
      <c r="AZ295" s="592" t="str">
        <f>IFERROR(VLOOKUP(AX295,'SETT AREA UNIT'!$B:$C,2,FALSE),"")</f>
        <v/>
      </c>
      <c r="BA295" s="592" t="str">
        <f>IFERROR(IF(AX295="","",VLOOKUP(AX295,'UNIT UNREG'!$B:$C,2,FALSE)),"")</f>
        <v/>
      </c>
      <c r="BC295" s="238"/>
      <c r="BD295" s="238"/>
      <c r="BE295" s="573"/>
      <c r="BF295" s="592" t="str">
        <f>IFERROR(VLOOKUP(BD295,'SETT AREA UNIT'!$B:$C,2,FALSE),"")</f>
        <v/>
      </c>
      <c r="BG295" s="592" t="str">
        <f>IFERROR(IF(BD295="","",VLOOKUP(BD295,'UNIT UNREG'!$B:$C,2,FALSE)),"")</f>
        <v/>
      </c>
      <c r="BH295" s="572"/>
      <c r="BI295" s="238"/>
      <c r="BJ295" s="238"/>
      <c r="BK295" s="573"/>
      <c r="BL295" s="592" t="str">
        <f>IFERROR(VLOOKUP(BJ295,'SETT AREA UNIT'!$B:$C,2,FALSE),"")</f>
        <v/>
      </c>
      <c r="BM295" s="592" t="str">
        <f>IFERROR(VLOOKUP(BJ295,'UNIT UNREG'!$B:$C,2,FALSE),"")</f>
        <v>UNREG</v>
      </c>
      <c r="BO295" s="238"/>
      <c r="BP295" s="238"/>
      <c r="BQ295" s="238"/>
      <c r="BR295" s="238"/>
      <c r="BT295" s="238"/>
      <c r="BU295" s="238"/>
      <c r="BV295" s="238"/>
      <c r="BW295" s="238"/>
      <c r="BY295" s="238"/>
      <c r="BZ295" s="238"/>
      <c r="CA295" s="238"/>
      <c r="CB295" s="238"/>
      <c r="CD295" s="238"/>
      <c r="CE295" s="238"/>
      <c r="CF295" s="238"/>
      <c r="CG295" s="238"/>
      <c r="CI295" s="238"/>
      <c r="CJ295" s="238"/>
      <c r="CK295" s="238"/>
      <c r="CL295" s="238"/>
      <c r="CN295" s="238"/>
      <c r="CO295" s="238"/>
      <c r="CP295" s="238"/>
      <c r="CQ295" s="238"/>
    </row>
    <row r="296" spans="1:95">
      <c r="A296" s="238"/>
      <c r="B296" s="238"/>
      <c r="C296" s="238"/>
      <c r="D296" s="592" t="str">
        <f>IFERROR(VLOOKUP(B296,'SETT AREA UNIT'!$B:$C,2,FALSE),"")</f>
        <v/>
      </c>
      <c r="E296" s="592" t="str">
        <f>IFERROR(IF(B296="","",VLOOKUP(B296,'UNIT UNREG'!$B:$C,2,FALSE)),"")</f>
        <v/>
      </c>
      <c r="F296" s="574"/>
      <c r="G296" s="238"/>
      <c r="H296" s="238"/>
      <c r="I296" s="238"/>
      <c r="J296" s="592" t="str">
        <f>IFERROR(VLOOKUP(H296,'SETT AREA UNIT'!$B:$C,2,FALSE),"")</f>
        <v/>
      </c>
      <c r="K296" s="592" t="str">
        <f>IFERROR(IF(H296="","",VLOOKUP(H296,'UNIT UNREG'!$B:$C,2,FALSE)),"")</f>
        <v/>
      </c>
      <c r="L296" s="574"/>
      <c r="M296" s="238"/>
      <c r="N296" s="238"/>
      <c r="O296" s="575"/>
      <c r="P296" s="592" t="str">
        <f>IFERROR(VLOOKUP(N296,'SETT AREA UNIT'!$B:$C,2,FALSE),"")</f>
        <v/>
      </c>
      <c r="Q296" s="592" t="str">
        <f>IFERROR(IF(N296="","",VLOOKUP(N296,'UNIT UNREG'!$B:$C,2,FALSE)),"")</f>
        <v/>
      </c>
      <c r="R296" s="574"/>
      <c r="S296" s="238"/>
      <c r="T296" s="238"/>
      <c r="U296" s="238"/>
      <c r="V296" s="592" t="str">
        <f>IFERROR(VLOOKUP(T296,'SETT AREA UNIT'!$B:$C,2,FALSE),"")</f>
        <v/>
      </c>
      <c r="W296" s="592" t="str">
        <f>IFERROR(IF(T296="","",VLOOKUP(T296,'UNIT UNREG'!$B:$C,2,FALSE)),"")</f>
        <v/>
      </c>
      <c r="X296" s="574"/>
      <c r="Y296" s="238"/>
      <c r="Z296" s="238"/>
      <c r="AA296" s="575"/>
      <c r="AB296" s="592" t="str">
        <f>IFERROR(VLOOKUP(Z296,'SETT AREA UNIT'!$B:$C,2,FALSE),"")</f>
        <v/>
      </c>
      <c r="AC296" s="592" t="str">
        <f>IFERROR(IF(Z296="","",VLOOKUP(Z296,'UNIT UNREG'!$B:$C,2,FALSE)),"")</f>
        <v/>
      </c>
      <c r="AE296" s="238"/>
      <c r="AF296" s="238"/>
      <c r="AG296" s="575"/>
      <c r="AH296" s="592" t="str">
        <f>IFERROR(VLOOKUP(AF296,'SETT AREA UNIT'!$B:$C,2,FALSE),"")</f>
        <v/>
      </c>
      <c r="AI296" s="592" t="str">
        <f>IFERROR(IF(AF296="","",VLOOKUP(AF296,'UNIT UNREG'!$B:$C,2,FALSE)),"")</f>
        <v/>
      </c>
      <c r="AK296" s="238"/>
      <c r="AL296" s="238"/>
      <c r="AM296" s="238"/>
      <c r="AN296" s="592" t="str">
        <f>IFERROR(VLOOKUP(AL296,'SETT AREA UNIT'!$B:$C,2,FALSE),"")</f>
        <v/>
      </c>
      <c r="AO296" s="592" t="str">
        <f>IFERROR(IF(AL296="","",VLOOKUP(AL296,'UNIT UNREG'!$B:$C,2,FALSE)),"")</f>
        <v/>
      </c>
      <c r="AQ296" s="238"/>
      <c r="AR296" s="238"/>
      <c r="AS296" s="238"/>
      <c r="AT296" s="592" t="str">
        <f>IFERROR(VLOOKUP(AR296,'SETT AREA UNIT'!$B:$C,2,FALSE),"")</f>
        <v/>
      </c>
      <c r="AU296" s="592" t="str">
        <f>IFERROR(IF(AR296="","",VLOOKUP(AR296,'UNIT UNREG'!$B:$C,2,FALSE)),"")</f>
        <v/>
      </c>
      <c r="AW296" s="238"/>
      <c r="AX296" s="238"/>
      <c r="AY296" s="575"/>
      <c r="AZ296" s="592" t="str">
        <f>IFERROR(VLOOKUP(AX296,'SETT AREA UNIT'!$B:$C,2,FALSE),"")</f>
        <v/>
      </c>
      <c r="BA296" s="592" t="str">
        <f>IFERROR(IF(AX296="","",VLOOKUP(AX296,'UNIT UNREG'!$B:$C,2,FALSE)),"")</f>
        <v/>
      </c>
      <c r="BC296" s="238"/>
      <c r="BD296" s="238"/>
      <c r="BE296" s="575"/>
      <c r="BF296" s="592" t="str">
        <f>IFERROR(VLOOKUP(BD296,'SETT AREA UNIT'!$B:$C,2,FALSE),"")</f>
        <v/>
      </c>
      <c r="BG296" s="592" t="str">
        <f>IFERROR(IF(BD296="","",VLOOKUP(BD296,'UNIT UNREG'!$B:$C,2,FALSE)),"")</f>
        <v/>
      </c>
      <c r="BH296" s="572"/>
      <c r="BI296" s="238"/>
      <c r="BJ296" s="238"/>
      <c r="BK296" s="575"/>
      <c r="BL296" s="592" t="str">
        <f>IFERROR(VLOOKUP(BJ296,'SETT AREA UNIT'!$B:$C,2,FALSE),"")</f>
        <v/>
      </c>
      <c r="BM296" s="592" t="str">
        <f>IFERROR(VLOOKUP(BJ296,'UNIT UNREG'!$B:$C,2,FALSE),"")</f>
        <v>UNREG</v>
      </c>
      <c r="BO296" s="238"/>
      <c r="BP296" s="238"/>
      <c r="BQ296" s="238"/>
      <c r="BR296" s="238"/>
      <c r="BT296" s="238"/>
      <c r="BU296" s="238"/>
      <c r="BV296" s="238"/>
      <c r="BW296" s="238"/>
      <c r="BY296" s="238"/>
      <c r="BZ296" s="238"/>
      <c r="CA296" s="238"/>
      <c r="CB296" s="238"/>
      <c r="CD296" s="238"/>
      <c r="CE296" s="238"/>
      <c r="CF296" s="238"/>
      <c r="CG296" s="238"/>
      <c r="CI296" s="238"/>
      <c r="CJ296" s="238"/>
      <c r="CK296" s="238"/>
      <c r="CL296" s="238"/>
      <c r="CN296" s="238"/>
      <c r="CO296" s="238"/>
      <c r="CP296" s="238"/>
      <c r="CQ296" s="238"/>
    </row>
    <row r="297" spans="1:95" hidden="1">
      <c r="A297" s="238"/>
      <c r="B297" s="238"/>
      <c r="C297" s="238"/>
      <c r="D297" s="592" t="str">
        <f>IFERROR(VLOOKUP(B297,'SETT AREA UNIT'!$B:$C,2,FALSE),"")</f>
        <v/>
      </c>
      <c r="E297" s="592" t="str">
        <f>IFERROR(IF(B297="","",VLOOKUP(B297,'UNIT UNREG'!$B:$C,2,FALSE)),"")</f>
        <v/>
      </c>
      <c r="F297" s="574"/>
      <c r="G297" s="238"/>
      <c r="H297" s="238"/>
      <c r="I297" s="238"/>
      <c r="J297" s="592" t="str">
        <f>IFERROR(VLOOKUP(H297,'SETT AREA UNIT'!$B:$C,2,FALSE),"")</f>
        <v/>
      </c>
      <c r="K297" s="592" t="str">
        <f>IFERROR(IF(H297="","",VLOOKUP(H297,'UNIT UNREG'!$B:$C,2,FALSE)),"")</f>
        <v/>
      </c>
      <c r="L297" s="574"/>
      <c r="M297" s="238"/>
      <c r="N297" s="238"/>
      <c r="O297" s="573"/>
      <c r="P297" s="592" t="str">
        <f>IFERROR(VLOOKUP(N297,'SETT AREA UNIT'!$B:$C,2,FALSE),"")</f>
        <v/>
      </c>
      <c r="Q297" s="592" t="str">
        <f>IFERROR(IF(N297="","",VLOOKUP(N297,'UNIT UNREG'!$B:$C,2,FALSE)),"")</f>
        <v/>
      </c>
      <c r="R297" s="574"/>
      <c r="S297" s="238"/>
      <c r="T297" s="238"/>
      <c r="U297" s="238"/>
      <c r="V297" s="592" t="str">
        <f>IFERROR(VLOOKUP(T297,'SETT AREA UNIT'!$B:$C,2,FALSE),"")</f>
        <v/>
      </c>
      <c r="W297" s="592" t="str">
        <f>IFERROR(IF(T297="","",VLOOKUP(T297,'UNIT UNREG'!$B:$C,2,FALSE)),"")</f>
        <v/>
      </c>
      <c r="X297" s="574"/>
      <c r="Y297" s="238"/>
      <c r="Z297" s="238"/>
      <c r="AA297" s="573"/>
      <c r="AB297" s="592" t="str">
        <f>IFERROR(VLOOKUP(Z297,'SETT AREA UNIT'!$B:$C,2,FALSE),"")</f>
        <v/>
      </c>
      <c r="AC297" s="592" t="str">
        <f>IFERROR(IF(Z297="","",VLOOKUP(Z297,'UNIT UNREG'!$B:$C,2,FALSE)),"")</f>
        <v/>
      </c>
      <c r="AE297" s="238"/>
      <c r="AF297" s="238"/>
      <c r="AG297" s="573"/>
      <c r="AH297" s="592" t="str">
        <f>IFERROR(VLOOKUP(AF297,'SETT AREA UNIT'!$B:$C,2,FALSE),"")</f>
        <v/>
      </c>
      <c r="AI297" s="592" t="str">
        <f>IFERROR(IF(AF297="","",VLOOKUP(AF297,'UNIT UNREG'!$B:$C,2,FALSE)),"")</f>
        <v/>
      </c>
      <c r="AK297" s="238"/>
      <c r="AL297" s="238"/>
      <c r="AM297" s="573"/>
      <c r="AN297" s="592" t="str">
        <f>IFERROR(VLOOKUP(AL297,'SETT AREA UNIT'!$B:$C,2,FALSE),"")</f>
        <v/>
      </c>
      <c r="AO297" s="592" t="str">
        <f>IFERROR(IF(AL297="","",VLOOKUP(AL297,'UNIT UNREG'!$B:$C,2,FALSE)),"")</f>
        <v/>
      </c>
      <c r="AQ297" s="238"/>
      <c r="AR297" s="238"/>
      <c r="AS297" s="573"/>
      <c r="AT297" s="592" t="str">
        <f>IFERROR(VLOOKUP(AR297,'SETT AREA UNIT'!$B:$C,2,FALSE),"")</f>
        <v/>
      </c>
      <c r="AU297" s="592" t="str">
        <f>IFERROR(IF(AR297="","",VLOOKUP(AR297,'UNIT UNREG'!$B:$C,2,FALSE)),"")</f>
        <v/>
      </c>
      <c r="AW297" s="238"/>
      <c r="AX297" s="238"/>
      <c r="AY297" s="573"/>
      <c r="AZ297" s="592" t="str">
        <f>IFERROR(VLOOKUP(AX297,'SETT AREA UNIT'!$B:$C,2,FALSE),"")</f>
        <v/>
      </c>
      <c r="BA297" s="592" t="str">
        <f>IFERROR(IF(AX297="","",VLOOKUP(AX297,'UNIT UNREG'!$B:$C,2,FALSE)),"")</f>
        <v/>
      </c>
      <c r="BC297" s="238"/>
      <c r="BD297" s="238"/>
      <c r="BE297" s="573"/>
      <c r="BF297" s="592" t="str">
        <f>IFERROR(VLOOKUP(BD297,'SETT AREA UNIT'!$B:$C,2,FALSE),"")</f>
        <v/>
      </c>
      <c r="BG297" s="592" t="str">
        <f>IFERROR(IF(BD297="","",VLOOKUP(BD297,'UNIT UNREG'!$B:$C,2,FALSE)),"")</f>
        <v/>
      </c>
      <c r="BH297" s="572"/>
      <c r="BI297" s="238"/>
      <c r="BJ297" s="238"/>
      <c r="BK297" s="573"/>
      <c r="BL297" s="592" t="str">
        <f>IFERROR(VLOOKUP(BJ297,'SETT AREA UNIT'!$B:$C,2,FALSE),"")</f>
        <v/>
      </c>
      <c r="BM297" s="592" t="str">
        <f>IFERROR(VLOOKUP(BJ297,'UNIT UNREG'!$B:$C,2,FALSE),"")</f>
        <v>UNREG</v>
      </c>
      <c r="BO297" s="238"/>
      <c r="BP297" s="238"/>
      <c r="BQ297" s="238"/>
      <c r="BR297" s="238"/>
      <c r="BT297" s="238"/>
      <c r="BU297" s="238"/>
      <c r="BV297" s="238"/>
      <c r="BW297" s="238"/>
      <c r="BY297" s="238"/>
      <c r="BZ297" s="238"/>
      <c r="CA297" s="238"/>
      <c r="CB297" s="238"/>
      <c r="CD297" s="238"/>
      <c r="CE297" s="238"/>
      <c r="CF297" s="238"/>
      <c r="CG297" s="238"/>
      <c r="CI297" s="238"/>
      <c r="CJ297" s="238"/>
      <c r="CK297" s="238"/>
      <c r="CL297" s="238"/>
      <c r="CN297" s="238"/>
      <c r="CO297" s="238"/>
      <c r="CP297" s="238"/>
      <c r="CQ297" s="238"/>
    </row>
    <row r="298" spans="1:95" hidden="1">
      <c r="A298" s="238"/>
      <c r="B298" s="238"/>
      <c r="C298" s="238"/>
      <c r="D298" s="592" t="str">
        <f>IFERROR(VLOOKUP(B298,'SETT AREA UNIT'!$B:$C,2,FALSE),"")</f>
        <v/>
      </c>
      <c r="E298" s="592" t="str">
        <f>IFERROR(IF(B298="","",VLOOKUP(B298,'UNIT UNREG'!$B:$C,2,FALSE)),"")</f>
        <v/>
      </c>
      <c r="F298" s="574"/>
      <c r="G298" s="238"/>
      <c r="H298" s="238"/>
      <c r="I298" s="238"/>
      <c r="J298" s="592" t="str">
        <f>IFERROR(VLOOKUP(H298,'SETT AREA UNIT'!$B:$C,2,FALSE),"")</f>
        <v/>
      </c>
      <c r="K298" s="592" t="str">
        <f>IFERROR(IF(H298="","",VLOOKUP(H298,'UNIT UNREG'!$B:$C,2,FALSE)),"")</f>
        <v/>
      </c>
      <c r="L298" s="574"/>
      <c r="M298" s="238"/>
      <c r="N298" s="238"/>
      <c r="O298" s="575"/>
      <c r="P298" s="592" t="str">
        <f>IFERROR(VLOOKUP(N298,'SETT AREA UNIT'!$B:$C,2,FALSE),"")</f>
        <v/>
      </c>
      <c r="Q298" s="592" t="str">
        <f>IFERROR(IF(N298="","",VLOOKUP(N298,'UNIT UNREG'!$B:$C,2,FALSE)),"")</f>
        <v/>
      </c>
      <c r="R298" s="574"/>
      <c r="S298" s="238"/>
      <c r="T298" s="238"/>
      <c r="U298" s="238"/>
      <c r="V298" s="592" t="str">
        <f>IFERROR(VLOOKUP(T298,'SETT AREA UNIT'!$B:$C,2,FALSE),"")</f>
        <v/>
      </c>
      <c r="W298" s="592" t="str">
        <f>IFERROR(IF(T298="","",VLOOKUP(T298,'UNIT UNREG'!$B:$C,2,FALSE)),"")</f>
        <v/>
      </c>
      <c r="X298" s="574"/>
      <c r="Y298" s="238"/>
      <c r="Z298" s="238"/>
      <c r="AA298" s="575"/>
      <c r="AB298" s="592" t="str">
        <f>IFERROR(VLOOKUP(Z298,'SETT AREA UNIT'!$B:$C,2,FALSE),"")</f>
        <v/>
      </c>
      <c r="AC298" s="592" t="str">
        <f>IFERROR(IF(Z298="","",VLOOKUP(Z298,'UNIT UNREG'!$B:$C,2,FALSE)),"")</f>
        <v/>
      </c>
      <c r="AE298" s="238"/>
      <c r="AF298" s="238"/>
      <c r="AG298" s="575"/>
      <c r="AH298" s="592" t="str">
        <f>IFERROR(VLOOKUP(AF298,'SETT AREA UNIT'!$B:$C,2,FALSE),"")</f>
        <v/>
      </c>
      <c r="AI298" s="592" t="str">
        <f>IFERROR(IF(AF298="","",VLOOKUP(AF298,'UNIT UNREG'!$B:$C,2,FALSE)),"")</f>
        <v/>
      </c>
      <c r="AK298" s="238"/>
      <c r="AL298" s="238"/>
      <c r="AM298" s="575"/>
      <c r="AN298" s="592" t="str">
        <f>IFERROR(VLOOKUP(AL298,'SETT AREA UNIT'!$B:$C,2,FALSE),"")</f>
        <v/>
      </c>
      <c r="AO298" s="592" t="str">
        <f>IFERROR(IF(AL298="","",VLOOKUP(AL298,'UNIT UNREG'!$B:$C,2,FALSE)),"")</f>
        <v/>
      </c>
      <c r="AQ298" s="238"/>
      <c r="AR298" s="238"/>
      <c r="AS298" s="575"/>
      <c r="AT298" s="592" t="str">
        <f>IFERROR(VLOOKUP(AR298,'SETT AREA UNIT'!$B:$C,2,FALSE),"")</f>
        <v/>
      </c>
      <c r="AU298" s="592" t="str">
        <f>IFERROR(IF(AR298="","",VLOOKUP(AR298,'UNIT UNREG'!$B:$C,2,FALSE)),"")</f>
        <v/>
      </c>
      <c r="AW298" s="238"/>
      <c r="AX298" s="238"/>
      <c r="AY298" s="575"/>
      <c r="AZ298" s="592" t="str">
        <f>IFERROR(VLOOKUP(AX298,'SETT AREA UNIT'!$B:$C,2,FALSE),"")</f>
        <v/>
      </c>
      <c r="BA298" s="592" t="str">
        <f>IFERROR(IF(AX298="","",VLOOKUP(AX298,'UNIT UNREG'!$B:$C,2,FALSE)),"")</f>
        <v/>
      </c>
      <c r="BC298" s="238"/>
      <c r="BD298" s="238"/>
      <c r="BE298" s="575"/>
      <c r="BF298" s="592" t="str">
        <f>IFERROR(VLOOKUP(BD298,'SETT AREA UNIT'!$B:$C,2,FALSE),"")</f>
        <v/>
      </c>
      <c r="BG298" s="592" t="str">
        <f>IFERROR(IF(BD298="","",VLOOKUP(BD298,'UNIT UNREG'!$B:$C,2,FALSE)),"")</f>
        <v/>
      </c>
      <c r="BH298" s="572"/>
      <c r="BI298" s="238"/>
      <c r="BJ298" s="238"/>
      <c r="BK298" s="575"/>
      <c r="BL298" s="592" t="str">
        <f>IFERROR(VLOOKUP(BJ298,'SETT AREA UNIT'!$B:$C,2,FALSE),"")</f>
        <v/>
      </c>
      <c r="BM298" s="592" t="str">
        <f>IFERROR(VLOOKUP(BJ298,'UNIT UNREG'!$B:$C,2,FALSE),"")</f>
        <v>UNREG</v>
      </c>
      <c r="BO298" s="238"/>
      <c r="BP298" s="238"/>
      <c r="BQ298" s="238"/>
      <c r="BR298" s="238"/>
      <c r="BT298" s="238"/>
      <c r="BU298" s="238"/>
      <c r="BV298" s="238"/>
      <c r="BW298" s="238"/>
      <c r="BY298" s="238"/>
      <c r="BZ298" s="238"/>
      <c r="CA298" s="238"/>
      <c r="CB298" s="238"/>
      <c r="CD298" s="238"/>
      <c r="CE298" s="238"/>
      <c r="CF298" s="238"/>
      <c r="CG298" s="238"/>
      <c r="CI298" s="238"/>
      <c r="CJ298" s="238"/>
      <c r="CK298" s="238"/>
      <c r="CL298" s="238"/>
      <c r="CN298" s="238"/>
      <c r="CO298" s="238"/>
      <c r="CP298" s="238"/>
      <c r="CQ298" s="238"/>
    </row>
    <row r="299" spans="1:95" hidden="1">
      <c r="A299" s="238"/>
      <c r="B299" s="238"/>
      <c r="C299" s="238"/>
      <c r="D299" s="592" t="str">
        <f>IFERROR(VLOOKUP(B299,'SETT AREA UNIT'!$B:$C,2,FALSE),"")</f>
        <v/>
      </c>
      <c r="E299" s="592" t="str">
        <f>IFERROR(IF(B299="","",VLOOKUP(B299,'UNIT UNREG'!$B:$C,2,FALSE)),"")</f>
        <v/>
      </c>
      <c r="F299" s="574"/>
      <c r="G299" s="238"/>
      <c r="H299" s="238"/>
      <c r="I299" s="238"/>
      <c r="J299" s="592" t="str">
        <f>IFERROR(VLOOKUP(H299,'SETT AREA UNIT'!$B:$C,2,FALSE),"")</f>
        <v/>
      </c>
      <c r="K299" s="592" t="str">
        <f>IFERROR(IF(H299="","",VLOOKUP(H299,'UNIT UNREG'!$B:$C,2,FALSE)),"")</f>
        <v/>
      </c>
      <c r="L299" s="574"/>
      <c r="M299" s="238"/>
      <c r="N299" s="238"/>
      <c r="O299" s="238"/>
      <c r="P299" s="592" t="str">
        <f>IFERROR(VLOOKUP(N299,'SETT AREA UNIT'!$B:$C,2,FALSE),"")</f>
        <v/>
      </c>
      <c r="Q299" s="592" t="str">
        <f>IFERROR(IF(N299="","",VLOOKUP(N299,'UNIT UNREG'!$B:$C,2,FALSE)),"")</f>
        <v/>
      </c>
      <c r="R299" s="574"/>
      <c r="S299" s="238"/>
      <c r="T299" s="238"/>
      <c r="U299" s="238"/>
      <c r="V299" s="592" t="str">
        <f>IFERROR(VLOOKUP(T299,'SETT AREA UNIT'!$B:$C,2,FALSE),"")</f>
        <v/>
      </c>
      <c r="W299" s="592" t="str">
        <f>IFERROR(IF(T299="","",VLOOKUP(T299,'UNIT UNREG'!$B:$C,2,FALSE)),"")</f>
        <v/>
      </c>
      <c r="X299" s="574"/>
      <c r="Y299" s="238"/>
      <c r="Z299" s="238"/>
      <c r="AA299" s="238"/>
      <c r="AB299" s="592" t="str">
        <f>IFERROR(VLOOKUP(Z299,'SETT AREA UNIT'!$B:$C,2,FALSE),"")</f>
        <v/>
      </c>
      <c r="AC299" s="592" t="str">
        <f>IFERROR(IF(Z299="","",VLOOKUP(Z299,'UNIT UNREG'!$B:$C,2,FALSE)),"")</f>
        <v/>
      </c>
      <c r="AE299" s="238"/>
      <c r="AF299" s="238"/>
      <c r="AG299" s="238"/>
      <c r="AH299" s="592" t="str">
        <f>IFERROR(VLOOKUP(AF299,'SETT AREA UNIT'!$B:$C,2,FALSE),"")</f>
        <v/>
      </c>
      <c r="AI299" s="592" t="str">
        <f>IFERROR(IF(AF299="","",VLOOKUP(AF299,'UNIT UNREG'!$B:$C,2,FALSE)),"")</f>
        <v/>
      </c>
      <c r="AK299" s="238"/>
      <c r="AL299" s="238"/>
      <c r="AM299" s="238"/>
      <c r="AN299" s="592" t="str">
        <f>IFERROR(VLOOKUP(AL299,'SETT AREA UNIT'!$B:$C,2,FALSE),"")</f>
        <v/>
      </c>
      <c r="AO299" s="592" t="str">
        <f>IFERROR(IF(AL299="","",VLOOKUP(AL299,'UNIT UNREG'!$B:$C,2,FALSE)),"")</f>
        <v/>
      </c>
      <c r="AQ299" s="238"/>
      <c r="AR299" s="238"/>
      <c r="AS299" s="238"/>
      <c r="AT299" s="592" t="str">
        <f>IFERROR(VLOOKUP(AR299,'SETT AREA UNIT'!$B:$C,2,FALSE),"")</f>
        <v/>
      </c>
      <c r="AU299" s="592" t="str">
        <f>IFERROR(IF(AR299="","",VLOOKUP(AR299,'UNIT UNREG'!$B:$C,2,FALSE)),"")</f>
        <v/>
      </c>
      <c r="AW299" s="238"/>
      <c r="AX299" s="238"/>
      <c r="AY299" s="238"/>
      <c r="AZ299" s="592" t="str">
        <f>IFERROR(VLOOKUP(AX299,'SETT AREA UNIT'!$B:$C,2,FALSE),"")</f>
        <v/>
      </c>
      <c r="BA299" s="592" t="str">
        <f>IFERROR(IF(AX299="","",VLOOKUP(AX299,'UNIT UNREG'!$B:$C,2,FALSE)),"")</f>
        <v/>
      </c>
      <c r="BC299" s="238"/>
      <c r="BD299" s="238"/>
      <c r="BE299" s="238"/>
      <c r="BF299" s="592" t="str">
        <f>IFERROR(VLOOKUP(BD299,'SETT AREA UNIT'!$B:$C,2,FALSE),"")</f>
        <v/>
      </c>
      <c r="BG299" s="592" t="str">
        <f>IFERROR(IF(BD299="","",VLOOKUP(BD299,'UNIT UNREG'!$B:$C,2,FALSE)),"")</f>
        <v/>
      </c>
      <c r="BH299" s="572"/>
      <c r="BI299" s="238"/>
      <c r="BJ299" s="238"/>
      <c r="BK299" s="238"/>
      <c r="BL299" s="592" t="str">
        <f>IFERROR(VLOOKUP(BJ299,'SETT AREA UNIT'!$B:$C,2,FALSE),"")</f>
        <v/>
      </c>
      <c r="BM299" s="592" t="str">
        <f>IFERROR(VLOOKUP(BJ299,'UNIT UNREG'!$B:$C,2,FALSE),"")</f>
        <v>UNREG</v>
      </c>
      <c r="BO299" s="238"/>
      <c r="BP299" s="238"/>
      <c r="BQ299" s="238"/>
      <c r="BR299" s="238"/>
      <c r="BT299" s="238"/>
      <c r="BU299" s="238"/>
      <c r="BV299" s="238"/>
      <c r="BW299" s="238"/>
      <c r="BY299" s="238"/>
      <c r="BZ299" s="238"/>
      <c r="CA299" s="238"/>
      <c r="CB299" s="238"/>
      <c r="CD299" s="238"/>
      <c r="CE299" s="238"/>
      <c r="CF299" s="238"/>
      <c r="CG299" s="238"/>
      <c r="CI299" s="238"/>
      <c r="CJ299" s="238"/>
      <c r="CK299" s="238"/>
      <c r="CL299" s="238"/>
      <c r="CN299" s="238"/>
      <c r="CO299" s="238"/>
      <c r="CP299" s="238"/>
      <c r="CQ299" s="238"/>
    </row>
    <row r="300" spans="1:95" hidden="1">
      <c r="A300" s="238"/>
      <c r="B300" s="238"/>
      <c r="C300" s="238"/>
      <c r="D300" s="592" t="str">
        <f>IFERROR(VLOOKUP(B300,'SETT AREA UNIT'!$B:$C,2,FALSE),"")</f>
        <v/>
      </c>
      <c r="E300" s="592" t="str">
        <f>IFERROR(IF(B300="","",VLOOKUP(B300,'UNIT UNREG'!$B:$C,2,FALSE)),"")</f>
        <v/>
      </c>
      <c r="F300" s="574"/>
      <c r="G300" s="238"/>
      <c r="H300" s="238"/>
      <c r="I300" s="238"/>
      <c r="J300" s="592" t="str">
        <f>IFERROR(VLOOKUP(H300,'SETT AREA UNIT'!$B:$C,2,FALSE),"")</f>
        <v/>
      </c>
      <c r="K300" s="592" t="str">
        <f>IFERROR(IF(H300="","",VLOOKUP(H300,'UNIT UNREG'!$B:$C,2,FALSE)),"")</f>
        <v/>
      </c>
      <c r="L300" s="574"/>
      <c r="M300" s="238"/>
      <c r="N300" s="238"/>
      <c r="O300" s="238"/>
      <c r="P300" s="592" t="str">
        <f>IFERROR(VLOOKUP(N300,'SETT AREA UNIT'!$B:$C,2,FALSE),"")</f>
        <v/>
      </c>
      <c r="Q300" s="592" t="str">
        <f>IFERROR(IF(N300="","",VLOOKUP(N300,'UNIT UNREG'!$B:$C,2,FALSE)),"")</f>
        <v/>
      </c>
      <c r="R300" s="574"/>
      <c r="S300" s="238"/>
      <c r="T300" s="238"/>
      <c r="U300" s="238"/>
      <c r="V300" s="592" t="str">
        <f>IFERROR(VLOOKUP(T300,'SETT AREA UNIT'!$B:$C,2,FALSE),"")</f>
        <v/>
      </c>
      <c r="W300" s="592" t="str">
        <f>IFERROR(IF(T300="","",VLOOKUP(T300,'UNIT UNREG'!$B:$C,2,FALSE)),"")</f>
        <v/>
      </c>
      <c r="X300" s="574"/>
      <c r="Y300" s="238"/>
      <c r="Z300" s="238"/>
      <c r="AA300" s="238"/>
      <c r="AB300" s="592" t="str">
        <f>IFERROR(VLOOKUP(Z300,'SETT AREA UNIT'!$B:$C,2,FALSE),"")</f>
        <v/>
      </c>
      <c r="AC300" s="592" t="str">
        <f>IFERROR(IF(Z300="","",VLOOKUP(Z300,'UNIT UNREG'!$B:$C,2,FALSE)),"")</f>
        <v/>
      </c>
      <c r="AE300" s="238"/>
      <c r="AF300" s="238"/>
      <c r="AG300" s="238"/>
      <c r="AH300" s="592" t="str">
        <f>IFERROR(VLOOKUP(AF300,'SETT AREA UNIT'!$B:$C,2,FALSE),"")</f>
        <v/>
      </c>
      <c r="AI300" s="592" t="str">
        <f>IFERROR(IF(AF300="","",VLOOKUP(AF300,'UNIT UNREG'!$B:$C,2,FALSE)),"")</f>
        <v/>
      </c>
      <c r="AK300" s="238"/>
      <c r="AL300" s="238"/>
      <c r="AM300" s="238"/>
      <c r="AN300" s="592" t="str">
        <f>IFERROR(VLOOKUP(AL300,'SETT AREA UNIT'!$B:$C,2,FALSE),"")</f>
        <v/>
      </c>
      <c r="AO300" s="592" t="str">
        <f>IFERROR(IF(AL300="","",VLOOKUP(AL300,'UNIT UNREG'!$B:$C,2,FALSE)),"")</f>
        <v/>
      </c>
      <c r="AQ300" s="238"/>
      <c r="AR300" s="238"/>
      <c r="AS300" s="238"/>
      <c r="AT300" s="592" t="str">
        <f>IFERROR(VLOOKUP(AR300,'SETT AREA UNIT'!$B:$C,2,FALSE),"")</f>
        <v/>
      </c>
      <c r="AU300" s="592" t="str">
        <f>IFERROR(IF(AR300="","",VLOOKUP(AR300,'UNIT UNREG'!$B:$C,2,FALSE)),"")</f>
        <v/>
      </c>
      <c r="AW300" s="238"/>
      <c r="AX300" s="238"/>
      <c r="AY300" s="238"/>
      <c r="AZ300" s="592" t="str">
        <f>IFERROR(VLOOKUP(AX300,'SETT AREA UNIT'!$B:$C,2,FALSE),"")</f>
        <v/>
      </c>
      <c r="BA300" s="592" t="str">
        <f>IFERROR(IF(AX300="","",VLOOKUP(AX300,'UNIT UNREG'!$B:$C,2,FALSE)),"")</f>
        <v/>
      </c>
      <c r="BC300" s="238"/>
      <c r="BD300" s="238"/>
      <c r="BE300" s="238"/>
      <c r="BF300" s="592" t="str">
        <f>IFERROR(VLOOKUP(BD300,'SETT AREA UNIT'!$B:$C,2,FALSE),"")</f>
        <v/>
      </c>
      <c r="BG300" s="592" t="str">
        <f>IFERROR(IF(BD300="","",VLOOKUP(BD300,'UNIT UNREG'!$B:$C,2,FALSE)),"")</f>
        <v/>
      </c>
      <c r="BH300" s="572"/>
      <c r="BI300" s="238"/>
      <c r="BJ300" s="238"/>
      <c r="BK300" s="238"/>
      <c r="BL300" s="592" t="str">
        <f>IFERROR(VLOOKUP(BJ300,'SETT AREA UNIT'!$B:$C,2,FALSE),"")</f>
        <v/>
      </c>
      <c r="BM300" s="592" t="str">
        <f>IFERROR(VLOOKUP(BJ300,'UNIT UNREG'!$B:$C,2,FALSE),"")</f>
        <v>UNREG</v>
      </c>
      <c r="BO300" s="238"/>
      <c r="BP300" s="238"/>
      <c r="BQ300" s="238"/>
      <c r="BR300" s="238"/>
      <c r="BT300" s="238"/>
      <c r="BU300" s="238"/>
      <c r="BV300" s="238"/>
      <c r="BW300" s="238"/>
      <c r="BY300" s="238"/>
      <c r="BZ300" s="238"/>
      <c r="CA300" s="238"/>
      <c r="CB300" s="238"/>
      <c r="CD300" s="238"/>
      <c r="CE300" s="238"/>
      <c r="CF300" s="238"/>
      <c r="CG300" s="238"/>
      <c r="CI300" s="238"/>
      <c r="CJ300" s="238"/>
      <c r="CK300" s="238"/>
      <c r="CL300" s="238"/>
      <c r="CN300" s="238"/>
      <c r="CO300" s="238"/>
      <c r="CP300" s="238"/>
      <c r="CQ300" s="238"/>
    </row>
    <row r="301" spans="1:95" hidden="1">
      <c r="A301" s="238"/>
      <c r="B301" s="238"/>
      <c r="C301" s="238"/>
      <c r="D301" s="592" t="str">
        <f>IFERROR(VLOOKUP(B301,'SETT AREA UNIT'!$B:$C,2,FALSE),"")</f>
        <v/>
      </c>
      <c r="E301" s="592" t="str">
        <f>IFERROR(IF(B301="","",VLOOKUP(B301,'UNIT UNREG'!$B:$C,2,FALSE)),"")</f>
        <v/>
      </c>
      <c r="F301" s="574"/>
      <c r="G301" s="238"/>
      <c r="H301" s="238"/>
      <c r="I301" s="238"/>
      <c r="J301" s="592" t="str">
        <f>IFERROR(VLOOKUP(H301,'SETT AREA UNIT'!$B:$C,2,FALSE),"")</f>
        <v/>
      </c>
      <c r="K301" s="592" t="str">
        <f>IFERROR(IF(H301="","",VLOOKUP(H301,'UNIT UNREG'!$B:$C,2,FALSE)),"")</f>
        <v/>
      </c>
      <c r="L301" s="574"/>
      <c r="M301" s="238"/>
      <c r="N301" s="238"/>
      <c r="O301" s="238"/>
      <c r="P301" s="592" t="str">
        <f>IFERROR(VLOOKUP(N301,'SETT AREA UNIT'!$B:$C,2,FALSE),"")</f>
        <v/>
      </c>
      <c r="Q301" s="592" t="str">
        <f>IFERROR(IF(N301="","",VLOOKUP(N301,'UNIT UNREG'!$B:$C,2,FALSE)),"")</f>
        <v/>
      </c>
      <c r="R301" s="574"/>
      <c r="S301" s="238"/>
      <c r="T301" s="238"/>
      <c r="U301" s="238"/>
      <c r="V301" s="592" t="str">
        <f>IFERROR(VLOOKUP(T301,'SETT AREA UNIT'!$B:$C,2,FALSE),"")</f>
        <v/>
      </c>
      <c r="W301" s="592" t="str">
        <f>IFERROR(IF(T301="","",VLOOKUP(T301,'UNIT UNREG'!$B:$C,2,FALSE)),"")</f>
        <v/>
      </c>
      <c r="X301" s="574"/>
      <c r="Y301" s="238"/>
      <c r="Z301" s="238"/>
      <c r="AA301" s="238"/>
      <c r="AB301" s="592" t="str">
        <f>IFERROR(VLOOKUP(Z301,'SETT AREA UNIT'!$B:$C,2,FALSE),"")</f>
        <v/>
      </c>
      <c r="AC301" s="592" t="str">
        <f>IFERROR(IF(Z301="","",VLOOKUP(Z301,'UNIT UNREG'!$B:$C,2,FALSE)),"")</f>
        <v/>
      </c>
      <c r="AE301" s="238"/>
      <c r="AF301" s="238"/>
      <c r="AG301" s="238"/>
      <c r="AH301" s="592" t="str">
        <f>IFERROR(VLOOKUP(AF301,'SETT AREA UNIT'!$B:$C,2,FALSE),"")</f>
        <v/>
      </c>
      <c r="AI301" s="592" t="str">
        <f>IFERROR(IF(AF301="","",VLOOKUP(AF301,'UNIT UNREG'!$B:$C,2,FALSE)),"")</f>
        <v/>
      </c>
      <c r="AK301" s="238"/>
      <c r="AL301" s="238"/>
      <c r="AM301" s="238"/>
      <c r="AN301" s="592" t="str">
        <f>IFERROR(VLOOKUP(AL301,'SETT AREA UNIT'!$B:$C,2,FALSE),"")</f>
        <v/>
      </c>
      <c r="AO301" s="592" t="str">
        <f>IFERROR(IF(AL301="","",VLOOKUP(AL301,'UNIT UNREG'!$B:$C,2,FALSE)),"")</f>
        <v/>
      </c>
      <c r="AQ301" s="238"/>
      <c r="AR301" s="238"/>
      <c r="AS301" s="238"/>
      <c r="AT301" s="592" t="str">
        <f>IFERROR(VLOOKUP(AR301,'SETT AREA UNIT'!$B:$C,2,FALSE),"")</f>
        <v/>
      </c>
      <c r="AU301" s="592" t="str">
        <f>IFERROR(IF(AR301="","",VLOOKUP(AR301,'UNIT UNREG'!$B:$C,2,FALSE)),"")</f>
        <v/>
      </c>
      <c r="AW301" s="238"/>
      <c r="AX301" s="238"/>
      <c r="AY301" s="238"/>
      <c r="AZ301" s="592" t="str">
        <f>IFERROR(VLOOKUP(AX301,'SETT AREA UNIT'!$B:$C,2,FALSE),"")</f>
        <v/>
      </c>
      <c r="BA301" s="592" t="str">
        <f>IFERROR(IF(AX301="","",VLOOKUP(AX301,'UNIT UNREG'!$B:$C,2,FALSE)),"")</f>
        <v/>
      </c>
      <c r="BC301" s="238"/>
      <c r="BD301" s="238"/>
      <c r="BE301" s="238"/>
      <c r="BF301" s="592" t="str">
        <f>IFERROR(VLOOKUP(BD301,'SETT AREA UNIT'!$B:$C,2,FALSE),"")</f>
        <v/>
      </c>
      <c r="BG301" s="592" t="str">
        <f>IFERROR(IF(BD301="","",VLOOKUP(BD301,'UNIT UNREG'!$B:$C,2,FALSE)),"")</f>
        <v/>
      </c>
      <c r="BH301" s="572"/>
      <c r="BI301" s="238"/>
      <c r="BJ301" s="238"/>
      <c r="BK301" s="238"/>
      <c r="BL301" s="592" t="str">
        <f>IFERROR(VLOOKUP(BJ301,'SETT AREA UNIT'!$B:$C,2,FALSE),"")</f>
        <v/>
      </c>
      <c r="BM301" s="592" t="str">
        <f>IFERROR(VLOOKUP(BJ301,'UNIT UNREG'!$B:$C,2,FALSE),"")</f>
        <v>UNREG</v>
      </c>
      <c r="BO301" s="238"/>
      <c r="BP301" s="238"/>
      <c r="BQ301" s="238"/>
      <c r="BR301" s="238"/>
      <c r="BT301" s="238"/>
      <c r="BU301" s="238"/>
      <c r="BV301" s="238"/>
      <c r="BW301" s="238"/>
      <c r="BY301" s="238"/>
      <c r="BZ301" s="238"/>
      <c r="CA301" s="238"/>
      <c r="CB301" s="238"/>
      <c r="CD301" s="238"/>
      <c r="CE301" s="238"/>
      <c r="CF301" s="238"/>
      <c r="CG301" s="238"/>
      <c r="CI301" s="238"/>
      <c r="CJ301" s="238"/>
      <c r="CK301" s="238"/>
      <c r="CL301" s="238"/>
      <c r="CN301" s="238"/>
      <c r="CO301" s="238"/>
      <c r="CP301" s="238"/>
      <c r="CQ301" s="238"/>
    </row>
    <row r="302" spans="1:95" hidden="1">
      <c r="A302" s="238"/>
      <c r="B302" s="238"/>
      <c r="C302" s="238"/>
      <c r="D302" s="592" t="str">
        <f>IFERROR(VLOOKUP(B302,'SETT AREA UNIT'!$B:$C,2,FALSE),"")</f>
        <v/>
      </c>
      <c r="E302" s="592" t="str">
        <f>IFERROR(IF(B302="","",VLOOKUP(B302,'UNIT UNREG'!$B:$C,2,FALSE)),"")</f>
        <v/>
      </c>
      <c r="F302" s="574"/>
      <c r="G302" s="238"/>
      <c r="H302" s="238"/>
      <c r="I302" s="238"/>
      <c r="J302" s="592" t="str">
        <f>IFERROR(VLOOKUP(H302,'SETT AREA UNIT'!$B:$C,2,FALSE),"")</f>
        <v/>
      </c>
      <c r="K302" s="592" t="str">
        <f>IFERROR(IF(H302="","",VLOOKUP(H302,'UNIT UNREG'!$B:$C,2,FALSE)),"")</f>
        <v/>
      </c>
      <c r="L302" s="574"/>
      <c r="M302" s="238"/>
      <c r="N302" s="238"/>
      <c r="O302" s="238"/>
      <c r="P302" s="592" t="str">
        <f>IFERROR(VLOOKUP(N302,'SETT AREA UNIT'!$B:$C,2,FALSE),"")</f>
        <v/>
      </c>
      <c r="Q302" s="592" t="str">
        <f>IFERROR(IF(N302="","",VLOOKUP(N302,'UNIT UNREG'!$B:$C,2,FALSE)),"")</f>
        <v/>
      </c>
      <c r="R302" s="574"/>
      <c r="S302" s="238"/>
      <c r="T302" s="238"/>
      <c r="U302" s="238"/>
      <c r="V302" s="592" t="str">
        <f>IFERROR(VLOOKUP(T302,'SETT AREA UNIT'!$B:$C,2,FALSE),"")</f>
        <v/>
      </c>
      <c r="W302" s="592" t="str">
        <f>IFERROR(IF(T302="","",VLOOKUP(T302,'UNIT UNREG'!$B:$C,2,FALSE)),"")</f>
        <v/>
      </c>
      <c r="X302" s="574"/>
      <c r="Y302" s="238"/>
      <c r="Z302" s="238"/>
      <c r="AA302" s="238"/>
      <c r="AB302" s="592" t="str">
        <f>IFERROR(VLOOKUP(Z302,'SETT AREA UNIT'!$B:$C,2,FALSE),"")</f>
        <v/>
      </c>
      <c r="AC302" s="592" t="str">
        <f>IFERROR(IF(Z302="","",VLOOKUP(Z302,'UNIT UNREG'!$B:$C,2,FALSE)),"")</f>
        <v/>
      </c>
      <c r="AE302" s="238"/>
      <c r="AF302" s="238"/>
      <c r="AG302" s="238"/>
      <c r="AH302" s="592" t="str">
        <f>IFERROR(VLOOKUP(AF302,'SETT AREA UNIT'!$B:$C,2,FALSE),"")</f>
        <v/>
      </c>
      <c r="AI302" s="592" t="str">
        <f>IFERROR(IF(AF302="","",VLOOKUP(AF302,'UNIT UNREG'!$B:$C,2,FALSE)),"")</f>
        <v/>
      </c>
      <c r="AK302" s="238"/>
      <c r="AL302" s="238"/>
      <c r="AM302" s="238"/>
      <c r="AN302" s="592" t="str">
        <f>IFERROR(VLOOKUP(AL302,'SETT AREA UNIT'!$B:$C,2,FALSE),"")</f>
        <v/>
      </c>
      <c r="AO302" s="592" t="str">
        <f>IFERROR(IF(AL302="","",VLOOKUP(AL302,'UNIT UNREG'!$B:$C,2,FALSE)),"")</f>
        <v/>
      </c>
      <c r="AQ302" s="238"/>
      <c r="AR302" s="238"/>
      <c r="AS302" s="238"/>
      <c r="AT302" s="592" t="str">
        <f>IFERROR(VLOOKUP(AR302,'SETT AREA UNIT'!$B:$C,2,FALSE),"")</f>
        <v/>
      </c>
      <c r="AU302" s="592" t="str">
        <f>IFERROR(IF(AR302="","",VLOOKUP(AR302,'UNIT UNREG'!$B:$C,2,FALSE)),"")</f>
        <v/>
      </c>
      <c r="AW302" s="238"/>
      <c r="AX302" s="238"/>
      <c r="AY302" s="238"/>
      <c r="AZ302" s="592" t="str">
        <f>IFERROR(VLOOKUP(AX302,'SETT AREA UNIT'!$B:$C,2,FALSE),"")</f>
        <v/>
      </c>
      <c r="BA302" s="592" t="str">
        <f>IFERROR(IF(AX302="","",VLOOKUP(AX302,'UNIT UNREG'!$B:$C,2,FALSE)),"")</f>
        <v/>
      </c>
      <c r="BC302" s="238"/>
      <c r="BD302" s="238"/>
      <c r="BE302" s="238"/>
      <c r="BF302" s="592" t="str">
        <f>IFERROR(VLOOKUP(BD302,'SETT AREA UNIT'!$B:$C,2,FALSE),"")</f>
        <v/>
      </c>
      <c r="BG302" s="592" t="str">
        <f>IFERROR(IF(BD302="","",VLOOKUP(BD302,'UNIT UNREG'!$B:$C,2,FALSE)),"")</f>
        <v/>
      </c>
      <c r="BH302" s="572"/>
      <c r="BI302" s="238"/>
      <c r="BJ302" s="238"/>
      <c r="BK302" s="238"/>
      <c r="BL302" s="592" t="str">
        <f>IFERROR(VLOOKUP(BJ302,'SETT AREA UNIT'!$B:$C,2,FALSE),"")</f>
        <v/>
      </c>
      <c r="BM302" s="592" t="str">
        <f>IFERROR(VLOOKUP(BJ302,'UNIT UNREG'!$B:$C,2,FALSE),"")</f>
        <v>UNREG</v>
      </c>
      <c r="BO302" s="238"/>
      <c r="BP302" s="238"/>
      <c r="BQ302" s="238"/>
      <c r="BR302" s="238"/>
      <c r="BT302" s="238"/>
      <c r="BU302" s="238"/>
      <c r="BV302" s="238"/>
      <c r="BW302" s="238"/>
      <c r="BY302" s="238"/>
      <c r="BZ302" s="238"/>
      <c r="CA302" s="238"/>
      <c r="CB302" s="238"/>
      <c r="CD302" s="238"/>
      <c r="CE302" s="238"/>
      <c r="CF302" s="238"/>
      <c r="CG302" s="238"/>
      <c r="CI302" s="238"/>
      <c r="CJ302" s="238"/>
      <c r="CK302" s="238"/>
      <c r="CL302" s="238"/>
      <c r="CN302" s="238"/>
      <c r="CO302" s="238"/>
      <c r="CP302" s="238"/>
      <c r="CQ302" s="238"/>
    </row>
    <row r="303" spans="1:95" hidden="1">
      <c r="A303" s="238"/>
      <c r="B303" s="238"/>
      <c r="C303" s="238"/>
      <c r="D303" s="592" t="str">
        <f>IFERROR(VLOOKUP(B303,'SETT AREA UNIT'!$B:$C,2,FALSE),"")</f>
        <v/>
      </c>
      <c r="E303" s="592" t="str">
        <f>IFERROR(IF(B303="","",VLOOKUP(B303,'UNIT UNREG'!$B:$C,2,FALSE)),"")</f>
        <v/>
      </c>
      <c r="F303" s="574"/>
      <c r="G303" s="238"/>
      <c r="H303" s="238"/>
      <c r="I303" s="238"/>
      <c r="J303" s="592" t="str">
        <f>IFERROR(VLOOKUP(H303,'SETT AREA UNIT'!$B:$C,2,FALSE),"")</f>
        <v/>
      </c>
      <c r="K303" s="592" t="str">
        <f>IFERROR(IF(H303="","",VLOOKUP(H303,'UNIT UNREG'!$B:$C,2,FALSE)),"")</f>
        <v/>
      </c>
      <c r="L303" s="574"/>
      <c r="M303" s="238"/>
      <c r="N303" s="238"/>
      <c r="O303" s="238"/>
      <c r="P303" s="592" t="str">
        <f>IFERROR(VLOOKUP(N303,'SETT AREA UNIT'!$B:$C,2,FALSE),"")</f>
        <v/>
      </c>
      <c r="Q303" s="592" t="str">
        <f>IFERROR(IF(N303="","",VLOOKUP(N303,'UNIT UNREG'!$B:$C,2,FALSE)),"")</f>
        <v/>
      </c>
      <c r="R303" s="574"/>
      <c r="S303" s="238"/>
      <c r="T303" s="238"/>
      <c r="U303" s="238"/>
      <c r="V303" s="592" t="str">
        <f>IFERROR(VLOOKUP(T303,'SETT AREA UNIT'!$B:$C,2,FALSE),"")</f>
        <v/>
      </c>
      <c r="W303" s="592" t="str">
        <f>IFERROR(IF(T303="","",VLOOKUP(T303,'UNIT UNREG'!$B:$C,2,FALSE)),"")</f>
        <v/>
      </c>
      <c r="X303" s="574"/>
      <c r="Y303" s="238"/>
      <c r="Z303" s="238"/>
      <c r="AA303" s="238"/>
      <c r="AB303" s="592" t="str">
        <f>IFERROR(VLOOKUP(Z303,'SETT AREA UNIT'!$B:$C,2,FALSE),"")</f>
        <v/>
      </c>
      <c r="AC303" s="592" t="str">
        <f>IFERROR(IF(Z303="","",VLOOKUP(Z303,'UNIT UNREG'!$B:$C,2,FALSE)),"")</f>
        <v/>
      </c>
      <c r="AE303" s="238"/>
      <c r="AF303" s="238"/>
      <c r="AG303" s="238"/>
      <c r="AH303" s="592" t="str">
        <f>IFERROR(VLOOKUP(AF303,'SETT AREA UNIT'!$B:$C,2,FALSE),"")</f>
        <v/>
      </c>
      <c r="AI303" s="592" t="str">
        <f>IFERROR(IF(AF303="","",VLOOKUP(AF303,'UNIT UNREG'!$B:$C,2,FALSE)),"")</f>
        <v/>
      </c>
      <c r="AK303" s="238"/>
      <c r="AL303" s="238"/>
      <c r="AM303" s="238"/>
      <c r="AN303" s="592" t="str">
        <f>IFERROR(VLOOKUP(AL303,'SETT AREA UNIT'!$B:$C,2,FALSE),"")</f>
        <v/>
      </c>
      <c r="AO303" s="592" t="str">
        <f>IFERROR(IF(AL303="","",VLOOKUP(AL303,'UNIT UNREG'!$B:$C,2,FALSE)),"")</f>
        <v/>
      </c>
      <c r="AQ303" s="238"/>
      <c r="AR303" s="238"/>
      <c r="AS303" s="238"/>
      <c r="AT303" s="592" t="str">
        <f>IFERROR(VLOOKUP(AR303,'SETT AREA UNIT'!$B:$C,2,FALSE),"")</f>
        <v/>
      </c>
      <c r="AU303" s="592" t="str">
        <f>IFERROR(IF(AR303="","",VLOOKUP(AR303,'UNIT UNREG'!$B:$C,2,FALSE)),"")</f>
        <v/>
      </c>
      <c r="AW303" s="238"/>
      <c r="AX303" s="238"/>
      <c r="AY303" s="238"/>
      <c r="AZ303" s="592" t="str">
        <f>IFERROR(VLOOKUP(AX303,'SETT AREA UNIT'!$B:$C,2,FALSE),"")</f>
        <v/>
      </c>
      <c r="BA303" s="592" t="str">
        <f>IFERROR(IF(AX303="","",VLOOKUP(AX303,'UNIT UNREG'!$B:$C,2,FALSE)),"")</f>
        <v/>
      </c>
      <c r="BC303" s="238"/>
      <c r="BD303" s="238"/>
      <c r="BE303" s="238"/>
      <c r="BF303" s="592" t="str">
        <f>IFERROR(VLOOKUP(BD303,'SETT AREA UNIT'!$B:$C,2,FALSE),"")</f>
        <v/>
      </c>
      <c r="BG303" s="592" t="str">
        <f>IFERROR(IF(BD303="","",VLOOKUP(BD303,'UNIT UNREG'!$B:$C,2,FALSE)),"")</f>
        <v/>
      </c>
      <c r="BH303" s="572"/>
      <c r="BI303" s="238"/>
      <c r="BJ303" s="238"/>
      <c r="BK303" s="238"/>
      <c r="BL303" s="592" t="str">
        <f>IFERROR(VLOOKUP(BJ303,'SETT AREA UNIT'!$B:$C,2,FALSE),"")</f>
        <v/>
      </c>
      <c r="BM303" s="592" t="str">
        <f>IFERROR(VLOOKUP(BJ303,'UNIT UNREG'!$B:$C,2,FALSE),"")</f>
        <v>UNREG</v>
      </c>
      <c r="BO303" s="238"/>
      <c r="BP303" s="238"/>
      <c r="BQ303" s="238"/>
      <c r="BR303" s="238"/>
      <c r="BT303" s="238"/>
      <c r="BU303" s="238"/>
      <c r="BV303" s="238"/>
      <c r="BW303" s="238"/>
      <c r="BY303" s="238"/>
      <c r="BZ303" s="238"/>
      <c r="CA303" s="238"/>
      <c r="CB303" s="238"/>
      <c r="CD303" s="238"/>
      <c r="CE303" s="238"/>
      <c r="CF303" s="238"/>
      <c r="CG303" s="238"/>
      <c r="CI303" s="238"/>
      <c r="CJ303" s="238"/>
      <c r="CK303" s="238"/>
      <c r="CL303" s="238"/>
      <c r="CN303" s="238"/>
      <c r="CO303" s="238"/>
      <c r="CP303" s="238"/>
      <c r="CQ303" s="238"/>
    </row>
    <row r="304" spans="1:95" hidden="1">
      <c r="A304" s="238"/>
      <c r="B304" s="238"/>
      <c r="C304" s="238"/>
      <c r="D304" s="592" t="str">
        <f>IFERROR(VLOOKUP(B304,'SETT AREA UNIT'!$B:$C,2,FALSE),"")</f>
        <v/>
      </c>
      <c r="E304" s="592" t="str">
        <f>IFERROR(IF(B304="","",VLOOKUP(B304,'UNIT UNREG'!$B:$C,2,FALSE)),"")</f>
        <v/>
      </c>
      <c r="F304" s="574"/>
      <c r="G304" s="238"/>
      <c r="H304" s="238"/>
      <c r="I304" s="238"/>
      <c r="J304" s="592" t="str">
        <f>IFERROR(VLOOKUP(H304,'SETT AREA UNIT'!$B:$C,2,FALSE),"")</f>
        <v/>
      </c>
      <c r="K304" s="592" t="str">
        <f>IFERROR(IF(H304="","",VLOOKUP(H304,'UNIT UNREG'!$B:$C,2,FALSE)),"")</f>
        <v/>
      </c>
      <c r="L304" s="574"/>
      <c r="M304" s="238"/>
      <c r="N304" s="238"/>
      <c r="O304" s="238"/>
      <c r="P304" s="592" t="str">
        <f>IFERROR(VLOOKUP(N304,'SETT AREA UNIT'!$B:$C,2,FALSE),"")</f>
        <v/>
      </c>
      <c r="Q304" s="592" t="str">
        <f>IFERROR(IF(N304="","",VLOOKUP(N304,'UNIT UNREG'!$B:$C,2,FALSE)),"")</f>
        <v/>
      </c>
      <c r="R304" s="574"/>
      <c r="S304" s="238"/>
      <c r="T304" s="238"/>
      <c r="U304" s="238"/>
      <c r="V304" s="592" t="str">
        <f>IFERROR(VLOOKUP(T304,'SETT AREA UNIT'!$B:$C,2,FALSE),"")</f>
        <v/>
      </c>
      <c r="W304" s="592" t="str">
        <f>IFERROR(IF(T304="","",VLOOKUP(T304,'UNIT UNREG'!$B:$C,2,FALSE)),"")</f>
        <v/>
      </c>
      <c r="X304" s="574"/>
      <c r="Y304" s="238"/>
      <c r="Z304" s="238"/>
      <c r="AA304" s="238"/>
      <c r="AB304" s="592" t="str">
        <f>IFERROR(VLOOKUP(Z304,'SETT AREA UNIT'!$B:$C,2,FALSE),"")</f>
        <v/>
      </c>
      <c r="AC304" s="592" t="str">
        <f>IFERROR(IF(Z304="","",VLOOKUP(Z304,'UNIT UNREG'!$B:$C,2,FALSE)),"")</f>
        <v/>
      </c>
      <c r="AE304" s="238"/>
      <c r="AF304" s="238"/>
      <c r="AG304" s="238"/>
      <c r="AH304" s="592" t="str">
        <f>IFERROR(VLOOKUP(AF304,'SETT AREA UNIT'!$B:$C,2,FALSE),"")</f>
        <v/>
      </c>
      <c r="AI304" s="592" t="str">
        <f>IFERROR(IF(AF304="","",VLOOKUP(AF304,'UNIT UNREG'!$B:$C,2,FALSE)),"")</f>
        <v/>
      </c>
      <c r="AK304" s="238"/>
      <c r="AL304" s="238"/>
      <c r="AM304" s="238"/>
      <c r="AN304" s="592" t="str">
        <f>IFERROR(VLOOKUP(AL304,'SETT AREA UNIT'!$B:$C,2,FALSE),"")</f>
        <v/>
      </c>
      <c r="AO304" s="592" t="str">
        <f>IFERROR(IF(AL304="","",VLOOKUP(AL304,'UNIT UNREG'!$B:$C,2,FALSE)),"")</f>
        <v/>
      </c>
      <c r="AQ304" s="238"/>
      <c r="AR304" s="238"/>
      <c r="AS304" s="238"/>
      <c r="AT304" s="592" t="str">
        <f>IFERROR(VLOOKUP(AR304,'SETT AREA UNIT'!$B:$C,2,FALSE),"")</f>
        <v/>
      </c>
      <c r="AU304" s="592" t="str">
        <f>IFERROR(IF(AR304="","",VLOOKUP(AR304,'UNIT UNREG'!$B:$C,2,FALSE)),"")</f>
        <v/>
      </c>
      <c r="AW304" s="238"/>
      <c r="AX304" s="238"/>
      <c r="AY304" s="238"/>
      <c r="AZ304" s="592" t="str">
        <f>IFERROR(VLOOKUP(AX304,'SETT AREA UNIT'!$B:$C,2,FALSE),"")</f>
        <v/>
      </c>
      <c r="BA304" s="592" t="str">
        <f>IFERROR(IF(AX304="","",VLOOKUP(AX304,'UNIT UNREG'!$B:$C,2,FALSE)),"")</f>
        <v/>
      </c>
      <c r="BC304" s="238"/>
      <c r="BD304" s="238"/>
      <c r="BE304" s="238"/>
      <c r="BF304" s="592" t="str">
        <f>IFERROR(VLOOKUP(BD304,'SETT AREA UNIT'!$B:$C,2,FALSE),"")</f>
        <v/>
      </c>
      <c r="BG304" s="592" t="str">
        <f>IFERROR(IF(BD304="","",VLOOKUP(BD304,'UNIT UNREG'!$B:$C,2,FALSE)),"")</f>
        <v/>
      </c>
      <c r="BH304" s="572"/>
      <c r="BI304" s="238"/>
      <c r="BJ304" s="238"/>
      <c r="BK304" s="238"/>
      <c r="BL304" s="592" t="str">
        <f>IFERROR(VLOOKUP(BJ304,'SETT AREA UNIT'!$B:$C,2,FALSE),"")</f>
        <v/>
      </c>
      <c r="BM304" s="592" t="str">
        <f>IFERROR(VLOOKUP(BJ304,'UNIT UNREG'!$B:$C,2,FALSE),"")</f>
        <v>UNREG</v>
      </c>
      <c r="BO304" s="238"/>
      <c r="BP304" s="238"/>
      <c r="BQ304" s="238"/>
      <c r="BR304" s="238"/>
      <c r="BT304" s="238"/>
      <c r="BU304" s="238"/>
      <c r="BV304" s="238"/>
      <c r="BW304" s="238"/>
      <c r="BY304" s="238"/>
      <c r="BZ304" s="238"/>
      <c r="CA304" s="238"/>
      <c r="CB304" s="238"/>
      <c r="CD304" s="238"/>
      <c r="CE304" s="238"/>
      <c r="CF304" s="238"/>
      <c r="CG304" s="238"/>
      <c r="CI304" s="238"/>
      <c r="CJ304" s="238"/>
      <c r="CK304" s="238"/>
      <c r="CL304" s="238"/>
      <c r="CN304" s="238"/>
      <c r="CO304" s="238"/>
      <c r="CP304" s="238"/>
      <c r="CQ304" s="238"/>
    </row>
    <row r="305" spans="1:95" hidden="1">
      <c r="A305" s="238"/>
      <c r="B305" s="238"/>
      <c r="C305" s="238"/>
      <c r="D305" s="592" t="str">
        <f>IFERROR(VLOOKUP(B305,'SETT AREA UNIT'!$B:$C,2,FALSE),"")</f>
        <v/>
      </c>
      <c r="E305" s="592" t="str">
        <f>IFERROR(IF(B305="","",VLOOKUP(B305,'UNIT UNREG'!$B:$C,2,FALSE)),"")</f>
        <v/>
      </c>
      <c r="F305" s="574"/>
      <c r="G305" s="238"/>
      <c r="H305" s="238"/>
      <c r="I305" s="238"/>
      <c r="J305" s="592" t="str">
        <f>IFERROR(VLOOKUP(H305,'SETT AREA UNIT'!$B:$C,2,FALSE),"")</f>
        <v/>
      </c>
      <c r="K305" s="592" t="str">
        <f>IFERROR(IF(H305="","",VLOOKUP(H305,'UNIT UNREG'!$B:$C,2,FALSE)),"")</f>
        <v/>
      </c>
      <c r="L305" s="574"/>
      <c r="M305" s="238"/>
      <c r="N305" s="238"/>
      <c r="O305" s="238"/>
      <c r="P305" s="592" t="str">
        <f>IFERROR(VLOOKUP(N305,'SETT AREA UNIT'!$B:$C,2,FALSE),"")</f>
        <v/>
      </c>
      <c r="Q305" s="592" t="str">
        <f>IFERROR(IF(N305="","",VLOOKUP(N305,'UNIT UNREG'!$B:$C,2,FALSE)),"")</f>
        <v/>
      </c>
      <c r="R305" s="574"/>
      <c r="S305" s="238"/>
      <c r="T305" s="238"/>
      <c r="U305" s="238"/>
      <c r="V305" s="592" t="str">
        <f>IFERROR(VLOOKUP(T305,'SETT AREA UNIT'!$B:$C,2,FALSE),"")</f>
        <v/>
      </c>
      <c r="W305" s="592" t="str">
        <f>IFERROR(IF(T305="","",VLOOKUP(T305,'UNIT UNREG'!$B:$C,2,FALSE)),"")</f>
        <v/>
      </c>
      <c r="X305" s="574"/>
      <c r="Y305" s="238"/>
      <c r="Z305" s="238"/>
      <c r="AA305" s="238"/>
      <c r="AB305" s="592" t="str">
        <f>IFERROR(VLOOKUP(Z305,'SETT AREA UNIT'!$B:$C,2,FALSE),"")</f>
        <v/>
      </c>
      <c r="AC305" s="592" t="str">
        <f>IFERROR(IF(Z305="","",VLOOKUP(Z305,'UNIT UNREG'!$B:$C,2,FALSE)),"")</f>
        <v/>
      </c>
      <c r="AE305" s="238"/>
      <c r="AF305" s="238"/>
      <c r="AG305" s="238"/>
      <c r="AH305" s="592" t="str">
        <f>IFERROR(VLOOKUP(AF305,'SETT AREA UNIT'!$B:$C,2,FALSE),"")</f>
        <v/>
      </c>
      <c r="AI305" s="592" t="str">
        <f>IFERROR(IF(AF305="","",VLOOKUP(AF305,'UNIT UNREG'!$B:$C,2,FALSE)),"")</f>
        <v/>
      </c>
      <c r="AK305" s="238"/>
      <c r="AL305" s="238"/>
      <c r="AM305" s="238"/>
      <c r="AN305" s="592" t="str">
        <f>IFERROR(VLOOKUP(AL305,'SETT AREA UNIT'!$B:$C,2,FALSE),"")</f>
        <v/>
      </c>
      <c r="AO305" s="592" t="str">
        <f>IFERROR(IF(AL305="","",VLOOKUP(AL305,'UNIT UNREG'!$B:$C,2,FALSE)),"")</f>
        <v/>
      </c>
      <c r="AQ305" s="238"/>
      <c r="AR305" s="238"/>
      <c r="AS305" s="238"/>
      <c r="AT305" s="592" t="str">
        <f>IFERROR(VLOOKUP(AR305,'SETT AREA UNIT'!$B:$C,2,FALSE),"")</f>
        <v/>
      </c>
      <c r="AU305" s="592" t="str">
        <f>IFERROR(IF(AR305="","",VLOOKUP(AR305,'UNIT UNREG'!$B:$C,2,FALSE)),"")</f>
        <v/>
      </c>
      <c r="AW305" s="238"/>
      <c r="AX305" s="238"/>
      <c r="AY305" s="238"/>
      <c r="AZ305" s="592" t="str">
        <f>IFERROR(VLOOKUP(AX305,'SETT AREA UNIT'!$B:$C,2,FALSE),"")</f>
        <v/>
      </c>
      <c r="BA305" s="592" t="str">
        <f>IFERROR(IF(AX305="","",VLOOKUP(AX305,'UNIT UNREG'!$B:$C,2,FALSE)),"")</f>
        <v/>
      </c>
      <c r="BC305" s="238"/>
      <c r="BD305" s="238"/>
      <c r="BE305" s="238"/>
      <c r="BF305" s="592" t="str">
        <f>IFERROR(VLOOKUP(BD305,'SETT AREA UNIT'!$B:$C,2,FALSE),"")</f>
        <v/>
      </c>
      <c r="BG305" s="592" t="str">
        <f>IFERROR(IF(BD305="","",VLOOKUP(BD305,'UNIT UNREG'!$B:$C,2,FALSE)),"")</f>
        <v/>
      </c>
      <c r="BH305" s="572"/>
      <c r="BI305" s="238"/>
      <c r="BJ305" s="238"/>
      <c r="BK305" s="238"/>
      <c r="BL305" s="592" t="str">
        <f>IFERROR(VLOOKUP(BJ305,'SETT AREA UNIT'!$B:$C,2,FALSE),"")</f>
        <v/>
      </c>
      <c r="BM305" s="592" t="str">
        <f>IFERROR(VLOOKUP(BJ305,'UNIT UNREG'!$B:$C,2,FALSE),"")</f>
        <v>UNREG</v>
      </c>
      <c r="BO305" s="238"/>
      <c r="BP305" s="238"/>
      <c r="BQ305" s="238"/>
      <c r="BR305" s="238"/>
      <c r="BT305" s="238"/>
      <c r="BU305" s="238"/>
      <c r="BV305" s="238"/>
      <c r="BW305" s="238"/>
      <c r="BY305" s="238"/>
      <c r="BZ305" s="238"/>
      <c r="CA305" s="238"/>
      <c r="CB305" s="238"/>
      <c r="CD305" s="238"/>
      <c r="CE305" s="238"/>
      <c r="CF305" s="238"/>
      <c r="CG305" s="238"/>
      <c r="CI305" s="238"/>
      <c r="CJ305" s="238"/>
      <c r="CK305" s="238"/>
      <c r="CL305" s="238"/>
      <c r="CN305" s="238"/>
      <c r="CO305" s="238"/>
      <c r="CP305" s="238"/>
      <c r="CQ305" s="238"/>
    </row>
    <row r="306" spans="1:95" hidden="1">
      <c r="A306" s="238"/>
      <c r="B306" s="238"/>
      <c r="C306" s="238"/>
      <c r="D306" s="592" t="str">
        <f>IFERROR(VLOOKUP(B306,'SETT AREA UNIT'!$B:$C,2,FALSE),"")</f>
        <v/>
      </c>
      <c r="E306" s="592" t="str">
        <f>IFERROR(IF(B306="","",VLOOKUP(B306,'UNIT UNREG'!$B:$C,2,FALSE)),"")</f>
        <v/>
      </c>
      <c r="F306" s="574"/>
      <c r="G306" s="238"/>
      <c r="H306" s="238"/>
      <c r="I306" s="238"/>
      <c r="J306" s="592" t="str">
        <f>IFERROR(VLOOKUP(H306,'SETT AREA UNIT'!$B:$C,2,FALSE),"")</f>
        <v/>
      </c>
      <c r="K306" s="592" t="str">
        <f>IFERROR(IF(H306="","",VLOOKUP(H306,'UNIT UNREG'!$B:$C,2,FALSE)),"")</f>
        <v/>
      </c>
      <c r="L306" s="574"/>
      <c r="M306" s="238"/>
      <c r="N306" s="238"/>
      <c r="O306" s="238"/>
      <c r="P306" s="592" t="str">
        <f>IFERROR(VLOOKUP(N306,'SETT AREA UNIT'!$B:$C,2,FALSE),"")</f>
        <v/>
      </c>
      <c r="Q306" s="592" t="str">
        <f>IFERROR(IF(N306="","",VLOOKUP(N306,'UNIT UNREG'!$B:$C,2,FALSE)),"")</f>
        <v/>
      </c>
      <c r="R306" s="574"/>
      <c r="S306" s="238"/>
      <c r="T306" s="238"/>
      <c r="U306" s="238"/>
      <c r="V306" s="592" t="str">
        <f>IFERROR(VLOOKUP(T306,'SETT AREA UNIT'!$B:$C,2,FALSE),"")</f>
        <v/>
      </c>
      <c r="W306" s="592" t="str">
        <f>IFERROR(IF(T306="","",VLOOKUP(T306,'UNIT UNREG'!$B:$C,2,FALSE)),"")</f>
        <v/>
      </c>
      <c r="X306" s="574"/>
      <c r="Y306" s="238"/>
      <c r="Z306" s="238"/>
      <c r="AA306" s="238"/>
      <c r="AB306" s="592" t="str">
        <f>IFERROR(VLOOKUP(Z306,'SETT AREA UNIT'!$B:$C,2,FALSE),"")</f>
        <v/>
      </c>
      <c r="AC306" s="592" t="str">
        <f>IFERROR(IF(Z306="","",VLOOKUP(Z306,'UNIT UNREG'!$B:$C,2,FALSE)),"")</f>
        <v/>
      </c>
      <c r="AE306" s="238"/>
      <c r="AF306" s="238"/>
      <c r="AG306" s="238"/>
      <c r="AH306" s="592" t="str">
        <f>IFERROR(VLOOKUP(AF306,'SETT AREA UNIT'!$B:$C,2,FALSE),"")</f>
        <v/>
      </c>
      <c r="AI306" s="592" t="str">
        <f>IFERROR(IF(AF306="","",VLOOKUP(AF306,'UNIT UNREG'!$B:$C,2,FALSE)),"")</f>
        <v/>
      </c>
      <c r="AK306" s="238"/>
      <c r="AL306" s="238"/>
      <c r="AM306" s="238"/>
      <c r="AN306" s="592" t="str">
        <f>IFERROR(VLOOKUP(AL306,'SETT AREA UNIT'!$B:$C,2,FALSE),"")</f>
        <v/>
      </c>
      <c r="AO306" s="592" t="str">
        <f>IFERROR(IF(AL306="","",VLOOKUP(AL306,'UNIT UNREG'!$B:$C,2,FALSE)),"")</f>
        <v/>
      </c>
      <c r="AQ306" s="238"/>
      <c r="AR306" s="238"/>
      <c r="AS306" s="238"/>
      <c r="AT306" s="592" t="str">
        <f>IFERROR(VLOOKUP(AR306,'SETT AREA UNIT'!$B:$C,2,FALSE),"")</f>
        <v/>
      </c>
      <c r="AU306" s="592" t="str">
        <f>IFERROR(IF(AR306="","",VLOOKUP(AR306,'UNIT UNREG'!$B:$C,2,FALSE)),"")</f>
        <v/>
      </c>
      <c r="AW306" s="238"/>
      <c r="AX306" s="238"/>
      <c r="AY306" s="238"/>
      <c r="AZ306" s="592" t="str">
        <f>IFERROR(VLOOKUP(AX306,'SETT AREA UNIT'!$B:$C,2,FALSE),"")</f>
        <v/>
      </c>
      <c r="BA306" s="592" t="str">
        <f>IFERROR(IF(AX306="","",VLOOKUP(AX306,'UNIT UNREG'!$B:$C,2,FALSE)),"")</f>
        <v/>
      </c>
      <c r="BC306" s="238"/>
      <c r="BD306" s="238"/>
      <c r="BE306" s="238"/>
      <c r="BF306" s="592" t="str">
        <f>IFERROR(VLOOKUP(BD306,'SETT AREA UNIT'!$B:$C,2,FALSE),"")</f>
        <v/>
      </c>
      <c r="BG306" s="592" t="str">
        <f>IFERROR(IF(BD306="","",VLOOKUP(BD306,'UNIT UNREG'!$B:$C,2,FALSE)),"")</f>
        <v/>
      </c>
      <c r="BH306" s="572"/>
      <c r="BI306" s="238"/>
      <c r="BJ306" s="238"/>
      <c r="BK306" s="238"/>
      <c r="BL306" s="592" t="str">
        <f>IFERROR(VLOOKUP(BJ306,'SETT AREA UNIT'!$B:$C,2,FALSE),"")</f>
        <v/>
      </c>
      <c r="BM306" s="592" t="str">
        <f>IFERROR(VLOOKUP(BJ306,'UNIT UNREG'!$B:$C,2,FALSE),"")</f>
        <v>UNREG</v>
      </c>
      <c r="BO306" s="238"/>
      <c r="BP306" s="238"/>
      <c r="BQ306" s="238"/>
      <c r="BR306" s="238"/>
      <c r="BT306" s="238"/>
      <c r="BU306" s="238"/>
      <c r="BV306" s="238"/>
      <c r="BW306" s="238"/>
      <c r="BY306" s="238"/>
      <c r="BZ306" s="238"/>
      <c r="CA306" s="238"/>
      <c r="CB306" s="238"/>
      <c r="CD306" s="238"/>
      <c r="CE306" s="238"/>
      <c r="CF306" s="238"/>
      <c r="CG306" s="238"/>
      <c r="CI306" s="238"/>
      <c r="CJ306" s="238"/>
      <c r="CK306" s="238"/>
      <c r="CL306" s="238"/>
      <c r="CN306" s="238"/>
      <c r="CO306" s="238"/>
      <c r="CP306" s="238"/>
      <c r="CQ306" s="238"/>
    </row>
    <row r="307" spans="1:95" hidden="1">
      <c r="A307" s="238"/>
      <c r="B307" s="238"/>
      <c r="C307" s="238"/>
      <c r="D307" s="592" t="str">
        <f>IFERROR(VLOOKUP(B307,'SETT AREA UNIT'!$B:$C,2,FALSE),"")</f>
        <v/>
      </c>
      <c r="E307" s="592" t="str">
        <f>IFERROR(IF(B307="","",VLOOKUP(B307,'UNIT UNREG'!$B:$C,2,FALSE)),"")</f>
        <v/>
      </c>
      <c r="F307" s="574"/>
      <c r="G307" s="238"/>
      <c r="H307" s="238"/>
      <c r="I307" s="238"/>
      <c r="J307" s="592" t="str">
        <f>IFERROR(VLOOKUP(H307,'SETT AREA UNIT'!$B:$C,2,FALSE),"")</f>
        <v/>
      </c>
      <c r="K307" s="592" t="str">
        <f>IFERROR(IF(H307="","",VLOOKUP(H307,'UNIT UNREG'!$B:$C,2,FALSE)),"")</f>
        <v/>
      </c>
      <c r="L307" s="574"/>
      <c r="M307" s="238"/>
      <c r="N307" s="238"/>
      <c r="O307" s="238"/>
      <c r="P307" s="592" t="str">
        <f>IFERROR(VLOOKUP(N307,'SETT AREA UNIT'!$B:$C,2,FALSE),"")</f>
        <v/>
      </c>
      <c r="Q307" s="592" t="str">
        <f>IFERROR(IF(N307="","",VLOOKUP(N307,'UNIT UNREG'!$B:$C,2,FALSE)),"")</f>
        <v/>
      </c>
      <c r="R307" s="574"/>
      <c r="S307" s="238"/>
      <c r="T307" s="238"/>
      <c r="U307" s="238"/>
      <c r="V307" s="592" t="str">
        <f>IFERROR(VLOOKUP(T307,'SETT AREA UNIT'!$B:$C,2,FALSE),"")</f>
        <v/>
      </c>
      <c r="W307" s="592" t="str">
        <f>IFERROR(IF(T307="","",VLOOKUP(T307,'UNIT UNREG'!$B:$C,2,FALSE)),"")</f>
        <v/>
      </c>
      <c r="X307" s="574"/>
      <c r="Y307" s="238"/>
      <c r="Z307" s="238"/>
      <c r="AA307" s="238"/>
      <c r="AB307" s="592" t="str">
        <f>IFERROR(VLOOKUP(Z307,'SETT AREA UNIT'!$B:$C,2,FALSE),"")</f>
        <v/>
      </c>
      <c r="AC307" s="592" t="str">
        <f>IFERROR(IF(Z307="","",VLOOKUP(Z307,'UNIT UNREG'!$B:$C,2,FALSE)),"")</f>
        <v/>
      </c>
      <c r="AE307" s="238"/>
      <c r="AF307" s="238"/>
      <c r="AG307" s="238"/>
      <c r="AH307" s="592" t="str">
        <f>IFERROR(VLOOKUP(AF307,'SETT AREA UNIT'!$B:$C,2,FALSE),"")</f>
        <v/>
      </c>
      <c r="AI307" s="592" t="str">
        <f>IFERROR(IF(AF307="","",VLOOKUP(AF307,'UNIT UNREG'!$B:$C,2,FALSE)),"")</f>
        <v/>
      </c>
      <c r="AK307" s="238"/>
      <c r="AL307" s="238"/>
      <c r="AM307" s="238"/>
      <c r="AN307" s="592" t="str">
        <f>IFERROR(VLOOKUP(AL307,'SETT AREA UNIT'!$B:$C,2,FALSE),"")</f>
        <v/>
      </c>
      <c r="AO307" s="592" t="str">
        <f>IFERROR(IF(AL307="","",VLOOKUP(AL307,'UNIT UNREG'!$B:$C,2,FALSE)),"")</f>
        <v/>
      </c>
      <c r="AQ307" s="238"/>
      <c r="AR307" s="238"/>
      <c r="AS307" s="238"/>
      <c r="AT307" s="592" t="str">
        <f>IFERROR(VLOOKUP(AR307,'SETT AREA UNIT'!$B:$C,2,FALSE),"")</f>
        <v/>
      </c>
      <c r="AU307" s="592" t="str">
        <f>IFERROR(IF(AR307="","",VLOOKUP(AR307,'UNIT UNREG'!$B:$C,2,FALSE)),"")</f>
        <v/>
      </c>
      <c r="AW307" s="238"/>
      <c r="AX307" s="238"/>
      <c r="AY307" s="238"/>
      <c r="AZ307" s="592" t="str">
        <f>IFERROR(VLOOKUP(AX307,'SETT AREA UNIT'!$B:$C,2,FALSE),"")</f>
        <v/>
      </c>
      <c r="BA307" s="592" t="str">
        <f>IFERROR(IF(AX307="","",VLOOKUP(AX307,'UNIT UNREG'!$B:$C,2,FALSE)),"")</f>
        <v/>
      </c>
      <c r="BC307" s="238"/>
      <c r="BD307" s="238"/>
      <c r="BE307" s="238"/>
      <c r="BF307" s="592" t="str">
        <f>IFERROR(VLOOKUP(BD307,'SETT AREA UNIT'!$B:$C,2,FALSE),"")</f>
        <v/>
      </c>
      <c r="BG307" s="592" t="str">
        <f>IFERROR(IF(BD307="","",VLOOKUP(BD307,'UNIT UNREG'!$B:$C,2,FALSE)),"")</f>
        <v/>
      </c>
      <c r="BH307" s="572"/>
      <c r="BI307" s="238"/>
      <c r="BJ307" s="238"/>
      <c r="BK307" s="238"/>
      <c r="BL307" s="592" t="str">
        <f>IFERROR(VLOOKUP(BJ307,'SETT AREA UNIT'!$B:$C,2,FALSE),"")</f>
        <v/>
      </c>
      <c r="BM307" s="592" t="str">
        <f>IFERROR(VLOOKUP(BJ307,'UNIT UNREG'!$B:$C,2,FALSE),"")</f>
        <v>UNREG</v>
      </c>
      <c r="BO307" s="238"/>
      <c r="BP307" s="238"/>
      <c r="BQ307" s="238"/>
      <c r="BR307" s="238"/>
      <c r="BT307" s="238"/>
      <c r="BU307" s="238"/>
      <c r="BV307" s="238"/>
      <c r="BW307" s="238"/>
      <c r="BY307" s="238"/>
      <c r="BZ307" s="238"/>
      <c r="CA307" s="238"/>
      <c r="CB307" s="238"/>
      <c r="CD307" s="238"/>
      <c r="CE307" s="238"/>
      <c r="CF307" s="238"/>
      <c r="CG307" s="238"/>
      <c r="CI307" s="238"/>
      <c r="CJ307" s="238"/>
      <c r="CK307" s="238"/>
      <c r="CL307" s="238"/>
      <c r="CN307" s="238"/>
      <c r="CO307" s="238"/>
      <c r="CP307" s="238"/>
      <c r="CQ307" s="238"/>
    </row>
    <row r="308" spans="1:95">
      <c r="A308" s="238"/>
      <c r="B308" s="238"/>
      <c r="C308" s="238"/>
      <c r="D308" s="592" t="str">
        <f>IFERROR(VLOOKUP(B308,'SETT AREA UNIT'!$B:$C,2,FALSE),"")</f>
        <v/>
      </c>
      <c r="E308" s="592" t="str">
        <f>IFERROR(IF(B308="","",VLOOKUP(B308,'UNIT UNREG'!$B:$C,2,FALSE)),"")</f>
        <v/>
      </c>
      <c r="F308" s="574"/>
      <c r="G308" s="238"/>
      <c r="H308" s="238"/>
      <c r="I308" s="238"/>
      <c r="J308" s="592" t="str">
        <f>IFERROR(VLOOKUP(H308,'SETT AREA UNIT'!$B:$C,2,FALSE),"")</f>
        <v/>
      </c>
      <c r="K308" s="592" t="str">
        <f>IFERROR(IF(H308="","",VLOOKUP(H308,'UNIT UNREG'!$B:$C,2,FALSE)),"")</f>
        <v/>
      </c>
      <c r="L308" s="574"/>
      <c r="M308" s="238"/>
      <c r="N308" s="238"/>
      <c r="O308" s="238"/>
      <c r="P308" s="592" t="str">
        <f>IFERROR(VLOOKUP(N308,'SETT AREA UNIT'!$B:$C,2,FALSE),"")</f>
        <v/>
      </c>
      <c r="Q308" s="592" t="str">
        <f>IFERROR(IF(N308="","",VLOOKUP(N308,'UNIT UNREG'!$B:$C,2,FALSE)),"")</f>
        <v/>
      </c>
      <c r="R308" s="574"/>
      <c r="S308" s="238"/>
      <c r="T308" s="238"/>
      <c r="U308" s="238"/>
      <c r="V308" s="592" t="str">
        <f>IFERROR(VLOOKUP(T308,'SETT AREA UNIT'!$B:$C,2,FALSE),"")</f>
        <v/>
      </c>
      <c r="W308" s="592" t="str">
        <f>IFERROR(IF(T308="","",VLOOKUP(T308,'UNIT UNREG'!$B:$C,2,FALSE)),"")</f>
        <v/>
      </c>
      <c r="X308" s="574"/>
      <c r="Y308" s="238"/>
      <c r="Z308" s="238"/>
      <c r="AA308" s="238"/>
      <c r="AB308" s="592" t="str">
        <f>IFERROR(VLOOKUP(Z308,'SETT AREA UNIT'!$B:$C,2,FALSE),"")</f>
        <v/>
      </c>
      <c r="AC308" s="592" t="str">
        <f>IFERROR(IF(Z308="","",VLOOKUP(Z308,'UNIT UNREG'!$B:$C,2,FALSE)),"")</f>
        <v/>
      </c>
      <c r="AE308" s="238"/>
      <c r="AF308" s="238"/>
      <c r="AG308" s="238"/>
      <c r="AH308" s="592" t="str">
        <f>IFERROR(VLOOKUP(AF308,'SETT AREA UNIT'!$B:$C,2,FALSE),"")</f>
        <v/>
      </c>
      <c r="AI308" s="592" t="str">
        <f>IFERROR(IF(AF308="","",VLOOKUP(AF308,'UNIT UNREG'!$B:$C,2,FALSE)),"")</f>
        <v/>
      </c>
      <c r="AK308" s="238"/>
      <c r="AL308" s="238"/>
      <c r="AM308" s="238"/>
      <c r="AN308" s="592" t="str">
        <f>IFERROR(VLOOKUP(AL308,'SETT AREA UNIT'!$B:$C,2,FALSE),"")</f>
        <v/>
      </c>
      <c r="AO308" s="592" t="str">
        <f>IFERROR(IF(AL308="","",VLOOKUP(AL308,'UNIT UNREG'!$B:$C,2,FALSE)),"")</f>
        <v/>
      </c>
      <c r="AQ308" s="238"/>
      <c r="AR308" s="238"/>
      <c r="AS308" s="238"/>
      <c r="AT308" s="592" t="str">
        <f>IFERROR(VLOOKUP(AR308,'SETT AREA UNIT'!$B:$C,2,FALSE),"")</f>
        <v/>
      </c>
      <c r="AU308" s="592" t="str">
        <f>IFERROR(IF(AR308="","",VLOOKUP(AR308,'UNIT UNREG'!$B:$C,2,FALSE)),"")</f>
        <v/>
      </c>
      <c r="AW308" s="238"/>
      <c r="AX308" s="238"/>
      <c r="AY308" s="238"/>
      <c r="AZ308" s="592" t="str">
        <f>IFERROR(VLOOKUP(AX308,'SETT AREA UNIT'!$B:$C,2,FALSE),"")</f>
        <v/>
      </c>
      <c r="BA308" s="592" t="str">
        <f>IFERROR(IF(AX308="","",VLOOKUP(AX308,'UNIT UNREG'!$B:$C,2,FALSE)),"")</f>
        <v/>
      </c>
      <c r="BC308" s="238"/>
      <c r="BD308" s="238"/>
      <c r="BE308" s="238"/>
      <c r="BF308" s="592" t="str">
        <f>IFERROR(VLOOKUP(BD308,'SETT AREA UNIT'!$B:$C,2,FALSE),"")</f>
        <v/>
      </c>
      <c r="BG308" s="592" t="str">
        <f>IFERROR(IF(BD308="","",VLOOKUP(BD308,'UNIT UNREG'!$B:$C,2,FALSE)),"")</f>
        <v/>
      </c>
      <c r="BH308" s="572"/>
      <c r="BI308" s="238"/>
      <c r="BJ308" s="238"/>
      <c r="BK308" s="238"/>
      <c r="BL308" s="592" t="str">
        <f>IFERROR(VLOOKUP(BJ308,'SETT AREA UNIT'!$B:$C,2,FALSE),"")</f>
        <v/>
      </c>
      <c r="BM308" s="592" t="str">
        <f>IFERROR(VLOOKUP(BJ308,'UNIT UNREG'!$B:$C,2,FALSE),"")</f>
        <v>UNREG</v>
      </c>
      <c r="BO308" s="238"/>
      <c r="BP308" s="238"/>
      <c r="BQ308" s="238"/>
      <c r="BR308" s="238"/>
      <c r="BT308" s="238"/>
      <c r="BU308" s="238"/>
      <c r="BV308" s="238"/>
      <c r="BW308" s="238"/>
      <c r="BY308" s="238"/>
      <c r="BZ308" s="238"/>
      <c r="CA308" s="238"/>
      <c r="CB308" s="238"/>
      <c r="CD308" s="238"/>
      <c r="CE308" s="238"/>
      <c r="CF308" s="238"/>
      <c r="CG308" s="238"/>
      <c r="CI308" s="238"/>
      <c r="CJ308" s="238"/>
      <c r="CK308" s="238"/>
      <c r="CL308" s="238"/>
      <c r="CN308" s="238"/>
      <c r="CO308" s="238"/>
      <c r="CP308" s="238"/>
      <c r="CQ308" s="238"/>
    </row>
    <row r="309" spans="1:95" ht="15.75">
      <c r="A309" s="66" t="s">
        <v>119</v>
      </c>
      <c r="B309" s="66" t="s">
        <v>80</v>
      </c>
      <c r="C309" s="66" t="s">
        <v>25</v>
      </c>
      <c r="D309" s="232"/>
      <c r="E309" s="66" t="s">
        <v>81</v>
      </c>
      <c r="F309" s="756"/>
      <c r="G309" s="66" t="s">
        <v>119</v>
      </c>
      <c r="H309" s="66" t="s">
        <v>80</v>
      </c>
      <c r="I309" s="66" t="s">
        <v>25</v>
      </c>
      <c r="J309" s="232"/>
      <c r="K309" s="66" t="s">
        <v>81</v>
      </c>
      <c r="L309" s="572"/>
      <c r="M309" s="66" t="s">
        <v>119</v>
      </c>
      <c r="N309" s="66" t="s">
        <v>80</v>
      </c>
      <c r="O309" s="66" t="s">
        <v>25</v>
      </c>
      <c r="P309" s="232"/>
      <c r="Q309" s="66" t="s">
        <v>81</v>
      </c>
      <c r="R309" s="756"/>
      <c r="S309" s="66" t="s">
        <v>119</v>
      </c>
      <c r="T309" s="66" t="s">
        <v>80</v>
      </c>
      <c r="U309" s="66" t="s">
        <v>25</v>
      </c>
      <c r="V309" s="232"/>
      <c r="W309" s="66" t="s">
        <v>81</v>
      </c>
      <c r="X309" s="756"/>
      <c r="Y309" s="66" t="s">
        <v>119</v>
      </c>
      <c r="Z309" s="66" t="s">
        <v>80</v>
      </c>
      <c r="AA309" s="66" t="s">
        <v>25</v>
      </c>
      <c r="AB309" s="66"/>
      <c r="AC309" s="66" t="s">
        <v>81</v>
      </c>
      <c r="AE309" s="66" t="s">
        <v>119</v>
      </c>
      <c r="AF309" s="66" t="s">
        <v>80</v>
      </c>
      <c r="AG309" s="66" t="s">
        <v>25</v>
      </c>
      <c r="AH309" s="66"/>
      <c r="AI309" s="66" t="s">
        <v>81</v>
      </c>
      <c r="AK309" s="66" t="s">
        <v>119</v>
      </c>
      <c r="AL309" s="66" t="s">
        <v>80</v>
      </c>
      <c r="AM309" s="66" t="s">
        <v>25</v>
      </c>
      <c r="AN309" s="66"/>
      <c r="AO309" s="66" t="s">
        <v>81</v>
      </c>
      <c r="AQ309" s="66" t="s">
        <v>119</v>
      </c>
      <c r="AR309" s="66" t="s">
        <v>80</v>
      </c>
      <c r="AS309" s="66" t="s">
        <v>25</v>
      </c>
      <c r="AT309" s="66"/>
      <c r="AU309" s="66" t="s">
        <v>81</v>
      </c>
      <c r="AW309" s="66" t="s">
        <v>119</v>
      </c>
      <c r="AX309" s="66" t="s">
        <v>80</v>
      </c>
      <c r="AY309" s="66" t="s">
        <v>25</v>
      </c>
      <c r="AZ309" s="66"/>
      <c r="BA309" s="66" t="s">
        <v>81</v>
      </c>
      <c r="BC309" s="66" t="s">
        <v>119</v>
      </c>
      <c r="BD309" s="66" t="s">
        <v>80</v>
      </c>
      <c r="BE309" s="66" t="s">
        <v>25</v>
      </c>
      <c r="BF309" s="66"/>
      <c r="BG309" s="66" t="s">
        <v>81</v>
      </c>
      <c r="BH309" s="571"/>
      <c r="BI309" s="66" t="s">
        <v>119</v>
      </c>
      <c r="BJ309" s="66" t="s">
        <v>80</v>
      </c>
      <c r="BK309" s="66" t="s">
        <v>25</v>
      </c>
      <c r="BL309" s="66"/>
      <c r="BM309" s="66" t="s">
        <v>81</v>
      </c>
      <c r="BO309" s="576" t="s">
        <v>119</v>
      </c>
      <c r="BP309" s="66" t="s">
        <v>80</v>
      </c>
      <c r="BQ309" s="66" t="s">
        <v>25</v>
      </c>
      <c r="BR309" s="66" t="s">
        <v>81</v>
      </c>
      <c r="BT309" s="576" t="s">
        <v>119</v>
      </c>
      <c r="BU309" s="66" t="s">
        <v>80</v>
      </c>
      <c r="BV309" s="66" t="s">
        <v>25</v>
      </c>
      <c r="BW309" s="66" t="s">
        <v>81</v>
      </c>
      <c r="BY309" s="576" t="s">
        <v>119</v>
      </c>
      <c r="BZ309" s="66" t="s">
        <v>80</v>
      </c>
      <c r="CA309" s="66" t="s">
        <v>25</v>
      </c>
      <c r="CB309" s="66" t="s">
        <v>81</v>
      </c>
      <c r="CD309" s="576" t="s">
        <v>119</v>
      </c>
      <c r="CE309" s="66" t="s">
        <v>80</v>
      </c>
      <c r="CF309" s="66" t="s">
        <v>25</v>
      </c>
      <c r="CG309" s="66" t="s">
        <v>81</v>
      </c>
      <c r="CI309" s="576" t="s">
        <v>119</v>
      </c>
      <c r="CJ309" s="66" t="s">
        <v>80</v>
      </c>
      <c r="CK309" s="66" t="s">
        <v>25</v>
      </c>
      <c r="CL309" s="66" t="s">
        <v>81</v>
      </c>
      <c r="CN309" s="576" t="s">
        <v>119</v>
      </c>
      <c r="CO309" s="66" t="s">
        <v>80</v>
      </c>
      <c r="CP309" s="66" t="s">
        <v>25</v>
      </c>
      <c r="CQ309" s="66" t="s">
        <v>81</v>
      </c>
    </row>
    <row r="310" spans="1:95">
      <c r="A310" s="356" t="s">
        <v>65</v>
      </c>
      <c r="B310" s="238">
        <v>10</v>
      </c>
      <c r="C310" s="501">
        <f>IF(A310="","",COUNTIFS(A289:A308,"&gt;=0",C289:C308,A310))</f>
        <v>5</v>
      </c>
      <c r="D310" s="593"/>
      <c r="E310" s="592">
        <f t="shared" ref="E310:E311" si="137">IFERROR(B310-C310,"")</f>
        <v>5</v>
      </c>
      <c r="F310" s="574"/>
      <c r="G310" s="356" t="s">
        <v>574</v>
      </c>
      <c r="H310" s="238">
        <v>9</v>
      </c>
      <c r="I310" s="501">
        <f>IF(G310="","",COUNTIFS(G289:G308,"&gt;=0",I289:I308,G310))</f>
        <v>5</v>
      </c>
      <c r="J310" s="593"/>
      <c r="K310" s="592">
        <f t="shared" ref="K310:K311" si="138">IFERROR(H310-I310,"")</f>
        <v>4</v>
      </c>
      <c r="L310" s="574"/>
      <c r="M310" s="433" t="s">
        <v>427</v>
      </c>
      <c r="N310" s="238">
        <v>4</v>
      </c>
      <c r="O310" s="593">
        <f>IF(M310="","",COUNTIFS(M289:M308,"&gt;=0",O289:O308,M310))</f>
        <v>5</v>
      </c>
      <c r="P310" s="593"/>
      <c r="Q310" s="592">
        <f t="shared" ref="Q310:Q311" si="139">IFERROR(N310-O310,"")</f>
        <v>-1</v>
      </c>
      <c r="R310" s="574"/>
      <c r="S310" s="724" t="s">
        <v>70</v>
      </c>
      <c r="T310" s="238">
        <v>4</v>
      </c>
      <c r="U310" s="501">
        <f>IF(S310="","",COUNTIFS(S289:S308,"&gt;=0",U289:U308,S310))</f>
        <v>7</v>
      </c>
      <c r="V310" s="593"/>
      <c r="W310" s="592">
        <f t="shared" ref="W310:W311" si="140">IFERROR(T310-U310,"")</f>
        <v>-3</v>
      </c>
      <c r="X310" s="574"/>
      <c r="Y310" s="573"/>
      <c r="Z310" s="238"/>
      <c r="AA310" s="593" t="str">
        <f>IF(Y310="","",COUNTIFS(Y289:Y308,"&gt;=0",AA289:AA308,Y310))</f>
        <v/>
      </c>
      <c r="AB310" s="593"/>
      <c r="AC310" s="592" t="str">
        <f t="shared" ref="AC310:AC311" si="141">IFERROR(Z310-AA310,"")</f>
        <v/>
      </c>
      <c r="AE310" s="573"/>
      <c r="AF310" s="238"/>
      <c r="AG310" s="593" t="str">
        <f>IF(AE310="","",COUNTIFS(AE289:AE308,"&gt;=0",AG289:AG308,AE310))</f>
        <v/>
      </c>
      <c r="AH310" s="593"/>
      <c r="AI310" s="592" t="str">
        <f t="shared" ref="AI310:AI311" si="142">IFERROR(AF310-AG310,"")</f>
        <v/>
      </c>
      <c r="AK310" s="238"/>
      <c r="AL310" s="238"/>
      <c r="AM310" s="501" t="str">
        <f>IF(AK310="","",COUNTIFS(AK289:AK308,"&gt;=0",AM289:AM308,AK310))</f>
        <v/>
      </c>
      <c r="AN310" s="593"/>
      <c r="AO310" s="592" t="str">
        <f t="shared" ref="AO310:AO311" si="143">IFERROR(AL310-AM310,"")</f>
        <v/>
      </c>
      <c r="AQ310" s="575"/>
      <c r="AR310" s="238"/>
      <c r="AS310" s="593" t="str">
        <f>IF(AQ310="","",COUNTIFS(AQ289:AQ308,"&gt;=0",AS289:AS308,AQ310))</f>
        <v/>
      </c>
      <c r="AT310" s="593"/>
      <c r="AU310" s="592" t="str">
        <f t="shared" ref="AU310:AU311" si="144">IFERROR(AR310-AS310,"")</f>
        <v/>
      </c>
      <c r="AW310" s="575"/>
      <c r="AX310" s="238"/>
      <c r="AY310" s="501" t="str">
        <f>IF(AW310="","",COUNTIFS(AW289:AW308,"&gt;=0",AY289:AY308,AW310))</f>
        <v/>
      </c>
      <c r="AZ310" s="593"/>
      <c r="BA310" s="592" t="str">
        <f t="shared" ref="BA310:BA311" si="145">IFERROR(AX310-AY310,"")</f>
        <v/>
      </c>
      <c r="BC310" s="418" t="s">
        <v>566</v>
      </c>
      <c r="BD310" s="238">
        <v>4</v>
      </c>
      <c r="BE310" s="593">
        <f>IF(BC310="","",COUNTIFS(BC289:BC308,"&gt;=0",BE289:BE308,BC310))</f>
        <v>4</v>
      </c>
      <c r="BF310" s="593"/>
      <c r="BG310" s="592">
        <f t="shared" ref="BG310:BG311" si="146">IFERROR(BD310-BE310,"")</f>
        <v>0</v>
      </c>
      <c r="BH310" s="572"/>
      <c r="BI310" s="575"/>
      <c r="BJ310" s="238"/>
      <c r="BK310" s="593" t="str">
        <f>IF(BI310="","",COUNTIFS(BI289:BI308,"&gt;=0",BK289:BK308,BI310))</f>
        <v/>
      </c>
      <c r="BL310" s="593"/>
      <c r="BM310" s="592" t="str">
        <f t="shared" ref="BM310:BM311" si="147">IFERROR(BJ310-BK310,"")</f>
        <v/>
      </c>
      <c r="BO310" s="238"/>
      <c r="BP310" s="238"/>
      <c r="BQ310" s="578">
        <f>+COUNTIF(BQ289:BQ308,BO310)</f>
        <v>0</v>
      </c>
      <c r="BR310" s="238">
        <f>BP310-BQ310</f>
        <v>0</v>
      </c>
      <c r="BT310" s="238"/>
      <c r="BU310" s="238"/>
      <c r="BV310" s="578">
        <f>+COUNTIF(BV289:BV308,BT310)</f>
        <v>0</v>
      </c>
      <c r="BW310" s="238">
        <f>BU310-BV310</f>
        <v>0</v>
      </c>
      <c r="BY310" s="238"/>
      <c r="BZ310" s="238"/>
      <c r="CA310" s="578">
        <f>+COUNTIF(CA289:CA308,BY310)</f>
        <v>0</v>
      </c>
      <c r="CB310" s="238">
        <f>BZ310-CA310</f>
        <v>0</v>
      </c>
      <c r="CD310" s="238"/>
      <c r="CE310" s="238"/>
      <c r="CF310" s="578">
        <f>+COUNTIF(CF289:CF308,CD310)</f>
        <v>0</v>
      </c>
      <c r="CG310" s="238">
        <f>CE310-CF310</f>
        <v>0</v>
      </c>
      <c r="CI310" s="238"/>
      <c r="CJ310" s="238"/>
      <c r="CK310" s="578">
        <f>+COUNTIF(CK289:CK308,CI310)</f>
        <v>0</v>
      </c>
      <c r="CL310" s="238">
        <f>CJ310-CK310</f>
        <v>0</v>
      </c>
      <c r="CN310" s="238"/>
      <c r="CO310" s="238"/>
      <c r="CP310" s="578">
        <f>+COUNTIF(CP289:CP308,CN310)</f>
        <v>0</v>
      </c>
      <c r="CQ310" s="238">
        <f>CO310-CP310</f>
        <v>0</v>
      </c>
    </row>
    <row r="311" spans="1:95">
      <c r="A311" s="238"/>
      <c r="B311" s="238"/>
      <c r="C311" s="593" t="str">
        <f>IF(A311="","",COUNTIFS(A289:A308,"&gt;=0",C289:C308,A311))</f>
        <v/>
      </c>
      <c r="D311" s="593"/>
      <c r="E311" s="592" t="str">
        <f t="shared" si="137"/>
        <v/>
      </c>
      <c r="F311" s="574"/>
      <c r="G311" s="575"/>
      <c r="H311" s="238"/>
      <c r="I311" s="593" t="str">
        <f>IF(G311="","",COUNTIFS(G289:G308,"&gt;=0",I289:I308,G311))</f>
        <v/>
      </c>
      <c r="J311" s="593"/>
      <c r="K311" s="592" t="str">
        <f t="shared" si="138"/>
        <v/>
      </c>
      <c r="L311" s="574"/>
      <c r="M311" s="575"/>
      <c r="N311" s="238"/>
      <c r="O311" s="593" t="str">
        <f>IF(M311="","",COUNTIFS(M289:M308,"&gt;=0",O289:O308,M311))</f>
        <v/>
      </c>
      <c r="P311" s="593"/>
      <c r="Q311" s="592" t="str">
        <f t="shared" si="139"/>
        <v/>
      </c>
      <c r="R311" s="574"/>
      <c r="S311" s="575"/>
      <c r="T311" s="238"/>
      <c r="U311" s="593" t="str">
        <f>IF(S311="","",COUNTIFS(S289:S308,"&gt;=0",U289:U308,S311))</f>
        <v/>
      </c>
      <c r="V311" s="593"/>
      <c r="W311" s="592" t="str">
        <f t="shared" si="140"/>
        <v/>
      </c>
      <c r="X311" s="574"/>
      <c r="Y311" s="575"/>
      <c r="Z311" s="238"/>
      <c r="AA311" s="593" t="str">
        <f>IF(Y311="","",COUNTIFS(Y289:Y308,"&gt;=0",AA289:AA308,Y311))</f>
        <v/>
      </c>
      <c r="AB311" s="593"/>
      <c r="AC311" s="592" t="str">
        <f t="shared" si="141"/>
        <v/>
      </c>
      <c r="AE311" s="575"/>
      <c r="AF311" s="238"/>
      <c r="AG311" s="593" t="str">
        <f>IF(AE311="","",COUNTIFS(AE289:AE308,"&gt;=0",AG289:AG308,AE311))</f>
        <v/>
      </c>
      <c r="AH311" s="593"/>
      <c r="AI311" s="592" t="str">
        <f t="shared" si="142"/>
        <v/>
      </c>
      <c r="AK311" s="575"/>
      <c r="AL311" s="238"/>
      <c r="AM311" s="593" t="str">
        <f>IF(AK311="","",COUNTIFS(AK289:AK308,"&gt;=0",AM289:AM308,AK311))</f>
        <v/>
      </c>
      <c r="AN311" s="593"/>
      <c r="AO311" s="592" t="str">
        <f t="shared" si="143"/>
        <v/>
      </c>
      <c r="AQ311" s="575"/>
      <c r="AR311" s="238"/>
      <c r="AS311" s="593" t="str">
        <f>IF(AQ311="","",COUNTIFS(AQ289:AQ308,"&gt;=0",AS289:AS308,AQ311))</f>
        <v/>
      </c>
      <c r="AT311" s="593"/>
      <c r="AU311" s="592" t="str">
        <f t="shared" si="144"/>
        <v/>
      </c>
      <c r="AW311" s="575"/>
      <c r="AX311" s="238"/>
      <c r="AY311" s="593" t="str">
        <f>IF(AW311="","",COUNTIFS(AW289:AW308,"&gt;=0",AY289:AY308,AW311))</f>
        <v/>
      </c>
      <c r="AZ311" s="593"/>
      <c r="BA311" s="592" t="str">
        <f t="shared" si="145"/>
        <v/>
      </c>
      <c r="BC311" s="575"/>
      <c r="BD311" s="238"/>
      <c r="BE311" s="593" t="str">
        <f>IF(BC311="","",COUNTIFS(BC289:BC308,"&gt;=0",BE289:BE308,BC311))</f>
        <v/>
      </c>
      <c r="BF311" s="593"/>
      <c r="BG311" s="592" t="str">
        <f t="shared" si="146"/>
        <v/>
      </c>
      <c r="BH311" s="572"/>
      <c r="BI311" s="575"/>
      <c r="BJ311" s="238"/>
      <c r="BK311" s="593" t="str">
        <f>IF(BI311="","",COUNTIFS(BI289:BI308,"&gt;=0",BK289:BK308,BI311))</f>
        <v/>
      </c>
      <c r="BL311" s="593"/>
      <c r="BM311" s="592" t="str">
        <f t="shared" si="147"/>
        <v/>
      </c>
      <c r="BO311" s="238"/>
      <c r="BP311" s="238"/>
      <c r="BQ311" s="578">
        <f>+COUNTIF(BQ289:BQ308,BO311)</f>
        <v>0</v>
      </c>
      <c r="BR311" s="238">
        <f t="shared" ref="BR311:BR312" si="148">BP311-BQ311</f>
        <v>0</v>
      </c>
      <c r="BT311" s="238"/>
      <c r="BU311" s="238"/>
      <c r="BV311" s="578">
        <f>+COUNTIF(BV289:BV308,BT311)</f>
        <v>0</v>
      </c>
      <c r="BW311" s="238">
        <f t="shared" ref="BW311:BW312" si="149">BU311-BV311</f>
        <v>0</v>
      </c>
      <c r="BY311" s="238"/>
      <c r="BZ311" s="238"/>
      <c r="CA311" s="578">
        <f>+COUNTIF(CA289:CA308,BY311)</f>
        <v>0</v>
      </c>
      <c r="CB311" s="238">
        <f t="shared" ref="CB311:CB312" si="150">BZ311-CA311</f>
        <v>0</v>
      </c>
      <c r="CD311" s="238"/>
      <c r="CE311" s="238"/>
      <c r="CF311" s="578">
        <f>+COUNTIF(CF289:CF308,CD311)</f>
        <v>0</v>
      </c>
      <c r="CG311" s="238">
        <f t="shared" ref="CG311:CG312" si="151">CE311-CF311</f>
        <v>0</v>
      </c>
      <c r="CI311" s="238"/>
      <c r="CJ311" s="238"/>
      <c r="CK311" s="578">
        <f>+COUNTIF(CK289:CK308,CI311)</f>
        <v>0</v>
      </c>
      <c r="CL311" s="238">
        <f t="shared" ref="CL311:CL312" si="152">CJ311-CK311</f>
        <v>0</v>
      </c>
      <c r="CN311" s="238"/>
      <c r="CO311" s="238"/>
      <c r="CP311" s="578">
        <f>+COUNTIF(CP289:CP308,CN311)</f>
        <v>0</v>
      </c>
      <c r="CQ311" s="238">
        <f t="shared" ref="CQ311:CQ312" si="153">CO311-CP311</f>
        <v>0</v>
      </c>
    </row>
    <row r="312" spans="1:95">
      <c r="A312" s="238"/>
      <c r="B312" s="238"/>
      <c r="C312" s="593" t="str">
        <f>IF(A312="","",COUNTIFS(A289:A308,"&gt;=0",C289:C308,A312))</f>
        <v/>
      </c>
      <c r="D312" s="593"/>
      <c r="E312" s="592" t="str">
        <f>IFERROR(B312-C312,"")</f>
        <v/>
      </c>
      <c r="F312" s="574"/>
      <c r="G312" s="238"/>
      <c r="H312" s="238"/>
      <c r="I312" s="593" t="str">
        <f>IF(G312="","",COUNTIFS(G289:G308,"&gt;=0",I289:I308,G312))</f>
        <v/>
      </c>
      <c r="J312" s="593"/>
      <c r="K312" s="592" t="str">
        <f>IFERROR(H312-I312,"")</f>
        <v/>
      </c>
      <c r="L312" s="574"/>
      <c r="M312" s="238"/>
      <c r="N312" s="238"/>
      <c r="O312" s="593" t="str">
        <f>IF(M312="","",COUNTIFS(M289:M308,"&gt;=0",O289:O308,M312))</f>
        <v/>
      </c>
      <c r="P312" s="593"/>
      <c r="Q312" s="592" t="str">
        <f>IFERROR(N312-O312,"")</f>
        <v/>
      </c>
      <c r="R312" s="574"/>
      <c r="S312" s="238"/>
      <c r="T312" s="238"/>
      <c r="U312" s="593" t="str">
        <f>IF(S312="","",COUNTIFS(S289:S308,"&gt;=0",U289:U308,S312))</f>
        <v/>
      </c>
      <c r="V312" s="593"/>
      <c r="W312" s="592" t="str">
        <f>IFERROR(T312-U312,"")</f>
        <v/>
      </c>
      <c r="X312" s="574"/>
      <c r="Y312" s="238"/>
      <c r="Z312" s="238"/>
      <c r="AA312" s="593" t="str">
        <f>IF(Y312="","",COUNTIFS(Y289:Y308,"&gt;=0",AA289:AA308,Y312))</f>
        <v/>
      </c>
      <c r="AB312" s="593"/>
      <c r="AC312" s="592" t="str">
        <f>IFERROR(Z312-AA312,"")</f>
        <v/>
      </c>
      <c r="AE312" s="238"/>
      <c r="AF312" s="238"/>
      <c r="AG312" s="593" t="str">
        <f>IF(AE312="","",COUNTIFS(AE289:AE308,"&gt;=0",AG289:AG308,AE312))</f>
        <v/>
      </c>
      <c r="AH312" s="593"/>
      <c r="AI312" s="592" t="str">
        <f>IFERROR(AF312-AG312,"")</f>
        <v/>
      </c>
      <c r="AK312" s="238"/>
      <c r="AL312" s="238"/>
      <c r="AM312" s="593" t="str">
        <f>IF(AK312="","",COUNTIFS(AK289:AK308,"&gt;=0",AM289:AM308,AK312))</f>
        <v/>
      </c>
      <c r="AN312" s="593"/>
      <c r="AO312" s="592" t="str">
        <f>IFERROR(AL312-AM312,"")</f>
        <v/>
      </c>
      <c r="AQ312" s="238"/>
      <c r="AR312" s="238"/>
      <c r="AS312" s="593" t="str">
        <f>IF(AQ312="","",COUNTIFS(AQ289:AQ308,"&gt;=0",AS289:AS308,AQ312))</f>
        <v/>
      </c>
      <c r="AT312" s="593"/>
      <c r="AU312" s="592" t="str">
        <f>IFERROR(AR312-AS312,"")</f>
        <v/>
      </c>
      <c r="AW312" s="238"/>
      <c r="AX312" s="238"/>
      <c r="AY312" s="593" t="str">
        <f>IF(AW312="","",COUNTIFS(AW289:AW308,"&gt;=0",AY289:AY308,AW312))</f>
        <v/>
      </c>
      <c r="AZ312" s="593"/>
      <c r="BA312" s="592" t="str">
        <f>IFERROR(AX312-AY312,"")</f>
        <v/>
      </c>
      <c r="BC312" s="238"/>
      <c r="BD312" s="238"/>
      <c r="BE312" s="593" t="str">
        <f>IF(BC312="","",COUNTIFS(BC289:BC308,"&gt;=0",BE289:BE308,BC312))</f>
        <v/>
      </c>
      <c r="BF312" s="593"/>
      <c r="BG312" s="592" t="str">
        <f>IFERROR(BD312-BE312,"")</f>
        <v/>
      </c>
      <c r="BH312" s="572"/>
      <c r="BI312" s="238"/>
      <c r="BJ312" s="238"/>
      <c r="BK312" s="593" t="str">
        <f>IF(BI312="","",COUNTIFS(BI289:BI308,"&gt;=0",BK289:BK308,BI312))</f>
        <v/>
      </c>
      <c r="BL312" s="593"/>
      <c r="BM312" s="592" t="str">
        <f>IFERROR(BJ312-BK312,"")</f>
        <v/>
      </c>
      <c r="BO312" s="238"/>
      <c r="BP312" s="238"/>
      <c r="BQ312" s="578">
        <f>+COUNTIF(BQ289:BQ308,BO312)</f>
        <v>0</v>
      </c>
      <c r="BR312" s="238">
        <f t="shared" si="148"/>
        <v>0</v>
      </c>
      <c r="BT312" s="238"/>
      <c r="BU312" s="238"/>
      <c r="BV312" s="578">
        <f>+COUNTIF(BV289:BV308,BT312)</f>
        <v>0</v>
      </c>
      <c r="BW312" s="238">
        <f t="shared" si="149"/>
        <v>0</v>
      </c>
      <c r="BY312" s="238"/>
      <c r="BZ312" s="238"/>
      <c r="CA312" s="578">
        <f>+COUNTIF(CA289:CA308,BY312)</f>
        <v>0</v>
      </c>
      <c r="CB312" s="238">
        <f t="shared" si="150"/>
        <v>0</v>
      </c>
      <c r="CD312" s="238"/>
      <c r="CE312" s="238"/>
      <c r="CF312" s="578">
        <f>+COUNTIF(CF289:CF308,CD312)</f>
        <v>0</v>
      </c>
      <c r="CG312" s="238">
        <f t="shared" si="151"/>
        <v>0</v>
      </c>
      <c r="CI312" s="238"/>
      <c r="CJ312" s="238"/>
      <c r="CK312" s="578">
        <f>+COUNTIF(CK289:CK308,CI312)</f>
        <v>0</v>
      </c>
      <c r="CL312" s="238">
        <f t="shared" si="152"/>
        <v>0</v>
      </c>
      <c r="CN312" s="238"/>
      <c r="CO312" s="238"/>
      <c r="CP312" s="578">
        <f>+COUNTIF(CP289:CP308,CN312)</f>
        <v>0</v>
      </c>
      <c r="CQ312" s="238">
        <f t="shared" si="153"/>
        <v>0</v>
      </c>
    </row>
    <row r="313" spans="1:95" s="413" customFormat="1" ht="15.75">
      <c r="A313" s="656" t="s">
        <v>104</v>
      </c>
      <c r="B313" s="657">
        <f>SUM(B310:B312)</f>
        <v>10</v>
      </c>
      <c r="C313" s="657">
        <f>SUM(C310:C312)</f>
        <v>5</v>
      </c>
      <c r="D313" s="488"/>
      <c r="F313" s="628"/>
      <c r="G313" s="656" t="s">
        <v>104</v>
      </c>
      <c r="H313" s="657">
        <f>SUM(H310:H312)</f>
        <v>9</v>
      </c>
      <c r="I313" s="657">
        <f>SUM(I310:I312)</f>
        <v>5</v>
      </c>
      <c r="J313" s="488"/>
      <c r="L313" s="628"/>
      <c r="M313" s="656" t="s">
        <v>104</v>
      </c>
      <c r="N313" s="657">
        <f>SUM(N310:N312)</f>
        <v>4</v>
      </c>
      <c r="O313" s="657">
        <f>SUM(O310:O312)</f>
        <v>5</v>
      </c>
      <c r="P313" s="488"/>
      <c r="R313" s="628"/>
      <c r="S313" s="656" t="s">
        <v>104</v>
      </c>
      <c r="T313" s="657">
        <f>SUM(T310:T312)</f>
        <v>4</v>
      </c>
      <c r="U313" s="657">
        <f>SUM(U310:U312)</f>
        <v>7</v>
      </c>
      <c r="V313" s="488"/>
      <c r="X313" s="628"/>
      <c r="Y313" s="656" t="s">
        <v>104</v>
      </c>
      <c r="Z313" s="657">
        <f>SUM(Z310:Z312)</f>
        <v>0</v>
      </c>
      <c r="AA313" s="657">
        <f>SUM(AA310:AA312)</f>
        <v>0</v>
      </c>
      <c r="AB313" s="488"/>
      <c r="AE313" s="656" t="s">
        <v>104</v>
      </c>
      <c r="AF313" s="657">
        <f>SUM(AF310:AF312)</f>
        <v>0</v>
      </c>
      <c r="AG313" s="657">
        <f>SUM(AG310:AG312)</f>
        <v>0</v>
      </c>
      <c r="AH313" s="488"/>
      <c r="AK313" s="656" t="s">
        <v>104</v>
      </c>
      <c r="AL313" s="657">
        <f>SUM(AL310:AL312)</f>
        <v>0</v>
      </c>
      <c r="AM313" s="657">
        <f>SUM(AM310:AM312)</f>
        <v>0</v>
      </c>
      <c r="AN313" s="488"/>
      <c r="AQ313" s="656" t="s">
        <v>104</v>
      </c>
      <c r="AR313" s="657">
        <f>SUM(AR310:AR312)</f>
        <v>0</v>
      </c>
      <c r="AS313" s="657">
        <f>SUM(AS310:AS312)</f>
        <v>0</v>
      </c>
      <c r="AT313" s="488"/>
      <c r="AW313" s="656" t="s">
        <v>104</v>
      </c>
      <c r="AX313" s="657">
        <f>SUM(AX310:AX312)</f>
        <v>0</v>
      </c>
      <c r="AY313" s="657">
        <f>SUM(AY310:AY312)</f>
        <v>0</v>
      </c>
      <c r="AZ313" s="488"/>
      <c r="BC313" s="656" t="s">
        <v>104</v>
      </c>
      <c r="BD313" s="657">
        <f>SUM(BD310:BD312)</f>
        <v>4</v>
      </c>
      <c r="BE313" s="657">
        <f>SUM(BE310:BE312)</f>
        <v>4</v>
      </c>
      <c r="BF313" s="488"/>
      <c r="BI313" s="656" t="s">
        <v>104</v>
      </c>
      <c r="BJ313" s="657">
        <f>SUM(BJ310:BJ312)</f>
        <v>0</v>
      </c>
      <c r="BK313" s="657">
        <f>SUM(BK310:BK312)</f>
        <v>0</v>
      </c>
      <c r="BL313" s="488"/>
      <c r="BO313" s="656" t="s">
        <v>104</v>
      </c>
      <c r="BP313" s="657">
        <f>SUM(BP310:BP312)</f>
        <v>0</v>
      </c>
      <c r="BQ313" s="657">
        <f>SUM(BQ310:BQ312)</f>
        <v>0</v>
      </c>
      <c r="BT313" s="656" t="s">
        <v>104</v>
      </c>
      <c r="BU313" s="657">
        <f>SUM(BU310:BU312)</f>
        <v>0</v>
      </c>
      <c r="BV313" s="657">
        <f>SUM(BV310:BV312)</f>
        <v>0</v>
      </c>
      <c r="BY313" s="656" t="s">
        <v>104</v>
      </c>
      <c r="BZ313" s="657">
        <f>SUM(BZ310:BZ312)</f>
        <v>0</v>
      </c>
      <c r="CA313" s="657">
        <f>SUM(CA310:CA312)</f>
        <v>0</v>
      </c>
      <c r="CD313" s="656" t="s">
        <v>104</v>
      </c>
      <c r="CE313" s="657">
        <f>SUM(CE310:CE312)</f>
        <v>0</v>
      </c>
      <c r="CF313" s="657">
        <f>SUM(CF310:CF312)</f>
        <v>0</v>
      </c>
      <c r="CI313" s="656" t="s">
        <v>104</v>
      </c>
      <c r="CJ313" s="657">
        <f>SUM(CJ310:CJ312)</f>
        <v>0</v>
      </c>
      <c r="CK313" s="657">
        <f>SUM(CK310:CK312)</f>
        <v>0</v>
      </c>
      <c r="CN313" s="656" t="s">
        <v>104</v>
      </c>
      <c r="CO313" s="657">
        <f>SUM(CO310:CO312)</f>
        <v>0</v>
      </c>
      <c r="CP313" s="657">
        <f>SUM(CP310:CP312)</f>
        <v>0</v>
      </c>
    </row>
    <row r="314" spans="1:95" ht="15.75">
      <c r="A314" s="970" t="s">
        <v>105</v>
      </c>
      <c r="B314" s="970"/>
      <c r="C314" s="447">
        <f>SUM(B313,N313,T313,Z313,AF313,AL313,AX313,AR313,BD313,BJ313,H313)</f>
        <v>31</v>
      </c>
      <c r="D314" s="512"/>
      <c r="G314" s="577">
        <v>137</v>
      </c>
      <c r="R314" s="571"/>
      <c r="S314" s="577">
        <v>137</v>
      </c>
      <c r="X314" s="571"/>
    </row>
    <row r="315" spans="1:95" ht="15.75">
      <c r="A315" s="968" t="s">
        <v>103</v>
      </c>
      <c r="B315" s="969"/>
      <c r="C315" s="447">
        <f>SUM(C313,O313,U313,AA313,AG313,AM313,AS313,AY313,BE313,BK313,I313)</f>
        <v>26</v>
      </c>
      <c r="D315" s="512"/>
    </row>
    <row r="316" spans="1:95" ht="7.9" customHeight="1">
      <c r="A316" s="512"/>
      <c r="B316" s="512"/>
      <c r="C316" s="512"/>
      <c r="D316" s="512"/>
      <c r="E316" s="512"/>
      <c r="F316" s="512"/>
      <c r="G316" s="512"/>
      <c r="K316" s="512"/>
      <c r="O316" s="512"/>
      <c r="P316" s="512"/>
      <c r="Q316" s="512"/>
      <c r="R316" s="512"/>
      <c r="S316" s="512"/>
      <c r="W316" s="512"/>
      <c r="AA316" s="512"/>
      <c r="AB316" s="512"/>
      <c r="AE316" s="512"/>
      <c r="AF316" s="512"/>
      <c r="AG316" s="512"/>
      <c r="AH316" s="512"/>
      <c r="AK316" s="512"/>
      <c r="AL316" s="512"/>
      <c r="AM316" s="512"/>
      <c r="AN316" s="512"/>
      <c r="AQ316" s="512"/>
      <c r="AR316" s="512"/>
      <c r="AS316" s="512"/>
      <c r="AT316" s="512"/>
      <c r="AW316" s="512"/>
      <c r="AX316" s="512"/>
      <c r="AY316" s="512"/>
      <c r="AZ316" s="512"/>
      <c r="BC316" s="512"/>
      <c r="BD316" s="512"/>
      <c r="BE316" s="512"/>
      <c r="BF316" s="512"/>
      <c r="BI316" s="512"/>
      <c r="BJ316" s="512"/>
      <c r="BK316" s="512"/>
      <c r="BL316" s="512"/>
    </row>
    <row r="317" spans="1:95" ht="18" customHeight="1">
      <c r="A317" s="728" t="s">
        <v>762</v>
      </c>
      <c r="B317" s="974" t="s">
        <v>598</v>
      </c>
      <c r="C317" s="974"/>
      <c r="D317" s="974" t="s">
        <v>691</v>
      </c>
      <c r="E317" s="974"/>
      <c r="F317" s="512"/>
      <c r="K317" s="512"/>
      <c r="O317" s="512"/>
      <c r="P317" s="512"/>
      <c r="Q317" s="512"/>
      <c r="R317" s="512"/>
      <c r="S317" s="512"/>
      <c r="W317" s="512"/>
      <c r="AA317" s="512"/>
      <c r="AB317" s="512"/>
      <c r="AE317" s="974" t="s">
        <v>598</v>
      </c>
      <c r="AF317" s="974"/>
      <c r="AK317" s="974" t="s">
        <v>598</v>
      </c>
      <c r="AL317" s="974"/>
      <c r="AQ317" s="974" t="s">
        <v>598</v>
      </c>
      <c r="AR317" s="974"/>
      <c r="AW317" s="512"/>
      <c r="AX317" s="512"/>
      <c r="AY317" s="512"/>
      <c r="AZ317" s="512"/>
      <c r="BC317" s="512"/>
      <c r="BD317" s="512"/>
      <c r="BE317" s="512"/>
      <c r="BF317" s="512"/>
      <c r="BI317" s="512"/>
      <c r="BJ317" s="512"/>
      <c r="BK317" s="512"/>
      <c r="BL317" s="512"/>
    </row>
    <row r="318" spans="1:95" ht="18" customHeight="1">
      <c r="A318" s="730" t="s">
        <v>63</v>
      </c>
      <c r="B318" s="973">
        <f>IFERROR(Qty!J332,"")</f>
        <v>4763.9629629629626</v>
      </c>
      <c r="C318" s="973"/>
      <c r="D318" s="1008">
        <f>IFERROR(B319-B318,"")</f>
        <v>26.127946127946416</v>
      </c>
      <c r="E318" s="1008"/>
      <c r="AE318" s="973">
        <f>IFERROR(Qty!$J$333,"")</f>
        <v>4270</v>
      </c>
      <c r="AF318" s="973"/>
      <c r="AK318" s="973">
        <f>IFERROR(Qty!$J$333,"")</f>
        <v>4270</v>
      </c>
      <c r="AL318" s="973"/>
      <c r="AQ318" s="973">
        <f>IFERROR(Qty!$J$333,"")</f>
        <v>4270</v>
      </c>
      <c r="AR318" s="973"/>
    </row>
    <row r="319" spans="1:95" ht="18" customHeight="1">
      <c r="A319" s="731" t="s">
        <v>761</v>
      </c>
      <c r="B319" s="972">
        <f>IFERROR(Qty!Q332,"")</f>
        <v>4790.090909090909</v>
      </c>
      <c r="C319" s="972"/>
      <c r="D319" s="1008"/>
      <c r="E319" s="1008"/>
      <c r="AE319" s="972">
        <f>IFERROR(Qty!$Q$333,"")</f>
        <v>4270</v>
      </c>
      <c r="AF319" s="972"/>
      <c r="AK319" s="972">
        <f>IFERROR(Qty!$Q$333,"")</f>
        <v>4270</v>
      </c>
      <c r="AL319" s="972"/>
      <c r="AQ319" s="972">
        <f>IFERROR(Qty!$Q$333,"")</f>
        <v>4270</v>
      </c>
      <c r="AR319" s="972"/>
    </row>
    <row r="320" spans="1:95">
      <c r="S320" s="963" t="s">
        <v>795</v>
      </c>
      <c r="T320" s="963"/>
      <c r="U320" s="828" t="str">
        <f>IFERROR(VLOOKUP(T321,'CHANGE SHIFT'!$B:$C,2,FALSE),"")</f>
        <v/>
      </c>
      <c r="V320" s="592" t="str">
        <f>IFERROR(VLOOKUP(T321,'SETT AREA UNIT'!$B:$C,2,FALSE),"")</f>
        <v/>
      </c>
      <c r="W320" s="827"/>
    </row>
    <row r="321" spans="1:95" ht="18.75">
      <c r="A321" s="971" t="s">
        <v>8</v>
      </c>
      <c r="B321" s="971"/>
      <c r="C321" s="971"/>
      <c r="E321" s="571"/>
      <c r="F321" s="571"/>
      <c r="K321" s="756"/>
      <c r="L321" s="756"/>
      <c r="Q321" s="756"/>
      <c r="R321" s="756"/>
      <c r="S321" s="736" t="s">
        <v>769</v>
      </c>
      <c r="T321" s="238"/>
      <c r="U321" s="592" t="str">
        <f>IFERROR(VLOOKUP(T321,'Loading RTK'!$C:$D,2,FALSE),"")</f>
        <v/>
      </c>
      <c r="V321" s="592" t="str">
        <f>IFERROR(IF(T321="","",VLOOKUP(T321,'UNIT UNREG'!$B:$C,2,FALSE)),"")</f>
        <v/>
      </c>
      <c r="X321" s="571"/>
      <c r="Y321" s="512"/>
      <c r="Z321" s="512"/>
      <c r="AA321" s="512"/>
      <c r="AC321" s="571"/>
      <c r="AE321" s="512"/>
      <c r="AF321" s="512"/>
      <c r="AG321" s="512"/>
      <c r="AI321" s="571"/>
      <c r="AK321" s="512"/>
      <c r="AL321" s="512"/>
      <c r="AM321" s="512"/>
      <c r="AO321" s="571"/>
      <c r="AQ321" s="512"/>
      <c r="AR321" s="512"/>
      <c r="AS321" s="512"/>
      <c r="AU321" s="571"/>
      <c r="AW321" s="512"/>
      <c r="AX321" s="512"/>
      <c r="AY321" s="512"/>
      <c r="BA321" s="571"/>
      <c r="BC321" s="512"/>
      <c r="BD321" s="512"/>
      <c r="BE321" s="512"/>
      <c r="BG321" s="571"/>
      <c r="BI321" s="512"/>
      <c r="BJ321" s="512"/>
      <c r="BK321" s="512"/>
      <c r="BM321" s="571"/>
    </row>
    <row r="322" spans="1:95" ht="21">
      <c r="A322" s="965" t="s">
        <v>572</v>
      </c>
      <c r="B322" s="966"/>
      <c r="C322" s="966"/>
      <c r="D322" s="966"/>
      <c r="E322" s="967"/>
      <c r="F322" s="571"/>
      <c r="G322" s="965" t="s">
        <v>573</v>
      </c>
      <c r="H322" s="966"/>
      <c r="I322" s="966"/>
      <c r="J322" s="966"/>
      <c r="K322" s="967"/>
      <c r="L322" s="571"/>
      <c r="M322" s="965" t="s">
        <v>171</v>
      </c>
      <c r="N322" s="966"/>
      <c r="O322" s="966"/>
      <c r="P322" s="966"/>
      <c r="Q322" s="967"/>
      <c r="R322" s="571"/>
      <c r="S322" s="965" t="s">
        <v>90</v>
      </c>
      <c r="T322" s="966"/>
      <c r="U322" s="966"/>
      <c r="V322" s="966"/>
      <c r="W322" s="967"/>
      <c r="X322" s="571"/>
      <c r="Y322" s="965" t="s">
        <v>172</v>
      </c>
      <c r="Z322" s="966"/>
      <c r="AA322" s="966"/>
      <c r="AB322" s="966"/>
      <c r="AC322" s="967"/>
      <c r="AE322" s="965" t="s">
        <v>188</v>
      </c>
      <c r="AF322" s="966"/>
      <c r="AG322" s="966"/>
      <c r="AH322" s="966"/>
      <c r="AI322" s="967"/>
      <c r="AK322" s="965" t="s">
        <v>199</v>
      </c>
      <c r="AL322" s="966"/>
      <c r="AM322" s="966"/>
      <c r="AN322" s="966"/>
      <c r="AO322" s="967"/>
      <c r="AQ322" s="965" t="s">
        <v>536</v>
      </c>
      <c r="AR322" s="966"/>
      <c r="AS322" s="966"/>
      <c r="AT322" s="966"/>
      <c r="AU322" s="967"/>
      <c r="AW322" s="965" t="s">
        <v>197</v>
      </c>
      <c r="AX322" s="966"/>
      <c r="AY322" s="966"/>
      <c r="AZ322" s="966"/>
      <c r="BA322" s="967"/>
      <c r="BC322" s="965" t="s">
        <v>168</v>
      </c>
      <c r="BD322" s="966"/>
      <c r="BE322" s="966"/>
      <c r="BF322" s="966"/>
      <c r="BG322" s="967"/>
      <c r="BI322" s="965" t="s">
        <v>189</v>
      </c>
      <c r="BJ322" s="966"/>
      <c r="BK322" s="966"/>
      <c r="BL322" s="966"/>
      <c r="BM322" s="967"/>
      <c r="BO322" s="964" t="s">
        <v>190</v>
      </c>
      <c r="BP322" s="964"/>
      <c r="BQ322" s="964"/>
      <c r="BR322" s="964"/>
      <c r="BT322" s="964" t="s">
        <v>191</v>
      </c>
      <c r="BU322" s="964"/>
      <c r="BV322" s="964"/>
      <c r="BW322" s="964"/>
      <c r="BY322" s="964" t="s">
        <v>192</v>
      </c>
      <c r="BZ322" s="964"/>
      <c r="CA322" s="964"/>
      <c r="CB322" s="964"/>
      <c r="CD322" s="964" t="s">
        <v>193</v>
      </c>
      <c r="CE322" s="964"/>
      <c r="CF322" s="964"/>
      <c r="CG322" s="964"/>
      <c r="CI322" s="964" t="s">
        <v>194</v>
      </c>
      <c r="CJ322" s="964"/>
      <c r="CK322" s="964"/>
      <c r="CL322" s="964"/>
      <c r="CN322" s="964" t="s">
        <v>195</v>
      </c>
      <c r="CO322" s="964"/>
      <c r="CP322" s="964"/>
      <c r="CQ322" s="964"/>
    </row>
    <row r="323" spans="1:95" ht="15.75">
      <c r="A323" s="231" t="s">
        <v>84</v>
      </c>
      <c r="B323" s="68" t="s">
        <v>151</v>
      </c>
      <c r="C323" s="68" t="s">
        <v>152</v>
      </c>
      <c r="D323" s="68" t="s">
        <v>434</v>
      </c>
      <c r="E323" s="68" t="s">
        <v>167</v>
      </c>
      <c r="F323" s="571"/>
      <c r="G323" s="231" t="s">
        <v>84</v>
      </c>
      <c r="H323" s="68" t="s">
        <v>151</v>
      </c>
      <c r="I323" s="68" t="s">
        <v>152</v>
      </c>
      <c r="J323" s="68" t="s">
        <v>434</v>
      </c>
      <c r="K323" s="68" t="s">
        <v>167</v>
      </c>
      <c r="L323" s="571"/>
      <c r="M323" s="231" t="s">
        <v>84</v>
      </c>
      <c r="N323" s="68" t="s">
        <v>151</v>
      </c>
      <c r="O323" s="68" t="s">
        <v>152</v>
      </c>
      <c r="P323" s="68" t="s">
        <v>434</v>
      </c>
      <c r="Q323" s="68" t="s">
        <v>167</v>
      </c>
      <c r="R323" s="571"/>
      <c r="S323" s="231" t="s">
        <v>84</v>
      </c>
      <c r="T323" s="68" t="s">
        <v>151</v>
      </c>
      <c r="U323" s="68" t="s">
        <v>152</v>
      </c>
      <c r="V323" s="68" t="s">
        <v>434</v>
      </c>
      <c r="W323" s="68" t="s">
        <v>167</v>
      </c>
      <c r="X323" s="571"/>
      <c r="Y323" s="231" t="s">
        <v>84</v>
      </c>
      <c r="Z323" s="68" t="s">
        <v>151</v>
      </c>
      <c r="AA323" s="68" t="s">
        <v>152</v>
      </c>
      <c r="AB323" s="68" t="s">
        <v>434</v>
      </c>
      <c r="AC323" s="68" t="s">
        <v>167</v>
      </c>
      <c r="AD323" s="571"/>
      <c r="AE323" s="231" t="s">
        <v>84</v>
      </c>
      <c r="AF323" s="68" t="s">
        <v>151</v>
      </c>
      <c r="AG323" s="68" t="s">
        <v>152</v>
      </c>
      <c r="AH323" s="68" t="s">
        <v>434</v>
      </c>
      <c r="AI323" s="68" t="s">
        <v>167</v>
      </c>
      <c r="AJ323" s="571"/>
      <c r="AK323" s="231" t="s">
        <v>84</v>
      </c>
      <c r="AL323" s="68" t="s">
        <v>151</v>
      </c>
      <c r="AM323" s="68" t="s">
        <v>152</v>
      </c>
      <c r="AN323" s="68" t="s">
        <v>434</v>
      </c>
      <c r="AO323" s="68" t="s">
        <v>167</v>
      </c>
      <c r="AP323" s="571"/>
      <c r="AQ323" s="231" t="s">
        <v>84</v>
      </c>
      <c r="AR323" s="68" t="s">
        <v>151</v>
      </c>
      <c r="AS323" s="68" t="s">
        <v>152</v>
      </c>
      <c r="AT323" s="68" t="s">
        <v>434</v>
      </c>
      <c r="AU323" s="68" t="s">
        <v>167</v>
      </c>
      <c r="AV323" s="571"/>
      <c r="AW323" s="231" t="s">
        <v>84</v>
      </c>
      <c r="AX323" s="68" t="s">
        <v>151</v>
      </c>
      <c r="AY323" s="68" t="s">
        <v>152</v>
      </c>
      <c r="AZ323" s="68" t="s">
        <v>434</v>
      </c>
      <c r="BA323" s="68" t="s">
        <v>167</v>
      </c>
      <c r="BB323" s="571"/>
      <c r="BC323" s="231" t="s">
        <v>84</v>
      </c>
      <c r="BD323" s="68" t="s">
        <v>151</v>
      </c>
      <c r="BE323" s="68" t="s">
        <v>152</v>
      </c>
      <c r="BF323" s="68" t="s">
        <v>434</v>
      </c>
      <c r="BG323" s="68" t="s">
        <v>167</v>
      </c>
      <c r="BH323" s="571"/>
      <c r="BI323" s="231" t="s">
        <v>84</v>
      </c>
      <c r="BJ323" s="68" t="s">
        <v>151</v>
      </c>
      <c r="BK323" s="68" t="s">
        <v>152</v>
      </c>
      <c r="BL323" s="68" t="s">
        <v>434</v>
      </c>
      <c r="BM323" s="68" t="s">
        <v>167</v>
      </c>
      <c r="BO323" s="68" t="s">
        <v>84</v>
      </c>
      <c r="BP323" s="68" t="s">
        <v>102</v>
      </c>
      <c r="BQ323" s="68" t="s">
        <v>79</v>
      </c>
      <c r="BR323" s="68" t="s">
        <v>167</v>
      </c>
      <c r="BT323" s="68" t="s">
        <v>84</v>
      </c>
      <c r="BU323" s="68" t="s">
        <v>102</v>
      </c>
      <c r="BV323" s="68" t="s">
        <v>79</v>
      </c>
      <c r="BW323" s="68" t="s">
        <v>167</v>
      </c>
      <c r="BY323" s="68" t="s">
        <v>84</v>
      </c>
      <c r="BZ323" s="68" t="s">
        <v>102</v>
      </c>
      <c r="CA323" s="68" t="s">
        <v>79</v>
      </c>
      <c r="CB323" s="68" t="s">
        <v>167</v>
      </c>
      <c r="CD323" s="68" t="s">
        <v>84</v>
      </c>
      <c r="CE323" s="68" t="s">
        <v>102</v>
      </c>
      <c r="CF323" s="68" t="s">
        <v>79</v>
      </c>
      <c r="CG323" s="68" t="s">
        <v>167</v>
      </c>
      <c r="CI323" s="68" t="s">
        <v>84</v>
      </c>
      <c r="CJ323" s="68" t="s">
        <v>102</v>
      </c>
      <c r="CK323" s="68" t="s">
        <v>79</v>
      </c>
      <c r="CL323" s="68" t="s">
        <v>167</v>
      </c>
      <c r="CN323" s="68" t="s">
        <v>84</v>
      </c>
      <c r="CO323" s="68" t="s">
        <v>102</v>
      </c>
      <c r="CP323" s="68" t="s">
        <v>79</v>
      </c>
      <c r="CQ323" s="68" t="s">
        <v>167</v>
      </c>
    </row>
    <row r="324" spans="1:95">
      <c r="A324" s="238">
        <v>0</v>
      </c>
      <c r="B324" s="865">
        <v>197</v>
      </c>
      <c r="C324" s="356" t="s">
        <v>65</v>
      </c>
      <c r="D324" s="592" t="str">
        <f>IFERROR(VLOOKUP(B324,'SETT AREA UNIT'!$B:$C,2,FALSE),"")</f>
        <v>KM 34</v>
      </c>
      <c r="E324" s="592" t="str">
        <f>IFERROR(IF(B324="","",VLOOKUP(B324,'UNIT UNREG'!$B:$C,2,FALSE)),"")</f>
        <v/>
      </c>
      <c r="F324" s="574"/>
      <c r="G324" s="238">
        <v>0</v>
      </c>
      <c r="H324" s="7">
        <v>390</v>
      </c>
      <c r="I324" s="356" t="s">
        <v>574</v>
      </c>
      <c r="J324" s="592" t="str">
        <f>IFERROR(VLOOKUP(H324,'SETT AREA UNIT'!$B:$C,2,FALSE),"")</f>
        <v>KM 34</v>
      </c>
      <c r="K324" s="592" t="str">
        <f>IFERROR(IF(H324="","",VLOOKUP(H324,'UNIT UNREG'!$B:$C,2,FALSE)),"")</f>
        <v/>
      </c>
      <c r="L324" s="574"/>
      <c r="M324" s="238">
        <v>5</v>
      </c>
      <c r="N324" s="7">
        <v>388</v>
      </c>
      <c r="O324" s="433" t="s">
        <v>427</v>
      </c>
      <c r="P324" s="592" t="str">
        <f>IFERROR(VLOOKUP(N324,'SETT AREA UNIT'!$B:$C,2,FALSE),"")</f>
        <v>KM 69</v>
      </c>
      <c r="Q324" s="592" t="str">
        <f>IFERROR(IF(N324="","",VLOOKUP(N324,'UNIT UNREG'!$B:$C,2,FALSE)),"")</f>
        <v/>
      </c>
      <c r="R324" s="574"/>
      <c r="S324" s="238">
        <v>0</v>
      </c>
      <c r="T324" s="7">
        <v>389</v>
      </c>
      <c r="U324" s="724" t="s">
        <v>70</v>
      </c>
      <c r="V324" s="592" t="str">
        <f>IFERROR(VLOOKUP(T324,'SETT AREA UNIT'!$B:$C,2,FALSE),"")</f>
        <v>KM 69</v>
      </c>
      <c r="W324" s="592" t="str">
        <f>IFERROR(IF(T324="","",VLOOKUP(T324,'UNIT UNREG'!$B:$C,2,FALSE)),"")</f>
        <v/>
      </c>
      <c r="X324" s="574"/>
      <c r="Y324" s="238"/>
      <c r="Z324" s="238"/>
      <c r="AA324" s="573"/>
      <c r="AB324" s="592" t="str">
        <f>IFERROR(VLOOKUP(Z324,'SETT AREA UNIT'!$B:$C,2,FALSE),"")</f>
        <v/>
      </c>
      <c r="AC324" s="592" t="str">
        <f>IFERROR(IF(Z324="","",VLOOKUP(Z324,'UNIT UNREG'!$B:$C,2,FALSE)),"")</f>
        <v/>
      </c>
      <c r="AE324" s="238"/>
      <c r="AF324" s="238"/>
      <c r="AG324" s="573"/>
      <c r="AH324" s="592" t="str">
        <f>IFERROR(VLOOKUP(AF324,'SETT AREA UNIT'!$B:$C,2,FALSE),"")</f>
        <v/>
      </c>
      <c r="AI324" s="592" t="str">
        <f>IFERROR(IF(AF324="","",VLOOKUP(AF324,'UNIT UNREG'!$B:$C,2,FALSE)),"")</f>
        <v/>
      </c>
      <c r="AK324" s="238"/>
      <c r="AL324" s="238"/>
      <c r="AM324" s="238"/>
      <c r="AN324" s="592" t="str">
        <f>IFERROR(VLOOKUP(AL324,'SETT AREA UNIT'!$B:$C,2,FALSE),"")</f>
        <v/>
      </c>
      <c r="AO324" s="592" t="str">
        <f>IFERROR(IF(AL324="","",VLOOKUP(AL324,'UNIT UNREG'!$B:$C,2,FALSE)),"")</f>
        <v/>
      </c>
      <c r="AQ324" s="238"/>
      <c r="AR324" s="238"/>
      <c r="AS324" s="238"/>
      <c r="AT324" s="592" t="str">
        <f>IFERROR(VLOOKUP(AR324,'SETT AREA UNIT'!$B:$C,2,FALSE),"")</f>
        <v/>
      </c>
      <c r="AU324" s="592" t="str">
        <f>IFERROR(IF(AR324="","",VLOOKUP(AR324,'UNIT UNREG'!$B:$C,2,FALSE)),"")</f>
        <v/>
      </c>
      <c r="AW324" s="238"/>
      <c r="AX324" s="238"/>
      <c r="AY324" s="238"/>
      <c r="AZ324" s="592" t="str">
        <f>IFERROR(VLOOKUP(AX324,'SETT AREA UNIT'!$B:$C,2,FALSE),"")</f>
        <v/>
      </c>
      <c r="BA324" s="592" t="str">
        <f>IFERROR(IF(AX324="","",VLOOKUP(AX324,'UNIT UNREG'!$B:$C,2,FALSE)),"")</f>
        <v/>
      </c>
      <c r="BC324" s="238">
        <v>0</v>
      </c>
      <c r="BD324" s="7">
        <v>218</v>
      </c>
      <c r="BE324" s="418" t="s">
        <v>566</v>
      </c>
      <c r="BF324" s="592" t="str">
        <f>IFERROR(VLOOKUP(BD324,'SETT AREA UNIT'!$B:$C,2,FALSE),"")</f>
        <v>KM 34</v>
      </c>
      <c r="BG324" s="592" t="str">
        <f>IFERROR(IF(BD324="","",VLOOKUP(BD324,'UNIT UNREG'!$B:$C,2,FALSE)),"")</f>
        <v/>
      </c>
      <c r="BH324" s="572"/>
      <c r="BI324" s="238"/>
      <c r="BJ324" s="238"/>
      <c r="BK324" s="238"/>
      <c r="BL324" s="592" t="str">
        <f>IFERROR(VLOOKUP(BJ324,'SETT AREA UNIT'!$B:$C,2,FALSE),"")</f>
        <v/>
      </c>
      <c r="BM324" s="592" t="str">
        <f>IFERROR(VLOOKUP(BJ324,'UNIT UNREG'!$B:$C,2,FALSE),"")</f>
        <v>UNREG</v>
      </c>
      <c r="BO324" s="238"/>
      <c r="BP324" s="238"/>
      <c r="BQ324" s="238"/>
      <c r="BR324" s="238"/>
      <c r="BT324" s="238"/>
      <c r="BU324" s="238"/>
      <c r="BV324" s="238"/>
      <c r="BW324" s="238"/>
      <c r="BY324" s="238"/>
      <c r="BZ324" s="238"/>
      <c r="CA324" s="238"/>
      <c r="CB324" s="238"/>
      <c r="CD324" s="238"/>
      <c r="CE324" s="238"/>
      <c r="CF324" s="238"/>
      <c r="CG324" s="238"/>
      <c r="CI324" s="238"/>
      <c r="CJ324" s="238"/>
      <c r="CK324" s="238"/>
      <c r="CL324" s="238"/>
      <c r="CN324" s="238"/>
      <c r="CO324" s="238"/>
      <c r="CP324" s="238"/>
      <c r="CQ324" s="238"/>
    </row>
    <row r="325" spans="1:95">
      <c r="A325" s="238">
        <v>52</v>
      </c>
      <c r="B325" s="7">
        <v>384</v>
      </c>
      <c r="C325" s="356" t="s">
        <v>65</v>
      </c>
      <c r="D325" s="592" t="str">
        <f>IFERROR(VLOOKUP(B325,'SETT AREA UNIT'!$B:$C,2,FALSE),"")</f>
        <v>KM 65</v>
      </c>
      <c r="E325" s="592" t="str">
        <f>IFERROR(IF(B325="","",VLOOKUP(B325,'UNIT UNREG'!$B:$C,2,FALSE)),"")</f>
        <v/>
      </c>
      <c r="F325" s="574"/>
      <c r="G325" s="238">
        <v>16</v>
      </c>
      <c r="H325" s="7">
        <v>292</v>
      </c>
      <c r="I325" s="356" t="s">
        <v>574</v>
      </c>
      <c r="J325" s="592" t="str">
        <f>IFERROR(VLOOKUP(H325,'SETT AREA UNIT'!$B:$C,2,FALSE),"")</f>
        <v>KM 34</v>
      </c>
      <c r="K325" s="592" t="str">
        <f>IFERROR(IF(H325="","",VLOOKUP(H325,'UNIT UNREG'!$B:$C,2,FALSE)),"")</f>
        <v/>
      </c>
      <c r="L325" s="574"/>
      <c r="M325" s="238">
        <v>9</v>
      </c>
      <c r="N325" s="7">
        <v>420</v>
      </c>
      <c r="O325" s="433" t="s">
        <v>427</v>
      </c>
      <c r="P325" s="592" t="str">
        <f>IFERROR(VLOOKUP(N325,'SETT AREA UNIT'!$B:$C,2,FALSE),"")</f>
        <v>KM 69</v>
      </c>
      <c r="Q325" s="592" t="str">
        <f>IFERROR(IF(N325="","",VLOOKUP(N325,'UNIT UNREG'!$B:$C,2,FALSE)),"")</f>
        <v/>
      </c>
      <c r="R325" s="574"/>
      <c r="S325" s="238">
        <v>0</v>
      </c>
      <c r="T325" s="7">
        <v>203</v>
      </c>
      <c r="U325" s="724" t="s">
        <v>70</v>
      </c>
      <c r="V325" s="592" t="str">
        <f>IFERROR(VLOOKUP(T325,'SETT AREA UNIT'!$B:$C,2,FALSE),"")</f>
        <v>KM 69</v>
      </c>
      <c r="W325" s="592" t="str">
        <f>IFERROR(IF(T325="","",VLOOKUP(T325,'UNIT UNREG'!$B:$C,2,FALSE)),"")</f>
        <v/>
      </c>
      <c r="X325" s="574"/>
      <c r="Y325" s="238"/>
      <c r="Z325" s="238"/>
      <c r="AA325" s="575"/>
      <c r="AB325" s="592" t="str">
        <f>IFERROR(VLOOKUP(Z325,'SETT AREA UNIT'!$B:$C,2,FALSE),"")</f>
        <v/>
      </c>
      <c r="AC325" s="592" t="str">
        <f>IFERROR(IF(Z325="","",VLOOKUP(Z325,'UNIT UNREG'!$B:$C,2,FALSE)),"")</f>
        <v/>
      </c>
      <c r="AE325" s="238"/>
      <c r="AF325" s="238"/>
      <c r="AG325" s="575"/>
      <c r="AH325" s="592" t="str">
        <f>IFERROR(VLOOKUP(AF325,'SETT AREA UNIT'!$B:$C,2,FALSE),"")</f>
        <v/>
      </c>
      <c r="AI325" s="592" t="str">
        <f>IFERROR(IF(AF325="","",VLOOKUP(AF325,'UNIT UNREG'!$B:$C,2,FALSE)),"")</f>
        <v/>
      </c>
      <c r="AK325" s="238"/>
      <c r="AL325" s="238"/>
      <c r="AM325" s="238"/>
      <c r="AN325" s="592" t="str">
        <f>IFERROR(VLOOKUP(AL325,'SETT AREA UNIT'!$B:$C,2,FALSE),"")</f>
        <v/>
      </c>
      <c r="AO325" s="592" t="str">
        <f>IFERROR(IF(AL325="","",VLOOKUP(AL325,'UNIT UNREG'!$B:$C,2,FALSE)),"")</f>
        <v/>
      </c>
      <c r="AQ325" s="238"/>
      <c r="AR325" s="238"/>
      <c r="AS325" s="238"/>
      <c r="AT325" s="592" t="str">
        <f>IFERROR(VLOOKUP(AR325,'SETT AREA UNIT'!$B:$C,2,FALSE),"")</f>
        <v/>
      </c>
      <c r="AU325" s="592" t="str">
        <f>IFERROR(IF(AR325="","",VLOOKUP(AR325,'UNIT UNREG'!$B:$C,2,FALSE)),"")</f>
        <v/>
      </c>
      <c r="AW325" s="238"/>
      <c r="AX325" s="238"/>
      <c r="AY325" s="238"/>
      <c r="AZ325" s="592" t="str">
        <f>IFERROR(VLOOKUP(AX325,'SETT AREA UNIT'!$B:$C,2,FALSE),"")</f>
        <v/>
      </c>
      <c r="BA325" s="592" t="str">
        <f>IFERROR(IF(AX325="","",VLOOKUP(AX325,'UNIT UNREG'!$B:$C,2,FALSE)),"")</f>
        <v/>
      </c>
      <c r="BC325" s="238">
        <v>0</v>
      </c>
      <c r="BD325" s="7">
        <v>412</v>
      </c>
      <c r="BE325" s="418" t="s">
        <v>566</v>
      </c>
      <c r="BF325" s="592" t="str">
        <f>IFERROR(VLOOKUP(BD325,'SETT AREA UNIT'!$B:$C,2,FALSE),"")</f>
        <v>KM 34</v>
      </c>
      <c r="BG325" s="592" t="str">
        <f>IFERROR(IF(BD325="","",VLOOKUP(BD325,'UNIT UNREG'!$B:$C,2,FALSE)),"")</f>
        <v/>
      </c>
      <c r="BH325" s="572"/>
      <c r="BI325" s="238"/>
      <c r="BJ325" s="238"/>
      <c r="BK325" s="238"/>
      <c r="BL325" s="592" t="str">
        <f>IFERROR(VLOOKUP(BJ325,'SETT AREA UNIT'!$B:$C,2,FALSE),"")</f>
        <v/>
      </c>
      <c r="BM325" s="592" t="str">
        <f>IFERROR(VLOOKUP(BJ325,'UNIT UNREG'!$B:$C,2,FALSE),"")</f>
        <v>UNREG</v>
      </c>
      <c r="BO325" s="238"/>
      <c r="BP325" s="238"/>
      <c r="BQ325" s="238"/>
      <c r="BR325" s="238"/>
      <c r="BT325" s="238"/>
      <c r="BU325" s="238"/>
      <c r="BV325" s="238"/>
      <c r="BW325" s="238"/>
      <c r="BY325" s="238"/>
      <c r="BZ325" s="238"/>
      <c r="CA325" s="238"/>
      <c r="CB325" s="238"/>
      <c r="CD325" s="238"/>
      <c r="CE325" s="238"/>
      <c r="CF325" s="238"/>
      <c r="CG325" s="238"/>
      <c r="CI325" s="238"/>
      <c r="CJ325" s="238"/>
      <c r="CK325" s="238"/>
      <c r="CL325" s="238"/>
      <c r="CN325" s="238"/>
      <c r="CO325" s="238"/>
      <c r="CP325" s="238"/>
      <c r="CQ325" s="238"/>
    </row>
    <row r="326" spans="1:95">
      <c r="A326" s="238">
        <v>58</v>
      </c>
      <c r="B326" s="7">
        <v>148</v>
      </c>
      <c r="C326" s="356" t="s">
        <v>65</v>
      </c>
      <c r="D326" s="592" t="str">
        <f>IFERROR(VLOOKUP(B326,'SETT AREA UNIT'!$B:$C,2,FALSE),"")</f>
        <v>KM 65</v>
      </c>
      <c r="E326" s="592" t="str">
        <f>IFERROR(IF(B326="","",VLOOKUP(B326,'UNIT UNREG'!$B:$C,2,FALSE)),"")</f>
        <v/>
      </c>
      <c r="F326" s="574"/>
      <c r="G326" s="238">
        <v>52</v>
      </c>
      <c r="H326" s="7">
        <v>369</v>
      </c>
      <c r="I326" s="356" t="s">
        <v>574</v>
      </c>
      <c r="J326" s="592" t="str">
        <f>IFERROR(VLOOKUP(H326,'SETT AREA UNIT'!$B:$C,2,FALSE),"")</f>
        <v>KM 65</v>
      </c>
      <c r="K326" s="592" t="str">
        <f>IFERROR(IF(H326="","",VLOOKUP(H326,'UNIT UNREG'!$B:$C,2,FALSE)),"")</f>
        <v/>
      </c>
      <c r="L326" s="574"/>
      <c r="M326" s="238">
        <v>9</v>
      </c>
      <c r="N326" s="7">
        <v>278</v>
      </c>
      <c r="O326" s="433" t="s">
        <v>427</v>
      </c>
      <c r="P326" s="592" t="str">
        <f>IFERROR(VLOOKUP(N326,'SETT AREA UNIT'!$B:$C,2,FALSE),"")</f>
        <v>KM 69</v>
      </c>
      <c r="Q326" s="592" t="str">
        <f>IFERROR(IF(N326="","",VLOOKUP(N326,'UNIT UNREG'!$B:$C,2,FALSE)),"")</f>
        <v/>
      </c>
      <c r="R326" s="574"/>
      <c r="S326" s="238">
        <v>29</v>
      </c>
      <c r="T326" s="7">
        <v>216</v>
      </c>
      <c r="U326" s="724" t="s">
        <v>70</v>
      </c>
      <c r="V326" s="592" t="str">
        <f>IFERROR(VLOOKUP(T326,'SETT AREA UNIT'!$B:$C,2,FALSE),"")</f>
        <v>KM 69</v>
      </c>
      <c r="W326" s="592" t="str">
        <f>IFERROR(IF(T326="","",VLOOKUP(T326,'UNIT UNREG'!$B:$C,2,FALSE)),"")</f>
        <v/>
      </c>
      <c r="X326" s="574"/>
      <c r="Y326" s="238"/>
      <c r="Z326" s="238"/>
      <c r="AA326" s="573"/>
      <c r="AB326" s="592" t="str">
        <f>IFERROR(VLOOKUP(Z326,'SETT AREA UNIT'!$B:$C,2,FALSE),"")</f>
        <v/>
      </c>
      <c r="AC326" s="592" t="str">
        <f>IFERROR(IF(Z326="","",VLOOKUP(Z326,'UNIT UNREG'!$B:$C,2,FALSE)),"")</f>
        <v/>
      </c>
      <c r="AE326" s="238"/>
      <c r="AF326" s="238"/>
      <c r="AG326" s="573"/>
      <c r="AH326" s="592" t="str">
        <f>IFERROR(VLOOKUP(AF326,'SETT AREA UNIT'!$B:$C,2,FALSE),"")</f>
        <v/>
      </c>
      <c r="AI326" s="592" t="str">
        <f>IFERROR(IF(AF326="","",VLOOKUP(AF326,'UNIT UNREG'!$B:$C,2,FALSE)),"")</f>
        <v/>
      </c>
      <c r="AK326" s="238"/>
      <c r="AL326" s="238"/>
      <c r="AM326" s="238"/>
      <c r="AN326" s="592" t="str">
        <f>IFERROR(VLOOKUP(AL326,'SETT AREA UNIT'!$B:$C,2,FALSE),"")</f>
        <v/>
      </c>
      <c r="AO326" s="592" t="str">
        <f>IFERROR(IF(AL326="","",VLOOKUP(AL326,'UNIT UNREG'!$B:$C,2,FALSE)),"")</f>
        <v/>
      </c>
      <c r="AQ326" s="238"/>
      <c r="AR326" s="238"/>
      <c r="AS326" s="238"/>
      <c r="AT326" s="592" t="str">
        <f>IFERROR(VLOOKUP(AR326,'SETT AREA UNIT'!$B:$C,2,FALSE),"")</f>
        <v/>
      </c>
      <c r="AU326" s="592" t="str">
        <f>IFERROR(IF(AR326="","",VLOOKUP(AR326,'UNIT UNREG'!$B:$C,2,FALSE)),"")</f>
        <v/>
      </c>
      <c r="AW326" s="238"/>
      <c r="AX326" s="238"/>
      <c r="AY326" s="238"/>
      <c r="AZ326" s="592" t="str">
        <f>IFERROR(VLOOKUP(AX326,'SETT AREA UNIT'!$B:$C,2,FALSE),"")</f>
        <v/>
      </c>
      <c r="BA326" s="592" t="str">
        <f>IFERROR(IF(AX326="","",VLOOKUP(AX326,'UNIT UNREG'!$B:$C,2,FALSE)),"")</f>
        <v/>
      </c>
      <c r="BC326" s="238">
        <v>5</v>
      </c>
      <c r="BD326" s="7">
        <v>408</v>
      </c>
      <c r="BE326" s="418" t="s">
        <v>566</v>
      </c>
      <c r="BF326" s="592" t="str">
        <f>IFERROR(VLOOKUP(BD326,'SETT AREA UNIT'!$B:$C,2,FALSE),"")</f>
        <v>KM 65</v>
      </c>
      <c r="BG326" s="592" t="str">
        <f>IFERROR(IF(BD326="","",VLOOKUP(BD326,'UNIT UNREG'!$B:$C,2,FALSE)),"")</f>
        <v/>
      </c>
      <c r="BH326" s="572"/>
      <c r="BI326" s="238"/>
      <c r="BJ326" s="238"/>
      <c r="BK326" s="238"/>
      <c r="BL326" s="592" t="str">
        <f>IFERROR(VLOOKUP(BJ326,'SETT AREA UNIT'!$B:$C,2,FALSE),"")</f>
        <v/>
      </c>
      <c r="BM326" s="592" t="str">
        <f>IFERROR(VLOOKUP(BJ326,'UNIT UNREG'!$B:$C,2,FALSE),"")</f>
        <v>UNREG</v>
      </c>
      <c r="BO326" s="238"/>
      <c r="BP326" s="238"/>
      <c r="BQ326" s="238"/>
      <c r="BR326" s="238"/>
      <c r="BT326" s="238"/>
      <c r="BU326" s="238"/>
      <c r="BV326" s="238"/>
      <c r="BW326" s="238"/>
      <c r="BY326" s="238"/>
      <c r="BZ326" s="238"/>
      <c r="CA326" s="238"/>
      <c r="CB326" s="238"/>
      <c r="CD326" s="238"/>
      <c r="CE326" s="238"/>
      <c r="CF326" s="238"/>
      <c r="CG326" s="238"/>
      <c r="CI326" s="238"/>
      <c r="CJ326" s="238"/>
      <c r="CK326" s="238"/>
      <c r="CL326" s="238"/>
      <c r="CN326" s="238"/>
      <c r="CO326" s="238"/>
      <c r="CP326" s="238"/>
      <c r="CQ326" s="238"/>
    </row>
    <row r="327" spans="1:95">
      <c r="A327" s="238"/>
      <c r="B327" s="238"/>
      <c r="C327" s="238"/>
      <c r="D327" s="592" t="str">
        <f>IFERROR(VLOOKUP(B327,'SETT AREA UNIT'!$B:$C,2,FALSE),"")</f>
        <v/>
      </c>
      <c r="E327" s="592" t="str">
        <f>IFERROR(IF(B327="","",VLOOKUP(B327,'UNIT UNREG'!$B:$C,2,FALSE)),"")</f>
        <v/>
      </c>
      <c r="F327" s="574"/>
      <c r="G327" s="238">
        <v>58</v>
      </c>
      <c r="H327" s="7">
        <v>397</v>
      </c>
      <c r="I327" s="356" t="s">
        <v>574</v>
      </c>
      <c r="J327" s="592" t="str">
        <f>IFERROR(VLOOKUP(H327,'SETT AREA UNIT'!$B:$C,2,FALSE),"")</f>
        <v>KM 65</v>
      </c>
      <c r="K327" s="592" t="str">
        <f>IFERROR(IF(H327="","",VLOOKUP(H327,'UNIT UNREG'!$B:$C,2,FALSE)),"")</f>
        <v/>
      </c>
      <c r="L327" s="574"/>
      <c r="M327" s="238">
        <v>37</v>
      </c>
      <c r="N327" s="7">
        <v>228</v>
      </c>
      <c r="O327" s="433" t="s">
        <v>427</v>
      </c>
      <c r="P327" s="592" t="str">
        <f>IFERROR(VLOOKUP(N327,'SETT AREA UNIT'!$B:$C,2,FALSE),"")</f>
        <v>KM 69</v>
      </c>
      <c r="Q327" s="592" t="str">
        <f>IFERROR(IF(N327="","",VLOOKUP(N327,'UNIT UNREG'!$B:$C,2,FALSE)),"")</f>
        <v/>
      </c>
      <c r="R327" s="574"/>
      <c r="S327" s="238">
        <v>30</v>
      </c>
      <c r="T327" s="7">
        <v>296</v>
      </c>
      <c r="U327" s="724" t="s">
        <v>70</v>
      </c>
      <c r="V327" s="592" t="str">
        <f>IFERROR(VLOOKUP(T327,'SETT AREA UNIT'!$B:$C,2,FALSE),"")</f>
        <v>KM 65</v>
      </c>
      <c r="W327" s="592" t="str">
        <f>IFERROR(IF(T327="","",VLOOKUP(T327,'UNIT UNREG'!$B:$C,2,FALSE)),"")</f>
        <v/>
      </c>
      <c r="X327" s="574"/>
      <c r="Y327" s="238"/>
      <c r="Z327" s="238"/>
      <c r="AA327" s="575"/>
      <c r="AB327" s="592" t="str">
        <f>IFERROR(VLOOKUP(Z327,'SETT AREA UNIT'!$B:$C,2,FALSE),"")</f>
        <v/>
      </c>
      <c r="AC327" s="592" t="str">
        <f>IFERROR(IF(Z327="","",VLOOKUP(Z327,'UNIT UNREG'!$B:$C,2,FALSE)),"")</f>
        <v/>
      </c>
      <c r="AE327" s="238"/>
      <c r="AF327" s="238"/>
      <c r="AG327" s="575"/>
      <c r="AH327" s="592" t="str">
        <f>IFERROR(VLOOKUP(AF327,'SETT AREA UNIT'!$B:$C,2,FALSE),"")</f>
        <v/>
      </c>
      <c r="AI327" s="592" t="str">
        <f>IFERROR(IF(AF327="","",VLOOKUP(AF327,'UNIT UNREG'!$B:$C,2,FALSE)),"")</f>
        <v/>
      </c>
      <c r="AK327" s="238"/>
      <c r="AL327" s="238"/>
      <c r="AM327" s="238"/>
      <c r="AN327" s="592" t="str">
        <f>IFERROR(VLOOKUP(AL327,'SETT AREA UNIT'!$B:$C,2,FALSE),"")</f>
        <v/>
      </c>
      <c r="AO327" s="592" t="str">
        <f>IFERROR(IF(AL327="","",VLOOKUP(AL327,'UNIT UNREG'!$B:$C,2,FALSE)),"")</f>
        <v/>
      </c>
      <c r="AQ327" s="238"/>
      <c r="AR327" s="238"/>
      <c r="AS327" s="238"/>
      <c r="AT327" s="592" t="str">
        <f>IFERROR(VLOOKUP(AR327,'SETT AREA UNIT'!$B:$C,2,FALSE),"")</f>
        <v/>
      </c>
      <c r="AU327" s="592" t="str">
        <f>IFERROR(IF(AR327="","",VLOOKUP(AR327,'UNIT UNREG'!$B:$C,2,FALSE)),"")</f>
        <v/>
      </c>
      <c r="AW327" s="238"/>
      <c r="AX327" s="238"/>
      <c r="AY327" s="238"/>
      <c r="AZ327" s="592" t="str">
        <f>IFERROR(VLOOKUP(AX327,'SETT AREA UNIT'!$B:$C,2,FALSE),"")</f>
        <v/>
      </c>
      <c r="BA327" s="592" t="str">
        <f>IFERROR(IF(AX327="","",VLOOKUP(AX327,'UNIT UNREG'!$B:$C,2,FALSE)),"")</f>
        <v/>
      </c>
      <c r="BC327" s="238">
        <v>5</v>
      </c>
      <c r="BD327" s="7">
        <v>298</v>
      </c>
      <c r="BE327" s="418" t="s">
        <v>566</v>
      </c>
      <c r="BF327" s="592" t="str">
        <f>IFERROR(VLOOKUP(BD327,'SETT AREA UNIT'!$B:$C,2,FALSE),"")</f>
        <v>KM 65</v>
      </c>
      <c r="BG327" s="592" t="str">
        <f>IFERROR(IF(BD327="","",VLOOKUP(BD327,'UNIT UNREG'!$B:$C,2,FALSE)),"")</f>
        <v/>
      </c>
      <c r="BH327" s="572"/>
      <c r="BI327" s="238"/>
      <c r="BJ327" s="238"/>
      <c r="BK327" s="238"/>
      <c r="BL327" s="592" t="str">
        <f>IFERROR(VLOOKUP(BJ327,'SETT AREA UNIT'!$B:$C,2,FALSE),"")</f>
        <v/>
      </c>
      <c r="BM327" s="592" t="str">
        <f>IFERROR(VLOOKUP(BJ327,'UNIT UNREG'!$B:$C,2,FALSE),"")</f>
        <v>UNREG</v>
      </c>
      <c r="BO327" s="238"/>
      <c r="BP327" s="238"/>
      <c r="BQ327" s="238"/>
      <c r="BR327" s="238"/>
      <c r="BT327" s="238"/>
      <c r="BU327" s="238"/>
      <c r="BV327" s="238"/>
      <c r="BW327" s="238"/>
      <c r="BY327" s="238"/>
      <c r="BZ327" s="238"/>
      <c r="CA327" s="238"/>
      <c r="CB327" s="238"/>
      <c r="CD327" s="238"/>
      <c r="CE327" s="238"/>
      <c r="CF327" s="238"/>
      <c r="CG327" s="238"/>
      <c r="CI327" s="238"/>
      <c r="CJ327" s="238"/>
      <c r="CK327" s="238"/>
      <c r="CL327" s="238"/>
      <c r="CN327" s="238"/>
      <c r="CO327" s="238"/>
      <c r="CP327" s="238"/>
      <c r="CQ327" s="238"/>
    </row>
    <row r="328" spans="1:95">
      <c r="A328" s="238"/>
      <c r="B328" s="238"/>
      <c r="C328" s="238"/>
      <c r="D328" s="592" t="str">
        <f>IFERROR(VLOOKUP(B328,'SETT AREA UNIT'!$B:$C,2,FALSE),"")</f>
        <v/>
      </c>
      <c r="E328" s="592" t="str">
        <f>IFERROR(IF(B328="","",VLOOKUP(B328,'UNIT UNREG'!$B:$C,2,FALSE)),"")</f>
        <v/>
      </c>
      <c r="F328" s="574"/>
      <c r="G328" s="238"/>
      <c r="H328" s="238"/>
      <c r="I328" s="238"/>
      <c r="J328" s="592" t="str">
        <f>IFERROR(VLOOKUP(H328,'SETT AREA UNIT'!$B:$C,2,FALSE),"")</f>
        <v/>
      </c>
      <c r="K328" s="592" t="str">
        <f>IFERROR(IF(H328="","",VLOOKUP(H328,'UNIT UNREG'!$B:$C,2,FALSE)),"")</f>
        <v/>
      </c>
      <c r="L328" s="574"/>
      <c r="M328" s="238">
        <v>38</v>
      </c>
      <c r="N328" s="7">
        <v>338</v>
      </c>
      <c r="O328" s="433" t="s">
        <v>427</v>
      </c>
      <c r="P328" s="592" t="str">
        <f>IFERROR(VLOOKUP(N328,'SETT AREA UNIT'!$B:$C,2,FALSE),"")</f>
        <v>KM 69</v>
      </c>
      <c r="Q328" s="592" t="str">
        <f>IFERROR(IF(N328="","",VLOOKUP(N328,'UNIT UNREG'!$B:$C,2,FALSE)),"")</f>
        <v/>
      </c>
      <c r="R328" s="574"/>
      <c r="S328" s="238">
        <v>36</v>
      </c>
      <c r="T328" s="7">
        <v>358</v>
      </c>
      <c r="U328" s="724" t="s">
        <v>70</v>
      </c>
      <c r="V328" s="592" t="str">
        <f>IFERROR(VLOOKUP(T328,'SETT AREA UNIT'!$B:$C,2,FALSE),"")</f>
        <v>KM 69</v>
      </c>
      <c r="W328" s="592" t="str">
        <f>IFERROR(IF(T328="","",VLOOKUP(T328,'UNIT UNREG'!$B:$C,2,FALSE)),"")</f>
        <v/>
      </c>
      <c r="X328" s="574"/>
      <c r="Y328" s="238"/>
      <c r="Z328" s="238"/>
      <c r="AA328" s="573"/>
      <c r="AB328" s="592" t="str">
        <f>IFERROR(VLOOKUP(Z328,'SETT AREA UNIT'!$B:$C,2,FALSE),"")</f>
        <v/>
      </c>
      <c r="AC328" s="592" t="str">
        <f>IFERROR(IF(Z328="","",VLOOKUP(Z328,'UNIT UNREG'!$B:$C,2,FALSE)),"")</f>
        <v/>
      </c>
      <c r="AE328" s="238"/>
      <c r="AF328" s="238"/>
      <c r="AG328" s="573"/>
      <c r="AH328" s="592" t="str">
        <f>IFERROR(VLOOKUP(AF328,'SETT AREA UNIT'!$B:$C,2,FALSE),"")</f>
        <v/>
      </c>
      <c r="AI328" s="592" t="str">
        <f>IFERROR(IF(AF328="","",VLOOKUP(AF328,'UNIT UNREG'!$B:$C,2,FALSE)),"")</f>
        <v/>
      </c>
      <c r="AK328" s="238"/>
      <c r="AL328" s="238"/>
      <c r="AM328" s="238"/>
      <c r="AN328" s="592" t="str">
        <f>IFERROR(VLOOKUP(AL328,'SETT AREA UNIT'!$B:$C,2,FALSE),"")</f>
        <v/>
      </c>
      <c r="AO328" s="592" t="str">
        <f>IFERROR(IF(AL328="","",VLOOKUP(AL328,'UNIT UNREG'!$B:$C,2,FALSE)),"")</f>
        <v/>
      </c>
      <c r="AQ328" s="238"/>
      <c r="AR328" s="238"/>
      <c r="AS328" s="238"/>
      <c r="AT328" s="592" t="str">
        <f>IFERROR(VLOOKUP(AR328,'SETT AREA UNIT'!$B:$C,2,FALSE),"")</f>
        <v/>
      </c>
      <c r="AU328" s="592" t="str">
        <f>IFERROR(IF(AR328="","",VLOOKUP(AR328,'UNIT UNREG'!$B:$C,2,FALSE)),"")</f>
        <v/>
      </c>
      <c r="AW328" s="238"/>
      <c r="AX328" s="238"/>
      <c r="AY328" s="238"/>
      <c r="AZ328" s="592" t="str">
        <f>IFERROR(VLOOKUP(AX328,'SETT AREA UNIT'!$B:$C,2,FALSE),"")</f>
        <v/>
      </c>
      <c r="BA328" s="592" t="str">
        <f>IFERROR(IF(AX328="","",VLOOKUP(AX328,'UNIT UNREG'!$B:$C,2,FALSE)),"")</f>
        <v/>
      </c>
      <c r="BC328" s="238">
        <v>12</v>
      </c>
      <c r="BD328" s="7">
        <v>97</v>
      </c>
      <c r="BE328" s="418" t="s">
        <v>566</v>
      </c>
      <c r="BF328" s="592" t="str">
        <f>IFERROR(VLOOKUP(BD328,'SETT AREA UNIT'!$B:$C,2,FALSE),"")</f>
        <v>KM 34</v>
      </c>
      <c r="BG328" s="592" t="str">
        <f>IFERROR(IF(BD328="","",VLOOKUP(BD328,'UNIT UNREG'!$B:$C,2,FALSE)),"")</f>
        <v/>
      </c>
      <c r="BH328" s="572"/>
      <c r="BI328" s="238"/>
      <c r="BJ328" s="238"/>
      <c r="BK328" s="238"/>
      <c r="BL328" s="592" t="str">
        <f>IFERROR(VLOOKUP(BJ328,'SETT AREA UNIT'!$B:$C,2,FALSE),"")</f>
        <v/>
      </c>
      <c r="BM328" s="592" t="str">
        <f>IFERROR(VLOOKUP(BJ328,'UNIT UNREG'!$B:$C,2,FALSE),"")</f>
        <v>UNREG</v>
      </c>
      <c r="BO328" s="238"/>
      <c r="BP328" s="238"/>
      <c r="BQ328" s="238"/>
      <c r="BR328" s="238"/>
      <c r="BT328" s="238"/>
      <c r="BU328" s="238"/>
      <c r="BV328" s="238"/>
      <c r="BW328" s="238"/>
      <c r="BY328" s="238"/>
      <c r="BZ328" s="238"/>
      <c r="CA328" s="238"/>
      <c r="CB328" s="238"/>
      <c r="CD328" s="238"/>
      <c r="CE328" s="238"/>
      <c r="CF328" s="238"/>
      <c r="CG328" s="238"/>
      <c r="CI328" s="238"/>
      <c r="CJ328" s="238"/>
      <c r="CK328" s="238"/>
      <c r="CL328" s="238"/>
      <c r="CN328" s="238"/>
      <c r="CO328" s="238"/>
      <c r="CP328" s="238"/>
      <c r="CQ328" s="238"/>
    </row>
    <row r="329" spans="1:95">
      <c r="A329" s="238"/>
      <c r="B329" s="238"/>
      <c r="C329" s="238"/>
      <c r="D329" s="592" t="str">
        <f>IFERROR(VLOOKUP(B329,'SETT AREA UNIT'!$B:$C,2,FALSE),"")</f>
        <v/>
      </c>
      <c r="E329" s="592" t="str">
        <f>IFERROR(IF(B329="","",VLOOKUP(B329,'UNIT UNREG'!$B:$C,2,FALSE)),"")</f>
        <v/>
      </c>
      <c r="F329" s="574"/>
      <c r="G329" s="238"/>
      <c r="H329" s="238"/>
      <c r="I329" s="238"/>
      <c r="J329" s="592" t="str">
        <f>IFERROR(VLOOKUP(H329,'SETT AREA UNIT'!$B:$C,2,FALSE),"")</f>
        <v/>
      </c>
      <c r="K329" s="592" t="str">
        <f>IFERROR(IF(H329="","",VLOOKUP(H329,'UNIT UNREG'!$B:$C,2,FALSE)),"")</f>
        <v/>
      </c>
      <c r="L329" s="574"/>
      <c r="M329" s="238">
        <v>45</v>
      </c>
      <c r="N329" s="7">
        <v>302</v>
      </c>
      <c r="O329" s="433" t="s">
        <v>427</v>
      </c>
      <c r="P329" s="592" t="str">
        <f>IFERROR(VLOOKUP(N329,'SETT AREA UNIT'!$B:$C,2,FALSE),"")</f>
        <v>KM 65</v>
      </c>
      <c r="Q329" s="592" t="str">
        <f>IFERROR(IF(N329="","",VLOOKUP(N329,'UNIT UNREG'!$B:$C,2,FALSE)),"")</f>
        <v/>
      </c>
      <c r="R329" s="574"/>
      <c r="S329" s="238">
        <v>37</v>
      </c>
      <c r="T329" s="7">
        <v>309</v>
      </c>
      <c r="U329" s="724" t="s">
        <v>70</v>
      </c>
      <c r="V329" s="592" t="str">
        <f>IFERROR(VLOOKUP(T329,'SETT AREA UNIT'!$B:$C,2,FALSE),"")</f>
        <v>KM 69</v>
      </c>
      <c r="W329" s="592" t="str">
        <f>IFERROR(IF(T329="","",VLOOKUP(T329,'UNIT UNREG'!$B:$C,2,FALSE)),"")</f>
        <v/>
      </c>
      <c r="X329" s="574"/>
      <c r="Y329" s="238"/>
      <c r="Z329" s="238"/>
      <c r="AA329" s="575"/>
      <c r="AB329" s="592" t="str">
        <f>IFERROR(VLOOKUP(Z329,'SETT AREA UNIT'!$B:$C,2,FALSE),"")</f>
        <v/>
      </c>
      <c r="AC329" s="592" t="str">
        <f>IFERROR(IF(Z329="","",VLOOKUP(Z329,'UNIT UNREG'!$B:$C,2,FALSE)),"")</f>
        <v/>
      </c>
      <c r="AE329" s="238"/>
      <c r="AF329" s="238"/>
      <c r="AG329" s="575"/>
      <c r="AH329" s="592" t="str">
        <f>IFERROR(VLOOKUP(AF329,'SETT AREA UNIT'!$B:$C,2,FALSE),"")</f>
        <v/>
      </c>
      <c r="AI329" s="592" t="str">
        <f>IFERROR(IF(AF329="","",VLOOKUP(AF329,'UNIT UNREG'!$B:$C,2,FALSE)),"")</f>
        <v/>
      </c>
      <c r="AK329" s="238"/>
      <c r="AL329" s="238"/>
      <c r="AM329" s="238"/>
      <c r="AN329" s="592" t="str">
        <f>IFERROR(VLOOKUP(AL329,'SETT AREA UNIT'!$B:$C,2,FALSE),"")</f>
        <v/>
      </c>
      <c r="AO329" s="592" t="str">
        <f>IFERROR(IF(AL329="","",VLOOKUP(AL329,'UNIT UNREG'!$B:$C,2,FALSE)),"")</f>
        <v/>
      </c>
      <c r="AQ329" s="238"/>
      <c r="AR329" s="238"/>
      <c r="AS329" s="238"/>
      <c r="AT329" s="592" t="str">
        <f>IFERROR(VLOOKUP(AR329,'SETT AREA UNIT'!$B:$C,2,FALSE),"")</f>
        <v/>
      </c>
      <c r="AU329" s="592" t="str">
        <f>IFERROR(IF(AR329="","",VLOOKUP(AR329,'UNIT UNREG'!$B:$C,2,FALSE)),"")</f>
        <v/>
      </c>
      <c r="AW329" s="238"/>
      <c r="AX329" s="238"/>
      <c r="AY329" s="238"/>
      <c r="AZ329" s="592" t="str">
        <f>IFERROR(VLOOKUP(AX329,'SETT AREA UNIT'!$B:$C,2,FALSE),"")</f>
        <v/>
      </c>
      <c r="BA329" s="592" t="str">
        <f>IFERROR(IF(AX329="","",VLOOKUP(AX329,'UNIT UNREG'!$B:$C,2,FALSE)),"")</f>
        <v/>
      </c>
      <c r="BC329" s="238">
        <v>23</v>
      </c>
      <c r="BD329" s="7">
        <v>368</v>
      </c>
      <c r="BE329" s="418" t="s">
        <v>566</v>
      </c>
      <c r="BF329" s="592" t="str">
        <f>IFERROR(VLOOKUP(BD329,'SETT AREA UNIT'!$B:$C,2,FALSE),"")</f>
        <v>KM 34</v>
      </c>
      <c r="BG329" s="592" t="str">
        <f>IFERROR(IF(BD329="","",VLOOKUP(BD329,'UNIT UNREG'!$B:$C,2,FALSE)),"")</f>
        <v/>
      </c>
      <c r="BH329" s="572"/>
      <c r="BI329" s="238"/>
      <c r="BJ329" s="238"/>
      <c r="BK329" s="238"/>
      <c r="BL329" s="592" t="str">
        <f>IFERROR(VLOOKUP(BJ329,'SETT AREA UNIT'!$B:$C,2,FALSE),"")</f>
        <v/>
      </c>
      <c r="BM329" s="592" t="str">
        <f>IFERROR(VLOOKUP(BJ329,'UNIT UNREG'!$B:$C,2,FALSE),"")</f>
        <v>UNREG</v>
      </c>
      <c r="BO329" s="238"/>
      <c r="BP329" s="238"/>
      <c r="BQ329" s="238"/>
      <c r="BR329" s="238"/>
      <c r="BT329" s="238"/>
      <c r="BU329" s="238"/>
      <c r="BV329" s="238"/>
      <c r="BW329" s="238"/>
      <c r="BY329" s="238"/>
      <c r="BZ329" s="238"/>
      <c r="CA329" s="238"/>
      <c r="CB329" s="238"/>
      <c r="CD329" s="238"/>
      <c r="CE329" s="238"/>
      <c r="CF329" s="238"/>
      <c r="CG329" s="238"/>
      <c r="CI329" s="238"/>
      <c r="CJ329" s="238"/>
      <c r="CK329" s="238"/>
      <c r="CL329" s="238"/>
      <c r="CN329" s="238"/>
      <c r="CO329" s="238"/>
      <c r="CP329" s="238"/>
      <c r="CQ329" s="238"/>
    </row>
    <row r="330" spans="1:95">
      <c r="A330" s="238"/>
      <c r="B330" s="238"/>
      <c r="C330" s="238"/>
      <c r="D330" s="592" t="str">
        <f>IFERROR(VLOOKUP(B330,'SETT AREA UNIT'!$B:$C,2,FALSE),"")</f>
        <v/>
      </c>
      <c r="E330" s="592" t="str">
        <f>IFERROR(IF(B330="","",VLOOKUP(B330,'UNIT UNREG'!$B:$C,2,FALSE)),"")</f>
        <v/>
      </c>
      <c r="F330" s="574"/>
      <c r="G330" s="238"/>
      <c r="H330" s="238"/>
      <c r="I330" s="238"/>
      <c r="J330" s="592" t="str">
        <f>IFERROR(VLOOKUP(H330,'SETT AREA UNIT'!$B:$C,2,FALSE),"")</f>
        <v/>
      </c>
      <c r="K330" s="592" t="str">
        <f>IFERROR(IF(H330="","",VLOOKUP(H330,'UNIT UNREG'!$B:$C,2,FALSE)),"")</f>
        <v/>
      </c>
      <c r="L330" s="574"/>
      <c r="M330" s="238"/>
      <c r="N330" s="238"/>
      <c r="O330" s="575"/>
      <c r="P330" s="592" t="str">
        <f>IFERROR(VLOOKUP(N330,'SETT AREA UNIT'!$B:$C,2,FALSE),"")</f>
        <v/>
      </c>
      <c r="Q330" s="592" t="str">
        <f>IFERROR(IF(N330="","",VLOOKUP(N330,'UNIT UNREG'!$B:$C,2,FALSE)),"")</f>
        <v/>
      </c>
      <c r="R330" s="574"/>
      <c r="S330" s="238">
        <v>40</v>
      </c>
      <c r="T330" s="7">
        <v>391</v>
      </c>
      <c r="U330" s="724" t="s">
        <v>70</v>
      </c>
      <c r="V330" s="592" t="str">
        <f>IFERROR(VLOOKUP(T330,'SETT AREA UNIT'!$B:$C,2,FALSE),"")</f>
        <v>KM 69</v>
      </c>
      <c r="W330" s="592" t="str">
        <f>IFERROR(IF(T330="","",VLOOKUP(T330,'UNIT UNREG'!$B:$C,2,FALSE)),"")</f>
        <v/>
      </c>
      <c r="X330" s="574"/>
      <c r="Y330" s="238"/>
      <c r="Z330" s="238"/>
      <c r="AA330" s="573"/>
      <c r="AB330" s="592" t="str">
        <f>IFERROR(VLOOKUP(Z330,'SETT AREA UNIT'!$B:$C,2,FALSE),"")</f>
        <v/>
      </c>
      <c r="AC330" s="592" t="str">
        <f>IFERROR(IF(Z330="","",VLOOKUP(Z330,'UNIT UNREG'!$B:$C,2,FALSE)),"")</f>
        <v/>
      </c>
      <c r="AE330" s="238"/>
      <c r="AF330" s="238"/>
      <c r="AG330" s="573"/>
      <c r="AH330" s="592" t="str">
        <f>IFERROR(VLOOKUP(AF330,'SETT AREA UNIT'!$B:$C,2,FALSE),"")</f>
        <v/>
      </c>
      <c r="AI330" s="592" t="str">
        <f>IFERROR(IF(AF330="","",VLOOKUP(AF330,'UNIT UNREG'!$B:$C,2,FALSE)),"")</f>
        <v/>
      </c>
      <c r="AK330" s="238"/>
      <c r="AL330" s="238"/>
      <c r="AM330" s="238"/>
      <c r="AN330" s="592" t="str">
        <f>IFERROR(VLOOKUP(AL330,'SETT AREA UNIT'!$B:$C,2,FALSE),"")</f>
        <v/>
      </c>
      <c r="AO330" s="592" t="str">
        <f>IFERROR(IF(AL330="","",VLOOKUP(AL330,'UNIT UNREG'!$B:$C,2,FALSE)),"")</f>
        <v/>
      </c>
      <c r="AQ330" s="238"/>
      <c r="AR330" s="238"/>
      <c r="AS330" s="238"/>
      <c r="AT330" s="592" t="str">
        <f>IFERROR(VLOOKUP(AR330,'SETT AREA UNIT'!$B:$C,2,FALSE),"")</f>
        <v/>
      </c>
      <c r="AU330" s="592" t="str">
        <f>IFERROR(IF(AR330="","",VLOOKUP(AR330,'UNIT UNREG'!$B:$C,2,FALSE)),"")</f>
        <v/>
      </c>
      <c r="AW330" s="238"/>
      <c r="AX330" s="238"/>
      <c r="AY330" s="238"/>
      <c r="AZ330" s="592" t="str">
        <f>IFERROR(VLOOKUP(AX330,'SETT AREA UNIT'!$B:$C,2,FALSE),"")</f>
        <v/>
      </c>
      <c r="BA330" s="592" t="str">
        <f>IFERROR(IF(AX330="","",VLOOKUP(AX330,'UNIT UNREG'!$B:$C,2,FALSE)),"")</f>
        <v/>
      </c>
      <c r="BC330" s="238"/>
      <c r="BD330" s="238"/>
      <c r="BE330" s="573"/>
      <c r="BF330" s="592" t="str">
        <f>IFERROR(VLOOKUP(BD330,'SETT AREA UNIT'!$B:$C,2,FALSE),"")</f>
        <v/>
      </c>
      <c r="BG330" s="592" t="str">
        <f>IFERROR(IF(BD330="","",VLOOKUP(BD330,'UNIT UNREG'!$B:$C,2,FALSE)),"")</f>
        <v/>
      </c>
      <c r="BH330" s="572"/>
      <c r="BI330" s="238"/>
      <c r="BJ330" s="238"/>
      <c r="BK330" s="573"/>
      <c r="BL330" s="592" t="str">
        <f>IFERROR(VLOOKUP(BJ330,'SETT AREA UNIT'!$B:$C,2,FALSE),"")</f>
        <v/>
      </c>
      <c r="BM330" s="592" t="str">
        <f>IFERROR(VLOOKUP(BJ330,'UNIT UNREG'!$B:$C,2,FALSE),"")</f>
        <v>UNREG</v>
      </c>
      <c r="BO330" s="238"/>
      <c r="BP330" s="238"/>
      <c r="BQ330" s="238"/>
      <c r="BR330" s="238"/>
      <c r="BT330" s="238"/>
      <c r="BU330" s="238"/>
      <c r="BV330" s="238"/>
      <c r="BW330" s="238"/>
      <c r="BY330" s="238"/>
      <c r="BZ330" s="238"/>
      <c r="CA330" s="238"/>
      <c r="CB330" s="238"/>
      <c r="CD330" s="238"/>
      <c r="CE330" s="238"/>
      <c r="CF330" s="238"/>
      <c r="CG330" s="238"/>
      <c r="CI330" s="238"/>
      <c r="CJ330" s="238"/>
      <c r="CK330" s="238"/>
      <c r="CL330" s="238"/>
      <c r="CN330" s="238"/>
      <c r="CO330" s="238"/>
      <c r="CP330" s="238"/>
      <c r="CQ330" s="238"/>
    </row>
    <row r="331" spans="1:95">
      <c r="A331" s="238"/>
      <c r="B331" s="238"/>
      <c r="C331" s="238"/>
      <c r="D331" s="592" t="str">
        <f>IFERROR(VLOOKUP(B331,'SETT AREA UNIT'!$B:$C,2,FALSE),"")</f>
        <v/>
      </c>
      <c r="E331" s="592" t="str">
        <f>IFERROR(IF(B331="","",VLOOKUP(B331,'UNIT UNREG'!$B:$C,2,FALSE)),"")</f>
        <v/>
      </c>
      <c r="F331" s="574"/>
      <c r="G331" s="238"/>
      <c r="H331" s="238"/>
      <c r="I331" s="238"/>
      <c r="J331" s="592" t="str">
        <f>IFERROR(VLOOKUP(H331,'SETT AREA UNIT'!$B:$C,2,FALSE),"")</f>
        <v/>
      </c>
      <c r="K331" s="592" t="str">
        <f>IFERROR(IF(H331="","",VLOOKUP(H331,'UNIT UNREG'!$B:$C,2,FALSE)),"")</f>
        <v/>
      </c>
      <c r="L331" s="574"/>
      <c r="M331" s="238"/>
      <c r="N331" s="238"/>
      <c r="O331" s="575"/>
      <c r="P331" s="592" t="str">
        <f>IFERROR(VLOOKUP(N331,'SETT AREA UNIT'!$B:$C,2,FALSE),"")</f>
        <v/>
      </c>
      <c r="Q331" s="592" t="str">
        <f>IFERROR(IF(N331="","",VLOOKUP(N331,'UNIT UNREG'!$B:$C,2,FALSE)),"")</f>
        <v/>
      </c>
      <c r="R331" s="574"/>
      <c r="S331" s="238">
        <v>48</v>
      </c>
      <c r="T331" s="7">
        <v>123</v>
      </c>
      <c r="U331" s="724" t="s">
        <v>70</v>
      </c>
      <c r="V331" s="592" t="str">
        <f>IFERROR(VLOOKUP(T331,'SETT AREA UNIT'!$B:$C,2,FALSE),"")</f>
        <v>KM 69</v>
      </c>
      <c r="W331" s="592" t="str">
        <f>IFERROR(IF(T331="","",VLOOKUP(T331,'UNIT UNREG'!$B:$C,2,FALSE)),"")</f>
        <v/>
      </c>
      <c r="X331" s="574"/>
      <c r="Y331" s="238"/>
      <c r="Z331" s="238"/>
      <c r="AA331" s="575"/>
      <c r="AB331" s="592" t="str">
        <f>IFERROR(VLOOKUP(Z331,'SETT AREA UNIT'!$B:$C,2,FALSE),"")</f>
        <v/>
      </c>
      <c r="AC331" s="592" t="str">
        <f>IFERROR(IF(Z331="","",VLOOKUP(Z331,'UNIT UNREG'!$B:$C,2,FALSE)),"")</f>
        <v/>
      </c>
      <c r="AE331" s="238"/>
      <c r="AF331" s="238"/>
      <c r="AG331" s="575"/>
      <c r="AH331" s="592" t="str">
        <f>IFERROR(VLOOKUP(AF331,'SETT AREA UNIT'!$B:$C,2,FALSE),"")</f>
        <v/>
      </c>
      <c r="AI331" s="592" t="str">
        <f>IFERROR(IF(AF331="","",VLOOKUP(AF331,'UNIT UNREG'!$B:$C,2,FALSE)),"")</f>
        <v/>
      </c>
      <c r="AK331" s="238"/>
      <c r="AL331" s="238"/>
      <c r="AM331" s="238"/>
      <c r="AN331" s="592" t="str">
        <f>IFERROR(VLOOKUP(AL331,'SETT AREA UNIT'!$B:$C,2,FALSE),"")</f>
        <v/>
      </c>
      <c r="AO331" s="592" t="str">
        <f>IFERROR(IF(AL331="","",VLOOKUP(AL331,'UNIT UNREG'!$B:$C,2,FALSE)),"")</f>
        <v/>
      </c>
      <c r="AQ331" s="238"/>
      <c r="AR331" s="238"/>
      <c r="AS331" s="238"/>
      <c r="AT331" s="592" t="str">
        <f>IFERROR(VLOOKUP(AR331,'SETT AREA UNIT'!$B:$C,2,FALSE),"")</f>
        <v/>
      </c>
      <c r="AU331" s="592" t="str">
        <f>IFERROR(IF(AR331="","",VLOOKUP(AR331,'UNIT UNREG'!$B:$C,2,FALSE)),"")</f>
        <v/>
      </c>
      <c r="AW331" s="238"/>
      <c r="AX331" s="238"/>
      <c r="AY331" s="575"/>
      <c r="AZ331" s="592" t="str">
        <f>IFERROR(VLOOKUP(AX331,'SETT AREA UNIT'!$B:$C,2,FALSE),"")</f>
        <v/>
      </c>
      <c r="BA331" s="592" t="str">
        <f>IFERROR(IF(AX331="","",VLOOKUP(AX331,'UNIT UNREG'!$B:$C,2,FALSE)),"")</f>
        <v/>
      </c>
      <c r="BC331" s="238"/>
      <c r="BD331" s="238"/>
      <c r="BE331" s="575"/>
      <c r="BF331" s="592" t="str">
        <f>IFERROR(VLOOKUP(BD331,'SETT AREA UNIT'!$B:$C,2,FALSE),"")</f>
        <v/>
      </c>
      <c r="BG331" s="592" t="str">
        <f>IFERROR(IF(BD331="","",VLOOKUP(BD331,'UNIT UNREG'!$B:$C,2,FALSE)),"")</f>
        <v/>
      </c>
      <c r="BH331" s="572"/>
      <c r="BI331" s="238"/>
      <c r="BJ331" s="238"/>
      <c r="BK331" s="575"/>
      <c r="BL331" s="592" t="str">
        <f>IFERROR(VLOOKUP(BJ331,'SETT AREA UNIT'!$B:$C,2,FALSE),"")</f>
        <v/>
      </c>
      <c r="BM331" s="592" t="str">
        <f>IFERROR(VLOOKUP(BJ331,'UNIT UNREG'!$B:$C,2,FALSE),"")</f>
        <v>UNREG</v>
      </c>
      <c r="BO331" s="238"/>
      <c r="BP331" s="238"/>
      <c r="BQ331" s="238"/>
      <c r="BR331" s="238"/>
      <c r="BT331" s="238"/>
      <c r="BU331" s="238"/>
      <c r="BV331" s="238"/>
      <c r="BW331" s="238"/>
      <c r="BY331" s="238"/>
      <c r="BZ331" s="238"/>
      <c r="CA331" s="238"/>
      <c r="CB331" s="238"/>
      <c r="CD331" s="238"/>
      <c r="CE331" s="238"/>
      <c r="CF331" s="238"/>
      <c r="CG331" s="238"/>
      <c r="CI331" s="238"/>
      <c r="CJ331" s="238"/>
      <c r="CK331" s="238"/>
      <c r="CL331" s="238"/>
      <c r="CN331" s="238"/>
      <c r="CO331" s="238"/>
      <c r="CP331" s="238"/>
      <c r="CQ331" s="238"/>
    </row>
    <row r="332" spans="1:95">
      <c r="A332" s="238"/>
      <c r="B332" s="238"/>
      <c r="C332" s="238"/>
      <c r="D332" s="592" t="str">
        <f>IFERROR(VLOOKUP(B332,'SETT AREA UNIT'!$B:$C,2,FALSE),"")</f>
        <v/>
      </c>
      <c r="E332" s="592" t="str">
        <f>IFERROR(IF(B332="","",VLOOKUP(B332,'UNIT UNREG'!$B:$C,2,FALSE)),"")</f>
        <v/>
      </c>
      <c r="F332" s="574"/>
      <c r="G332" s="238"/>
      <c r="H332" s="238"/>
      <c r="I332" s="238"/>
      <c r="J332" s="592" t="str">
        <f>IFERROR(VLOOKUP(H332,'SETT AREA UNIT'!$B:$C,2,FALSE),"")</f>
        <v/>
      </c>
      <c r="K332" s="592" t="str">
        <f>IFERROR(IF(H332="","",VLOOKUP(H332,'UNIT UNREG'!$B:$C,2,FALSE)),"")</f>
        <v/>
      </c>
      <c r="L332" s="574"/>
      <c r="M332" s="238"/>
      <c r="N332" s="238"/>
      <c r="O332" s="573"/>
      <c r="P332" s="592" t="str">
        <f>IFERROR(VLOOKUP(N332,'SETT AREA UNIT'!$B:$C,2,FALSE),"")</f>
        <v/>
      </c>
      <c r="Q332" s="592" t="str">
        <f>IFERROR(IF(N332="","",VLOOKUP(N332,'UNIT UNREG'!$B:$C,2,FALSE)),"")</f>
        <v/>
      </c>
      <c r="R332" s="574"/>
      <c r="S332" s="238"/>
      <c r="T332" s="238"/>
      <c r="U332" s="238"/>
      <c r="V332" s="592" t="str">
        <f>IFERROR(VLOOKUP(T332,'SETT AREA UNIT'!$B:$C,2,FALSE),"")</f>
        <v/>
      </c>
      <c r="W332" s="592" t="str">
        <f>IFERROR(IF(T332="","",VLOOKUP(T332,'UNIT UNREG'!$B:$C,2,FALSE)),"")</f>
        <v/>
      </c>
      <c r="X332" s="574"/>
      <c r="Y332" s="238"/>
      <c r="Z332" s="238"/>
      <c r="AA332" s="573"/>
      <c r="AB332" s="592" t="str">
        <f>IFERROR(VLOOKUP(Z332,'SETT AREA UNIT'!$B:$C,2,FALSE),"")</f>
        <v/>
      </c>
      <c r="AC332" s="592" t="str">
        <f>IFERROR(IF(Z332="","",VLOOKUP(Z332,'UNIT UNREG'!$B:$C,2,FALSE)),"")</f>
        <v/>
      </c>
      <c r="AE332" s="238"/>
      <c r="AF332" s="238"/>
      <c r="AG332" s="573"/>
      <c r="AH332" s="592" t="str">
        <f>IFERROR(VLOOKUP(AF332,'SETT AREA UNIT'!$B:$C,2,FALSE),"")</f>
        <v/>
      </c>
      <c r="AI332" s="592" t="str">
        <f>IFERROR(IF(AF332="","",VLOOKUP(AF332,'UNIT UNREG'!$B:$C,2,FALSE)),"")</f>
        <v/>
      </c>
      <c r="AK332" s="238"/>
      <c r="AL332" s="238"/>
      <c r="AM332" s="573"/>
      <c r="AN332" s="592" t="str">
        <f>IFERROR(VLOOKUP(AL332,'SETT AREA UNIT'!$B:$C,2,FALSE),"")</f>
        <v/>
      </c>
      <c r="AO332" s="592" t="str">
        <f>IFERROR(IF(AL332="","",VLOOKUP(AL332,'UNIT UNREG'!$B:$C,2,FALSE)),"")</f>
        <v/>
      </c>
      <c r="AQ332" s="238"/>
      <c r="AR332" s="238"/>
      <c r="AS332" s="573"/>
      <c r="AT332" s="592" t="str">
        <f>IFERROR(VLOOKUP(AR332,'SETT AREA UNIT'!$B:$C,2,FALSE),"")</f>
        <v/>
      </c>
      <c r="AU332" s="592" t="str">
        <f>IFERROR(IF(AR332="","",VLOOKUP(AR332,'UNIT UNREG'!$B:$C,2,FALSE)),"")</f>
        <v/>
      </c>
      <c r="AW332" s="238"/>
      <c r="AX332" s="238"/>
      <c r="AY332" s="573"/>
      <c r="AZ332" s="592" t="str">
        <f>IFERROR(VLOOKUP(AX332,'SETT AREA UNIT'!$B:$C,2,FALSE),"")</f>
        <v/>
      </c>
      <c r="BA332" s="592" t="str">
        <f>IFERROR(IF(AX332="","",VLOOKUP(AX332,'UNIT UNREG'!$B:$C,2,FALSE)),"")</f>
        <v/>
      </c>
      <c r="BC332" s="238"/>
      <c r="BD332" s="238"/>
      <c r="BE332" s="573"/>
      <c r="BF332" s="592" t="str">
        <f>IFERROR(VLOOKUP(BD332,'SETT AREA UNIT'!$B:$C,2,FALSE),"")</f>
        <v/>
      </c>
      <c r="BG332" s="592" t="str">
        <f>IFERROR(IF(BD332="","",VLOOKUP(BD332,'UNIT UNREG'!$B:$C,2,FALSE)),"")</f>
        <v/>
      </c>
      <c r="BH332" s="572"/>
      <c r="BI332" s="238"/>
      <c r="BJ332" s="238"/>
      <c r="BK332" s="573"/>
      <c r="BL332" s="592" t="str">
        <f>IFERROR(VLOOKUP(BJ332,'SETT AREA UNIT'!$B:$C,2,FALSE),"")</f>
        <v/>
      </c>
      <c r="BM332" s="592" t="str">
        <f>IFERROR(VLOOKUP(BJ332,'UNIT UNREG'!$B:$C,2,FALSE),"")</f>
        <v>UNREG</v>
      </c>
      <c r="BO332" s="238"/>
      <c r="BP332" s="238"/>
      <c r="BQ332" s="238"/>
      <c r="BR332" s="238"/>
      <c r="BT332" s="238"/>
      <c r="BU332" s="238"/>
      <c r="BV332" s="238"/>
      <c r="BW332" s="238"/>
      <c r="BY332" s="238"/>
      <c r="BZ332" s="238"/>
      <c r="CA332" s="238"/>
      <c r="CB332" s="238"/>
      <c r="CD332" s="238"/>
      <c r="CE332" s="238"/>
      <c r="CF332" s="238"/>
      <c r="CG332" s="238"/>
      <c r="CI332" s="238"/>
      <c r="CJ332" s="238"/>
      <c r="CK332" s="238"/>
      <c r="CL332" s="238"/>
      <c r="CN332" s="238"/>
      <c r="CO332" s="238"/>
      <c r="CP332" s="238"/>
      <c r="CQ332" s="238"/>
    </row>
    <row r="333" spans="1:95" hidden="1">
      <c r="A333" s="238"/>
      <c r="B333" s="238"/>
      <c r="C333" s="238"/>
      <c r="D333" s="592" t="str">
        <f>IFERROR(VLOOKUP(B333,'SETT AREA UNIT'!$B:$C,2,FALSE),"")</f>
        <v/>
      </c>
      <c r="E333" s="592" t="str">
        <f>IFERROR(IF(B333="","",VLOOKUP(B333,'UNIT UNREG'!$B:$C,2,FALSE)),"")</f>
        <v/>
      </c>
      <c r="F333" s="574"/>
      <c r="G333" s="238"/>
      <c r="H333" s="238"/>
      <c r="I333" s="238"/>
      <c r="J333" s="592" t="str">
        <f>IFERROR(VLOOKUP(H333,'SETT AREA UNIT'!$B:$C,2,FALSE),"")</f>
        <v/>
      </c>
      <c r="K333" s="592" t="str">
        <f>IFERROR(IF(H333="","",VLOOKUP(H333,'UNIT UNREG'!$B:$C,2,FALSE)),"")</f>
        <v/>
      </c>
      <c r="L333" s="574"/>
      <c r="M333" s="238"/>
      <c r="N333" s="238"/>
      <c r="O333" s="575"/>
      <c r="P333" s="592" t="str">
        <f>IFERROR(VLOOKUP(N333,'SETT AREA UNIT'!$B:$C,2,FALSE),"")</f>
        <v/>
      </c>
      <c r="Q333" s="592" t="str">
        <f>IFERROR(IF(N333="","",VLOOKUP(N333,'UNIT UNREG'!$B:$C,2,FALSE)),"")</f>
        <v/>
      </c>
      <c r="R333" s="574"/>
      <c r="S333" s="238"/>
      <c r="T333" s="238"/>
      <c r="U333" s="238"/>
      <c r="V333" s="592" t="str">
        <f>IFERROR(VLOOKUP(T333,'SETT AREA UNIT'!$B:$C,2,FALSE),"")</f>
        <v/>
      </c>
      <c r="W333" s="592" t="str">
        <f>IFERROR(IF(T333="","",VLOOKUP(T333,'UNIT UNREG'!$B:$C,2,FALSE)),"")</f>
        <v/>
      </c>
      <c r="X333" s="574"/>
      <c r="Y333" s="238"/>
      <c r="Z333" s="238"/>
      <c r="AA333" s="575"/>
      <c r="AB333" s="592" t="str">
        <f>IFERROR(VLOOKUP(Z333,'SETT AREA UNIT'!$B:$C,2,FALSE),"")</f>
        <v/>
      </c>
      <c r="AC333" s="592" t="str">
        <f>IFERROR(IF(Z333="","",VLOOKUP(Z333,'UNIT UNREG'!$B:$C,2,FALSE)),"")</f>
        <v/>
      </c>
      <c r="AE333" s="238"/>
      <c r="AF333" s="238"/>
      <c r="AG333" s="575"/>
      <c r="AH333" s="592" t="str">
        <f>IFERROR(VLOOKUP(AF333,'SETT AREA UNIT'!$B:$C,2,FALSE),"")</f>
        <v/>
      </c>
      <c r="AI333" s="592" t="str">
        <f>IFERROR(IF(AF333="","",VLOOKUP(AF333,'UNIT UNREG'!$B:$C,2,FALSE)),"")</f>
        <v/>
      </c>
      <c r="AK333" s="238"/>
      <c r="AL333" s="238"/>
      <c r="AM333" s="575"/>
      <c r="AN333" s="592" t="str">
        <f>IFERROR(VLOOKUP(AL333,'SETT AREA UNIT'!$B:$C,2,FALSE),"")</f>
        <v/>
      </c>
      <c r="AO333" s="592" t="str">
        <f>IFERROR(IF(AL333="","",VLOOKUP(AL333,'UNIT UNREG'!$B:$C,2,FALSE)),"")</f>
        <v/>
      </c>
      <c r="AQ333" s="238"/>
      <c r="AR333" s="238"/>
      <c r="AS333" s="575"/>
      <c r="AT333" s="592" t="str">
        <f>IFERROR(VLOOKUP(AR333,'SETT AREA UNIT'!$B:$C,2,FALSE),"")</f>
        <v/>
      </c>
      <c r="AU333" s="592" t="str">
        <f>IFERROR(IF(AR333="","",VLOOKUP(AR333,'UNIT UNREG'!$B:$C,2,FALSE)),"")</f>
        <v/>
      </c>
      <c r="AW333" s="238"/>
      <c r="AX333" s="238"/>
      <c r="AY333" s="575"/>
      <c r="AZ333" s="592" t="str">
        <f>IFERROR(VLOOKUP(AX333,'SETT AREA UNIT'!$B:$C,2,FALSE),"")</f>
        <v/>
      </c>
      <c r="BA333" s="592" t="str">
        <f>IFERROR(IF(AX333="","",VLOOKUP(AX333,'UNIT UNREG'!$B:$C,2,FALSE)),"")</f>
        <v/>
      </c>
      <c r="BC333" s="238"/>
      <c r="BD333" s="238"/>
      <c r="BE333" s="575"/>
      <c r="BF333" s="592" t="str">
        <f>IFERROR(VLOOKUP(BD333,'SETT AREA UNIT'!$B:$C,2,FALSE),"")</f>
        <v/>
      </c>
      <c r="BG333" s="592" t="str">
        <f>IFERROR(IF(BD333="","",VLOOKUP(BD333,'UNIT UNREG'!$B:$C,2,FALSE)),"")</f>
        <v/>
      </c>
      <c r="BH333" s="572"/>
      <c r="BI333" s="238"/>
      <c r="BJ333" s="238"/>
      <c r="BK333" s="575"/>
      <c r="BL333" s="592" t="str">
        <f>IFERROR(VLOOKUP(BJ333,'SETT AREA UNIT'!$B:$C,2,FALSE),"")</f>
        <v/>
      </c>
      <c r="BM333" s="592" t="str">
        <f>IFERROR(VLOOKUP(BJ333,'UNIT UNREG'!$B:$C,2,FALSE),"")</f>
        <v>UNREG</v>
      </c>
      <c r="BO333" s="238"/>
      <c r="BP333" s="238"/>
      <c r="BQ333" s="238"/>
      <c r="BR333" s="238"/>
      <c r="BT333" s="238"/>
      <c r="BU333" s="238"/>
      <c r="BV333" s="238"/>
      <c r="BW333" s="238"/>
      <c r="BY333" s="238"/>
      <c r="BZ333" s="238"/>
      <c r="CA333" s="238"/>
      <c r="CB333" s="238"/>
      <c r="CD333" s="238"/>
      <c r="CE333" s="238"/>
      <c r="CF333" s="238"/>
      <c r="CG333" s="238"/>
      <c r="CI333" s="238"/>
      <c r="CJ333" s="238"/>
      <c r="CK333" s="238"/>
      <c r="CL333" s="238"/>
      <c r="CN333" s="238"/>
      <c r="CO333" s="238"/>
      <c r="CP333" s="238"/>
      <c r="CQ333" s="238"/>
    </row>
    <row r="334" spans="1:95" hidden="1">
      <c r="A334" s="238"/>
      <c r="B334" s="238"/>
      <c r="C334" s="238"/>
      <c r="D334" s="592" t="str">
        <f>IFERROR(VLOOKUP(B334,'SETT AREA UNIT'!$B:$C,2,FALSE),"")</f>
        <v/>
      </c>
      <c r="E334" s="592" t="str">
        <f>IFERROR(IF(B334="","",VLOOKUP(B334,'UNIT UNREG'!$B:$C,2,FALSE)),"")</f>
        <v/>
      </c>
      <c r="F334" s="574"/>
      <c r="G334" s="238"/>
      <c r="H334" s="238"/>
      <c r="I334" s="238"/>
      <c r="J334" s="592" t="str">
        <f>IFERROR(VLOOKUP(H334,'SETT AREA UNIT'!$B:$C,2,FALSE),"")</f>
        <v/>
      </c>
      <c r="K334" s="592" t="str">
        <f>IFERROR(IF(H334="","",VLOOKUP(H334,'UNIT UNREG'!$B:$C,2,FALSE)),"")</f>
        <v/>
      </c>
      <c r="L334" s="574"/>
      <c r="M334" s="238"/>
      <c r="N334" s="238"/>
      <c r="O334" s="238"/>
      <c r="P334" s="592" t="str">
        <f>IFERROR(VLOOKUP(N334,'SETT AREA UNIT'!$B:$C,2,FALSE),"")</f>
        <v/>
      </c>
      <c r="Q334" s="592" t="str">
        <f>IFERROR(IF(N334="","",VLOOKUP(N334,'UNIT UNREG'!$B:$C,2,FALSE)),"")</f>
        <v/>
      </c>
      <c r="R334" s="574"/>
      <c r="S334" s="238"/>
      <c r="T334" s="238"/>
      <c r="U334" s="238"/>
      <c r="V334" s="592" t="str">
        <f>IFERROR(VLOOKUP(T334,'SETT AREA UNIT'!$B:$C,2,FALSE),"")</f>
        <v/>
      </c>
      <c r="W334" s="592" t="str">
        <f>IFERROR(IF(T334="","",VLOOKUP(T334,'UNIT UNREG'!$B:$C,2,FALSE)),"")</f>
        <v/>
      </c>
      <c r="X334" s="574"/>
      <c r="Y334" s="238"/>
      <c r="Z334" s="238"/>
      <c r="AA334" s="238"/>
      <c r="AB334" s="592" t="str">
        <f>IFERROR(VLOOKUP(Z334,'SETT AREA UNIT'!$B:$C,2,FALSE),"")</f>
        <v/>
      </c>
      <c r="AC334" s="592" t="str">
        <f>IFERROR(IF(Z334="","",VLOOKUP(Z334,'UNIT UNREG'!$B:$C,2,FALSE)),"")</f>
        <v/>
      </c>
      <c r="AE334" s="238"/>
      <c r="AF334" s="238"/>
      <c r="AG334" s="238"/>
      <c r="AH334" s="592" t="str">
        <f>IFERROR(VLOOKUP(AF334,'SETT AREA UNIT'!$B:$C,2,FALSE),"")</f>
        <v/>
      </c>
      <c r="AI334" s="592" t="str">
        <f>IFERROR(IF(AF334="","",VLOOKUP(AF334,'UNIT UNREG'!$B:$C,2,FALSE)),"")</f>
        <v/>
      </c>
      <c r="AK334" s="238"/>
      <c r="AL334" s="238"/>
      <c r="AM334" s="238"/>
      <c r="AN334" s="592" t="str">
        <f>IFERROR(VLOOKUP(AL334,'SETT AREA UNIT'!$B:$C,2,FALSE),"")</f>
        <v/>
      </c>
      <c r="AO334" s="592" t="str">
        <f>IFERROR(IF(AL334="","",VLOOKUP(AL334,'UNIT UNREG'!$B:$C,2,FALSE)),"")</f>
        <v/>
      </c>
      <c r="AQ334" s="238"/>
      <c r="AR334" s="238"/>
      <c r="AS334" s="238"/>
      <c r="AT334" s="592" t="str">
        <f>IFERROR(VLOOKUP(AR334,'SETT AREA UNIT'!$B:$C,2,FALSE),"")</f>
        <v/>
      </c>
      <c r="AU334" s="592" t="str">
        <f>IFERROR(IF(AR334="","",VLOOKUP(AR334,'UNIT UNREG'!$B:$C,2,FALSE)),"")</f>
        <v/>
      </c>
      <c r="AW334" s="238"/>
      <c r="AX334" s="238"/>
      <c r="AY334" s="238"/>
      <c r="AZ334" s="592" t="str">
        <f>IFERROR(VLOOKUP(AX334,'SETT AREA UNIT'!$B:$C,2,FALSE),"")</f>
        <v/>
      </c>
      <c r="BA334" s="592" t="str">
        <f>IFERROR(IF(AX334="","",VLOOKUP(AX334,'UNIT UNREG'!$B:$C,2,FALSE)),"")</f>
        <v/>
      </c>
      <c r="BC334" s="238"/>
      <c r="BD334" s="238"/>
      <c r="BE334" s="238"/>
      <c r="BF334" s="592" t="str">
        <f>IFERROR(VLOOKUP(BD334,'SETT AREA UNIT'!$B:$C,2,FALSE),"")</f>
        <v/>
      </c>
      <c r="BG334" s="592" t="str">
        <f>IFERROR(IF(BD334="","",VLOOKUP(BD334,'UNIT UNREG'!$B:$C,2,FALSE)),"")</f>
        <v/>
      </c>
      <c r="BH334" s="572"/>
      <c r="BI334" s="238"/>
      <c r="BJ334" s="238"/>
      <c r="BK334" s="238"/>
      <c r="BL334" s="592" t="str">
        <f>IFERROR(VLOOKUP(BJ334,'SETT AREA UNIT'!$B:$C,2,FALSE),"")</f>
        <v/>
      </c>
      <c r="BM334" s="592" t="str">
        <f>IFERROR(VLOOKUP(BJ334,'UNIT UNREG'!$B:$C,2,FALSE),"")</f>
        <v>UNREG</v>
      </c>
      <c r="BO334" s="238"/>
      <c r="BP334" s="238"/>
      <c r="BQ334" s="238"/>
      <c r="BR334" s="238"/>
      <c r="BT334" s="238"/>
      <c r="BU334" s="238"/>
      <c r="BV334" s="238"/>
      <c r="BW334" s="238"/>
      <c r="BY334" s="238"/>
      <c r="BZ334" s="238"/>
      <c r="CA334" s="238"/>
      <c r="CB334" s="238"/>
      <c r="CD334" s="238"/>
      <c r="CE334" s="238"/>
      <c r="CF334" s="238"/>
      <c r="CG334" s="238"/>
      <c r="CI334" s="238"/>
      <c r="CJ334" s="238"/>
      <c r="CK334" s="238"/>
      <c r="CL334" s="238"/>
      <c r="CN334" s="238"/>
      <c r="CO334" s="238"/>
      <c r="CP334" s="238"/>
      <c r="CQ334" s="238"/>
    </row>
    <row r="335" spans="1:95" hidden="1">
      <c r="A335" s="238"/>
      <c r="B335" s="238"/>
      <c r="C335" s="238"/>
      <c r="D335" s="592" t="str">
        <f>IFERROR(VLOOKUP(B335,'SETT AREA UNIT'!$B:$C,2,FALSE),"")</f>
        <v/>
      </c>
      <c r="E335" s="592" t="str">
        <f>IFERROR(IF(B335="","",VLOOKUP(B335,'UNIT UNREG'!$B:$C,2,FALSE)),"")</f>
        <v/>
      </c>
      <c r="F335" s="574"/>
      <c r="G335" s="238"/>
      <c r="H335" s="238"/>
      <c r="I335" s="238"/>
      <c r="J335" s="592" t="str">
        <f>IFERROR(VLOOKUP(H335,'SETT AREA UNIT'!$B:$C,2,FALSE),"")</f>
        <v/>
      </c>
      <c r="K335" s="592" t="str">
        <f>IFERROR(IF(H335="","",VLOOKUP(H335,'UNIT UNREG'!$B:$C,2,FALSE)),"")</f>
        <v/>
      </c>
      <c r="L335" s="574"/>
      <c r="M335" s="238"/>
      <c r="N335" s="238"/>
      <c r="O335" s="238"/>
      <c r="P335" s="592" t="str">
        <f>IFERROR(VLOOKUP(N335,'SETT AREA UNIT'!$B:$C,2,FALSE),"")</f>
        <v/>
      </c>
      <c r="Q335" s="592" t="str">
        <f>IFERROR(IF(N335="","",VLOOKUP(N335,'UNIT UNREG'!$B:$C,2,FALSE)),"")</f>
        <v/>
      </c>
      <c r="R335" s="574"/>
      <c r="S335" s="238"/>
      <c r="T335" s="238"/>
      <c r="U335" s="238"/>
      <c r="V335" s="592" t="str">
        <f>IFERROR(VLOOKUP(T335,'SETT AREA UNIT'!$B:$C,2,FALSE),"")</f>
        <v/>
      </c>
      <c r="W335" s="592" t="str">
        <f>IFERROR(IF(T335="","",VLOOKUP(T335,'UNIT UNREG'!$B:$C,2,FALSE)),"")</f>
        <v/>
      </c>
      <c r="X335" s="574"/>
      <c r="Y335" s="238"/>
      <c r="Z335" s="238"/>
      <c r="AA335" s="238"/>
      <c r="AB335" s="592" t="str">
        <f>IFERROR(VLOOKUP(Z335,'SETT AREA UNIT'!$B:$C,2,FALSE),"")</f>
        <v/>
      </c>
      <c r="AC335" s="592" t="str">
        <f>IFERROR(IF(Z335="","",VLOOKUP(Z335,'UNIT UNREG'!$B:$C,2,FALSE)),"")</f>
        <v/>
      </c>
      <c r="AE335" s="238"/>
      <c r="AF335" s="238"/>
      <c r="AG335" s="238"/>
      <c r="AH335" s="592" t="str">
        <f>IFERROR(VLOOKUP(AF335,'SETT AREA UNIT'!$B:$C,2,FALSE),"")</f>
        <v/>
      </c>
      <c r="AI335" s="592" t="str">
        <f>IFERROR(IF(AF335="","",VLOOKUP(AF335,'UNIT UNREG'!$B:$C,2,FALSE)),"")</f>
        <v/>
      </c>
      <c r="AK335" s="238"/>
      <c r="AL335" s="238"/>
      <c r="AM335" s="238"/>
      <c r="AN335" s="592" t="str">
        <f>IFERROR(VLOOKUP(AL335,'SETT AREA UNIT'!$B:$C,2,FALSE),"")</f>
        <v/>
      </c>
      <c r="AO335" s="592" t="str">
        <f>IFERROR(IF(AL335="","",VLOOKUP(AL335,'UNIT UNREG'!$B:$C,2,FALSE)),"")</f>
        <v/>
      </c>
      <c r="AQ335" s="238"/>
      <c r="AR335" s="238"/>
      <c r="AS335" s="238"/>
      <c r="AT335" s="592" t="str">
        <f>IFERROR(VLOOKUP(AR335,'SETT AREA UNIT'!$B:$C,2,FALSE),"")</f>
        <v/>
      </c>
      <c r="AU335" s="592" t="str">
        <f>IFERROR(IF(AR335="","",VLOOKUP(AR335,'UNIT UNREG'!$B:$C,2,FALSE)),"")</f>
        <v/>
      </c>
      <c r="AW335" s="238"/>
      <c r="AX335" s="238"/>
      <c r="AY335" s="238"/>
      <c r="AZ335" s="592" t="str">
        <f>IFERROR(VLOOKUP(AX335,'SETT AREA UNIT'!$B:$C,2,FALSE),"")</f>
        <v/>
      </c>
      <c r="BA335" s="592" t="str">
        <f>IFERROR(IF(AX335="","",VLOOKUP(AX335,'UNIT UNREG'!$B:$C,2,FALSE)),"")</f>
        <v/>
      </c>
      <c r="BC335" s="238"/>
      <c r="BD335" s="238"/>
      <c r="BE335" s="238"/>
      <c r="BF335" s="592" t="str">
        <f>IFERROR(VLOOKUP(BD335,'SETT AREA UNIT'!$B:$C,2,FALSE),"")</f>
        <v/>
      </c>
      <c r="BG335" s="592" t="str">
        <f>IFERROR(IF(BD335="","",VLOOKUP(BD335,'UNIT UNREG'!$B:$C,2,FALSE)),"")</f>
        <v/>
      </c>
      <c r="BH335" s="572"/>
      <c r="BI335" s="238"/>
      <c r="BJ335" s="238"/>
      <c r="BK335" s="238"/>
      <c r="BL335" s="592" t="str">
        <f>IFERROR(VLOOKUP(BJ335,'SETT AREA UNIT'!$B:$C,2,FALSE),"")</f>
        <v/>
      </c>
      <c r="BM335" s="592" t="str">
        <f>IFERROR(VLOOKUP(BJ335,'UNIT UNREG'!$B:$C,2,FALSE),"")</f>
        <v>UNREG</v>
      </c>
      <c r="BO335" s="238"/>
      <c r="BP335" s="238"/>
      <c r="BQ335" s="238"/>
      <c r="BR335" s="238"/>
      <c r="BT335" s="238"/>
      <c r="BU335" s="238"/>
      <c r="BV335" s="238"/>
      <c r="BW335" s="238"/>
      <c r="BY335" s="238"/>
      <c r="BZ335" s="238"/>
      <c r="CA335" s="238"/>
      <c r="CB335" s="238"/>
      <c r="CD335" s="238"/>
      <c r="CE335" s="238"/>
      <c r="CF335" s="238"/>
      <c r="CG335" s="238"/>
      <c r="CI335" s="238"/>
      <c r="CJ335" s="238"/>
      <c r="CK335" s="238"/>
      <c r="CL335" s="238"/>
      <c r="CN335" s="238"/>
      <c r="CO335" s="238"/>
      <c r="CP335" s="238"/>
      <c r="CQ335" s="238"/>
    </row>
    <row r="336" spans="1:95" hidden="1">
      <c r="A336" s="238"/>
      <c r="B336" s="238"/>
      <c r="C336" s="238"/>
      <c r="D336" s="592" t="str">
        <f>IFERROR(VLOOKUP(B336,'SETT AREA UNIT'!$B:$C,2,FALSE),"")</f>
        <v/>
      </c>
      <c r="E336" s="592" t="str">
        <f>IFERROR(IF(B336="","",VLOOKUP(B336,'UNIT UNREG'!$B:$C,2,FALSE)),"")</f>
        <v/>
      </c>
      <c r="F336" s="574"/>
      <c r="G336" s="238"/>
      <c r="H336" s="238"/>
      <c r="I336" s="238"/>
      <c r="J336" s="592" t="str">
        <f>IFERROR(VLOOKUP(H336,'SETT AREA UNIT'!$B:$C,2,FALSE),"")</f>
        <v/>
      </c>
      <c r="K336" s="592" t="str">
        <f>IFERROR(IF(H336="","",VLOOKUP(H336,'UNIT UNREG'!$B:$C,2,FALSE)),"")</f>
        <v/>
      </c>
      <c r="L336" s="574"/>
      <c r="M336" s="238"/>
      <c r="N336" s="238"/>
      <c r="O336" s="238"/>
      <c r="P336" s="592" t="str">
        <f>IFERROR(VLOOKUP(N336,'SETT AREA UNIT'!$B:$C,2,FALSE),"")</f>
        <v/>
      </c>
      <c r="Q336" s="592" t="str">
        <f>IFERROR(IF(N336="","",VLOOKUP(N336,'UNIT UNREG'!$B:$C,2,FALSE)),"")</f>
        <v/>
      </c>
      <c r="R336" s="574"/>
      <c r="S336" s="238"/>
      <c r="T336" s="238"/>
      <c r="U336" s="238"/>
      <c r="V336" s="592" t="str">
        <f>IFERROR(VLOOKUP(T336,'SETT AREA UNIT'!$B:$C,2,FALSE),"")</f>
        <v/>
      </c>
      <c r="W336" s="592" t="str">
        <f>IFERROR(IF(T336="","",VLOOKUP(T336,'UNIT UNREG'!$B:$C,2,FALSE)),"")</f>
        <v/>
      </c>
      <c r="X336" s="574"/>
      <c r="Y336" s="238"/>
      <c r="Z336" s="238"/>
      <c r="AA336" s="238"/>
      <c r="AB336" s="592" t="str">
        <f>IFERROR(VLOOKUP(Z336,'SETT AREA UNIT'!$B:$C,2,FALSE),"")</f>
        <v/>
      </c>
      <c r="AC336" s="592" t="str">
        <f>IFERROR(IF(Z336="","",VLOOKUP(Z336,'UNIT UNREG'!$B:$C,2,FALSE)),"")</f>
        <v/>
      </c>
      <c r="AE336" s="238"/>
      <c r="AF336" s="238"/>
      <c r="AG336" s="238"/>
      <c r="AH336" s="592" t="str">
        <f>IFERROR(VLOOKUP(AF336,'SETT AREA UNIT'!$B:$C,2,FALSE),"")</f>
        <v/>
      </c>
      <c r="AI336" s="592" t="str">
        <f>IFERROR(IF(AF336="","",VLOOKUP(AF336,'UNIT UNREG'!$B:$C,2,FALSE)),"")</f>
        <v/>
      </c>
      <c r="AK336" s="238"/>
      <c r="AL336" s="238"/>
      <c r="AM336" s="238"/>
      <c r="AN336" s="592" t="str">
        <f>IFERROR(VLOOKUP(AL336,'SETT AREA UNIT'!$B:$C,2,FALSE),"")</f>
        <v/>
      </c>
      <c r="AO336" s="592" t="str">
        <f>IFERROR(IF(AL336="","",VLOOKUP(AL336,'UNIT UNREG'!$B:$C,2,FALSE)),"")</f>
        <v/>
      </c>
      <c r="AQ336" s="238"/>
      <c r="AR336" s="238"/>
      <c r="AS336" s="238"/>
      <c r="AT336" s="592" t="str">
        <f>IFERROR(VLOOKUP(AR336,'SETT AREA UNIT'!$B:$C,2,FALSE),"")</f>
        <v/>
      </c>
      <c r="AU336" s="592" t="str">
        <f>IFERROR(IF(AR336="","",VLOOKUP(AR336,'UNIT UNREG'!$B:$C,2,FALSE)),"")</f>
        <v/>
      </c>
      <c r="AW336" s="238"/>
      <c r="AX336" s="238"/>
      <c r="AY336" s="238"/>
      <c r="AZ336" s="592" t="str">
        <f>IFERROR(VLOOKUP(AX336,'SETT AREA UNIT'!$B:$C,2,FALSE),"")</f>
        <v/>
      </c>
      <c r="BA336" s="592" t="str">
        <f>IFERROR(IF(AX336="","",VLOOKUP(AX336,'UNIT UNREG'!$B:$C,2,FALSE)),"")</f>
        <v/>
      </c>
      <c r="BC336" s="238"/>
      <c r="BD336" s="238"/>
      <c r="BE336" s="238"/>
      <c r="BF336" s="592" t="str">
        <f>IFERROR(VLOOKUP(BD336,'SETT AREA UNIT'!$B:$C,2,FALSE),"")</f>
        <v/>
      </c>
      <c r="BG336" s="592" t="str">
        <f>IFERROR(IF(BD336="","",VLOOKUP(BD336,'UNIT UNREG'!$B:$C,2,FALSE)),"")</f>
        <v/>
      </c>
      <c r="BH336" s="572"/>
      <c r="BI336" s="238"/>
      <c r="BJ336" s="238"/>
      <c r="BK336" s="238"/>
      <c r="BL336" s="592" t="str">
        <f>IFERROR(VLOOKUP(BJ336,'SETT AREA UNIT'!$B:$C,2,FALSE),"")</f>
        <v/>
      </c>
      <c r="BM336" s="592" t="str">
        <f>IFERROR(VLOOKUP(BJ336,'UNIT UNREG'!$B:$C,2,FALSE),"")</f>
        <v>UNREG</v>
      </c>
      <c r="BO336" s="238"/>
      <c r="BP336" s="238"/>
      <c r="BQ336" s="238"/>
      <c r="BR336" s="238"/>
      <c r="BT336" s="238"/>
      <c r="BU336" s="238"/>
      <c r="BV336" s="238"/>
      <c r="BW336" s="238"/>
      <c r="BY336" s="238"/>
      <c r="BZ336" s="238"/>
      <c r="CA336" s="238"/>
      <c r="CB336" s="238"/>
      <c r="CD336" s="238"/>
      <c r="CE336" s="238"/>
      <c r="CF336" s="238"/>
      <c r="CG336" s="238"/>
      <c r="CI336" s="238"/>
      <c r="CJ336" s="238"/>
      <c r="CK336" s="238"/>
      <c r="CL336" s="238"/>
      <c r="CN336" s="238"/>
      <c r="CO336" s="238"/>
      <c r="CP336" s="238"/>
      <c r="CQ336" s="238"/>
    </row>
    <row r="337" spans="1:95" hidden="1">
      <c r="A337" s="238"/>
      <c r="B337" s="238"/>
      <c r="C337" s="238"/>
      <c r="D337" s="592" t="str">
        <f>IFERROR(VLOOKUP(B337,'SETT AREA UNIT'!$B:$C,2,FALSE),"")</f>
        <v/>
      </c>
      <c r="E337" s="592" t="str">
        <f>IFERROR(IF(B337="","",VLOOKUP(B337,'UNIT UNREG'!$B:$C,2,FALSE)),"")</f>
        <v/>
      </c>
      <c r="F337" s="574"/>
      <c r="G337" s="238"/>
      <c r="H337" s="238"/>
      <c r="I337" s="238"/>
      <c r="J337" s="592" t="str">
        <f>IFERROR(VLOOKUP(H337,'SETT AREA UNIT'!$B:$C,2,FALSE),"")</f>
        <v/>
      </c>
      <c r="K337" s="592" t="str">
        <f>IFERROR(IF(H337="","",VLOOKUP(H337,'UNIT UNREG'!$B:$C,2,FALSE)),"")</f>
        <v/>
      </c>
      <c r="L337" s="574"/>
      <c r="M337" s="238"/>
      <c r="N337" s="238"/>
      <c r="O337" s="238"/>
      <c r="P337" s="592" t="str">
        <f>IFERROR(VLOOKUP(N337,'SETT AREA UNIT'!$B:$C,2,FALSE),"")</f>
        <v/>
      </c>
      <c r="Q337" s="592" t="str">
        <f>IFERROR(IF(N337="","",VLOOKUP(N337,'UNIT UNREG'!$B:$C,2,FALSE)),"")</f>
        <v/>
      </c>
      <c r="R337" s="574"/>
      <c r="S337" s="238"/>
      <c r="T337" s="238"/>
      <c r="U337" s="238"/>
      <c r="V337" s="592" t="str">
        <f>IFERROR(VLOOKUP(T337,'SETT AREA UNIT'!$B:$C,2,FALSE),"")</f>
        <v/>
      </c>
      <c r="W337" s="592" t="str">
        <f>IFERROR(IF(T337="","",VLOOKUP(T337,'UNIT UNREG'!$B:$C,2,FALSE)),"")</f>
        <v/>
      </c>
      <c r="X337" s="574"/>
      <c r="Y337" s="238"/>
      <c r="Z337" s="238"/>
      <c r="AA337" s="238"/>
      <c r="AB337" s="592" t="str">
        <f>IFERROR(VLOOKUP(Z337,'SETT AREA UNIT'!$B:$C,2,FALSE),"")</f>
        <v/>
      </c>
      <c r="AC337" s="592" t="str">
        <f>IFERROR(IF(Z337="","",VLOOKUP(Z337,'UNIT UNREG'!$B:$C,2,FALSE)),"")</f>
        <v/>
      </c>
      <c r="AE337" s="238"/>
      <c r="AF337" s="238"/>
      <c r="AG337" s="238"/>
      <c r="AH337" s="592" t="str">
        <f>IFERROR(VLOOKUP(AF337,'SETT AREA UNIT'!$B:$C,2,FALSE),"")</f>
        <v/>
      </c>
      <c r="AI337" s="592" t="str">
        <f>IFERROR(IF(AF337="","",VLOOKUP(AF337,'UNIT UNREG'!$B:$C,2,FALSE)),"")</f>
        <v/>
      </c>
      <c r="AK337" s="238"/>
      <c r="AL337" s="238"/>
      <c r="AM337" s="238"/>
      <c r="AN337" s="592" t="str">
        <f>IFERROR(VLOOKUP(AL337,'SETT AREA UNIT'!$B:$C,2,FALSE),"")</f>
        <v/>
      </c>
      <c r="AO337" s="592" t="str">
        <f>IFERROR(IF(AL337="","",VLOOKUP(AL337,'UNIT UNREG'!$B:$C,2,FALSE)),"")</f>
        <v/>
      </c>
      <c r="AQ337" s="238"/>
      <c r="AR337" s="238"/>
      <c r="AS337" s="238"/>
      <c r="AT337" s="592" t="str">
        <f>IFERROR(VLOOKUP(AR337,'SETT AREA UNIT'!$B:$C,2,FALSE),"")</f>
        <v/>
      </c>
      <c r="AU337" s="592" t="str">
        <f>IFERROR(IF(AR337="","",VLOOKUP(AR337,'UNIT UNREG'!$B:$C,2,FALSE)),"")</f>
        <v/>
      </c>
      <c r="AW337" s="238"/>
      <c r="AX337" s="238"/>
      <c r="AY337" s="238"/>
      <c r="AZ337" s="592" t="str">
        <f>IFERROR(VLOOKUP(AX337,'SETT AREA UNIT'!$B:$C,2,FALSE),"")</f>
        <v/>
      </c>
      <c r="BA337" s="592" t="str">
        <f>IFERROR(IF(AX337="","",VLOOKUP(AX337,'UNIT UNREG'!$B:$C,2,FALSE)),"")</f>
        <v/>
      </c>
      <c r="BC337" s="238"/>
      <c r="BD337" s="238"/>
      <c r="BE337" s="238"/>
      <c r="BF337" s="592" t="str">
        <f>IFERROR(VLOOKUP(BD337,'SETT AREA UNIT'!$B:$C,2,FALSE),"")</f>
        <v/>
      </c>
      <c r="BG337" s="592" t="str">
        <f>IFERROR(IF(BD337="","",VLOOKUP(BD337,'UNIT UNREG'!$B:$C,2,FALSE)),"")</f>
        <v/>
      </c>
      <c r="BH337" s="572"/>
      <c r="BI337" s="238"/>
      <c r="BJ337" s="238"/>
      <c r="BK337" s="238"/>
      <c r="BL337" s="592" t="str">
        <f>IFERROR(VLOOKUP(BJ337,'SETT AREA UNIT'!$B:$C,2,FALSE),"")</f>
        <v/>
      </c>
      <c r="BM337" s="592" t="str">
        <f>IFERROR(VLOOKUP(BJ337,'UNIT UNREG'!$B:$C,2,FALSE),"")</f>
        <v>UNREG</v>
      </c>
      <c r="BO337" s="238"/>
      <c r="BP337" s="238"/>
      <c r="BQ337" s="238"/>
      <c r="BR337" s="238"/>
      <c r="BT337" s="238"/>
      <c r="BU337" s="238"/>
      <c r="BV337" s="238"/>
      <c r="BW337" s="238"/>
      <c r="BY337" s="238"/>
      <c r="BZ337" s="238"/>
      <c r="CA337" s="238"/>
      <c r="CB337" s="238"/>
      <c r="CD337" s="238"/>
      <c r="CE337" s="238"/>
      <c r="CF337" s="238"/>
      <c r="CG337" s="238"/>
      <c r="CI337" s="238"/>
      <c r="CJ337" s="238"/>
      <c r="CK337" s="238"/>
      <c r="CL337" s="238"/>
      <c r="CN337" s="238"/>
      <c r="CO337" s="238"/>
      <c r="CP337" s="238"/>
      <c r="CQ337" s="238"/>
    </row>
    <row r="338" spans="1:95" hidden="1">
      <c r="A338" s="238"/>
      <c r="B338" s="238"/>
      <c r="C338" s="238"/>
      <c r="D338" s="592" t="str">
        <f>IFERROR(VLOOKUP(B338,'SETT AREA UNIT'!$B:$C,2,FALSE),"")</f>
        <v/>
      </c>
      <c r="E338" s="592" t="str">
        <f>IFERROR(IF(B338="","",VLOOKUP(B338,'UNIT UNREG'!$B:$C,2,FALSE)),"")</f>
        <v/>
      </c>
      <c r="F338" s="574"/>
      <c r="G338" s="238"/>
      <c r="H338" s="238"/>
      <c r="I338" s="238"/>
      <c r="J338" s="592" t="str">
        <f>IFERROR(VLOOKUP(H338,'SETT AREA UNIT'!$B:$C,2,FALSE),"")</f>
        <v/>
      </c>
      <c r="K338" s="592" t="str">
        <f>IFERROR(IF(H338="","",VLOOKUP(H338,'UNIT UNREG'!$B:$C,2,FALSE)),"")</f>
        <v/>
      </c>
      <c r="L338" s="574"/>
      <c r="M338" s="238"/>
      <c r="N338" s="238"/>
      <c r="O338" s="238"/>
      <c r="P338" s="592" t="str">
        <f>IFERROR(VLOOKUP(N338,'SETT AREA UNIT'!$B:$C,2,FALSE),"")</f>
        <v/>
      </c>
      <c r="Q338" s="592" t="str">
        <f>IFERROR(IF(N338="","",VLOOKUP(N338,'UNIT UNREG'!$B:$C,2,FALSE)),"")</f>
        <v/>
      </c>
      <c r="R338" s="574"/>
      <c r="S338" s="238"/>
      <c r="T338" s="238"/>
      <c r="U338" s="238"/>
      <c r="V338" s="592" t="str">
        <f>IFERROR(VLOOKUP(T338,'SETT AREA UNIT'!$B:$C,2,FALSE),"")</f>
        <v/>
      </c>
      <c r="W338" s="592" t="str">
        <f>IFERROR(IF(T338="","",VLOOKUP(T338,'UNIT UNREG'!$B:$C,2,FALSE)),"")</f>
        <v/>
      </c>
      <c r="X338" s="574"/>
      <c r="Y338" s="238"/>
      <c r="Z338" s="238"/>
      <c r="AA338" s="238"/>
      <c r="AB338" s="592" t="str">
        <f>IFERROR(VLOOKUP(Z338,'SETT AREA UNIT'!$B:$C,2,FALSE),"")</f>
        <v/>
      </c>
      <c r="AC338" s="592" t="str">
        <f>IFERROR(IF(Z338="","",VLOOKUP(Z338,'UNIT UNREG'!$B:$C,2,FALSE)),"")</f>
        <v/>
      </c>
      <c r="AE338" s="238"/>
      <c r="AF338" s="238"/>
      <c r="AG338" s="238"/>
      <c r="AH338" s="592" t="str">
        <f>IFERROR(VLOOKUP(AF338,'SETT AREA UNIT'!$B:$C,2,FALSE),"")</f>
        <v/>
      </c>
      <c r="AI338" s="592" t="str">
        <f>IFERROR(IF(AF338="","",VLOOKUP(AF338,'UNIT UNREG'!$B:$C,2,FALSE)),"")</f>
        <v/>
      </c>
      <c r="AK338" s="238"/>
      <c r="AL338" s="238"/>
      <c r="AM338" s="238"/>
      <c r="AN338" s="592" t="str">
        <f>IFERROR(VLOOKUP(AL338,'SETT AREA UNIT'!$B:$C,2,FALSE),"")</f>
        <v/>
      </c>
      <c r="AO338" s="592" t="str">
        <f>IFERROR(IF(AL338="","",VLOOKUP(AL338,'UNIT UNREG'!$B:$C,2,FALSE)),"")</f>
        <v/>
      </c>
      <c r="AQ338" s="238"/>
      <c r="AR338" s="238"/>
      <c r="AS338" s="238"/>
      <c r="AT338" s="592" t="str">
        <f>IFERROR(VLOOKUP(AR338,'SETT AREA UNIT'!$B:$C,2,FALSE),"")</f>
        <v/>
      </c>
      <c r="AU338" s="592" t="str">
        <f>IFERROR(IF(AR338="","",VLOOKUP(AR338,'UNIT UNREG'!$B:$C,2,FALSE)),"")</f>
        <v/>
      </c>
      <c r="AW338" s="238"/>
      <c r="AX338" s="238"/>
      <c r="AY338" s="238"/>
      <c r="AZ338" s="592" t="str">
        <f>IFERROR(VLOOKUP(AX338,'SETT AREA UNIT'!$B:$C,2,FALSE),"")</f>
        <v/>
      </c>
      <c r="BA338" s="592" t="str">
        <f>IFERROR(IF(AX338="","",VLOOKUP(AX338,'UNIT UNREG'!$B:$C,2,FALSE)),"")</f>
        <v/>
      </c>
      <c r="BC338" s="238"/>
      <c r="BD338" s="238"/>
      <c r="BE338" s="238"/>
      <c r="BF338" s="592" t="str">
        <f>IFERROR(VLOOKUP(BD338,'SETT AREA UNIT'!$B:$C,2,FALSE),"")</f>
        <v/>
      </c>
      <c r="BG338" s="592" t="str">
        <f>IFERROR(IF(BD338="","",VLOOKUP(BD338,'UNIT UNREG'!$B:$C,2,FALSE)),"")</f>
        <v/>
      </c>
      <c r="BH338" s="572"/>
      <c r="BI338" s="238"/>
      <c r="BJ338" s="238"/>
      <c r="BK338" s="238"/>
      <c r="BL338" s="592" t="str">
        <f>IFERROR(VLOOKUP(BJ338,'SETT AREA UNIT'!$B:$C,2,FALSE),"")</f>
        <v/>
      </c>
      <c r="BM338" s="592" t="str">
        <f>IFERROR(VLOOKUP(BJ338,'UNIT UNREG'!$B:$C,2,FALSE),"")</f>
        <v>UNREG</v>
      </c>
      <c r="BO338" s="238"/>
      <c r="BP338" s="238"/>
      <c r="BQ338" s="238"/>
      <c r="BR338" s="238"/>
      <c r="BT338" s="238"/>
      <c r="BU338" s="238"/>
      <c r="BV338" s="238"/>
      <c r="BW338" s="238"/>
      <c r="BY338" s="238"/>
      <c r="BZ338" s="238"/>
      <c r="CA338" s="238"/>
      <c r="CB338" s="238"/>
      <c r="CD338" s="238"/>
      <c r="CE338" s="238"/>
      <c r="CF338" s="238"/>
      <c r="CG338" s="238"/>
      <c r="CI338" s="238"/>
      <c r="CJ338" s="238"/>
      <c r="CK338" s="238"/>
      <c r="CL338" s="238"/>
      <c r="CN338" s="238"/>
      <c r="CO338" s="238"/>
      <c r="CP338" s="238"/>
      <c r="CQ338" s="238"/>
    </row>
    <row r="339" spans="1:95" hidden="1">
      <c r="A339" s="238"/>
      <c r="B339" s="238"/>
      <c r="C339" s="238"/>
      <c r="D339" s="592" t="str">
        <f>IFERROR(VLOOKUP(B339,'SETT AREA UNIT'!$B:$C,2,FALSE),"")</f>
        <v/>
      </c>
      <c r="E339" s="592" t="str">
        <f>IFERROR(IF(B339="","",VLOOKUP(B339,'UNIT UNREG'!$B:$C,2,FALSE)),"")</f>
        <v/>
      </c>
      <c r="F339" s="574"/>
      <c r="G339" s="238"/>
      <c r="H339" s="238"/>
      <c r="I339" s="238"/>
      <c r="J339" s="592" t="str">
        <f>IFERROR(VLOOKUP(H339,'SETT AREA UNIT'!$B:$C,2,FALSE),"")</f>
        <v/>
      </c>
      <c r="K339" s="592" t="str">
        <f>IFERROR(IF(H339="","",VLOOKUP(H339,'UNIT UNREG'!$B:$C,2,FALSE)),"")</f>
        <v/>
      </c>
      <c r="L339" s="574"/>
      <c r="M339" s="238"/>
      <c r="N339" s="238"/>
      <c r="O339" s="238"/>
      <c r="P339" s="592" t="str">
        <f>IFERROR(VLOOKUP(N339,'SETT AREA UNIT'!$B:$C,2,FALSE),"")</f>
        <v/>
      </c>
      <c r="Q339" s="592" t="str">
        <f>IFERROR(IF(N339="","",VLOOKUP(N339,'UNIT UNREG'!$B:$C,2,FALSE)),"")</f>
        <v/>
      </c>
      <c r="R339" s="574"/>
      <c r="S339" s="238"/>
      <c r="T339" s="238"/>
      <c r="U339" s="238"/>
      <c r="V339" s="592" t="str">
        <f>IFERROR(VLOOKUP(T339,'SETT AREA UNIT'!$B:$C,2,FALSE),"")</f>
        <v/>
      </c>
      <c r="W339" s="592" t="str">
        <f>IFERROR(IF(T339="","",VLOOKUP(T339,'UNIT UNREG'!$B:$C,2,FALSE)),"")</f>
        <v/>
      </c>
      <c r="X339" s="574"/>
      <c r="Y339" s="238"/>
      <c r="Z339" s="238"/>
      <c r="AA339" s="238"/>
      <c r="AB339" s="592" t="str">
        <f>IFERROR(VLOOKUP(Z339,'SETT AREA UNIT'!$B:$C,2,FALSE),"")</f>
        <v/>
      </c>
      <c r="AC339" s="592" t="str">
        <f>IFERROR(IF(Z339="","",VLOOKUP(Z339,'UNIT UNREG'!$B:$C,2,FALSE)),"")</f>
        <v/>
      </c>
      <c r="AE339" s="238"/>
      <c r="AF339" s="238"/>
      <c r="AG339" s="238"/>
      <c r="AH339" s="592" t="str">
        <f>IFERROR(VLOOKUP(AF339,'SETT AREA UNIT'!$B:$C,2,FALSE),"")</f>
        <v/>
      </c>
      <c r="AI339" s="592" t="str">
        <f>IFERROR(IF(AF339="","",VLOOKUP(AF339,'UNIT UNREG'!$B:$C,2,FALSE)),"")</f>
        <v/>
      </c>
      <c r="AK339" s="238"/>
      <c r="AL339" s="238"/>
      <c r="AM339" s="238"/>
      <c r="AN339" s="592" t="str">
        <f>IFERROR(VLOOKUP(AL339,'SETT AREA UNIT'!$B:$C,2,FALSE),"")</f>
        <v/>
      </c>
      <c r="AO339" s="592" t="str">
        <f>IFERROR(IF(AL339="","",VLOOKUP(AL339,'UNIT UNREG'!$B:$C,2,FALSE)),"")</f>
        <v/>
      </c>
      <c r="AQ339" s="238"/>
      <c r="AR339" s="238"/>
      <c r="AS339" s="238"/>
      <c r="AT339" s="592" t="str">
        <f>IFERROR(VLOOKUP(AR339,'SETT AREA UNIT'!$B:$C,2,FALSE),"")</f>
        <v/>
      </c>
      <c r="AU339" s="592" t="str">
        <f>IFERROR(IF(AR339="","",VLOOKUP(AR339,'UNIT UNREG'!$B:$C,2,FALSE)),"")</f>
        <v/>
      </c>
      <c r="AW339" s="238"/>
      <c r="AX339" s="238"/>
      <c r="AY339" s="238"/>
      <c r="AZ339" s="592" t="str">
        <f>IFERROR(VLOOKUP(AX339,'SETT AREA UNIT'!$B:$C,2,FALSE),"")</f>
        <v/>
      </c>
      <c r="BA339" s="592" t="str">
        <f>IFERROR(IF(AX339="","",VLOOKUP(AX339,'UNIT UNREG'!$B:$C,2,FALSE)),"")</f>
        <v/>
      </c>
      <c r="BC339" s="238"/>
      <c r="BD339" s="238"/>
      <c r="BE339" s="238"/>
      <c r="BF339" s="592" t="str">
        <f>IFERROR(VLOOKUP(BD339,'SETT AREA UNIT'!$B:$C,2,FALSE),"")</f>
        <v/>
      </c>
      <c r="BG339" s="592" t="str">
        <f>IFERROR(IF(BD339="","",VLOOKUP(BD339,'UNIT UNREG'!$B:$C,2,FALSE)),"")</f>
        <v/>
      </c>
      <c r="BH339" s="572"/>
      <c r="BI339" s="238"/>
      <c r="BJ339" s="238"/>
      <c r="BK339" s="238"/>
      <c r="BL339" s="592" t="str">
        <f>IFERROR(VLOOKUP(BJ339,'SETT AREA UNIT'!$B:$C,2,FALSE),"")</f>
        <v/>
      </c>
      <c r="BM339" s="592" t="str">
        <f>IFERROR(VLOOKUP(BJ339,'UNIT UNREG'!$B:$C,2,FALSE),"")</f>
        <v>UNREG</v>
      </c>
      <c r="BO339" s="238"/>
      <c r="BP339" s="238"/>
      <c r="BQ339" s="238"/>
      <c r="BR339" s="238"/>
      <c r="BT339" s="238"/>
      <c r="BU339" s="238"/>
      <c r="BV339" s="238"/>
      <c r="BW339" s="238"/>
      <c r="BY339" s="238"/>
      <c r="BZ339" s="238"/>
      <c r="CA339" s="238"/>
      <c r="CB339" s="238"/>
      <c r="CD339" s="238"/>
      <c r="CE339" s="238"/>
      <c r="CF339" s="238"/>
      <c r="CG339" s="238"/>
      <c r="CI339" s="238"/>
      <c r="CJ339" s="238"/>
      <c r="CK339" s="238"/>
      <c r="CL339" s="238"/>
      <c r="CN339" s="238"/>
      <c r="CO339" s="238"/>
      <c r="CP339" s="238"/>
      <c r="CQ339" s="238"/>
    </row>
    <row r="340" spans="1:95" hidden="1">
      <c r="A340" s="238"/>
      <c r="B340" s="238"/>
      <c r="C340" s="238"/>
      <c r="D340" s="592" t="str">
        <f>IFERROR(VLOOKUP(B340,'SETT AREA UNIT'!$B:$C,2,FALSE),"")</f>
        <v/>
      </c>
      <c r="E340" s="592" t="str">
        <f>IFERROR(IF(B340="","",VLOOKUP(B340,'UNIT UNREG'!$B:$C,2,FALSE)),"")</f>
        <v/>
      </c>
      <c r="F340" s="574"/>
      <c r="G340" s="238"/>
      <c r="H340" s="238"/>
      <c r="I340" s="238"/>
      <c r="J340" s="592" t="str">
        <f>IFERROR(VLOOKUP(H340,'SETT AREA UNIT'!$B:$C,2,FALSE),"")</f>
        <v/>
      </c>
      <c r="K340" s="592" t="str">
        <f>IFERROR(IF(H340="","",VLOOKUP(H340,'UNIT UNREG'!$B:$C,2,FALSE)),"")</f>
        <v/>
      </c>
      <c r="L340" s="574"/>
      <c r="M340" s="238"/>
      <c r="N340" s="238"/>
      <c r="O340" s="238"/>
      <c r="P340" s="592" t="str">
        <f>IFERROR(VLOOKUP(N340,'SETT AREA UNIT'!$B:$C,2,FALSE),"")</f>
        <v/>
      </c>
      <c r="Q340" s="592" t="str">
        <f>IFERROR(IF(N340="","",VLOOKUP(N340,'UNIT UNREG'!$B:$C,2,FALSE)),"")</f>
        <v/>
      </c>
      <c r="R340" s="574"/>
      <c r="S340" s="238"/>
      <c r="T340" s="238"/>
      <c r="U340" s="238"/>
      <c r="V340" s="592" t="str">
        <f>IFERROR(VLOOKUP(T340,'SETT AREA UNIT'!$B:$C,2,FALSE),"")</f>
        <v/>
      </c>
      <c r="W340" s="592" t="str">
        <f>IFERROR(IF(T340="","",VLOOKUP(T340,'UNIT UNREG'!$B:$C,2,FALSE)),"")</f>
        <v/>
      </c>
      <c r="X340" s="574"/>
      <c r="Y340" s="238"/>
      <c r="Z340" s="238"/>
      <c r="AA340" s="238"/>
      <c r="AB340" s="592" t="str">
        <f>IFERROR(VLOOKUP(Z340,'SETT AREA UNIT'!$B:$C,2,FALSE),"")</f>
        <v/>
      </c>
      <c r="AC340" s="592" t="str">
        <f>IFERROR(IF(Z340="","",VLOOKUP(Z340,'UNIT UNREG'!$B:$C,2,FALSE)),"")</f>
        <v/>
      </c>
      <c r="AE340" s="238"/>
      <c r="AF340" s="238"/>
      <c r="AG340" s="238"/>
      <c r="AH340" s="592" t="str">
        <f>IFERROR(VLOOKUP(AF340,'SETT AREA UNIT'!$B:$C,2,FALSE),"")</f>
        <v/>
      </c>
      <c r="AI340" s="592" t="str">
        <f>IFERROR(IF(AF340="","",VLOOKUP(AF340,'UNIT UNREG'!$B:$C,2,FALSE)),"")</f>
        <v/>
      </c>
      <c r="AK340" s="238"/>
      <c r="AL340" s="238"/>
      <c r="AM340" s="238"/>
      <c r="AN340" s="592" t="str">
        <f>IFERROR(VLOOKUP(AL340,'SETT AREA UNIT'!$B:$C,2,FALSE),"")</f>
        <v/>
      </c>
      <c r="AO340" s="592" t="str">
        <f>IFERROR(IF(AL340="","",VLOOKUP(AL340,'UNIT UNREG'!$B:$C,2,FALSE)),"")</f>
        <v/>
      </c>
      <c r="AQ340" s="238"/>
      <c r="AR340" s="238"/>
      <c r="AS340" s="238"/>
      <c r="AT340" s="592" t="str">
        <f>IFERROR(VLOOKUP(AR340,'SETT AREA UNIT'!$B:$C,2,FALSE),"")</f>
        <v/>
      </c>
      <c r="AU340" s="592" t="str">
        <f>IFERROR(IF(AR340="","",VLOOKUP(AR340,'UNIT UNREG'!$B:$C,2,FALSE)),"")</f>
        <v/>
      </c>
      <c r="AW340" s="238"/>
      <c r="AX340" s="238"/>
      <c r="AY340" s="238"/>
      <c r="AZ340" s="592" t="str">
        <f>IFERROR(VLOOKUP(AX340,'SETT AREA UNIT'!$B:$C,2,FALSE),"")</f>
        <v/>
      </c>
      <c r="BA340" s="592" t="str">
        <f>IFERROR(IF(AX340="","",VLOOKUP(AX340,'UNIT UNREG'!$B:$C,2,FALSE)),"")</f>
        <v/>
      </c>
      <c r="BC340" s="238"/>
      <c r="BD340" s="238"/>
      <c r="BE340" s="238"/>
      <c r="BF340" s="592" t="str">
        <f>IFERROR(VLOOKUP(BD340,'SETT AREA UNIT'!$B:$C,2,FALSE),"")</f>
        <v/>
      </c>
      <c r="BG340" s="592" t="str">
        <f>IFERROR(IF(BD340="","",VLOOKUP(BD340,'UNIT UNREG'!$B:$C,2,FALSE)),"")</f>
        <v/>
      </c>
      <c r="BH340" s="572"/>
      <c r="BI340" s="238"/>
      <c r="BJ340" s="238"/>
      <c r="BK340" s="238"/>
      <c r="BL340" s="592" t="str">
        <f>IFERROR(VLOOKUP(BJ340,'SETT AREA UNIT'!$B:$C,2,FALSE),"")</f>
        <v/>
      </c>
      <c r="BM340" s="592" t="str">
        <f>IFERROR(VLOOKUP(BJ340,'UNIT UNREG'!$B:$C,2,FALSE),"")</f>
        <v>UNREG</v>
      </c>
      <c r="BO340" s="238"/>
      <c r="BP340" s="238"/>
      <c r="BQ340" s="238"/>
      <c r="BR340" s="238"/>
      <c r="BT340" s="238"/>
      <c r="BU340" s="238"/>
      <c r="BV340" s="238"/>
      <c r="BW340" s="238"/>
      <c r="BY340" s="238"/>
      <c r="BZ340" s="238"/>
      <c r="CA340" s="238"/>
      <c r="CB340" s="238"/>
      <c r="CD340" s="238"/>
      <c r="CE340" s="238"/>
      <c r="CF340" s="238"/>
      <c r="CG340" s="238"/>
      <c r="CI340" s="238"/>
      <c r="CJ340" s="238"/>
      <c r="CK340" s="238"/>
      <c r="CL340" s="238"/>
      <c r="CN340" s="238"/>
      <c r="CO340" s="238"/>
      <c r="CP340" s="238"/>
      <c r="CQ340" s="238"/>
    </row>
    <row r="341" spans="1:95" hidden="1">
      <c r="A341" s="238"/>
      <c r="B341" s="238"/>
      <c r="C341" s="238"/>
      <c r="D341" s="592" t="str">
        <f>IFERROR(VLOOKUP(B341,'SETT AREA UNIT'!$B:$C,2,FALSE),"")</f>
        <v/>
      </c>
      <c r="E341" s="592" t="str">
        <f>IFERROR(IF(B341="","",VLOOKUP(B341,'UNIT UNREG'!$B:$C,2,FALSE)),"")</f>
        <v/>
      </c>
      <c r="F341" s="574"/>
      <c r="G341" s="238"/>
      <c r="H341" s="238"/>
      <c r="I341" s="238"/>
      <c r="J341" s="592" t="str">
        <f>IFERROR(VLOOKUP(H341,'SETT AREA UNIT'!$B:$C,2,FALSE),"")</f>
        <v/>
      </c>
      <c r="K341" s="592" t="str">
        <f>IFERROR(IF(H341="","",VLOOKUP(H341,'UNIT UNREG'!$B:$C,2,FALSE)),"")</f>
        <v/>
      </c>
      <c r="L341" s="574"/>
      <c r="M341" s="238"/>
      <c r="N341" s="238"/>
      <c r="O341" s="238"/>
      <c r="P341" s="592" t="str">
        <f>IFERROR(VLOOKUP(N341,'SETT AREA UNIT'!$B:$C,2,FALSE),"")</f>
        <v/>
      </c>
      <c r="Q341" s="592" t="str">
        <f>IFERROR(IF(N341="","",VLOOKUP(N341,'UNIT UNREG'!$B:$C,2,FALSE)),"")</f>
        <v/>
      </c>
      <c r="R341" s="574"/>
      <c r="S341" s="238"/>
      <c r="T341" s="238"/>
      <c r="U341" s="238"/>
      <c r="V341" s="592" t="str">
        <f>IFERROR(VLOOKUP(T341,'SETT AREA UNIT'!$B:$C,2,FALSE),"")</f>
        <v/>
      </c>
      <c r="W341" s="592" t="str">
        <f>IFERROR(IF(T341="","",VLOOKUP(T341,'UNIT UNREG'!$B:$C,2,FALSE)),"")</f>
        <v/>
      </c>
      <c r="X341" s="574"/>
      <c r="Y341" s="238"/>
      <c r="Z341" s="238"/>
      <c r="AA341" s="238"/>
      <c r="AB341" s="592" t="str">
        <f>IFERROR(VLOOKUP(Z341,'SETT AREA UNIT'!$B:$C,2,FALSE),"")</f>
        <v/>
      </c>
      <c r="AC341" s="592" t="str">
        <f>IFERROR(IF(Z341="","",VLOOKUP(Z341,'UNIT UNREG'!$B:$C,2,FALSE)),"")</f>
        <v/>
      </c>
      <c r="AE341" s="238"/>
      <c r="AF341" s="238"/>
      <c r="AG341" s="238"/>
      <c r="AH341" s="592" t="str">
        <f>IFERROR(VLOOKUP(AF341,'SETT AREA UNIT'!$B:$C,2,FALSE),"")</f>
        <v/>
      </c>
      <c r="AI341" s="592" t="str">
        <f>IFERROR(IF(AF341="","",VLOOKUP(AF341,'UNIT UNREG'!$B:$C,2,FALSE)),"")</f>
        <v/>
      </c>
      <c r="AK341" s="238"/>
      <c r="AL341" s="238"/>
      <c r="AM341" s="238"/>
      <c r="AN341" s="592" t="str">
        <f>IFERROR(VLOOKUP(AL341,'SETT AREA UNIT'!$B:$C,2,FALSE),"")</f>
        <v/>
      </c>
      <c r="AO341" s="592" t="str">
        <f>IFERROR(IF(AL341="","",VLOOKUP(AL341,'UNIT UNREG'!$B:$C,2,FALSE)),"")</f>
        <v/>
      </c>
      <c r="AQ341" s="238"/>
      <c r="AR341" s="238"/>
      <c r="AS341" s="238"/>
      <c r="AT341" s="592" t="str">
        <f>IFERROR(VLOOKUP(AR341,'SETT AREA UNIT'!$B:$C,2,FALSE),"")</f>
        <v/>
      </c>
      <c r="AU341" s="592" t="str">
        <f>IFERROR(IF(AR341="","",VLOOKUP(AR341,'UNIT UNREG'!$B:$C,2,FALSE)),"")</f>
        <v/>
      </c>
      <c r="AW341" s="238"/>
      <c r="AX341" s="238"/>
      <c r="AY341" s="238"/>
      <c r="AZ341" s="592" t="str">
        <f>IFERROR(VLOOKUP(AX341,'SETT AREA UNIT'!$B:$C,2,FALSE),"")</f>
        <v/>
      </c>
      <c r="BA341" s="592" t="str">
        <f>IFERROR(IF(AX341="","",VLOOKUP(AX341,'UNIT UNREG'!$B:$C,2,FALSE)),"")</f>
        <v/>
      </c>
      <c r="BC341" s="238"/>
      <c r="BD341" s="238"/>
      <c r="BE341" s="238"/>
      <c r="BF341" s="592" t="str">
        <f>IFERROR(VLOOKUP(BD341,'SETT AREA UNIT'!$B:$C,2,FALSE),"")</f>
        <v/>
      </c>
      <c r="BG341" s="592" t="str">
        <f>IFERROR(IF(BD341="","",VLOOKUP(BD341,'UNIT UNREG'!$B:$C,2,FALSE)),"")</f>
        <v/>
      </c>
      <c r="BH341" s="572"/>
      <c r="BI341" s="238"/>
      <c r="BJ341" s="238"/>
      <c r="BK341" s="238"/>
      <c r="BL341" s="592" t="str">
        <f>IFERROR(VLOOKUP(BJ341,'SETT AREA UNIT'!$B:$C,2,FALSE),"")</f>
        <v/>
      </c>
      <c r="BM341" s="592" t="str">
        <f>IFERROR(VLOOKUP(BJ341,'UNIT UNREG'!$B:$C,2,FALSE),"")</f>
        <v>UNREG</v>
      </c>
      <c r="BO341" s="238"/>
      <c r="BP341" s="238"/>
      <c r="BQ341" s="238"/>
      <c r="BR341" s="238"/>
      <c r="BT341" s="238"/>
      <c r="BU341" s="238"/>
      <c r="BV341" s="238"/>
      <c r="BW341" s="238"/>
      <c r="BY341" s="238"/>
      <c r="BZ341" s="238"/>
      <c r="CA341" s="238"/>
      <c r="CB341" s="238"/>
      <c r="CD341" s="238"/>
      <c r="CE341" s="238"/>
      <c r="CF341" s="238"/>
      <c r="CG341" s="238"/>
      <c r="CI341" s="238"/>
      <c r="CJ341" s="238"/>
      <c r="CK341" s="238"/>
      <c r="CL341" s="238"/>
      <c r="CN341" s="238"/>
      <c r="CO341" s="238"/>
      <c r="CP341" s="238"/>
      <c r="CQ341" s="238"/>
    </row>
    <row r="342" spans="1:95" hidden="1">
      <c r="A342" s="238"/>
      <c r="B342" s="238"/>
      <c r="C342" s="238"/>
      <c r="D342" s="592" t="str">
        <f>IFERROR(VLOOKUP(B342,'SETT AREA UNIT'!$B:$C,2,FALSE),"")</f>
        <v/>
      </c>
      <c r="E342" s="592" t="str">
        <f>IFERROR(IF(B342="","",VLOOKUP(B342,'UNIT UNREG'!$B:$C,2,FALSE)),"")</f>
        <v/>
      </c>
      <c r="F342" s="574"/>
      <c r="G342" s="238"/>
      <c r="H342" s="238"/>
      <c r="I342" s="238"/>
      <c r="J342" s="592" t="str">
        <f>IFERROR(VLOOKUP(H342,'SETT AREA UNIT'!$B:$C,2,FALSE),"")</f>
        <v/>
      </c>
      <c r="K342" s="592" t="str">
        <f>IFERROR(IF(H342="","",VLOOKUP(H342,'UNIT UNREG'!$B:$C,2,FALSE)),"")</f>
        <v/>
      </c>
      <c r="L342" s="574"/>
      <c r="M342" s="238"/>
      <c r="N342" s="238"/>
      <c r="O342" s="238"/>
      <c r="P342" s="592" t="str">
        <f>IFERROR(VLOOKUP(N342,'SETT AREA UNIT'!$B:$C,2,FALSE),"")</f>
        <v/>
      </c>
      <c r="Q342" s="592" t="str">
        <f>IFERROR(IF(N342="","",VLOOKUP(N342,'UNIT UNREG'!$B:$C,2,FALSE)),"")</f>
        <v/>
      </c>
      <c r="R342" s="574"/>
      <c r="S342" s="238"/>
      <c r="T342" s="238"/>
      <c r="U342" s="238"/>
      <c r="V342" s="592" t="str">
        <f>IFERROR(VLOOKUP(T342,'SETT AREA UNIT'!$B:$C,2,FALSE),"")</f>
        <v/>
      </c>
      <c r="W342" s="592" t="str">
        <f>IFERROR(IF(T342="","",VLOOKUP(T342,'UNIT UNREG'!$B:$C,2,FALSE)),"")</f>
        <v/>
      </c>
      <c r="X342" s="574"/>
      <c r="Y342" s="238"/>
      <c r="Z342" s="238"/>
      <c r="AA342" s="238"/>
      <c r="AB342" s="592" t="str">
        <f>IFERROR(VLOOKUP(Z342,'SETT AREA UNIT'!$B:$C,2,FALSE),"")</f>
        <v/>
      </c>
      <c r="AC342" s="592" t="str">
        <f>IFERROR(IF(Z342="","",VLOOKUP(Z342,'UNIT UNREG'!$B:$C,2,FALSE)),"")</f>
        <v/>
      </c>
      <c r="AE342" s="238"/>
      <c r="AF342" s="238"/>
      <c r="AG342" s="238"/>
      <c r="AH342" s="592" t="str">
        <f>IFERROR(VLOOKUP(AF342,'SETT AREA UNIT'!$B:$C,2,FALSE),"")</f>
        <v/>
      </c>
      <c r="AI342" s="592" t="str">
        <f>IFERROR(IF(AF342="","",VLOOKUP(AF342,'UNIT UNREG'!$B:$C,2,FALSE)),"")</f>
        <v/>
      </c>
      <c r="AK342" s="238"/>
      <c r="AL342" s="238"/>
      <c r="AM342" s="238"/>
      <c r="AN342" s="592" t="str">
        <f>IFERROR(VLOOKUP(AL342,'SETT AREA UNIT'!$B:$C,2,FALSE),"")</f>
        <v/>
      </c>
      <c r="AO342" s="592" t="str">
        <f>IFERROR(IF(AL342="","",VLOOKUP(AL342,'UNIT UNREG'!$B:$C,2,FALSE)),"")</f>
        <v/>
      </c>
      <c r="AQ342" s="238"/>
      <c r="AR342" s="238"/>
      <c r="AS342" s="238"/>
      <c r="AT342" s="592" t="str">
        <f>IFERROR(VLOOKUP(AR342,'SETT AREA UNIT'!$B:$C,2,FALSE),"")</f>
        <v/>
      </c>
      <c r="AU342" s="592" t="str">
        <f>IFERROR(IF(AR342="","",VLOOKUP(AR342,'UNIT UNREG'!$B:$C,2,FALSE)),"")</f>
        <v/>
      </c>
      <c r="AW342" s="238"/>
      <c r="AX342" s="238"/>
      <c r="AY342" s="238"/>
      <c r="AZ342" s="592" t="str">
        <f>IFERROR(VLOOKUP(AX342,'SETT AREA UNIT'!$B:$C,2,FALSE),"")</f>
        <v/>
      </c>
      <c r="BA342" s="592" t="str">
        <f>IFERROR(IF(AX342="","",VLOOKUP(AX342,'UNIT UNREG'!$B:$C,2,FALSE)),"")</f>
        <v/>
      </c>
      <c r="BC342" s="238"/>
      <c r="BD342" s="238"/>
      <c r="BE342" s="238"/>
      <c r="BF342" s="592" t="str">
        <f>IFERROR(VLOOKUP(BD342,'SETT AREA UNIT'!$B:$C,2,FALSE),"")</f>
        <v/>
      </c>
      <c r="BG342" s="592" t="str">
        <f>IFERROR(IF(BD342="","",VLOOKUP(BD342,'UNIT UNREG'!$B:$C,2,FALSE)),"")</f>
        <v/>
      </c>
      <c r="BH342" s="572"/>
      <c r="BI342" s="238"/>
      <c r="BJ342" s="238"/>
      <c r="BK342" s="238"/>
      <c r="BL342" s="592" t="str">
        <f>IFERROR(VLOOKUP(BJ342,'SETT AREA UNIT'!$B:$C,2,FALSE),"")</f>
        <v/>
      </c>
      <c r="BM342" s="592" t="str">
        <f>IFERROR(VLOOKUP(BJ342,'UNIT UNREG'!$B:$C,2,FALSE),"")</f>
        <v>UNREG</v>
      </c>
      <c r="BO342" s="238"/>
      <c r="BP342" s="238"/>
      <c r="BQ342" s="238"/>
      <c r="BR342" s="238"/>
      <c r="BT342" s="238"/>
      <c r="BU342" s="238"/>
      <c r="BV342" s="238"/>
      <c r="BW342" s="238"/>
      <c r="BY342" s="238"/>
      <c r="BZ342" s="238"/>
      <c r="CA342" s="238"/>
      <c r="CB342" s="238"/>
      <c r="CD342" s="238"/>
      <c r="CE342" s="238"/>
      <c r="CF342" s="238"/>
      <c r="CG342" s="238"/>
      <c r="CI342" s="238"/>
      <c r="CJ342" s="238"/>
      <c r="CK342" s="238"/>
      <c r="CL342" s="238"/>
      <c r="CN342" s="238"/>
      <c r="CO342" s="238"/>
      <c r="CP342" s="238"/>
      <c r="CQ342" s="238"/>
    </row>
    <row r="343" spans="1:95" hidden="1">
      <c r="A343" s="238"/>
      <c r="B343" s="238"/>
      <c r="C343" s="238"/>
      <c r="D343" s="592" t="str">
        <f>IFERROR(VLOOKUP(B343,'SETT AREA UNIT'!$B:$C,2,FALSE),"")</f>
        <v/>
      </c>
      <c r="E343" s="592" t="str">
        <f>IFERROR(IF(B343="","",VLOOKUP(B343,'UNIT UNREG'!$B:$C,2,FALSE)),"")</f>
        <v/>
      </c>
      <c r="F343" s="574"/>
      <c r="G343" s="238"/>
      <c r="H343" s="238"/>
      <c r="I343" s="238"/>
      <c r="J343" s="592" t="str">
        <f>IFERROR(VLOOKUP(H343,'SETT AREA UNIT'!$B:$C,2,FALSE),"")</f>
        <v/>
      </c>
      <c r="K343" s="592" t="str">
        <f>IFERROR(IF(H343="","",VLOOKUP(H343,'UNIT UNREG'!$B:$C,2,FALSE)),"")</f>
        <v/>
      </c>
      <c r="L343" s="574"/>
      <c r="M343" s="238"/>
      <c r="N343" s="238"/>
      <c r="O343" s="238"/>
      <c r="P343" s="592" t="str">
        <f>IFERROR(VLOOKUP(N343,'SETT AREA UNIT'!$B:$C,2,FALSE),"")</f>
        <v/>
      </c>
      <c r="Q343" s="592" t="str">
        <f>IFERROR(IF(N343="","",VLOOKUP(N343,'UNIT UNREG'!$B:$C,2,FALSE)),"")</f>
        <v/>
      </c>
      <c r="R343" s="574"/>
      <c r="S343" s="238"/>
      <c r="T343" s="238"/>
      <c r="U343" s="238"/>
      <c r="V343" s="592" t="str">
        <f>IFERROR(VLOOKUP(T343,'SETT AREA UNIT'!$B:$C,2,FALSE),"")</f>
        <v/>
      </c>
      <c r="W343" s="592" t="str">
        <f>IFERROR(IF(T343="","",VLOOKUP(T343,'UNIT UNREG'!$B:$C,2,FALSE)),"")</f>
        <v/>
      </c>
      <c r="X343" s="574"/>
      <c r="Y343" s="238"/>
      <c r="Z343" s="238"/>
      <c r="AA343" s="238"/>
      <c r="AB343" s="592" t="str">
        <f>IFERROR(VLOOKUP(Z343,'SETT AREA UNIT'!$B:$C,2,FALSE),"")</f>
        <v/>
      </c>
      <c r="AC343" s="592" t="str">
        <f>IFERROR(IF(Z343="","",VLOOKUP(Z343,'UNIT UNREG'!$B:$C,2,FALSE)),"")</f>
        <v/>
      </c>
      <c r="AE343" s="238"/>
      <c r="AF343" s="238"/>
      <c r="AG343" s="238"/>
      <c r="AH343" s="592" t="str">
        <f>IFERROR(VLOOKUP(AF343,'SETT AREA UNIT'!$B:$C,2,FALSE),"")</f>
        <v/>
      </c>
      <c r="AI343" s="592" t="str">
        <f>IFERROR(IF(AF343="","",VLOOKUP(AF343,'UNIT UNREG'!$B:$C,2,FALSE)),"")</f>
        <v/>
      </c>
      <c r="AK343" s="238"/>
      <c r="AL343" s="238"/>
      <c r="AM343" s="238"/>
      <c r="AN343" s="592" t="str">
        <f>IFERROR(VLOOKUP(AL343,'SETT AREA UNIT'!$B:$C,2,FALSE),"")</f>
        <v/>
      </c>
      <c r="AO343" s="592" t="str">
        <f>IFERROR(IF(AL343="","",VLOOKUP(AL343,'UNIT UNREG'!$B:$C,2,FALSE)),"")</f>
        <v/>
      </c>
      <c r="AQ343" s="238"/>
      <c r="AR343" s="238"/>
      <c r="AS343" s="238"/>
      <c r="AT343" s="592" t="str">
        <f>IFERROR(VLOOKUP(AR343,'SETT AREA UNIT'!$B:$C,2,FALSE),"")</f>
        <v/>
      </c>
      <c r="AU343" s="592" t="str">
        <f>IFERROR(IF(AR343="","",VLOOKUP(AR343,'UNIT UNREG'!$B:$C,2,FALSE)),"")</f>
        <v/>
      </c>
      <c r="AW343" s="238"/>
      <c r="AX343" s="238"/>
      <c r="AY343" s="238"/>
      <c r="AZ343" s="592" t="str">
        <f>IFERROR(VLOOKUP(AX343,'SETT AREA UNIT'!$B:$C,2,FALSE),"")</f>
        <v/>
      </c>
      <c r="BA343" s="592" t="str">
        <f>IFERROR(IF(AX343="","",VLOOKUP(AX343,'UNIT UNREG'!$B:$C,2,FALSE)),"")</f>
        <v/>
      </c>
      <c r="BC343" s="238"/>
      <c r="BD343" s="238"/>
      <c r="BE343" s="238"/>
      <c r="BF343" s="592" t="str">
        <f>IFERROR(VLOOKUP(BD343,'SETT AREA UNIT'!$B:$C,2,FALSE),"")</f>
        <v/>
      </c>
      <c r="BG343" s="592" t="str">
        <f>IFERROR(IF(BD343="","",VLOOKUP(BD343,'UNIT UNREG'!$B:$C,2,FALSE)),"")</f>
        <v/>
      </c>
      <c r="BH343" s="572"/>
      <c r="BI343" s="238"/>
      <c r="BJ343" s="238"/>
      <c r="BK343" s="238"/>
      <c r="BL343" s="592" t="str">
        <f>IFERROR(VLOOKUP(BJ343,'SETT AREA UNIT'!$B:$C,2,FALSE),"")</f>
        <v/>
      </c>
      <c r="BM343" s="592" t="str">
        <f>IFERROR(VLOOKUP(BJ343,'UNIT UNREG'!$B:$C,2,FALSE),"")</f>
        <v>UNREG</v>
      </c>
      <c r="BO343" s="238"/>
      <c r="BP343" s="238"/>
      <c r="BQ343" s="238"/>
      <c r="BR343" s="238"/>
      <c r="BT343" s="238"/>
      <c r="BU343" s="238"/>
      <c r="BV343" s="238"/>
      <c r="BW343" s="238"/>
      <c r="BY343" s="238"/>
      <c r="BZ343" s="238"/>
      <c r="CA343" s="238"/>
      <c r="CB343" s="238"/>
      <c r="CD343" s="238"/>
      <c r="CE343" s="238"/>
      <c r="CF343" s="238"/>
      <c r="CG343" s="238"/>
      <c r="CI343" s="238"/>
      <c r="CJ343" s="238"/>
      <c r="CK343" s="238"/>
      <c r="CL343" s="238"/>
      <c r="CN343" s="238"/>
      <c r="CO343" s="238"/>
      <c r="CP343" s="238"/>
      <c r="CQ343" s="238"/>
    </row>
    <row r="344" spans="1:95" ht="15.75">
      <c r="A344" s="66" t="s">
        <v>119</v>
      </c>
      <c r="B344" s="66" t="s">
        <v>80</v>
      </c>
      <c r="C344" s="66" t="s">
        <v>25</v>
      </c>
      <c r="D344" s="232"/>
      <c r="E344" s="66" t="s">
        <v>81</v>
      </c>
      <c r="F344" s="756"/>
      <c r="G344" s="66" t="s">
        <v>119</v>
      </c>
      <c r="H344" s="66" t="s">
        <v>80</v>
      </c>
      <c r="I344" s="66" t="s">
        <v>25</v>
      </c>
      <c r="J344" s="232"/>
      <c r="K344" s="66" t="s">
        <v>81</v>
      </c>
      <c r="L344" s="572"/>
      <c r="M344" s="66" t="s">
        <v>119</v>
      </c>
      <c r="N344" s="66" t="s">
        <v>80</v>
      </c>
      <c r="O344" s="66" t="s">
        <v>25</v>
      </c>
      <c r="P344" s="232"/>
      <c r="Q344" s="66" t="s">
        <v>81</v>
      </c>
      <c r="R344" s="756"/>
      <c r="S344" s="66" t="s">
        <v>119</v>
      </c>
      <c r="T344" s="66" t="s">
        <v>80</v>
      </c>
      <c r="U344" s="66" t="s">
        <v>25</v>
      </c>
      <c r="V344" s="232"/>
      <c r="W344" s="66" t="s">
        <v>81</v>
      </c>
      <c r="X344" s="756"/>
      <c r="Y344" s="66" t="s">
        <v>119</v>
      </c>
      <c r="Z344" s="66" t="s">
        <v>80</v>
      </c>
      <c r="AA344" s="66" t="s">
        <v>25</v>
      </c>
      <c r="AB344" s="66"/>
      <c r="AC344" s="66" t="s">
        <v>81</v>
      </c>
      <c r="AE344" s="66" t="s">
        <v>119</v>
      </c>
      <c r="AF344" s="66" t="s">
        <v>80</v>
      </c>
      <c r="AG344" s="66" t="s">
        <v>25</v>
      </c>
      <c r="AH344" s="66"/>
      <c r="AI344" s="66" t="s">
        <v>81</v>
      </c>
      <c r="AK344" s="66" t="s">
        <v>119</v>
      </c>
      <c r="AL344" s="66" t="s">
        <v>80</v>
      </c>
      <c r="AM344" s="66" t="s">
        <v>25</v>
      </c>
      <c r="AN344" s="66"/>
      <c r="AO344" s="66" t="s">
        <v>81</v>
      </c>
      <c r="AQ344" s="66" t="s">
        <v>119</v>
      </c>
      <c r="AR344" s="66" t="s">
        <v>80</v>
      </c>
      <c r="AS344" s="66" t="s">
        <v>25</v>
      </c>
      <c r="AT344" s="66"/>
      <c r="AU344" s="66" t="s">
        <v>81</v>
      </c>
      <c r="AW344" s="66" t="s">
        <v>119</v>
      </c>
      <c r="AX344" s="66" t="s">
        <v>80</v>
      </c>
      <c r="AY344" s="66" t="s">
        <v>25</v>
      </c>
      <c r="AZ344" s="66"/>
      <c r="BA344" s="66" t="s">
        <v>81</v>
      </c>
      <c r="BC344" s="66" t="s">
        <v>119</v>
      </c>
      <c r="BD344" s="66" t="s">
        <v>80</v>
      </c>
      <c r="BE344" s="66" t="s">
        <v>25</v>
      </c>
      <c r="BF344" s="66"/>
      <c r="BG344" s="66" t="s">
        <v>81</v>
      </c>
      <c r="BH344" s="571"/>
      <c r="BI344" s="66" t="s">
        <v>119</v>
      </c>
      <c r="BJ344" s="66" t="s">
        <v>80</v>
      </c>
      <c r="BK344" s="66" t="s">
        <v>25</v>
      </c>
      <c r="BL344" s="66"/>
      <c r="BM344" s="66" t="s">
        <v>81</v>
      </c>
      <c r="BO344" s="576" t="s">
        <v>119</v>
      </c>
      <c r="BP344" s="66" t="s">
        <v>80</v>
      </c>
      <c r="BQ344" s="66" t="s">
        <v>25</v>
      </c>
      <c r="BR344" s="66" t="s">
        <v>81</v>
      </c>
      <c r="BT344" s="576" t="s">
        <v>119</v>
      </c>
      <c r="BU344" s="66" t="s">
        <v>80</v>
      </c>
      <c r="BV344" s="66" t="s">
        <v>25</v>
      </c>
      <c r="BW344" s="66" t="s">
        <v>81</v>
      </c>
      <c r="BY344" s="576" t="s">
        <v>119</v>
      </c>
      <c r="BZ344" s="66" t="s">
        <v>80</v>
      </c>
      <c r="CA344" s="66" t="s">
        <v>25</v>
      </c>
      <c r="CB344" s="66" t="s">
        <v>81</v>
      </c>
      <c r="CD344" s="576" t="s">
        <v>119</v>
      </c>
      <c r="CE344" s="66" t="s">
        <v>80</v>
      </c>
      <c r="CF344" s="66" t="s">
        <v>25</v>
      </c>
      <c r="CG344" s="66" t="s">
        <v>81</v>
      </c>
      <c r="CI344" s="576" t="s">
        <v>119</v>
      </c>
      <c r="CJ344" s="66" t="s">
        <v>80</v>
      </c>
      <c r="CK344" s="66" t="s">
        <v>25</v>
      </c>
      <c r="CL344" s="66" t="s">
        <v>81</v>
      </c>
      <c r="CN344" s="576" t="s">
        <v>119</v>
      </c>
      <c r="CO344" s="66" t="s">
        <v>80</v>
      </c>
      <c r="CP344" s="66" t="s">
        <v>25</v>
      </c>
      <c r="CQ344" s="66" t="s">
        <v>81</v>
      </c>
    </row>
    <row r="345" spans="1:95">
      <c r="A345" s="356" t="s">
        <v>65</v>
      </c>
      <c r="B345" s="238">
        <v>10</v>
      </c>
      <c r="C345" s="501">
        <f>IF(A345="","",COUNTIFS(A324:A343,"&gt;=0",C324:C343,A345))</f>
        <v>3</v>
      </c>
      <c r="D345" s="593"/>
      <c r="E345" s="592">
        <f t="shared" ref="E345:E346" si="154">IFERROR(B345-C345,"")</f>
        <v>7</v>
      </c>
      <c r="F345" s="574"/>
      <c r="G345" s="356" t="s">
        <v>574</v>
      </c>
      <c r="H345" s="238">
        <v>9</v>
      </c>
      <c r="I345" s="501">
        <f>IF(G345="","",COUNTIFS(G324:G343,"&gt;=0",I324:I343,G345))</f>
        <v>4</v>
      </c>
      <c r="J345" s="593"/>
      <c r="K345" s="592">
        <f t="shared" ref="K345:K346" si="155">IFERROR(H345-I345,"")</f>
        <v>5</v>
      </c>
      <c r="L345" s="574"/>
      <c r="M345" s="433" t="s">
        <v>427</v>
      </c>
      <c r="N345" s="238">
        <v>4</v>
      </c>
      <c r="O345" s="593">
        <f>IF(M345="","",COUNTIFS(M324:M343,"&gt;=0",O324:O343,M345))</f>
        <v>6</v>
      </c>
      <c r="P345" s="593"/>
      <c r="Q345" s="592">
        <f t="shared" ref="Q345:Q346" si="156">IFERROR(N345-O345,"")</f>
        <v>-2</v>
      </c>
      <c r="R345" s="574"/>
      <c r="S345" s="724" t="s">
        <v>70</v>
      </c>
      <c r="T345" s="238">
        <v>4</v>
      </c>
      <c r="U345" s="501">
        <f>IF(S345="","",COUNTIFS(S324:S343,"&gt;=0",U324:U343,S345))</f>
        <v>8</v>
      </c>
      <c r="V345" s="593"/>
      <c r="W345" s="592">
        <f t="shared" ref="W345:W346" si="157">IFERROR(T345-U345,"")</f>
        <v>-4</v>
      </c>
      <c r="X345" s="574"/>
      <c r="Y345" s="573"/>
      <c r="Z345" s="238"/>
      <c r="AA345" s="593" t="str">
        <f>IF(Y345="","",COUNTIFS(Y324:Y343,"&gt;=0",AA324:AA343,Y345))</f>
        <v/>
      </c>
      <c r="AB345" s="593"/>
      <c r="AC345" s="592" t="str">
        <f t="shared" ref="AC345:AC346" si="158">IFERROR(Z345-AA345,"")</f>
        <v/>
      </c>
      <c r="AE345" s="573"/>
      <c r="AF345" s="238"/>
      <c r="AG345" s="593" t="str">
        <f>IF(AE345="","",COUNTIFS(AE324:AE343,"&gt;=0",AG324:AG343,AE345))</f>
        <v/>
      </c>
      <c r="AH345" s="593"/>
      <c r="AI345" s="592" t="str">
        <f t="shared" ref="AI345:AI346" si="159">IFERROR(AF345-AG345,"")</f>
        <v/>
      </c>
      <c r="AK345" s="238"/>
      <c r="AL345" s="238"/>
      <c r="AM345" s="501" t="str">
        <f>IF(AK345="","",COUNTIFS(AK324:AK343,"&gt;=0",AM324:AM343,AK345))</f>
        <v/>
      </c>
      <c r="AN345" s="593"/>
      <c r="AO345" s="592" t="str">
        <f t="shared" ref="AO345:AO346" si="160">IFERROR(AL345-AM345,"")</f>
        <v/>
      </c>
      <c r="AQ345" s="575"/>
      <c r="AR345" s="238"/>
      <c r="AS345" s="593" t="str">
        <f>IF(AQ345="","",COUNTIFS(AQ324:AQ343,"&gt;=0",AS324:AS343,AQ345))</f>
        <v/>
      </c>
      <c r="AT345" s="593"/>
      <c r="AU345" s="592" t="str">
        <f t="shared" ref="AU345:AU346" si="161">IFERROR(AR345-AS345,"")</f>
        <v/>
      </c>
      <c r="AW345" s="575"/>
      <c r="AX345" s="238"/>
      <c r="AY345" s="501" t="str">
        <f>IF(AW345="","",COUNTIFS(AW324:AW343,"&gt;=0",AY324:AY343,AW345))</f>
        <v/>
      </c>
      <c r="AZ345" s="593"/>
      <c r="BA345" s="592" t="str">
        <f t="shared" ref="BA345:BA346" si="162">IFERROR(AX345-AY345,"")</f>
        <v/>
      </c>
      <c r="BC345" s="418" t="s">
        <v>566</v>
      </c>
      <c r="BD345" s="238">
        <v>4</v>
      </c>
      <c r="BE345" s="593">
        <f>IF(BC345="","",COUNTIFS(BC324:BC343,"&gt;=0",BE324:BE343,BC345))</f>
        <v>6</v>
      </c>
      <c r="BF345" s="593"/>
      <c r="BG345" s="592">
        <f t="shared" ref="BG345:BG346" si="163">IFERROR(BD345-BE345,"")</f>
        <v>-2</v>
      </c>
      <c r="BH345" s="572"/>
      <c r="BI345" s="575"/>
      <c r="BJ345" s="238"/>
      <c r="BK345" s="593" t="str">
        <f>IF(BI345="","",COUNTIFS(BI324:BI343,"&gt;=0",BK324:BK343,BI345))</f>
        <v/>
      </c>
      <c r="BL345" s="593"/>
      <c r="BM345" s="592" t="str">
        <f t="shared" ref="BM345:BM346" si="164">IFERROR(BJ345-BK345,"")</f>
        <v/>
      </c>
      <c r="BO345" s="238"/>
      <c r="BP345" s="238"/>
      <c r="BQ345" s="578">
        <f>+COUNTIF(BQ324:BQ343,BO345)</f>
        <v>0</v>
      </c>
      <c r="BR345" s="238">
        <f>BP345-BQ345</f>
        <v>0</v>
      </c>
      <c r="BT345" s="238"/>
      <c r="BU345" s="238"/>
      <c r="BV345" s="578">
        <f>+COUNTIF(BV324:BV343,BT345)</f>
        <v>0</v>
      </c>
      <c r="BW345" s="238">
        <f>BU345-BV345</f>
        <v>0</v>
      </c>
      <c r="BY345" s="238"/>
      <c r="BZ345" s="238"/>
      <c r="CA345" s="578">
        <f>+COUNTIF(CA324:CA343,BY345)</f>
        <v>0</v>
      </c>
      <c r="CB345" s="238">
        <f>BZ345-CA345</f>
        <v>0</v>
      </c>
      <c r="CD345" s="238"/>
      <c r="CE345" s="238"/>
      <c r="CF345" s="578">
        <f>+COUNTIF(CF324:CF343,CD345)</f>
        <v>0</v>
      </c>
      <c r="CG345" s="238">
        <f>CE345-CF345</f>
        <v>0</v>
      </c>
      <c r="CI345" s="238"/>
      <c r="CJ345" s="238"/>
      <c r="CK345" s="578">
        <f>+COUNTIF(CK324:CK343,CI345)</f>
        <v>0</v>
      </c>
      <c r="CL345" s="238">
        <f>CJ345-CK345</f>
        <v>0</v>
      </c>
      <c r="CN345" s="238"/>
      <c r="CO345" s="238"/>
      <c r="CP345" s="578">
        <f>+COUNTIF(CP324:CP343,CN345)</f>
        <v>0</v>
      </c>
      <c r="CQ345" s="238">
        <f>CO345-CP345</f>
        <v>0</v>
      </c>
    </row>
    <row r="346" spans="1:95">
      <c r="A346" s="238"/>
      <c r="B346" s="238"/>
      <c r="C346" s="593" t="str">
        <f>IF(A346="","",COUNTIFS(A324:A343,"&gt;=0",C324:C343,A346))</f>
        <v/>
      </c>
      <c r="D346" s="593"/>
      <c r="E346" s="592" t="str">
        <f t="shared" si="154"/>
        <v/>
      </c>
      <c r="F346" s="574"/>
      <c r="G346" s="575"/>
      <c r="H346" s="238"/>
      <c r="I346" s="593" t="str">
        <f>IF(G346="","",COUNTIFS(G324:G343,"&gt;=0",I324:I343,G346))</f>
        <v/>
      </c>
      <c r="J346" s="593"/>
      <c r="K346" s="592" t="str">
        <f t="shared" si="155"/>
        <v/>
      </c>
      <c r="L346" s="574"/>
      <c r="M346" s="575"/>
      <c r="N346" s="238"/>
      <c r="O346" s="593" t="str">
        <f>IF(M346="","",COUNTIFS(M324:M343,"&gt;=0",O324:O343,M346))</f>
        <v/>
      </c>
      <c r="P346" s="593"/>
      <c r="Q346" s="592" t="str">
        <f t="shared" si="156"/>
        <v/>
      </c>
      <c r="R346" s="574"/>
      <c r="S346" s="575"/>
      <c r="T346" s="238"/>
      <c r="U346" s="593" t="str">
        <f>IF(S346="","",COUNTIFS(S324:S343,"&gt;=0",U324:U343,S346))</f>
        <v/>
      </c>
      <c r="V346" s="593"/>
      <c r="W346" s="592" t="str">
        <f t="shared" si="157"/>
        <v/>
      </c>
      <c r="X346" s="574"/>
      <c r="Y346" s="575"/>
      <c r="Z346" s="238"/>
      <c r="AA346" s="593" t="str">
        <f>IF(Y346="","",COUNTIFS(Y324:Y343,"&gt;=0",AA324:AA343,Y346))</f>
        <v/>
      </c>
      <c r="AB346" s="593"/>
      <c r="AC346" s="592" t="str">
        <f t="shared" si="158"/>
        <v/>
      </c>
      <c r="AE346" s="575"/>
      <c r="AF346" s="238"/>
      <c r="AG346" s="593" t="str">
        <f>IF(AE346="","",COUNTIFS(AE324:AE343,"&gt;=0",AG324:AG343,AE346))</f>
        <v/>
      </c>
      <c r="AH346" s="593"/>
      <c r="AI346" s="592" t="str">
        <f t="shared" si="159"/>
        <v/>
      </c>
      <c r="AK346" s="575"/>
      <c r="AL346" s="238"/>
      <c r="AM346" s="593" t="str">
        <f>IF(AK346="","",COUNTIFS(AK324:AK343,"&gt;=0",AM324:AM343,AK346))</f>
        <v/>
      </c>
      <c r="AN346" s="593"/>
      <c r="AO346" s="592" t="str">
        <f t="shared" si="160"/>
        <v/>
      </c>
      <c r="AQ346" s="575"/>
      <c r="AR346" s="238"/>
      <c r="AS346" s="593" t="str">
        <f>IF(AQ346="","",COUNTIFS(AQ324:AQ343,"&gt;=0",AS324:AS343,AQ346))</f>
        <v/>
      </c>
      <c r="AT346" s="593"/>
      <c r="AU346" s="592" t="str">
        <f t="shared" si="161"/>
        <v/>
      </c>
      <c r="AW346" s="575"/>
      <c r="AX346" s="238"/>
      <c r="AY346" s="593" t="str">
        <f>IF(AW346="","",COUNTIFS(AW324:AW343,"&gt;=0",AY324:AY343,AW346))</f>
        <v/>
      </c>
      <c r="AZ346" s="593"/>
      <c r="BA346" s="592" t="str">
        <f t="shared" si="162"/>
        <v/>
      </c>
      <c r="BC346" s="575"/>
      <c r="BD346" s="238"/>
      <c r="BE346" s="593" t="str">
        <f>IF(BC346="","",COUNTIFS(BC324:BC343,"&gt;=0",BE324:BE343,BC346))</f>
        <v/>
      </c>
      <c r="BF346" s="593"/>
      <c r="BG346" s="592" t="str">
        <f t="shared" si="163"/>
        <v/>
      </c>
      <c r="BH346" s="572"/>
      <c r="BI346" s="575"/>
      <c r="BJ346" s="238"/>
      <c r="BK346" s="593" t="str">
        <f>IF(BI346="","",COUNTIFS(BI324:BI343,"&gt;=0",BK324:BK343,BI346))</f>
        <v/>
      </c>
      <c r="BL346" s="593"/>
      <c r="BM346" s="592" t="str">
        <f t="shared" si="164"/>
        <v/>
      </c>
      <c r="BO346" s="238"/>
      <c r="BP346" s="238"/>
      <c r="BQ346" s="578">
        <f>+COUNTIF(BQ324:BQ343,BO346)</f>
        <v>0</v>
      </c>
      <c r="BR346" s="238">
        <f t="shared" ref="BR346:BR347" si="165">BP346-BQ346</f>
        <v>0</v>
      </c>
      <c r="BT346" s="238"/>
      <c r="BU346" s="238"/>
      <c r="BV346" s="578">
        <f>+COUNTIF(BV324:BV343,BT346)</f>
        <v>0</v>
      </c>
      <c r="BW346" s="238">
        <f t="shared" ref="BW346:BW347" si="166">BU346-BV346</f>
        <v>0</v>
      </c>
      <c r="BY346" s="238"/>
      <c r="BZ346" s="238"/>
      <c r="CA346" s="578">
        <f>+COUNTIF(CA324:CA343,BY346)</f>
        <v>0</v>
      </c>
      <c r="CB346" s="238">
        <f t="shared" ref="CB346:CB347" si="167">BZ346-CA346</f>
        <v>0</v>
      </c>
      <c r="CD346" s="238"/>
      <c r="CE346" s="238"/>
      <c r="CF346" s="578">
        <f>+COUNTIF(CF324:CF343,CD346)</f>
        <v>0</v>
      </c>
      <c r="CG346" s="238">
        <f t="shared" ref="CG346:CG347" si="168">CE346-CF346</f>
        <v>0</v>
      </c>
      <c r="CI346" s="238"/>
      <c r="CJ346" s="238"/>
      <c r="CK346" s="578">
        <f>+COUNTIF(CK324:CK343,CI346)</f>
        <v>0</v>
      </c>
      <c r="CL346" s="238">
        <f t="shared" ref="CL346:CL347" si="169">CJ346-CK346</f>
        <v>0</v>
      </c>
      <c r="CN346" s="238"/>
      <c r="CO346" s="238"/>
      <c r="CP346" s="578">
        <f>+COUNTIF(CP324:CP343,CN346)</f>
        <v>0</v>
      </c>
      <c r="CQ346" s="238">
        <f t="shared" ref="CQ346:CQ347" si="170">CO346-CP346</f>
        <v>0</v>
      </c>
    </row>
    <row r="347" spans="1:95">
      <c r="A347" s="238"/>
      <c r="B347" s="238"/>
      <c r="C347" s="593" t="str">
        <f>IF(A347="","",COUNTIFS(A324:A343,"&gt;=0",C324:C343,A347))</f>
        <v/>
      </c>
      <c r="D347" s="593"/>
      <c r="E347" s="592" t="str">
        <f>IFERROR(B347-C347,"")</f>
        <v/>
      </c>
      <c r="F347" s="574"/>
      <c r="G347" s="238"/>
      <c r="H347" s="238"/>
      <c r="I347" s="593" t="str">
        <f>IF(G347="","",COUNTIFS(G324:G343,"&gt;=0",I324:I343,G347))</f>
        <v/>
      </c>
      <c r="J347" s="593"/>
      <c r="K347" s="592" t="str">
        <f>IFERROR(H347-I347,"")</f>
        <v/>
      </c>
      <c r="L347" s="574"/>
      <c r="M347" s="238"/>
      <c r="N347" s="238"/>
      <c r="O347" s="593" t="str">
        <f>IF(M347="","",COUNTIFS(M324:M343,"&gt;=0",O324:O343,M347))</f>
        <v/>
      </c>
      <c r="P347" s="593"/>
      <c r="Q347" s="592" t="str">
        <f>IFERROR(N347-O347,"")</f>
        <v/>
      </c>
      <c r="R347" s="574"/>
      <c r="S347" s="238"/>
      <c r="T347" s="238"/>
      <c r="U347" s="593" t="str">
        <f>IF(S347="","",COUNTIFS(S324:S343,"&gt;=0",U324:U343,S347))</f>
        <v/>
      </c>
      <c r="V347" s="593"/>
      <c r="W347" s="592" t="str">
        <f>IFERROR(T347-U347,"")</f>
        <v/>
      </c>
      <c r="X347" s="574"/>
      <c r="Y347" s="238"/>
      <c r="Z347" s="238"/>
      <c r="AA347" s="593" t="str">
        <f>IF(Y347="","",COUNTIFS(Y324:Y343,"&gt;=0",AA324:AA343,Y347))</f>
        <v/>
      </c>
      <c r="AB347" s="593"/>
      <c r="AC347" s="592" t="str">
        <f>IFERROR(Z347-AA347,"")</f>
        <v/>
      </c>
      <c r="AE347" s="238"/>
      <c r="AF347" s="238"/>
      <c r="AG347" s="593" t="str">
        <f>IF(AE347="","",COUNTIFS(AE324:AE343,"&gt;=0",AG324:AG343,AE347))</f>
        <v/>
      </c>
      <c r="AH347" s="593"/>
      <c r="AI347" s="592" t="str">
        <f>IFERROR(AF347-AG347,"")</f>
        <v/>
      </c>
      <c r="AK347" s="238"/>
      <c r="AL347" s="238"/>
      <c r="AM347" s="593" t="str">
        <f>IF(AK347="","",COUNTIFS(AK324:AK343,"&gt;=0",AM324:AM343,AK347))</f>
        <v/>
      </c>
      <c r="AN347" s="593"/>
      <c r="AO347" s="592" t="str">
        <f>IFERROR(AL347-AM347,"")</f>
        <v/>
      </c>
      <c r="AQ347" s="238"/>
      <c r="AR347" s="238"/>
      <c r="AS347" s="593" t="str">
        <f>IF(AQ347="","",COUNTIFS(AQ324:AQ343,"&gt;=0",AS324:AS343,AQ347))</f>
        <v/>
      </c>
      <c r="AT347" s="593"/>
      <c r="AU347" s="592" t="str">
        <f>IFERROR(AR347-AS347,"")</f>
        <v/>
      </c>
      <c r="AW347" s="238"/>
      <c r="AX347" s="238"/>
      <c r="AY347" s="593" t="str">
        <f>IF(AW347="","",COUNTIFS(AW324:AW343,"&gt;=0",AY324:AY343,AW347))</f>
        <v/>
      </c>
      <c r="AZ347" s="593"/>
      <c r="BA347" s="592" t="str">
        <f>IFERROR(AX347-AY347,"")</f>
        <v/>
      </c>
      <c r="BC347" s="238"/>
      <c r="BD347" s="238"/>
      <c r="BE347" s="593" t="str">
        <f>IF(BC347="","",COUNTIFS(BC324:BC343,"&gt;=0",BE324:BE343,BC347))</f>
        <v/>
      </c>
      <c r="BF347" s="593"/>
      <c r="BG347" s="592" t="str">
        <f>IFERROR(BD347-BE347,"")</f>
        <v/>
      </c>
      <c r="BH347" s="572"/>
      <c r="BI347" s="238"/>
      <c r="BJ347" s="238"/>
      <c r="BK347" s="593" t="str">
        <f>IF(BI347="","",COUNTIFS(BI324:BI343,"&gt;=0",BK324:BK343,BI347))</f>
        <v/>
      </c>
      <c r="BL347" s="593"/>
      <c r="BM347" s="592" t="str">
        <f>IFERROR(BJ347-BK347,"")</f>
        <v/>
      </c>
      <c r="BO347" s="238"/>
      <c r="BP347" s="238"/>
      <c r="BQ347" s="578">
        <f>+COUNTIF(BQ324:BQ343,BO347)</f>
        <v>0</v>
      </c>
      <c r="BR347" s="238">
        <f t="shared" si="165"/>
        <v>0</v>
      </c>
      <c r="BT347" s="238"/>
      <c r="BU347" s="238"/>
      <c r="BV347" s="578">
        <f>+COUNTIF(BV324:BV343,BT347)</f>
        <v>0</v>
      </c>
      <c r="BW347" s="238">
        <f t="shared" si="166"/>
        <v>0</v>
      </c>
      <c r="BY347" s="238"/>
      <c r="BZ347" s="238"/>
      <c r="CA347" s="578">
        <f>+COUNTIF(CA324:CA343,BY347)</f>
        <v>0</v>
      </c>
      <c r="CB347" s="238">
        <f t="shared" si="167"/>
        <v>0</v>
      </c>
      <c r="CD347" s="238"/>
      <c r="CE347" s="238"/>
      <c r="CF347" s="578">
        <f>+COUNTIF(CF324:CF343,CD347)</f>
        <v>0</v>
      </c>
      <c r="CG347" s="238">
        <f t="shared" si="168"/>
        <v>0</v>
      </c>
      <c r="CI347" s="238"/>
      <c r="CJ347" s="238"/>
      <c r="CK347" s="578">
        <f>+COUNTIF(CK324:CK343,CI347)</f>
        <v>0</v>
      </c>
      <c r="CL347" s="238">
        <f t="shared" si="169"/>
        <v>0</v>
      </c>
      <c r="CN347" s="238"/>
      <c r="CO347" s="238"/>
      <c r="CP347" s="578">
        <f>+COUNTIF(CP324:CP343,CN347)</f>
        <v>0</v>
      </c>
      <c r="CQ347" s="238">
        <f t="shared" si="170"/>
        <v>0</v>
      </c>
    </row>
    <row r="348" spans="1:95" s="413" customFormat="1" ht="15.75">
      <c r="A348" s="656" t="s">
        <v>104</v>
      </c>
      <c r="B348" s="657">
        <f>SUM(B345:B347)</f>
        <v>10</v>
      </c>
      <c r="C348" s="657">
        <f>SUM(C345:C347)</f>
        <v>3</v>
      </c>
      <c r="D348" s="488"/>
      <c r="F348" s="628"/>
      <c r="G348" s="656" t="s">
        <v>104</v>
      </c>
      <c r="H348" s="657">
        <f>SUM(H345:H347)</f>
        <v>9</v>
      </c>
      <c r="I348" s="657">
        <f>SUM(I345:I347)</f>
        <v>4</v>
      </c>
      <c r="J348" s="488"/>
      <c r="L348" s="628"/>
      <c r="M348" s="656" t="s">
        <v>104</v>
      </c>
      <c r="N348" s="657">
        <f>SUM(N345:N347)</f>
        <v>4</v>
      </c>
      <c r="O348" s="657">
        <f>SUM(O345:O347)</f>
        <v>6</v>
      </c>
      <c r="P348" s="488"/>
      <c r="R348" s="628"/>
      <c r="S348" s="656" t="s">
        <v>104</v>
      </c>
      <c r="T348" s="657">
        <f>SUM(T345:T347)</f>
        <v>4</v>
      </c>
      <c r="U348" s="657">
        <f>SUM(U345:U347)</f>
        <v>8</v>
      </c>
      <c r="V348" s="488"/>
      <c r="X348" s="628"/>
      <c r="Y348" s="656" t="s">
        <v>104</v>
      </c>
      <c r="Z348" s="657">
        <f>SUM(Z345:Z347)</f>
        <v>0</v>
      </c>
      <c r="AA348" s="657">
        <f>SUM(AA345:AA347)</f>
        <v>0</v>
      </c>
      <c r="AB348" s="488"/>
      <c r="AE348" s="656" t="s">
        <v>104</v>
      </c>
      <c r="AF348" s="657">
        <f>SUM(AF345:AF347)</f>
        <v>0</v>
      </c>
      <c r="AG348" s="657">
        <f>SUM(AG345:AG347)</f>
        <v>0</v>
      </c>
      <c r="AH348" s="488"/>
      <c r="AK348" s="656" t="s">
        <v>104</v>
      </c>
      <c r="AL348" s="657">
        <f>SUM(AL345:AL347)</f>
        <v>0</v>
      </c>
      <c r="AM348" s="657">
        <f>SUM(AM345:AM347)</f>
        <v>0</v>
      </c>
      <c r="AN348" s="488"/>
      <c r="AQ348" s="656" t="s">
        <v>104</v>
      </c>
      <c r="AR348" s="657">
        <f>SUM(AR345:AR347)</f>
        <v>0</v>
      </c>
      <c r="AS348" s="657">
        <f>SUM(AS345:AS347)</f>
        <v>0</v>
      </c>
      <c r="AT348" s="488"/>
      <c r="AW348" s="656" t="s">
        <v>104</v>
      </c>
      <c r="AX348" s="657">
        <f>SUM(AX345:AX347)</f>
        <v>0</v>
      </c>
      <c r="AY348" s="657">
        <f>SUM(AY345:AY347)</f>
        <v>0</v>
      </c>
      <c r="AZ348" s="488"/>
      <c r="BC348" s="656" t="s">
        <v>104</v>
      </c>
      <c r="BD348" s="657">
        <f>SUM(BD345:BD347)</f>
        <v>4</v>
      </c>
      <c r="BE348" s="657">
        <f>SUM(BE345:BE347)</f>
        <v>6</v>
      </c>
      <c r="BF348" s="488"/>
      <c r="BI348" s="656" t="s">
        <v>104</v>
      </c>
      <c r="BJ348" s="657">
        <f>SUM(BJ345:BJ347)</f>
        <v>0</v>
      </c>
      <c r="BK348" s="657">
        <f>SUM(BK345:BK347)</f>
        <v>0</v>
      </c>
      <c r="BL348" s="488"/>
      <c r="BO348" s="656" t="s">
        <v>104</v>
      </c>
      <c r="BP348" s="657">
        <f>SUM(BP345:BP347)</f>
        <v>0</v>
      </c>
      <c r="BQ348" s="657">
        <f>SUM(BQ345:BQ347)</f>
        <v>0</v>
      </c>
      <c r="BT348" s="656" t="s">
        <v>104</v>
      </c>
      <c r="BU348" s="657">
        <f>SUM(BU345:BU347)</f>
        <v>0</v>
      </c>
      <c r="BV348" s="657">
        <f>SUM(BV345:BV347)</f>
        <v>0</v>
      </c>
      <c r="BY348" s="656" t="s">
        <v>104</v>
      </c>
      <c r="BZ348" s="657">
        <f>SUM(BZ345:BZ347)</f>
        <v>0</v>
      </c>
      <c r="CA348" s="657">
        <f>SUM(CA345:CA347)</f>
        <v>0</v>
      </c>
      <c r="CD348" s="656" t="s">
        <v>104</v>
      </c>
      <c r="CE348" s="657">
        <f>SUM(CE345:CE347)</f>
        <v>0</v>
      </c>
      <c r="CF348" s="657">
        <f>SUM(CF345:CF347)</f>
        <v>0</v>
      </c>
      <c r="CI348" s="656" t="s">
        <v>104</v>
      </c>
      <c r="CJ348" s="657">
        <f>SUM(CJ345:CJ347)</f>
        <v>0</v>
      </c>
      <c r="CK348" s="657">
        <f>SUM(CK345:CK347)</f>
        <v>0</v>
      </c>
      <c r="CN348" s="656" t="s">
        <v>104</v>
      </c>
      <c r="CO348" s="657">
        <f>SUM(CO345:CO347)</f>
        <v>0</v>
      </c>
      <c r="CP348" s="657">
        <f>SUM(CP345:CP347)</f>
        <v>0</v>
      </c>
    </row>
    <row r="349" spans="1:95" ht="15.75">
      <c r="A349" s="970" t="s">
        <v>105</v>
      </c>
      <c r="B349" s="970"/>
      <c r="C349" s="447">
        <f>SUM(B348,N348,T348,Z348,AF348,AL348,AX348,AR348,BD348,BJ348,H348)</f>
        <v>31</v>
      </c>
      <c r="D349" s="512"/>
      <c r="G349" s="577">
        <v>137</v>
      </c>
      <c r="R349" s="571"/>
      <c r="S349" s="577">
        <v>137</v>
      </c>
      <c r="X349" s="571"/>
    </row>
    <row r="350" spans="1:95" ht="15.75">
      <c r="A350" s="968" t="s">
        <v>103</v>
      </c>
      <c r="B350" s="969"/>
      <c r="C350" s="447">
        <f>SUM(C348,O348,U348,AA348,AG348,AM348,AS348,AY348,BE348,BK348,I348)</f>
        <v>27</v>
      </c>
      <c r="D350" s="512"/>
    </row>
    <row r="351" spans="1:95" ht="7.9" customHeight="1">
      <c r="A351" s="512"/>
      <c r="B351" s="512"/>
      <c r="C351" s="512"/>
      <c r="D351" s="512"/>
      <c r="E351" s="512"/>
      <c r="F351" s="512"/>
      <c r="G351" s="512"/>
      <c r="K351" s="512"/>
      <c r="P351" s="512"/>
      <c r="Q351" s="512"/>
      <c r="R351" s="512"/>
      <c r="S351" s="512"/>
      <c r="W351" s="512"/>
      <c r="AA351" s="512"/>
      <c r="AB351" s="512"/>
      <c r="AE351" s="512"/>
      <c r="AF351" s="512"/>
      <c r="AG351" s="512"/>
      <c r="AH351" s="512"/>
      <c r="AK351" s="512"/>
      <c r="AL351" s="512"/>
      <c r="AM351" s="512"/>
      <c r="AN351" s="512"/>
      <c r="AQ351" s="512"/>
      <c r="AR351" s="512"/>
      <c r="AS351" s="512"/>
      <c r="AT351" s="512"/>
      <c r="AW351" s="512"/>
      <c r="AX351" s="512"/>
      <c r="AY351" s="512"/>
      <c r="AZ351" s="512"/>
      <c r="BC351" s="512"/>
      <c r="BD351" s="512"/>
      <c r="BE351" s="512"/>
      <c r="BF351" s="512"/>
      <c r="BI351" s="512"/>
      <c r="BJ351" s="512"/>
      <c r="BK351" s="512"/>
      <c r="BL351" s="512"/>
    </row>
    <row r="352" spans="1:95" ht="18" customHeight="1">
      <c r="A352" s="728" t="s">
        <v>762</v>
      </c>
      <c r="B352" s="974" t="s">
        <v>598</v>
      </c>
      <c r="C352" s="974"/>
      <c r="D352" s="974" t="s">
        <v>691</v>
      </c>
      <c r="E352" s="974"/>
      <c r="F352" s="512"/>
      <c r="K352" s="512"/>
      <c r="P352" s="512"/>
      <c r="Q352" s="512"/>
      <c r="R352" s="512"/>
      <c r="S352" s="512"/>
      <c r="W352" s="512"/>
      <c r="AA352" s="512"/>
      <c r="AB352" s="512"/>
      <c r="AE352" s="974" t="s">
        <v>598</v>
      </c>
      <c r="AF352" s="974"/>
      <c r="AK352" s="974" t="s">
        <v>598</v>
      </c>
      <c r="AL352" s="974"/>
      <c r="AQ352" s="974" t="s">
        <v>598</v>
      </c>
      <c r="AR352" s="974"/>
      <c r="AW352" s="512"/>
      <c r="AX352" s="512"/>
      <c r="AY352" s="512"/>
      <c r="AZ352" s="512"/>
      <c r="BC352" s="512"/>
      <c r="BD352" s="512"/>
      <c r="BE352" s="512"/>
      <c r="BF352" s="512"/>
      <c r="BI352" s="512"/>
      <c r="BJ352" s="512"/>
      <c r="BK352" s="512"/>
      <c r="BL352" s="512"/>
    </row>
    <row r="353" spans="1:98" ht="18" customHeight="1">
      <c r="A353" s="730" t="s">
        <v>63</v>
      </c>
      <c r="B353" s="973">
        <f>IFERROR(Qty!J369,"")</f>
        <v>4763.9629629629626</v>
      </c>
      <c r="C353" s="973"/>
      <c r="D353" s="1008">
        <f>IFERROR(B354-B353,"")</f>
        <v>40.275132275132819</v>
      </c>
      <c r="E353" s="1008"/>
      <c r="AE353" s="973">
        <f>IFERROR(Qty!$J$370,"")</f>
        <v>4270</v>
      </c>
      <c r="AF353" s="973"/>
      <c r="AK353" s="973">
        <f>IFERROR(Qty!$J$370,"")</f>
        <v>4270</v>
      </c>
      <c r="AL353" s="973"/>
      <c r="AQ353" s="973">
        <f>IFERROR(Qty!$J$370,"")</f>
        <v>4270</v>
      </c>
      <c r="AR353" s="973"/>
    </row>
    <row r="354" spans="1:98" ht="18" customHeight="1">
      <c r="A354" s="731" t="s">
        <v>761</v>
      </c>
      <c r="B354" s="972">
        <f>IFERROR(Qty!Q369,"")</f>
        <v>4804.2380952380954</v>
      </c>
      <c r="C354" s="972"/>
      <c r="D354" s="1008"/>
      <c r="E354" s="1008"/>
      <c r="AE354" s="972">
        <f>IFERROR(Qty!$Q$370,"")</f>
        <v>4270</v>
      </c>
      <c r="AF354" s="972"/>
      <c r="AK354" s="972">
        <f>IFERROR(Qty!$Q$370,"")</f>
        <v>4270</v>
      </c>
      <c r="AL354" s="972"/>
      <c r="AQ354" s="972">
        <f>IFERROR(Qty!$Q$370,"")</f>
        <v>4270</v>
      </c>
      <c r="AR354" s="972"/>
    </row>
    <row r="355" spans="1:98">
      <c r="S355" s="963" t="s">
        <v>795</v>
      </c>
      <c r="T355" s="963"/>
      <c r="U355" s="828">
        <f>IFERROR(VLOOKUP(T356,'CHANGE SHIFT'!$B:$C,2,FALSE),"")</f>
        <v>0.20833333333333334</v>
      </c>
      <c r="V355" s="592" t="str">
        <f>IFERROR(VLOOKUP(T356,'SETT AREA UNIT'!$B:$C,2,FALSE),"")</f>
        <v>KM 69</v>
      </c>
      <c r="W355" s="827"/>
      <c r="BC355" s="963" t="s">
        <v>795</v>
      </c>
      <c r="BD355" s="963"/>
      <c r="BE355" s="828">
        <f>IFERROR(VLOOKUP(BD356,'CHANGE SHIFT'!$B:$C,2,FALSE),"")</f>
        <v>0.22916666666666699</v>
      </c>
      <c r="BF355" s="592" t="str">
        <f>IFERROR(VLOOKUP(BD356,'SETT AREA UNIT'!$B:$C,2,FALSE),"")</f>
        <v>KM 65</v>
      </c>
    </row>
    <row r="356" spans="1:98" ht="18.75">
      <c r="A356" s="971" t="s">
        <v>9</v>
      </c>
      <c r="B356" s="971"/>
      <c r="C356" s="971"/>
      <c r="E356" s="571"/>
      <c r="F356" s="571"/>
      <c r="K356" s="756"/>
      <c r="L356" s="756"/>
      <c r="Q356" s="756"/>
      <c r="R356" s="756"/>
      <c r="S356" s="736" t="s">
        <v>769</v>
      </c>
      <c r="T356" s="238">
        <v>267</v>
      </c>
      <c r="U356" s="592" t="str">
        <f>IFERROR(VLOOKUP(T356,'Loading RTK'!$C:$D,2,FALSE),"")</f>
        <v>T300 CT1</v>
      </c>
      <c r="V356" s="592" t="str">
        <f>IFERROR(IF(T356="","",VLOOKUP(T356,'UNIT UNREG'!$B:$C,2,FALSE)),"")</f>
        <v/>
      </c>
      <c r="X356" s="571"/>
      <c r="Y356" s="512"/>
      <c r="Z356" s="512"/>
      <c r="AA356" s="512"/>
      <c r="AC356" s="571"/>
      <c r="AE356" s="512"/>
      <c r="AF356" s="512"/>
      <c r="AG356" s="512"/>
      <c r="AI356" s="571"/>
      <c r="AK356" s="512"/>
      <c r="AL356" s="512"/>
      <c r="AM356" s="512"/>
      <c r="AO356" s="571"/>
      <c r="AQ356" s="512"/>
      <c r="AR356" s="512"/>
      <c r="AS356" s="512"/>
      <c r="AU356" s="571"/>
      <c r="AW356" s="512"/>
      <c r="AX356" s="512"/>
      <c r="AY356" s="512"/>
      <c r="BA356" s="571"/>
      <c r="BC356" s="736" t="s">
        <v>769</v>
      </c>
      <c r="BD356" s="238">
        <v>371</v>
      </c>
      <c r="BE356" s="592" t="str">
        <f>IFERROR(VLOOKUP(BD356,'Loading RTK'!$C:$D,2,FALSE),"")</f>
        <v>T300 CT1.</v>
      </c>
      <c r="BF356" s="592" t="str">
        <f>IFERROR(IF(BD356="","",VLOOKUP(BD356,'UNIT UNREG'!$B:$C,2,FALSE)),"")</f>
        <v/>
      </c>
      <c r="BG356" s="571"/>
      <c r="BI356" s="512"/>
      <c r="BJ356" s="512"/>
      <c r="BK356" s="512"/>
      <c r="BM356" s="571"/>
    </row>
    <row r="357" spans="1:98" ht="21">
      <c r="A357" s="965" t="s">
        <v>572</v>
      </c>
      <c r="B357" s="966"/>
      <c r="C357" s="966"/>
      <c r="D357" s="966"/>
      <c r="E357" s="967"/>
      <c r="F357" s="571"/>
      <c r="G357" s="965" t="s">
        <v>573</v>
      </c>
      <c r="H357" s="966"/>
      <c r="I357" s="966"/>
      <c r="J357" s="966"/>
      <c r="K357" s="967"/>
      <c r="L357" s="571"/>
      <c r="M357" s="965" t="s">
        <v>171</v>
      </c>
      <c r="N357" s="966"/>
      <c r="O357" s="966"/>
      <c r="P357" s="966"/>
      <c r="Q357" s="967"/>
      <c r="R357" s="571"/>
      <c r="S357" s="965" t="s">
        <v>90</v>
      </c>
      <c r="T357" s="966"/>
      <c r="U357" s="966"/>
      <c r="V357" s="966"/>
      <c r="W357" s="967"/>
      <c r="X357" s="571"/>
      <c r="Y357" s="965" t="s">
        <v>172</v>
      </c>
      <c r="Z357" s="966"/>
      <c r="AA357" s="966"/>
      <c r="AB357" s="966"/>
      <c r="AC357" s="967"/>
      <c r="AE357" s="965" t="s">
        <v>188</v>
      </c>
      <c r="AF357" s="966"/>
      <c r="AG357" s="966"/>
      <c r="AH357" s="966"/>
      <c r="AI357" s="967"/>
      <c r="AK357" s="965" t="s">
        <v>199</v>
      </c>
      <c r="AL357" s="966"/>
      <c r="AM357" s="966"/>
      <c r="AN357" s="966"/>
      <c r="AO357" s="967"/>
      <c r="AQ357" s="965" t="s">
        <v>536</v>
      </c>
      <c r="AR357" s="966"/>
      <c r="AS357" s="966"/>
      <c r="AT357" s="966"/>
      <c r="AU357" s="967"/>
      <c r="AW357" s="965" t="s">
        <v>197</v>
      </c>
      <c r="AX357" s="966"/>
      <c r="AY357" s="966"/>
      <c r="AZ357" s="966"/>
      <c r="BA357" s="967"/>
      <c r="BC357" s="965" t="s">
        <v>168</v>
      </c>
      <c r="BD357" s="966"/>
      <c r="BE357" s="966"/>
      <c r="BF357" s="966"/>
      <c r="BG357" s="967"/>
      <c r="BI357" s="965" t="s">
        <v>189</v>
      </c>
      <c r="BJ357" s="966"/>
      <c r="BK357" s="966"/>
      <c r="BL357" s="966"/>
      <c r="BM357" s="967"/>
      <c r="BO357" s="964" t="s">
        <v>190</v>
      </c>
      <c r="BP357" s="964"/>
      <c r="BQ357" s="964"/>
      <c r="BR357" s="964"/>
      <c r="BT357" s="964" t="s">
        <v>191</v>
      </c>
      <c r="BU357" s="964"/>
      <c r="BV357" s="964"/>
      <c r="BW357" s="964"/>
      <c r="BY357" s="964" t="s">
        <v>192</v>
      </c>
      <c r="BZ357" s="964"/>
      <c r="CA357" s="964"/>
      <c r="CB357" s="964"/>
      <c r="CD357" s="964" t="s">
        <v>193</v>
      </c>
      <c r="CE357" s="964"/>
      <c r="CF357" s="964"/>
      <c r="CG357" s="964"/>
      <c r="CI357" s="964" t="s">
        <v>194</v>
      </c>
      <c r="CJ357" s="964"/>
      <c r="CK357" s="964"/>
      <c r="CL357" s="964"/>
      <c r="CN357" s="964" t="s">
        <v>195</v>
      </c>
      <c r="CO357" s="964"/>
      <c r="CP357" s="964"/>
      <c r="CQ357" s="965"/>
      <c r="CR357" s="835" t="s">
        <v>153</v>
      </c>
      <c r="CS357" s="835" t="s">
        <v>28</v>
      </c>
      <c r="CT357" s="836" t="s">
        <v>857</v>
      </c>
    </row>
    <row r="358" spans="1:98" ht="15.75">
      <c r="A358" s="231" t="s">
        <v>84</v>
      </c>
      <c r="B358" s="68" t="s">
        <v>151</v>
      </c>
      <c r="C358" s="68" t="s">
        <v>152</v>
      </c>
      <c r="D358" s="68" t="s">
        <v>434</v>
      </c>
      <c r="E358" s="68" t="s">
        <v>167</v>
      </c>
      <c r="F358" s="571"/>
      <c r="G358" s="231" t="s">
        <v>84</v>
      </c>
      <c r="H358" s="68" t="s">
        <v>151</v>
      </c>
      <c r="I358" s="68" t="s">
        <v>152</v>
      </c>
      <c r="J358" s="68" t="s">
        <v>434</v>
      </c>
      <c r="K358" s="68" t="s">
        <v>167</v>
      </c>
      <c r="L358" s="571"/>
      <c r="M358" s="231" t="s">
        <v>84</v>
      </c>
      <c r="N358" s="68" t="s">
        <v>151</v>
      </c>
      <c r="O358" s="68" t="s">
        <v>152</v>
      </c>
      <c r="P358" s="68" t="s">
        <v>434</v>
      </c>
      <c r="Q358" s="68" t="s">
        <v>167</v>
      </c>
      <c r="R358" s="571"/>
      <c r="S358" s="231" t="s">
        <v>84</v>
      </c>
      <c r="T358" s="68" t="s">
        <v>151</v>
      </c>
      <c r="U358" s="68" t="s">
        <v>152</v>
      </c>
      <c r="V358" s="68" t="s">
        <v>434</v>
      </c>
      <c r="W358" s="68" t="s">
        <v>167</v>
      </c>
      <c r="X358" s="571"/>
      <c r="Y358" s="231" t="s">
        <v>84</v>
      </c>
      <c r="Z358" s="68" t="s">
        <v>151</v>
      </c>
      <c r="AA358" s="68" t="s">
        <v>152</v>
      </c>
      <c r="AB358" s="68" t="s">
        <v>434</v>
      </c>
      <c r="AC358" s="68" t="s">
        <v>167</v>
      </c>
      <c r="AD358" s="571"/>
      <c r="AE358" s="231" t="s">
        <v>84</v>
      </c>
      <c r="AF358" s="68" t="s">
        <v>151</v>
      </c>
      <c r="AG358" s="68" t="s">
        <v>152</v>
      </c>
      <c r="AH358" s="68" t="s">
        <v>434</v>
      </c>
      <c r="AI358" s="68" t="s">
        <v>167</v>
      </c>
      <c r="AJ358" s="571"/>
      <c r="AK358" s="231" t="s">
        <v>84</v>
      </c>
      <c r="AL358" s="68" t="s">
        <v>151</v>
      </c>
      <c r="AM358" s="68" t="s">
        <v>152</v>
      </c>
      <c r="AN358" s="68" t="s">
        <v>434</v>
      </c>
      <c r="AO358" s="68" t="s">
        <v>167</v>
      </c>
      <c r="AP358" s="571"/>
      <c r="AQ358" s="231" t="s">
        <v>84</v>
      </c>
      <c r="AR358" s="68" t="s">
        <v>151</v>
      </c>
      <c r="AS358" s="68" t="s">
        <v>152</v>
      </c>
      <c r="AT358" s="68" t="s">
        <v>434</v>
      </c>
      <c r="AU358" s="68" t="s">
        <v>167</v>
      </c>
      <c r="AV358" s="571"/>
      <c r="AW358" s="231" t="s">
        <v>84</v>
      </c>
      <c r="AX358" s="68" t="s">
        <v>151</v>
      </c>
      <c r="AY358" s="68" t="s">
        <v>152</v>
      </c>
      <c r="AZ358" s="68" t="s">
        <v>434</v>
      </c>
      <c r="BA358" s="68" t="s">
        <v>167</v>
      </c>
      <c r="BB358" s="571"/>
      <c r="BC358" s="231" t="s">
        <v>84</v>
      </c>
      <c r="BD358" s="68" t="s">
        <v>151</v>
      </c>
      <c r="BE358" s="68" t="s">
        <v>152</v>
      </c>
      <c r="BF358" s="68" t="s">
        <v>434</v>
      </c>
      <c r="BG358" s="68" t="s">
        <v>167</v>
      </c>
      <c r="BH358" s="571"/>
      <c r="BI358" s="231" t="s">
        <v>84</v>
      </c>
      <c r="BJ358" s="68" t="s">
        <v>151</v>
      </c>
      <c r="BK358" s="68" t="s">
        <v>152</v>
      </c>
      <c r="BL358" s="68" t="s">
        <v>434</v>
      </c>
      <c r="BM358" s="68" t="s">
        <v>167</v>
      </c>
      <c r="BO358" s="68" t="s">
        <v>84</v>
      </c>
      <c r="BP358" s="68" t="s">
        <v>102</v>
      </c>
      <c r="BQ358" s="68" t="s">
        <v>79</v>
      </c>
      <c r="BR358" s="68" t="s">
        <v>167</v>
      </c>
      <c r="BT358" s="68" t="s">
        <v>84</v>
      </c>
      <c r="BU358" s="68" t="s">
        <v>102</v>
      </c>
      <c r="BV358" s="68" t="s">
        <v>79</v>
      </c>
      <c r="BW358" s="68" t="s">
        <v>167</v>
      </c>
      <c r="BY358" s="68" t="s">
        <v>84</v>
      </c>
      <c r="BZ358" s="68" t="s">
        <v>102</v>
      </c>
      <c r="CA358" s="68" t="s">
        <v>79</v>
      </c>
      <c r="CB358" s="68" t="s">
        <v>167</v>
      </c>
      <c r="CD358" s="68" t="s">
        <v>84</v>
      </c>
      <c r="CE358" s="68" t="s">
        <v>102</v>
      </c>
      <c r="CF358" s="68" t="s">
        <v>79</v>
      </c>
      <c r="CG358" s="68" t="s">
        <v>167</v>
      </c>
      <c r="CI358" s="68" t="s">
        <v>84</v>
      </c>
      <c r="CJ358" s="68" t="s">
        <v>102</v>
      </c>
      <c r="CK358" s="68" t="s">
        <v>79</v>
      </c>
      <c r="CL358" s="68" t="s">
        <v>167</v>
      </c>
      <c r="CN358" s="68" t="s">
        <v>84</v>
      </c>
      <c r="CO358" s="68" t="s">
        <v>102</v>
      </c>
      <c r="CP358" s="68" t="s">
        <v>79</v>
      </c>
      <c r="CQ358" s="833" t="s">
        <v>167</v>
      </c>
      <c r="CR358" s="418" t="s">
        <v>566</v>
      </c>
      <c r="CS358" s="78" t="s">
        <v>356</v>
      </c>
      <c r="CT358" s="238">
        <v>4</v>
      </c>
    </row>
    <row r="359" spans="1:98">
      <c r="A359" s="238"/>
      <c r="B359" s="238"/>
      <c r="C359" s="238"/>
      <c r="D359" s="592" t="str">
        <f>IFERROR(VLOOKUP(B359,'SETT AREA UNIT'!$B:$C,2,FALSE),"")</f>
        <v/>
      </c>
      <c r="E359" s="592" t="str">
        <f>IFERROR(IF(B359="","",VLOOKUP(B359,'UNIT UNREG'!$B:$C,2,FALSE)),"")</f>
        <v/>
      </c>
      <c r="F359" s="574"/>
      <c r="G359" s="238"/>
      <c r="H359" s="238"/>
      <c r="I359" s="238"/>
      <c r="J359" s="592" t="str">
        <f>IFERROR(VLOOKUP(H359,'SETT AREA UNIT'!$B:$C,2,FALSE),"")</f>
        <v/>
      </c>
      <c r="K359" s="592" t="str">
        <f>IFERROR(IF(H359="","",VLOOKUP(H359,'UNIT UNREG'!$B:$C,2,FALSE)),"")</f>
        <v/>
      </c>
      <c r="L359" s="574"/>
      <c r="M359" s="238">
        <v>1</v>
      </c>
      <c r="N359" s="7">
        <v>223</v>
      </c>
      <c r="O359" s="433" t="s">
        <v>427</v>
      </c>
      <c r="P359" s="592" t="str">
        <f>IFERROR(VLOOKUP(N359,'SETT AREA UNIT'!$B:$C,2,FALSE),"")</f>
        <v>KM 69</v>
      </c>
      <c r="Q359" s="592" t="str">
        <f>IFERROR(IF(N359="","",VLOOKUP(N359,'UNIT UNREG'!$B:$C,2,FALSE)),"")</f>
        <v/>
      </c>
      <c r="R359" s="574"/>
      <c r="S359" s="238">
        <v>0</v>
      </c>
      <c r="T359" s="7">
        <v>329</v>
      </c>
      <c r="U359" s="724" t="s">
        <v>70</v>
      </c>
      <c r="V359" s="592" t="str">
        <f>IFERROR(VLOOKUP(T359,'SETT AREA UNIT'!$B:$C,2,FALSE),"")</f>
        <v>KM 69</v>
      </c>
      <c r="W359" s="592" t="str">
        <f>IFERROR(IF(T359="","",VLOOKUP(T359,'UNIT UNREG'!$B:$C,2,FALSE)),"")</f>
        <v/>
      </c>
      <c r="X359" s="574"/>
      <c r="Y359" s="238"/>
      <c r="Z359" s="238"/>
      <c r="AA359" s="573"/>
      <c r="AB359" s="592" t="str">
        <f>IFERROR(VLOOKUP(Z359,'SETT AREA UNIT'!$B:$C,2,FALSE),"")</f>
        <v/>
      </c>
      <c r="AC359" s="592" t="str">
        <f>IFERROR(IF(Z359="","",VLOOKUP(Z359,'UNIT UNREG'!$B:$C,2,FALSE)),"")</f>
        <v/>
      </c>
      <c r="AE359" s="238"/>
      <c r="AF359" s="238"/>
      <c r="AG359" s="573"/>
      <c r="AH359" s="592" t="str">
        <f>IFERROR(VLOOKUP(AF359,'SETT AREA UNIT'!$B:$C,2,FALSE),"")</f>
        <v/>
      </c>
      <c r="AI359" s="592" t="str">
        <f>IFERROR(IF(AF359="","",VLOOKUP(AF359,'UNIT UNREG'!$B:$C,2,FALSE)),"")</f>
        <v/>
      </c>
      <c r="AK359" s="238"/>
      <c r="AL359" s="238"/>
      <c r="AM359" s="238"/>
      <c r="AN359" s="592" t="str">
        <f>IFERROR(VLOOKUP(AL359,'SETT AREA UNIT'!$B:$C,2,FALSE),"")</f>
        <v/>
      </c>
      <c r="AO359" s="592" t="str">
        <f>IFERROR(IF(AL359="","",VLOOKUP(AL359,'UNIT UNREG'!$B:$C,2,FALSE)),"")</f>
        <v/>
      </c>
      <c r="AQ359" s="238"/>
      <c r="AR359" s="238"/>
      <c r="AS359" s="238"/>
      <c r="AT359" s="592" t="str">
        <f>IFERROR(VLOOKUP(AR359,'SETT AREA UNIT'!$B:$C,2,FALSE),"")</f>
        <v/>
      </c>
      <c r="AU359" s="592" t="str">
        <f>IFERROR(IF(AR359="","",VLOOKUP(AR359,'UNIT UNREG'!$B:$C,2,FALSE)),"")</f>
        <v/>
      </c>
      <c r="AW359" s="238">
        <v>2</v>
      </c>
      <c r="AX359" s="7">
        <v>377</v>
      </c>
      <c r="AY359" s="426" t="s">
        <v>394</v>
      </c>
      <c r="AZ359" s="592" t="str">
        <f>IFERROR(VLOOKUP(AX359,'SETT AREA UNIT'!$B:$C,2,FALSE),"")</f>
        <v>KM 34</v>
      </c>
      <c r="BA359" s="592" t="str">
        <f>IFERROR(IF(AX359="","",VLOOKUP(AX359,'UNIT UNREG'!$B:$C,2,FALSE)),"")</f>
        <v/>
      </c>
      <c r="BC359" s="238">
        <v>16</v>
      </c>
      <c r="BD359" s="7">
        <v>403</v>
      </c>
      <c r="BE359" s="418" t="s">
        <v>566</v>
      </c>
      <c r="BF359" s="592" t="str">
        <f>IFERROR(VLOOKUP(BD359,'SETT AREA UNIT'!$B:$C,2,FALSE),"")</f>
        <v>KM 65</v>
      </c>
      <c r="BG359" s="592" t="str">
        <f>IFERROR(IF(BD359="","",VLOOKUP(BD359,'UNIT UNREG'!$B:$C,2,FALSE)),"")</f>
        <v/>
      </c>
      <c r="BH359" s="572"/>
      <c r="BI359" s="238"/>
      <c r="BJ359" s="238"/>
      <c r="BK359" s="238"/>
      <c r="BL359" s="592" t="str">
        <f>IFERROR(VLOOKUP(BJ359,'SETT AREA UNIT'!$B:$C,2,FALSE),"")</f>
        <v/>
      </c>
      <c r="BM359" s="592" t="str">
        <f>IFERROR(VLOOKUP(BJ359,'UNIT UNREG'!$B:$C,2,FALSE),"")</f>
        <v>UNREG</v>
      </c>
      <c r="BO359" s="238"/>
      <c r="BP359" s="238"/>
      <c r="BQ359" s="238"/>
      <c r="BR359" s="238"/>
      <c r="BT359" s="238"/>
      <c r="BU359" s="238"/>
      <c r="BV359" s="238"/>
      <c r="BW359" s="238"/>
      <c r="BY359" s="238"/>
      <c r="BZ359" s="238"/>
      <c r="CA359" s="238"/>
      <c r="CB359" s="238"/>
      <c r="CD359" s="238"/>
      <c r="CE359" s="238"/>
      <c r="CF359" s="238"/>
      <c r="CG359" s="238"/>
      <c r="CI359" s="238"/>
      <c r="CJ359" s="238"/>
      <c r="CK359" s="238"/>
      <c r="CL359" s="238"/>
      <c r="CN359" s="238"/>
      <c r="CO359" s="238"/>
      <c r="CP359" s="238"/>
      <c r="CQ359" s="834"/>
      <c r="CR359" s="426" t="s">
        <v>394</v>
      </c>
      <c r="CS359" s="78" t="s">
        <v>393</v>
      </c>
      <c r="CT359" s="238">
        <v>4</v>
      </c>
    </row>
    <row r="360" spans="1:98">
      <c r="A360" s="238"/>
      <c r="B360" s="238"/>
      <c r="C360" s="238"/>
      <c r="D360" s="592" t="str">
        <f>IFERROR(VLOOKUP(B360,'SETT AREA UNIT'!$B:$C,2,FALSE),"")</f>
        <v/>
      </c>
      <c r="E360" s="592" t="str">
        <f>IFERROR(IF(B360="","",VLOOKUP(B360,'UNIT UNREG'!$B:$C,2,FALSE)),"")</f>
        <v/>
      </c>
      <c r="F360" s="574"/>
      <c r="G360" s="238"/>
      <c r="H360" s="238"/>
      <c r="I360" s="238"/>
      <c r="J360" s="592" t="str">
        <f>IFERROR(VLOOKUP(H360,'SETT AREA UNIT'!$B:$C,2,FALSE),"")</f>
        <v/>
      </c>
      <c r="K360" s="592" t="str">
        <f>IFERROR(IF(H360="","",VLOOKUP(H360,'UNIT UNREG'!$B:$C,2,FALSE)),"")</f>
        <v/>
      </c>
      <c r="L360" s="574"/>
      <c r="M360" s="238">
        <v>12</v>
      </c>
      <c r="N360" s="7">
        <v>121</v>
      </c>
      <c r="O360" s="433" t="s">
        <v>427</v>
      </c>
      <c r="P360" s="592" t="str">
        <f>IFERROR(VLOOKUP(N360,'SETT AREA UNIT'!$B:$C,2,FALSE),"")</f>
        <v>KM 65</v>
      </c>
      <c r="Q360" s="592" t="str">
        <f>IFERROR(IF(N360="","",VLOOKUP(N360,'UNIT UNREG'!$B:$C,2,FALSE)),"")</f>
        <v/>
      </c>
      <c r="R360" s="574"/>
      <c r="S360" s="238">
        <v>6</v>
      </c>
      <c r="T360" s="7">
        <v>282</v>
      </c>
      <c r="U360" s="724" t="s">
        <v>70</v>
      </c>
      <c r="V360" s="592" t="str">
        <f>IFERROR(VLOOKUP(T360,'SETT AREA UNIT'!$B:$C,2,FALSE),"")</f>
        <v>KM 69</v>
      </c>
      <c r="W360" s="592" t="str">
        <f>IFERROR(IF(T360="","",VLOOKUP(T360,'UNIT UNREG'!$B:$C,2,FALSE)),"")</f>
        <v/>
      </c>
      <c r="X360" s="574"/>
      <c r="Y360" s="238"/>
      <c r="Z360" s="238"/>
      <c r="AA360" s="575"/>
      <c r="AB360" s="592" t="str">
        <f>IFERROR(VLOOKUP(Z360,'SETT AREA UNIT'!$B:$C,2,FALSE),"")</f>
        <v/>
      </c>
      <c r="AC360" s="592" t="str">
        <f>IFERROR(IF(Z360="","",VLOOKUP(Z360,'UNIT UNREG'!$B:$C,2,FALSE)),"")</f>
        <v/>
      </c>
      <c r="AE360" s="238"/>
      <c r="AF360" s="238"/>
      <c r="AG360" s="575"/>
      <c r="AH360" s="592" t="str">
        <f>IFERROR(VLOOKUP(AF360,'SETT AREA UNIT'!$B:$C,2,FALSE),"")</f>
        <v/>
      </c>
      <c r="AI360" s="592" t="str">
        <f>IFERROR(IF(AF360="","",VLOOKUP(AF360,'UNIT UNREG'!$B:$C,2,FALSE)),"")</f>
        <v/>
      </c>
      <c r="AK360" s="238"/>
      <c r="AL360" s="238"/>
      <c r="AM360" s="238"/>
      <c r="AN360" s="592" t="str">
        <f>IFERROR(VLOOKUP(AL360,'SETT AREA UNIT'!$B:$C,2,FALSE),"")</f>
        <v/>
      </c>
      <c r="AO360" s="592" t="str">
        <f>IFERROR(IF(AL360="","",VLOOKUP(AL360,'UNIT UNREG'!$B:$C,2,FALSE)),"")</f>
        <v/>
      </c>
      <c r="AQ360" s="238"/>
      <c r="AR360" s="238"/>
      <c r="AS360" s="238"/>
      <c r="AT360" s="592" t="str">
        <f>IFERROR(VLOOKUP(AR360,'SETT AREA UNIT'!$B:$C,2,FALSE),"")</f>
        <v/>
      </c>
      <c r="AU360" s="592" t="str">
        <f>IFERROR(IF(AR360="","",VLOOKUP(AR360,'UNIT UNREG'!$B:$C,2,FALSE)),"")</f>
        <v/>
      </c>
      <c r="AW360" s="238">
        <v>3</v>
      </c>
      <c r="AX360" s="7">
        <v>96</v>
      </c>
      <c r="AY360" s="426" t="s">
        <v>394</v>
      </c>
      <c r="AZ360" s="592" t="str">
        <f>IFERROR(VLOOKUP(AX360,'SETT AREA UNIT'!$B:$C,2,FALSE),"")</f>
        <v>FLEX</v>
      </c>
      <c r="BA360" s="592" t="str">
        <f>IFERROR(IF(AX360="","",VLOOKUP(AX360,'UNIT UNREG'!$B:$C,2,FALSE)),"")</f>
        <v/>
      </c>
      <c r="BC360" s="238">
        <v>21</v>
      </c>
      <c r="BD360" s="7">
        <v>407</v>
      </c>
      <c r="BE360" s="418" t="s">
        <v>566</v>
      </c>
      <c r="BF360" s="592" t="str">
        <f>IFERROR(VLOOKUP(BD360,'SETT AREA UNIT'!$B:$C,2,FALSE),"")</f>
        <v>KM 65</v>
      </c>
      <c r="BG360" s="592" t="str">
        <f>IFERROR(IF(BD360="","",VLOOKUP(BD360,'UNIT UNREG'!$B:$C,2,FALSE)),"")</f>
        <v/>
      </c>
      <c r="BH360" s="572"/>
      <c r="BI360" s="238"/>
      <c r="BJ360" s="238"/>
      <c r="BK360" s="238"/>
      <c r="BL360" s="592" t="str">
        <f>IFERROR(VLOOKUP(BJ360,'SETT AREA UNIT'!$B:$C,2,FALSE),"")</f>
        <v/>
      </c>
      <c r="BM360" s="592" t="str">
        <f>IFERROR(VLOOKUP(BJ360,'UNIT UNREG'!$B:$C,2,FALSE),"")</f>
        <v>UNREG</v>
      </c>
      <c r="BO360" s="238"/>
      <c r="BP360" s="238"/>
      <c r="BQ360" s="238"/>
      <c r="BR360" s="238"/>
      <c r="BT360" s="238"/>
      <c r="BU360" s="238"/>
      <c r="BV360" s="238"/>
      <c r="BW360" s="238"/>
      <c r="BY360" s="238"/>
      <c r="BZ360" s="238"/>
      <c r="CA360" s="238"/>
      <c r="CB360" s="238"/>
      <c r="CD360" s="238"/>
      <c r="CE360" s="238"/>
      <c r="CF360" s="238"/>
      <c r="CG360" s="238"/>
      <c r="CI360" s="238"/>
      <c r="CJ360" s="238"/>
      <c r="CK360" s="238"/>
      <c r="CL360" s="238"/>
      <c r="CN360" s="238"/>
      <c r="CO360" s="238"/>
      <c r="CP360" s="238"/>
      <c r="CQ360" s="834"/>
      <c r="CR360" s="356" t="s">
        <v>65</v>
      </c>
      <c r="CS360" s="78" t="s">
        <v>666</v>
      </c>
      <c r="CT360" s="238">
        <v>8</v>
      </c>
    </row>
    <row r="361" spans="1:98">
      <c r="A361" s="238"/>
      <c r="B361" s="238"/>
      <c r="C361" s="238"/>
      <c r="D361" s="592" t="str">
        <f>IFERROR(VLOOKUP(B361,'SETT AREA UNIT'!$B:$C,2,FALSE),"")</f>
        <v/>
      </c>
      <c r="E361" s="592" t="str">
        <f>IFERROR(IF(B361="","",VLOOKUP(B361,'UNIT UNREG'!$B:$C,2,FALSE)),"")</f>
        <v/>
      </c>
      <c r="F361" s="574"/>
      <c r="G361" s="238"/>
      <c r="H361" s="238"/>
      <c r="I361" s="238"/>
      <c r="J361" s="592" t="str">
        <f>IFERROR(VLOOKUP(H361,'SETT AREA UNIT'!$B:$C,2,FALSE),"")</f>
        <v/>
      </c>
      <c r="K361" s="592" t="str">
        <f>IFERROR(IF(H361="","",VLOOKUP(H361,'UNIT UNREG'!$B:$C,2,FALSE)),"")</f>
        <v/>
      </c>
      <c r="L361" s="574"/>
      <c r="M361" s="238">
        <v>12</v>
      </c>
      <c r="N361" s="7">
        <v>348</v>
      </c>
      <c r="O361" s="433" t="s">
        <v>427</v>
      </c>
      <c r="P361" s="592" t="str">
        <f>IFERROR(VLOOKUP(N361,'SETT AREA UNIT'!$B:$C,2,FALSE),"")</f>
        <v>KM 65</v>
      </c>
      <c r="Q361" s="592" t="str">
        <f>IFERROR(IF(N361="","",VLOOKUP(N361,'UNIT UNREG'!$B:$C,2,FALSE)),"")</f>
        <v/>
      </c>
      <c r="R361" s="574"/>
      <c r="S361" s="238">
        <v>12</v>
      </c>
      <c r="T361" s="7">
        <v>385</v>
      </c>
      <c r="U361" s="724" t="s">
        <v>70</v>
      </c>
      <c r="V361" s="592" t="str">
        <f>IFERROR(VLOOKUP(T361,'SETT AREA UNIT'!$B:$C,2,FALSE),"")</f>
        <v>KM 69</v>
      </c>
      <c r="W361" s="592" t="str">
        <f>IFERROR(IF(T361="","",VLOOKUP(T361,'UNIT UNREG'!$B:$C,2,FALSE)),"")</f>
        <v/>
      </c>
      <c r="X361" s="574"/>
      <c r="Y361" s="238"/>
      <c r="Z361" s="238"/>
      <c r="AA361" s="573"/>
      <c r="AB361" s="592" t="str">
        <f>IFERROR(VLOOKUP(Z361,'SETT AREA UNIT'!$B:$C,2,FALSE),"")</f>
        <v/>
      </c>
      <c r="AC361" s="592" t="str">
        <f>IFERROR(IF(Z361="","",VLOOKUP(Z361,'UNIT UNREG'!$B:$C,2,FALSE)),"")</f>
        <v/>
      </c>
      <c r="AE361" s="238"/>
      <c r="AF361" s="238"/>
      <c r="AG361" s="573"/>
      <c r="AH361" s="592" t="str">
        <f>IFERROR(VLOOKUP(AF361,'SETT AREA UNIT'!$B:$C,2,FALSE),"")</f>
        <v/>
      </c>
      <c r="AI361" s="592" t="str">
        <f>IFERROR(IF(AF361="","",VLOOKUP(AF361,'UNIT UNREG'!$B:$C,2,FALSE)),"")</f>
        <v/>
      </c>
      <c r="AK361" s="238"/>
      <c r="AL361" s="238"/>
      <c r="AM361" s="238"/>
      <c r="AN361" s="592" t="str">
        <f>IFERROR(VLOOKUP(AL361,'SETT AREA UNIT'!$B:$C,2,FALSE),"")</f>
        <v/>
      </c>
      <c r="AO361" s="592" t="str">
        <f>IFERROR(IF(AL361="","",VLOOKUP(AL361,'UNIT UNREG'!$B:$C,2,FALSE)),"")</f>
        <v/>
      </c>
      <c r="AQ361" s="238"/>
      <c r="AR361" s="238"/>
      <c r="AS361" s="238"/>
      <c r="AT361" s="592" t="str">
        <f>IFERROR(VLOOKUP(AR361,'SETT AREA UNIT'!$B:$C,2,FALSE),"")</f>
        <v/>
      </c>
      <c r="AU361" s="592" t="str">
        <f>IFERROR(IF(AR361="","",VLOOKUP(AR361,'UNIT UNREG'!$B:$C,2,FALSE)),"")</f>
        <v/>
      </c>
      <c r="AW361" s="238"/>
      <c r="AX361" s="238"/>
      <c r="AY361" s="238"/>
      <c r="AZ361" s="592" t="str">
        <f>IFERROR(VLOOKUP(AX361,'SETT AREA UNIT'!$B:$C,2,FALSE),"")</f>
        <v/>
      </c>
      <c r="BA361" s="592" t="str">
        <f>IFERROR(IF(AX361="","",VLOOKUP(AX361,'UNIT UNREG'!$B:$C,2,FALSE)),"")</f>
        <v/>
      </c>
      <c r="BC361" s="238">
        <v>41</v>
      </c>
      <c r="BD361" s="7">
        <v>308</v>
      </c>
      <c r="BE361" s="418" t="s">
        <v>566</v>
      </c>
      <c r="BF361" s="592" t="str">
        <f>IFERROR(VLOOKUP(BD361,'SETT AREA UNIT'!$B:$C,2,FALSE),"")</f>
        <v>KM 65</v>
      </c>
      <c r="BG361" s="592" t="str">
        <f>IFERROR(IF(BD361="","",VLOOKUP(BD361,'UNIT UNREG'!$B:$C,2,FALSE)),"")</f>
        <v/>
      </c>
      <c r="BH361" s="572"/>
      <c r="BI361" s="238"/>
      <c r="BJ361" s="238"/>
      <c r="BK361" s="238"/>
      <c r="BL361" s="592" t="str">
        <f>IFERROR(VLOOKUP(BJ361,'SETT AREA UNIT'!$B:$C,2,FALSE),"")</f>
        <v/>
      </c>
      <c r="BM361" s="592" t="str">
        <f>IFERROR(VLOOKUP(BJ361,'UNIT UNREG'!$B:$C,2,FALSE),"")</f>
        <v>UNREG</v>
      </c>
      <c r="BO361" s="238"/>
      <c r="BP361" s="238"/>
      <c r="BQ361" s="238"/>
      <c r="BR361" s="238"/>
      <c r="BT361" s="238"/>
      <c r="BU361" s="238"/>
      <c r="BV361" s="238"/>
      <c r="BW361" s="238"/>
      <c r="BY361" s="238"/>
      <c r="BZ361" s="238"/>
      <c r="CA361" s="238"/>
      <c r="CB361" s="238"/>
      <c r="CD361" s="238"/>
      <c r="CE361" s="238"/>
      <c r="CF361" s="238"/>
      <c r="CG361" s="238"/>
      <c r="CI361" s="238"/>
      <c r="CJ361" s="238"/>
      <c r="CK361" s="238"/>
      <c r="CL361" s="238"/>
      <c r="CN361" s="238"/>
      <c r="CO361" s="238"/>
      <c r="CP361" s="238"/>
      <c r="CQ361" s="834"/>
      <c r="CR361" s="356" t="s">
        <v>574</v>
      </c>
      <c r="CS361" s="78" t="s">
        <v>667</v>
      </c>
      <c r="CT361" s="238">
        <v>7</v>
      </c>
    </row>
    <row r="362" spans="1:98">
      <c r="A362" s="238"/>
      <c r="B362" s="238"/>
      <c r="C362" s="238"/>
      <c r="D362" s="592" t="str">
        <f>IFERROR(VLOOKUP(B362,'SETT AREA UNIT'!$B:$C,2,FALSE),"")</f>
        <v/>
      </c>
      <c r="E362" s="592" t="str">
        <f>IFERROR(IF(B362="","",VLOOKUP(B362,'UNIT UNREG'!$B:$C,2,FALSE)),"")</f>
        <v/>
      </c>
      <c r="F362" s="574"/>
      <c r="G362" s="238"/>
      <c r="H362" s="238"/>
      <c r="I362" s="238"/>
      <c r="J362" s="592" t="str">
        <f>IFERROR(VLOOKUP(H362,'SETT AREA UNIT'!$B:$C,2,FALSE),"")</f>
        <v/>
      </c>
      <c r="K362" s="592" t="str">
        <f>IFERROR(IF(H362="","",VLOOKUP(H362,'UNIT UNREG'!$B:$C,2,FALSE)),"")</f>
        <v/>
      </c>
      <c r="L362" s="574"/>
      <c r="M362" s="238">
        <v>29</v>
      </c>
      <c r="N362" s="7">
        <v>392</v>
      </c>
      <c r="O362" s="433" t="s">
        <v>427</v>
      </c>
      <c r="P362" s="592" t="str">
        <f>IFERROR(VLOOKUP(N362,'SETT AREA UNIT'!$B:$C,2,FALSE),"")</f>
        <v>KM 69</v>
      </c>
      <c r="Q362" s="592" t="str">
        <f>IFERROR(IF(N362="","",VLOOKUP(N362,'UNIT UNREG'!$B:$C,2,FALSE)),"")</f>
        <v/>
      </c>
      <c r="R362" s="574"/>
      <c r="S362" s="238">
        <v>28</v>
      </c>
      <c r="T362" s="7">
        <v>352</v>
      </c>
      <c r="U362" s="724" t="s">
        <v>70</v>
      </c>
      <c r="V362" s="592" t="str">
        <f>IFERROR(VLOOKUP(T362,'SETT AREA UNIT'!$B:$C,2,FALSE),"")</f>
        <v>KM 69</v>
      </c>
      <c r="W362" s="592" t="str">
        <f>IFERROR(IF(T362="","",VLOOKUP(T362,'UNIT UNREG'!$B:$C,2,FALSE)),"")</f>
        <v/>
      </c>
      <c r="X362" s="574"/>
      <c r="Y362" s="238"/>
      <c r="Z362" s="238"/>
      <c r="AA362" s="575"/>
      <c r="AB362" s="592" t="str">
        <f>IFERROR(VLOOKUP(Z362,'SETT AREA UNIT'!$B:$C,2,FALSE),"")</f>
        <v/>
      </c>
      <c r="AC362" s="592" t="str">
        <f>IFERROR(IF(Z362="","",VLOOKUP(Z362,'UNIT UNREG'!$B:$C,2,FALSE)),"")</f>
        <v/>
      </c>
      <c r="AE362" s="238"/>
      <c r="AF362" s="238"/>
      <c r="AG362" s="575"/>
      <c r="AH362" s="592" t="str">
        <f>IFERROR(VLOOKUP(AF362,'SETT AREA UNIT'!$B:$C,2,FALSE),"")</f>
        <v/>
      </c>
      <c r="AI362" s="592" t="str">
        <f>IFERROR(IF(AF362="","",VLOOKUP(AF362,'UNIT UNREG'!$B:$C,2,FALSE)),"")</f>
        <v/>
      </c>
      <c r="AK362" s="238"/>
      <c r="AL362" s="238"/>
      <c r="AM362" s="238"/>
      <c r="AN362" s="592" t="str">
        <f>IFERROR(VLOOKUP(AL362,'SETT AREA UNIT'!$B:$C,2,FALSE),"")</f>
        <v/>
      </c>
      <c r="AO362" s="592" t="str">
        <f>IFERROR(IF(AL362="","",VLOOKUP(AL362,'UNIT UNREG'!$B:$C,2,FALSE)),"")</f>
        <v/>
      </c>
      <c r="AQ362" s="238"/>
      <c r="AR362" s="238"/>
      <c r="AS362" s="238"/>
      <c r="AT362" s="592" t="str">
        <f>IFERROR(VLOOKUP(AR362,'SETT AREA UNIT'!$B:$C,2,FALSE),"")</f>
        <v/>
      </c>
      <c r="AU362" s="592" t="str">
        <f>IFERROR(IF(AR362="","",VLOOKUP(AR362,'UNIT UNREG'!$B:$C,2,FALSE)),"")</f>
        <v/>
      </c>
      <c r="AW362" s="238"/>
      <c r="AX362" s="238"/>
      <c r="AY362" s="238"/>
      <c r="AZ362" s="592" t="str">
        <f>IFERROR(VLOOKUP(AX362,'SETT AREA UNIT'!$B:$C,2,FALSE),"")</f>
        <v/>
      </c>
      <c r="BA362" s="592" t="str">
        <f>IFERROR(IF(AX362="","",VLOOKUP(AX362,'UNIT UNREG'!$B:$C,2,FALSE)),"")</f>
        <v/>
      </c>
      <c r="BC362" s="238">
        <v>45</v>
      </c>
      <c r="BD362" s="7">
        <v>415</v>
      </c>
      <c r="BE362" s="418" t="s">
        <v>566</v>
      </c>
      <c r="BF362" s="592" t="str">
        <f>IFERROR(VLOOKUP(BD362,'SETT AREA UNIT'!$B:$C,2,FALSE),"")</f>
        <v>KM 65</v>
      </c>
      <c r="BG362" s="592" t="str">
        <f>IFERROR(IF(BD362="","",VLOOKUP(BD362,'UNIT UNREG'!$B:$C,2,FALSE)),"")</f>
        <v/>
      </c>
      <c r="BH362" s="572"/>
      <c r="BI362" s="238"/>
      <c r="BJ362" s="238"/>
      <c r="BK362" s="238"/>
      <c r="BL362" s="592" t="str">
        <f>IFERROR(VLOOKUP(BJ362,'SETT AREA UNIT'!$B:$C,2,FALSE),"")</f>
        <v/>
      </c>
      <c r="BM362" s="592" t="str">
        <f>IFERROR(VLOOKUP(BJ362,'UNIT UNREG'!$B:$C,2,FALSE),"")</f>
        <v>UNREG</v>
      </c>
      <c r="BO362" s="238"/>
      <c r="BP362" s="238"/>
      <c r="BQ362" s="238"/>
      <c r="BR362" s="238"/>
      <c r="BT362" s="238"/>
      <c r="BU362" s="238"/>
      <c r="BV362" s="238"/>
      <c r="BW362" s="238"/>
      <c r="BY362" s="238"/>
      <c r="BZ362" s="238"/>
      <c r="CA362" s="238"/>
      <c r="CB362" s="238"/>
      <c r="CD362" s="238"/>
      <c r="CE362" s="238"/>
      <c r="CF362" s="238"/>
      <c r="CG362" s="238"/>
      <c r="CI362" s="238"/>
      <c r="CJ362" s="238"/>
      <c r="CK362" s="238"/>
      <c r="CL362" s="238"/>
      <c r="CN362" s="238"/>
      <c r="CO362" s="238"/>
      <c r="CP362" s="238"/>
      <c r="CQ362" s="834"/>
      <c r="CR362" s="724" t="s">
        <v>70</v>
      </c>
      <c r="CS362" s="78" t="s">
        <v>398</v>
      </c>
      <c r="CT362" s="238">
        <v>4</v>
      </c>
    </row>
    <row r="363" spans="1:98">
      <c r="A363" s="238"/>
      <c r="B363" s="238"/>
      <c r="C363" s="238"/>
      <c r="D363" s="592" t="str">
        <f>IFERROR(VLOOKUP(B363,'SETT AREA UNIT'!$B:$C,2,FALSE),"")</f>
        <v/>
      </c>
      <c r="E363" s="592" t="str">
        <f>IFERROR(IF(B363="","",VLOOKUP(B363,'UNIT UNREG'!$B:$C,2,FALSE)),"")</f>
        <v/>
      </c>
      <c r="F363" s="574"/>
      <c r="G363" s="238"/>
      <c r="H363" s="238"/>
      <c r="I363" s="238"/>
      <c r="J363" s="592" t="str">
        <f>IFERROR(VLOOKUP(H363,'SETT AREA UNIT'!$B:$C,2,FALSE),"")</f>
        <v/>
      </c>
      <c r="K363" s="592" t="str">
        <f>IFERROR(IF(H363="","",VLOOKUP(H363,'UNIT UNREG'!$B:$C,2,FALSE)),"")</f>
        <v/>
      </c>
      <c r="L363" s="574"/>
      <c r="M363" s="238">
        <v>48</v>
      </c>
      <c r="N363" s="7">
        <v>386</v>
      </c>
      <c r="O363" s="433" t="s">
        <v>427</v>
      </c>
      <c r="P363" s="592" t="str">
        <f>IFERROR(VLOOKUP(N363,'SETT AREA UNIT'!$B:$C,2,FALSE),"")</f>
        <v>KM 69</v>
      </c>
      <c r="Q363" s="592" t="str">
        <f>IFERROR(IF(N363="","",VLOOKUP(N363,'UNIT UNREG'!$B:$C,2,FALSE)),"")</f>
        <v/>
      </c>
      <c r="R363" s="574"/>
      <c r="S363" s="238">
        <v>52</v>
      </c>
      <c r="T363" s="7">
        <v>328</v>
      </c>
      <c r="U363" s="724" t="s">
        <v>70</v>
      </c>
      <c r="V363" s="592" t="str">
        <f>IFERROR(VLOOKUP(T363,'SETT AREA UNIT'!$B:$C,2,FALSE),"")</f>
        <v>KM 69</v>
      </c>
      <c r="W363" s="592" t="str">
        <f>IFERROR(IF(T363="","",VLOOKUP(T363,'UNIT UNREG'!$B:$C,2,FALSE)),"")</f>
        <v/>
      </c>
      <c r="X363" s="574"/>
      <c r="Y363" s="238"/>
      <c r="Z363" s="238"/>
      <c r="AA363" s="573"/>
      <c r="AB363" s="592" t="str">
        <f>IFERROR(VLOOKUP(Z363,'SETT AREA UNIT'!$B:$C,2,FALSE),"")</f>
        <v/>
      </c>
      <c r="AC363" s="592" t="str">
        <f>IFERROR(IF(Z363="","",VLOOKUP(Z363,'UNIT UNREG'!$B:$C,2,FALSE)),"")</f>
        <v/>
      </c>
      <c r="AE363" s="238"/>
      <c r="AF363" s="238"/>
      <c r="AG363" s="573"/>
      <c r="AH363" s="592" t="str">
        <f>IFERROR(VLOOKUP(AF363,'SETT AREA UNIT'!$B:$C,2,FALSE),"")</f>
        <v/>
      </c>
      <c r="AI363" s="592" t="str">
        <f>IFERROR(IF(AF363="","",VLOOKUP(AF363,'UNIT UNREG'!$B:$C,2,FALSE)),"")</f>
        <v/>
      </c>
      <c r="AK363" s="238"/>
      <c r="AL363" s="238"/>
      <c r="AM363" s="238"/>
      <c r="AN363" s="592" t="str">
        <f>IFERROR(VLOOKUP(AL363,'SETT AREA UNIT'!$B:$C,2,FALSE),"")</f>
        <v/>
      </c>
      <c r="AO363" s="592" t="str">
        <f>IFERROR(IF(AL363="","",VLOOKUP(AL363,'UNIT UNREG'!$B:$C,2,FALSE)),"")</f>
        <v/>
      </c>
      <c r="AQ363" s="238"/>
      <c r="AR363" s="238"/>
      <c r="AS363" s="238"/>
      <c r="AT363" s="592" t="str">
        <f>IFERROR(VLOOKUP(AR363,'SETT AREA UNIT'!$B:$C,2,FALSE),"")</f>
        <v/>
      </c>
      <c r="AU363" s="592" t="str">
        <f>IFERROR(IF(AR363="","",VLOOKUP(AR363,'UNIT UNREG'!$B:$C,2,FALSE)),"")</f>
        <v/>
      </c>
      <c r="AW363" s="238"/>
      <c r="AX363" s="238"/>
      <c r="AY363" s="238"/>
      <c r="AZ363" s="592" t="str">
        <f>IFERROR(VLOOKUP(AX363,'SETT AREA UNIT'!$B:$C,2,FALSE),"")</f>
        <v/>
      </c>
      <c r="BA363" s="592" t="str">
        <f>IFERROR(IF(AX363="","",VLOOKUP(AX363,'UNIT UNREG'!$B:$C,2,FALSE)),"")</f>
        <v/>
      </c>
      <c r="BC363" s="238"/>
      <c r="BD363" s="238"/>
      <c r="BE363" s="238"/>
      <c r="BF363" s="592" t="str">
        <f>IFERROR(VLOOKUP(BD363,'SETT AREA UNIT'!$B:$C,2,FALSE),"")</f>
        <v/>
      </c>
      <c r="BG363" s="592" t="str">
        <f>IFERROR(IF(BD363="","",VLOOKUP(BD363,'UNIT UNREG'!$B:$C,2,FALSE)),"")</f>
        <v/>
      </c>
      <c r="BH363" s="572"/>
      <c r="BI363" s="238"/>
      <c r="BJ363" s="238"/>
      <c r="BK363" s="238"/>
      <c r="BL363" s="592" t="str">
        <f>IFERROR(VLOOKUP(BJ363,'SETT AREA UNIT'!$B:$C,2,FALSE),"")</f>
        <v/>
      </c>
      <c r="BM363" s="592" t="str">
        <f>IFERROR(VLOOKUP(BJ363,'UNIT UNREG'!$B:$C,2,FALSE),"")</f>
        <v>UNREG</v>
      </c>
      <c r="BO363" s="238"/>
      <c r="BP363" s="238"/>
      <c r="BQ363" s="238"/>
      <c r="BR363" s="238"/>
      <c r="BT363" s="238"/>
      <c r="BU363" s="238"/>
      <c r="BV363" s="238"/>
      <c r="BW363" s="238"/>
      <c r="BY363" s="238"/>
      <c r="BZ363" s="238"/>
      <c r="CA363" s="238"/>
      <c r="CB363" s="238"/>
      <c r="CD363" s="238"/>
      <c r="CE363" s="238"/>
      <c r="CF363" s="238"/>
      <c r="CG363" s="238"/>
      <c r="CI363" s="238"/>
      <c r="CJ363" s="238"/>
      <c r="CK363" s="238"/>
      <c r="CL363" s="238"/>
      <c r="CN363" s="238"/>
      <c r="CO363" s="238"/>
      <c r="CP363" s="238"/>
      <c r="CQ363" s="834"/>
      <c r="CR363" s="433" t="s">
        <v>427</v>
      </c>
      <c r="CS363" s="78" t="s">
        <v>399</v>
      </c>
      <c r="CT363" s="238">
        <v>4</v>
      </c>
    </row>
    <row r="364" spans="1:98">
      <c r="A364" s="238"/>
      <c r="B364" s="238"/>
      <c r="C364" s="238"/>
      <c r="D364" s="592" t="str">
        <f>IFERROR(VLOOKUP(B364,'SETT AREA UNIT'!$B:$C,2,FALSE),"")</f>
        <v/>
      </c>
      <c r="E364" s="592" t="str">
        <f>IFERROR(IF(B364="","",VLOOKUP(B364,'UNIT UNREG'!$B:$C,2,FALSE)),"")</f>
        <v/>
      </c>
      <c r="F364" s="574"/>
      <c r="G364" s="238"/>
      <c r="H364" s="238"/>
      <c r="I364" s="238"/>
      <c r="J364" s="592" t="str">
        <f>IFERROR(VLOOKUP(H364,'SETT AREA UNIT'!$B:$C,2,FALSE),"")</f>
        <v/>
      </c>
      <c r="K364" s="592" t="str">
        <f>IFERROR(IF(H364="","",VLOOKUP(H364,'UNIT UNREG'!$B:$C,2,FALSE)),"")</f>
        <v/>
      </c>
      <c r="L364" s="574"/>
      <c r="M364" s="238"/>
      <c r="N364" s="238"/>
      <c r="O364" s="575"/>
      <c r="P364" s="592" t="str">
        <f>IFERROR(VLOOKUP(N364,'SETT AREA UNIT'!$B:$C,2,FALSE),"")</f>
        <v/>
      </c>
      <c r="Q364" s="592" t="str">
        <f>IFERROR(IF(N364="","",VLOOKUP(N364,'UNIT UNREG'!$B:$C,2,FALSE)),"")</f>
        <v/>
      </c>
      <c r="R364" s="574"/>
      <c r="S364" s="238"/>
      <c r="T364" s="238"/>
      <c r="U364" s="238"/>
      <c r="V364" s="592" t="str">
        <f>IFERROR(VLOOKUP(T364,'SETT AREA UNIT'!$B:$C,2,FALSE),"")</f>
        <v/>
      </c>
      <c r="W364" s="592" t="str">
        <f>IFERROR(IF(T364="","",VLOOKUP(T364,'UNIT UNREG'!$B:$C,2,FALSE)),"")</f>
        <v/>
      </c>
      <c r="X364" s="574"/>
      <c r="Y364" s="238"/>
      <c r="Z364" s="238"/>
      <c r="AA364" s="575"/>
      <c r="AB364" s="592" t="str">
        <f>IFERROR(VLOOKUP(Z364,'SETT AREA UNIT'!$B:$C,2,FALSE),"")</f>
        <v/>
      </c>
      <c r="AC364" s="592" t="str">
        <f>IFERROR(IF(Z364="","",VLOOKUP(Z364,'UNIT UNREG'!$B:$C,2,FALSE)),"")</f>
        <v/>
      </c>
      <c r="AE364" s="238"/>
      <c r="AF364" s="238"/>
      <c r="AG364" s="575"/>
      <c r="AH364" s="592" t="str">
        <f>IFERROR(VLOOKUP(AF364,'SETT AREA UNIT'!$B:$C,2,FALSE),"")</f>
        <v/>
      </c>
      <c r="AI364" s="592" t="str">
        <f>IFERROR(IF(AF364="","",VLOOKUP(AF364,'UNIT UNREG'!$B:$C,2,FALSE)),"")</f>
        <v/>
      </c>
      <c r="AK364" s="238"/>
      <c r="AL364" s="238"/>
      <c r="AM364" s="238"/>
      <c r="AN364" s="592" t="str">
        <f>IFERROR(VLOOKUP(AL364,'SETT AREA UNIT'!$B:$C,2,FALSE),"")</f>
        <v/>
      </c>
      <c r="AO364" s="592" t="str">
        <f>IFERROR(IF(AL364="","",VLOOKUP(AL364,'UNIT UNREG'!$B:$C,2,FALSE)),"")</f>
        <v/>
      </c>
      <c r="AQ364" s="238"/>
      <c r="AR364" s="238"/>
      <c r="AS364" s="238"/>
      <c r="AT364" s="592" t="str">
        <f>IFERROR(VLOOKUP(AR364,'SETT AREA UNIT'!$B:$C,2,FALSE),"")</f>
        <v/>
      </c>
      <c r="AU364" s="592" t="str">
        <f>IFERROR(IF(AR364="","",VLOOKUP(AR364,'UNIT UNREG'!$B:$C,2,FALSE)),"")</f>
        <v/>
      </c>
      <c r="AW364" s="238"/>
      <c r="AX364" s="238"/>
      <c r="AY364" s="238"/>
      <c r="AZ364" s="592" t="str">
        <f>IFERROR(VLOOKUP(AX364,'SETT AREA UNIT'!$B:$C,2,FALSE),"")</f>
        <v/>
      </c>
      <c r="BA364" s="592" t="str">
        <f>IFERROR(IF(AX364="","",VLOOKUP(AX364,'UNIT UNREG'!$B:$C,2,FALSE)),"")</f>
        <v/>
      </c>
      <c r="BC364" s="238"/>
      <c r="BD364" s="238"/>
      <c r="BE364" s="238"/>
      <c r="BF364" s="592" t="str">
        <f>IFERROR(VLOOKUP(BD364,'SETT AREA UNIT'!$B:$C,2,FALSE),"")</f>
        <v/>
      </c>
      <c r="BG364" s="592" t="str">
        <f>IFERROR(IF(BD364="","",VLOOKUP(BD364,'UNIT UNREG'!$B:$C,2,FALSE)),"")</f>
        <v/>
      </c>
      <c r="BH364" s="572"/>
      <c r="BI364" s="238"/>
      <c r="BJ364" s="238"/>
      <c r="BK364" s="238"/>
      <c r="BL364" s="592" t="str">
        <f>IFERROR(VLOOKUP(BJ364,'SETT AREA UNIT'!$B:$C,2,FALSE),"")</f>
        <v/>
      </c>
      <c r="BM364" s="592" t="str">
        <f>IFERROR(VLOOKUP(BJ364,'UNIT UNREG'!$B:$C,2,FALSE),"")</f>
        <v>UNREG</v>
      </c>
      <c r="BO364" s="238"/>
      <c r="BP364" s="238"/>
      <c r="BQ364" s="238"/>
      <c r="BR364" s="238"/>
      <c r="BT364" s="238"/>
      <c r="BU364" s="238"/>
      <c r="BV364" s="238"/>
      <c r="BW364" s="238"/>
      <c r="BY364" s="238"/>
      <c r="BZ364" s="238"/>
      <c r="CA364" s="238"/>
      <c r="CB364" s="238"/>
      <c r="CD364" s="238"/>
      <c r="CE364" s="238"/>
      <c r="CF364" s="238"/>
      <c r="CG364" s="238"/>
      <c r="CI364" s="238"/>
      <c r="CJ364" s="238"/>
      <c r="CK364" s="238"/>
      <c r="CL364" s="238"/>
      <c r="CN364" s="238"/>
      <c r="CO364" s="238"/>
      <c r="CP364" s="238"/>
      <c r="CQ364" s="834"/>
      <c r="CR364" s="238"/>
      <c r="CS364" s="238"/>
      <c r="CT364" s="238"/>
    </row>
    <row r="365" spans="1:98" ht="15.75">
      <c r="A365" s="238"/>
      <c r="B365" s="238"/>
      <c r="C365" s="238"/>
      <c r="D365" s="592" t="str">
        <f>IFERROR(VLOOKUP(B365,'SETT AREA UNIT'!$B:$C,2,FALSE),"")</f>
        <v/>
      </c>
      <c r="E365" s="592" t="str">
        <f>IFERROR(IF(B365="","",VLOOKUP(B365,'UNIT UNREG'!$B:$C,2,FALSE)),"")</f>
        <v/>
      </c>
      <c r="F365" s="574"/>
      <c r="G365" s="238"/>
      <c r="H365" s="238"/>
      <c r="I365" s="238"/>
      <c r="J365" s="592" t="str">
        <f>IFERROR(VLOOKUP(H365,'SETT AREA UNIT'!$B:$C,2,FALSE),"")</f>
        <v/>
      </c>
      <c r="K365" s="592" t="str">
        <f>IFERROR(IF(H365="","",VLOOKUP(H365,'UNIT UNREG'!$B:$C,2,FALSE)),"")</f>
        <v/>
      </c>
      <c r="L365" s="574"/>
      <c r="M365" s="238"/>
      <c r="N365" s="238"/>
      <c r="O365" s="573"/>
      <c r="P365" s="592" t="str">
        <f>IFERROR(VLOOKUP(N365,'SETT AREA UNIT'!$B:$C,2,FALSE),"")</f>
        <v/>
      </c>
      <c r="Q365" s="592" t="str">
        <f>IFERROR(IF(N365="","",VLOOKUP(N365,'UNIT UNREG'!$B:$C,2,FALSE)),"")</f>
        <v/>
      </c>
      <c r="R365" s="574"/>
      <c r="S365" s="238"/>
      <c r="T365" s="238"/>
      <c r="U365" s="238"/>
      <c r="V365" s="592" t="str">
        <f>IFERROR(VLOOKUP(T365,'SETT AREA UNIT'!$B:$C,2,FALSE),"")</f>
        <v/>
      </c>
      <c r="W365" s="592" t="str">
        <f>IFERROR(IF(T365="","",VLOOKUP(T365,'UNIT UNREG'!$B:$C,2,FALSE)),"")</f>
        <v/>
      </c>
      <c r="X365" s="574"/>
      <c r="Y365" s="238"/>
      <c r="Z365" s="238"/>
      <c r="AA365" s="573"/>
      <c r="AB365" s="592" t="str">
        <f>IFERROR(VLOOKUP(Z365,'SETT AREA UNIT'!$B:$C,2,FALSE),"")</f>
        <v/>
      </c>
      <c r="AC365" s="592" t="str">
        <f>IFERROR(IF(Z365="","",VLOOKUP(Z365,'UNIT UNREG'!$B:$C,2,FALSE)),"")</f>
        <v/>
      </c>
      <c r="AE365" s="238"/>
      <c r="AF365" s="238"/>
      <c r="AG365" s="573"/>
      <c r="AH365" s="592" t="str">
        <f>IFERROR(VLOOKUP(AF365,'SETT AREA UNIT'!$B:$C,2,FALSE),"")</f>
        <v/>
      </c>
      <c r="AI365" s="592" t="str">
        <f>IFERROR(IF(AF365="","",VLOOKUP(AF365,'UNIT UNREG'!$B:$C,2,FALSE)),"")</f>
        <v/>
      </c>
      <c r="AK365" s="238"/>
      <c r="AL365" s="238"/>
      <c r="AM365" s="238"/>
      <c r="AN365" s="592" t="str">
        <f>IFERROR(VLOOKUP(AL365,'SETT AREA UNIT'!$B:$C,2,FALSE),"")</f>
        <v/>
      </c>
      <c r="AO365" s="592" t="str">
        <f>IFERROR(IF(AL365="","",VLOOKUP(AL365,'UNIT UNREG'!$B:$C,2,FALSE)),"")</f>
        <v/>
      </c>
      <c r="AQ365" s="238"/>
      <c r="AR365" s="238"/>
      <c r="AS365" s="238"/>
      <c r="AT365" s="592" t="str">
        <f>IFERROR(VLOOKUP(AR365,'SETT AREA UNIT'!$B:$C,2,FALSE),"")</f>
        <v/>
      </c>
      <c r="AU365" s="592" t="str">
        <f>IFERROR(IF(AR365="","",VLOOKUP(AR365,'UNIT UNREG'!$B:$C,2,FALSE)),"")</f>
        <v/>
      </c>
      <c r="AW365" s="238"/>
      <c r="AX365" s="238"/>
      <c r="AY365" s="238"/>
      <c r="AZ365" s="592" t="str">
        <f>IFERROR(VLOOKUP(AX365,'SETT AREA UNIT'!$B:$C,2,FALSE),"")</f>
        <v/>
      </c>
      <c r="BA365" s="592" t="str">
        <f>IFERROR(IF(AX365="","",VLOOKUP(AX365,'UNIT UNREG'!$B:$C,2,FALSE)),"")</f>
        <v/>
      </c>
      <c r="BC365" s="238"/>
      <c r="BD365" s="238"/>
      <c r="BE365" s="573"/>
      <c r="BF365" s="592" t="str">
        <f>IFERROR(VLOOKUP(BD365,'SETT AREA UNIT'!$B:$C,2,FALSE),"")</f>
        <v/>
      </c>
      <c r="BG365" s="592" t="str">
        <f>IFERROR(IF(BD365="","",VLOOKUP(BD365,'UNIT UNREG'!$B:$C,2,FALSE)),"")</f>
        <v/>
      </c>
      <c r="BH365" s="572"/>
      <c r="BI365" s="238"/>
      <c r="BJ365" s="238"/>
      <c r="BK365" s="573"/>
      <c r="BL365" s="592" t="str">
        <f>IFERROR(VLOOKUP(BJ365,'SETT AREA UNIT'!$B:$C,2,FALSE),"")</f>
        <v/>
      </c>
      <c r="BM365" s="592" t="str">
        <f>IFERROR(VLOOKUP(BJ365,'UNIT UNREG'!$B:$C,2,FALSE),"")</f>
        <v>UNREG</v>
      </c>
      <c r="BO365" s="238"/>
      <c r="BP365" s="238"/>
      <c r="BQ365" s="238"/>
      <c r="BR365" s="238"/>
      <c r="BT365" s="238"/>
      <c r="BU365" s="238"/>
      <c r="BV365" s="238"/>
      <c r="BW365" s="238"/>
      <c r="BY365" s="238"/>
      <c r="BZ365" s="238"/>
      <c r="CA365" s="238"/>
      <c r="CB365" s="238"/>
      <c r="CD365" s="238"/>
      <c r="CE365" s="238"/>
      <c r="CF365" s="238"/>
      <c r="CG365" s="238"/>
      <c r="CI365" s="238"/>
      <c r="CJ365" s="238"/>
      <c r="CK365" s="238"/>
      <c r="CL365" s="238"/>
      <c r="CN365" s="238"/>
      <c r="CO365" s="238"/>
      <c r="CP365" s="238"/>
      <c r="CQ365" s="834"/>
      <c r="CR365" s="837" t="s">
        <v>92</v>
      </c>
      <c r="CS365" s="837"/>
      <c r="CT365" s="838">
        <v>31</v>
      </c>
    </row>
    <row r="366" spans="1:98" hidden="1">
      <c r="A366" s="238"/>
      <c r="B366" s="238"/>
      <c r="C366" s="238"/>
      <c r="D366" s="592" t="str">
        <f>IFERROR(VLOOKUP(B366,'SETT AREA UNIT'!$B:$C,2,FALSE),"")</f>
        <v/>
      </c>
      <c r="E366" s="592" t="str">
        <f>IFERROR(IF(B366="","",VLOOKUP(B366,'UNIT UNREG'!$B:$C,2,FALSE)),"")</f>
        <v/>
      </c>
      <c r="F366" s="574"/>
      <c r="G366" s="238"/>
      <c r="H366" s="238"/>
      <c r="I366" s="238"/>
      <c r="J366" s="592" t="str">
        <f>IFERROR(VLOOKUP(H366,'SETT AREA UNIT'!$B:$C,2,FALSE),"")</f>
        <v/>
      </c>
      <c r="K366" s="592" t="str">
        <f>IFERROR(IF(H366="","",VLOOKUP(H366,'UNIT UNREG'!$B:$C,2,FALSE)),"")</f>
        <v/>
      </c>
      <c r="L366" s="574"/>
      <c r="M366" s="238"/>
      <c r="N366" s="238"/>
      <c r="O366" s="575"/>
      <c r="P366" s="592" t="str">
        <f>IFERROR(VLOOKUP(N366,'SETT AREA UNIT'!$B:$C,2,FALSE),"")</f>
        <v/>
      </c>
      <c r="Q366" s="592" t="str">
        <f>IFERROR(IF(N366="","",VLOOKUP(N366,'UNIT UNREG'!$B:$C,2,FALSE)),"")</f>
        <v/>
      </c>
      <c r="R366" s="574"/>
      <c r="S366" s="238"/>
      <c r="T366" s="238"/>
      <c r="U366" s="238"/>
      <c r="V366" s="592" t="str">
        <f>IFERROR(VLOOKUP(T366,'SETT AREA UNIT'!$B:$C,2,FALSE),"")</f>
        <v/>
      </c>
      <c r="W366" s="592" t="str">
        <f>IFERROR(IF(T366="","",VLOOKUP(T366,'UNIT UNREG'!$B:$C,2,FALSE)),"")</f>
        <v/>
      </c>
      <c r="X366" s="574"/>
      <c r="Y366" s="238"/>
      <c r="Z366" s="238"/>
      <c r="AA366" s="575"/>
      <c r="AB366" s="592" t="str">
        <f>IFERROR(VLOOKUP(Z366,'SETT AREA UNIT'!$B:$C,2,FALSE),"")</f>
        <v/>
      </c>
      <c r="AC366" s="592" t="str">
        <f>IFERROR(IF(Z366="","",VLOOKUP(Z366,'UNIT UNREG'!$B:$C,2,FALSE)),"")</f>
        <v/>
      </c>
      <c r="AE366" s="238"/>
      <c r="AF366" s="238"/>
      <c r="AG366" s="575"/>
      <c r="AH366" s="592" t="str">
        <f>IFERROR(VLOOKUP(AF366,'SETT AREA UNIT'!$B:$C,2,FALSE),"")</f>
        <v/>
      </c>
      <c r="AI366" s="592" t="str">
        <f>IFERROR(IF(AF366="","",VLOOKUP(AF366,'UNIT UNREG'!$B:$C,2,FALSE)),"")</f>
        <v/>
      </c>
      <c r="AK366" s="238"/>
      <c r="AL366" s="238"/>
      <c r="AM366" s="238"/>
      <c r="AN366" s="592" t="str">
        <f>IFERROR(VLOOKUP(AL366,'SETT AREA UNIT'!$B:$C,2,FALSE),"")</f>
        <v/>
      </c>
      <c r="AO366" s="592" t="str">
        <f>IFERROR(IF(AL366="","",VLOOKUP(AL366,'UNIT UNREG'!$B:$C,2,FALSE)),"")</f>
        <v/>
      </c>
      <c r="AQ366" s="238"/>
      <c r="AR366" s="238"/>
      <c r="AS366" s="238"/>
      <c r="AT366" s="592" t="str">
        <f>IFERROR(VLOOKUP(AR366,'SETT AREA UNIT'!$B:$C,2,FALSE),"")</f>
        <v/>
      </c>
      <c r="AU366" s="592" t="str">
        <f>IFERROR(IF(AR366="","",VLOOKUP(AR366,'UNIT UNREG'!$B:$C,2,FALSE)),"")</f>
        <v/>
      </c>
      <c r="AW366" s="238"/>
      <c r="AX366" s="238"/>
      <c r="AY366" s="575"/>
      <c r="AZ366" s="592" t="str">
        <f>IFERROR(VLOOKUP(AX366,'SETT AREA UNIT'!$B:$C,2,FALSE),"")</f>
        <v/>
      </c>
      <c r="BA366" s="592" t="str">
        <f>IFERROR(IF(AX366="","",VLOOKUP(AX366,'UNIT UNREG'!$B:$C,2,FALSE)),"")</f>
        <v/>
      </c>
      <c r="BC366" s="238"/>
      <c r="BD366" s="238"/>
      <c r="BE366" s="575"/>
      <c r="BF366" s="592" t="str">
        <f>IFERROR(VLOOKUP(BD366,'SETT AREA UNIT'!$B:$C,2,FALSE),"")</f>
        <v/>
      </c>
      <c r="BG366" s="592" t="str">
        <f>IFERROR(IF(BD366="","",VLOOKUP(BD366,'UNIT UNREG'!$B:$C,2,FALSE)),"")</f>
        <v/>
      </c>
      <c r="BH366" s="572"/>
      <c r="BI366" s="238"/>
      <c r="BJ366" s="238"/>
      <c r="BK366" s="575"/>
      <c r="BL366" s="592" t="str">
        <f>IFERROR(VLOOKUP(BJ366,'SETT AREA UNIT'!$B:$C,2,FALSE),"")</f>
        <v/>
      </c>
      <c r="BM366" s="592" t="str">
        <f>IFERROR(VLOOKUP(BJ366,'UNIT UNREG'!$B:$C,2,FALSE),"")</f>
        <v>UNREG</v>
      </c>
      <c r="BO366" s="238"/>
      <c r="BP366" s="238"/>
      <c r="BQ366" s="238"/>
      <c r="BR366" s="238"/>
      <c r="BT366" s="238"/>
      <c r="BU366" s="238"/>
      <c r="BV366" s="238"/>
      <c r="BW366" s="238"/>
      <c r="BY366" s="238"/>
      <c r="BZ366" s="238"/>
      <c r="CA366" s="238"/>
      <c r="CB366" s="238"/>
      <c r="CD366" s="238"/>
      <c r="CE366" s="238"/>
      <c r="CF366" s="238"/>
      <c r="CG366" s="238"/>
      <c r="CI366" s="238"/>
      <c r="CJ366" s="238"/>
      <c r="CK366" s="238"/>
      <c r="CL366" s="238"/>
      <c r="CN366" s="238"/>
      <c r="CO366" s="238"/>
      <c r="CP366" s="238"/>
      <c r="CQ366" s="834"/>
    </row>
    <row r="367" spans="1:98" hidden="1">
      <c r="A367" s="238"/>
      <c r="B367" s="238"/>
      <c r="C367" s="238"/>
      <c r="D367" s="592" t="str">
        <f>IFERROR(VLOOKUP(B367,'SETT AREA UNIT'!$B:$C,2,FALSE),"")</f>
        <v/>
      </c>
      <c r="E367" s="592" t="str">
        <f>IFERROR(IF(B367="","",VLOOKUP(B367,'UNIT UNREG'!$B:$C,2,FALSE)),"")</f>
        <v/>
      </c>
      <c r="F367" s="574"/>
      <c r="G367" s="238"/>
      <c r="H367" s="238"/>
      <c r="I367" s="238"/>
      <c r="J367" s="592" t="str">
        <f>IFERROR(VLOOKUP(H367,'SETT AREA UNIT'!$B:$C,2,FALSE),"")</f>
        <v/>
      </c>
      <c r="K367" s="592" t="str">
        <f>IFERROR(IF(H367="","",VLOOKUP(H367,'UNIT UNREG'!$B:$C,2,FALSE)),"")</f>
        <v/>
      </c>
      <c r="L367" s="574"/>
      <c r="M367" s="238"/>
      <c r="N367" s="238"/>
      <c r="O367" s="573"/>
      <c r="P367" s="592" t="str">
        <f>IFERROR(VLOOKUP(N367,'SETT AREA UNIT'!$B:$C,2,FALSE),"")</f>
        <v/>
      </c>
      <c r="Q367" s="592" t="str">
        <f>IFERROR(IF(N367="","",VLOOKUP(N367,'UNIT UNREG'!$B:$C,2,FALSE)),"")</f>
        <v/>
      </c>
      <c r="R367" s="574"/>
      <c r="S367" s="238"/>
      <c r="T367" s="238"/>
      <c r="U367" s="238"/>
      <c r="V367" s="592" t="str">
        <f>IFERROR(VLOOKUP(T367,'SETT AREA UNIT'!$B:$C,2,FALSE),"")</f>
        <v/>
      </c>
      <c r="W367" s="592" t="str">
        <f>IFERROR(IF(T367="","",VLOOKUP(T367,'UNIT UNREG'!$B:$C,2,FALSE)),"")</f>
        <v/>
      </c>
      <c r="X367" s="574"/>
      <c r="Y367" s="238"/>
      <c r="Z367" s="238"/>
      <c r="AA367" s="573"/>
      <c r="AB367" s="592" t="str">
        <f>IFERROR(VLOOKUP(Z367,'SETT AREA UNIT'!$B:$C,2,FALSE),"")</f>
        <v/>
      </c>
      <c r="AC367" s="592" t="str">
        <f>IFERROR(IF(Z367="","",VLOOKUP(Z367,'UNIT UNREG'!$B:$C,2,FALSE)),"")</f>
        <v/>
      </c>
      <c r="AE367" s="238"/>
      <c r="AF367" s="238"/>
      <c r="AG367" s="573"/>
      <c r="AH367" s="592" t="str">
        <f>IFERROR(VLOOKUP(AF367,'SETT AREA UNIT'!$B:$C,2,FALSE),"")</f>
        <v/>
      </c>
      <c r="AI367" s="592" t="str">
        <f>IFERROR(IF(AF367="","",VLOOKUP(AF367,'UNIT UNREG'!$B:$C,2,FALSE)),"")</f>
        <v/>
      </c>
      <c r="AK367" s="238"/>
      <c r="AL367" s="238"/>
      <c r="AM367" s="573"/>
      <c r="AN367" s="592" t="str">
        <f>IFERROR(VLOOKUP(AL367,'SETT AREA UNIT'!$B:$C,2,FALSE),"")</f>
        <v/>
      </c>
      <c r="AO367" s="592" t="str">
        <f>IFERROR(IF(AL367="","",VLOOKUP(AL367,'UNIT UNREG'!$B:$C,2,FALSE)),"")</f>
        <v/>
      </c>
      <c r="AQ367" s="238"/>
      <c r="AR367" s="238"/>
      <c r="AS367" s="573"/>
      <c r="AT367" s="592" t="str">
        <f>IFERROR(VLOOKUP(AR367,'SETT AREA UNIT'!$B:$C,2,FALSE),"")</f>
        <v/>
      </c>
      <c r="AU367" s="592" t="str">
        <f>IFERROR(IF(AR367="","",VLOOKUP(AR367,'UNIT UNREG'!$B:$C,2,FALSE)),"")</f>
        <v/>
      </c>
      <c r="AW367" s="238"/>
      <c r="AX367" s="238"/>
      <c r="AY367" s="573"/>
      <c r="AZ367" s="592" t="str">
        <f>IFERROR(VLOOKUP(AX367,'SETT AREA UNIT'!$B:$C,2,FALSE),"")</f>
        <v/>
      </c>
      <c r="BA367" s="592" t="str">
        <f>IFERROR(IF(AX367="","",VLOOKUP(AX367,'UNIT UNREG'!$B:$C,2,FALSE)),"")</f>
        <v/>
      </c>
      <c r="BC367" s="238"/>
      <c r="BD367" s="238"/>
      <c r="BE367" s="573"/>
      <c r="BF367" s="592" t="str">
        <f>IFERROR(VLOOKUP(BD367,'SETT AREA UNIT'!$B:$C,2,FALSE),"")</f>
        <v/>
      </c>
      <c r="BG367" s="592" t="str">
        <f>IFERROR(IF(BD367="","",VLOOKUP(BD367,'UNIT UNREG'!$B:$C,2,FALSE)),"")</f>
        <v/>
      </c>
      <c r="BH367" s="572"/>
      <c r="BI367" s="238"/>
      <c r="BJ367" s="238"/>
      <c r="BK367" s="573"/>
      <c r="BL367" s="592" t="str">
        <f>IFERROR(VLOOKUP(BJ367,'SETT AREA UNIT'!$B:$C,2,FALSE),"")</f>
        <v/>
      </c>
      <c r="BM367" s="592" t="str">
        <f>IFERROR(VLOOKUP(BJ367,'UNIT UNREG'!$B:$C,2,FALSE),"")</f>
        <v>UNREG</v>
      </c>
      <c r="BO367" s="238"/>
      <c r="BP367" s="238"/>
      <c r="BQ367" s="238"/>
      <c r="BR367" s="238"/>
      <c r="BT367" s="238"/>
      <c r="BU367" s="238"/>
      <c r="BV367" s="238"/>
      <c r="BW367" s="238"/>
      <c r="BY367" s="238"/>
      <c r="BZ367" s="238"/>
      <c r="CA367" s="238"/>
      <c r="CB367" s="238"/>
      <c r="CD367" s="238"/>
      <c r="CE367" s="238"/>
      <c r="CF367" s="238"/>
      <c r="CG367" s="238"/>
      <c r="CI367" s="238"/>
      <c r="CJ367" s="238"/>
      <c r="CK367" s="238"/>
      <c r="CL367" s="238"/>
      <c r="CN367" s="238"/>
      <c r="CO367" s="238"/>
      <c r="CP367" s="238"/>
      <c r="CQ367" s="238"/>
    </row>
    <row r="368" spans="1:98" hidden="1">
      <c r="A368" s="238"/>
      <c r="B368" s="238"/>
      <c r="C368" s="238"/>
      <c r="D368" s="592" t="str">
        <f>IFERROR(VLOOKUP(B368,'SETT AREA UNIT'!$B:$C,2,FALSE),"")</f>
        <v/>
      </c>
      <c r="E368" s="592" t="str">
        <f>IFERROR(IF(B368="","",VLOOKUP(B368,'UNIT UNREG'!$B:$C,2,FALSE)),"")</f>
        <v/>
      </c>
      <c r="F368" s="574"/>
      <c r="G368" s="238"/>
      <c r="H368" s="238"/>
      <c r="I368" s="238"/>
      <c r="J368" s="592" t="str">
        <f>IFERROR(VLOOKUP(H368,'SETT AREA UNIT'!$B:$C,2,FALSE),"")</f>
        <v/>
      </c>
      <c r="K368" s="592" t="str">
        <f>IFERROR(IF(H368="","",VLOOKUP(H368,'UNIT UNREG'!$B:$C,2,FALSE)),"")</f>
        <v/>
      </c>
      <c r="L368" s="574"/>
      <c r="M368" s="238"/>
      <c r="N368" s="238"/>
      <c r="O368" s="575"/>
      <c r="P368" s="592" t="str">
        <f>IFERROR(VLOOKUP(N368,'SETT AREA UNIT'!$B:$C,2,FALSE),"")</f>
        <v/>
      </c>
      <c r="Q368" s="592" t="str">
        <f>IFERROR(IF(N368="","",VLOOKUP(N368,'UNIT UNREG'!$B:$C,2,FALSE)),"")</f>
        <v/>
      </c>
      <c r="R368" s="574"/>
      <c r="S368" s="238"/>
      <c r="T368" s="238"/>
      <c r="U368" s="238"/>
      <c r="V368" s="592" t="str">
        <f>IFERROR(VLOOKUP(T368,'SETT AREA UNIT'!$B:$C,2,FALSE),"")</f>
        <v/>
      </c>
      <c r="W368" s="592" t="str">
        <f>IFERROR(IF(T368="","",VLOOKUP(T368,'UNIT UNREG'!$B:$C,2,FALSE)),"")</f>
        <v/>
      </c>
      <c r="X368" s="574"/>
      <c r="Y368" s="238"/>
      <c r="Z368" s="238"/>
      <c r="AA368" s="575"/>
      <c r="AB368" s="592" t="str">
        <f>IFERROR(VLOOKUP(Z368,'SETT AREA UNIT'!$B:$C,2,FALSE),"")</f>
        <v/>
      </c>
      <c r="AC368" s="592" t="str">
        <f>IFERROR(IF(Z368="","",VLOOKUP(Z368,'UNIT UNREG'!$B:$C,2,FALSE)),"")</f>
        <v/>
      </c>
      <c r="AE368" s="238"/>
      <c r="AF368" s="238"/>
      <c r="AG368" s="575"/>
      <c r="AH368" s="592" t="str">
        <f>IFERROR(VLOOKUP(AF368,'SETT AREA UNIT'!$B:$C,2,FALSE),"")</f>
        <v/>
      </c>
      <c r="AI368" s="592" t="str">
        <f>IFERROR(IF(AF368="","",VLOOKUP(AF368,'UNIT UNREG'!$B:$C,2,FALSE)),"")</f>
        <v/>
      </c>
      <c r="AK368" s="238"/>
      <c r="AL368" s="238"/>
      <c r="AM368" s="575"/>
      <c r="AN368" s="592" t="str">
        <f>IFERROR(VLOOKUP(AL368,'SETT AREA UNIT'!$B:$C,2,FALSE),"")</f>
        <v/>
      </c>
      <c r="AO368" s="592" t="str">
        <f>IFERROR(IF(AL368="","",VLOOKUP(AL368,'UNIT UNREG'!$B:$C,2,FALSE)),"")</f>
        <v/>
      </c>
      <c r="AQ368" s="238"/>
      <c r="AR368" s="238"/>
      <c r="AS368" s="575"/>
      <c r="AT368" s="592" t="str">
        <f>IFERROR(VLOOKUP(AR368,'SETT AREA UNIT'!$B:$C,2,FALSE),"")</f>
        <v/>
      </c>
      <c r="AU368" s="592" t="str">
        <f>IFERROR(IF(AR368="","",VLOOKUP(AR368,'UNIT UNREG'!$B:$C,2,FALSE)),"")</f>
        <v/>
      </c>
      <c r="AW368" s="238"/>
      <c r="AX368" s="238"/>
      <c r="AY368" s="575"/>
      <c r="AZ368" s="592" t="str">
        <f>IFERROR(VLOOKUP(AX368,'SETT AREA UNIT'!$B:$C,2,FALSE),"")</f>
        <v/>
      </c>
      <c r="BA368" s="592" t="str">
        <f>IFERROR(IF(AX368="","",VLOOKUP(AX368,'UNIT UNREG'!$B:$C,2,FALSE)),"")</f>
        <v/>
      </c>
      <c r="BC368" s="238"/>
      <c r="BD368" s="238"/>
      <c r="BE368" s="575"/>
      <c r="BF368" s="592" t="str">
        <f>IFERROR(VLOOKUP(BD368,'SETT AREA UNIT'!$B:$C,2,FALSE),"")</f>
        <v/>
      </c>
      <c r="BG368" s="592" t="str">
        <f>IFERROR(IF(BD368="","",VLOOKUP(BD368,'UNIT UNREG'!$B:$C,2,FALSE)),"")</f>
        <v/>
      </c>
      <c r="BH368" s="572"/>
      <c r="BI368" s="238"/>
      <c r="BJ368" s="238"/>
      <c r="BK368" s="575"/>
      <c r="BL368" s="592" t="str">
        <f>IFERROR(VLOOKUP(BJ368,'SETT AREA UNIT'!$B:$C,2,FALSE),"")</f>
        <v/>
      </c>
      <c r="BM368" s="592" t="str">
        <f>IFERROR(VLOOKUP(BJ368,'UNIT UNREG'!$B:$C,2,FALSE),"")</f>
        <v>UNREG</v>
      </c>
      <c r="BO368" s="238"/>
      <c r="BP368" s="238"/>
      <c r="BQ368" s="238"/>
      <c r="BR368" s="238"/>
      <c r="BT368" s="238"/>
      <c r="BU368" s="238"/>
      <c r="BV368" s="238"/>
      <c r="BW368" s="238"/>
      <c r="BY368" s="238"/>
      <c r="BZ368" s="238"/>
      <c r="CA368" s="238"/>
      <c r="CB368" s="238"/>
      <c r="CD368" s="238"/>
      <c r="CE368" s="238"/>
      <c r="CF368" s="238"/>
      <c r="CG368" s="238"/>
      <c r="CI368" s="238"/>
      <c r="CJ368" s="238"/>
      <c r="CK368" s="238"/>
      <c r="CL368" s="238"/>
      <c r="CN368" s="238"/>
      <c r="CO368" s="238"/>
      <c r="CP368" s="238"/>
      <c r="CQ368" s="238"/>
    </row>
    <row r="369" spans="1:101" hidden="1">
      <c r="A369" s="238"/>
      <c r="B369" s="238"/>
      <c r="C369" s="238"/>
      <c r="D369" s="592" t="str">
        <f>IFERROR(VLOOKUP(B369,'SETT AREA UNIT'!$B:$C,2,FALSE),"")</f>
        <v/>
      </c>
      <c r="E369" s="592" t="str">
        <f>IFERROR(IF(B369="","",VLOOKUP(B369,'UNIT UNREG'!$B:$C,2,FALSE)),"")</f>
        <v/>
      </c>
      <c r="F369" s="574"/>
      <c r="G369" s="238"/>
      <c r="H369" s="238"/>
      <c r="I369" s="238"/>
      <c r="J369" s="592" t="str">
        <f>IFERROR(VLOOKUP(H369,'SETT AREA UNIT'!$B:$C,2,FALSE),"")</f>
        <v/>
      </c>
      <c r="K369" s="592" t="str">
        <f>IFERROR(IF(H369="","",VLOOKUP(H369,'UNIT UNREG'!$B:$C,2,FALSE)),"")</f>
        <v/>
      </c>
      <c r="L369" s="574"/>
      <c r="M369" s="238"/>
      <c r="N369" s="238"/>
      <c r="O369" s="238"/>
      <c r="P369" s="592" t="str">
        <f>IFERROR(VLOOKUP(N369,'SETT AREA UNIT'!$B:$C,2,FALSE),"")</f>
        <v/>
      </c>
      <c r="Q369" s="592" t="str">
        <f>IFERROR(IF(N369="","",VLOOKUP(N369,'UNIT UNREG'!$B:$C,2,FALSE)),"")</f>
        <v/>
      </c>
      <c r="R369" s="574"/>
      <c r="S369" s="238"/>
      <c r="T369" s="238"/>
      <c r="U369" s="238"/>
      <c r="V369" s="592" t="str">
        <f>IFERROR(VLOOKUP(T369,'SETT AREA UNIT'!$B:$C,2,FALSE),"")</f>
        <v/>
      </c>
      <c r="W369" s="592" t="str">
        <f>IFERROR(IF(T369="","",VLOOKUP(T369,'UNIT UNREG'!$B:$C,2,FALSE)),"")</f>
        <v/>
      </c>
      <c r="X369" s="574"/>
      <c r="Y369" s="238"/>
      <c r="Z369" s="238"/>
      <c r="AA369" s="238"/>
      <c r="AB369" s="592" t="str">
        <f>IFERROR(VLOOKUP(Z369,'SETT AREA UNIT'!$B:$C,2,FALSE),"")</f>
        <v/>
      </c>
      <c r="AC369" s="592" t="str">
        <f>IFERROR(IF(Z369="","",VLOOKUP(Z369,'UNIT UNREG'!$B:$C,2,FALSE)),"")</f>
        <v/>
      </c>
      <c r="AE369" s="238"/>
      <c r="AF369" s="238"/>
      <c r="AG369" s="238"/>
      <c r="AH369" s="592" t="str">
        <f>IFERROR(VLOOKUP(AF369,'SETT AREA UNIT'!$B:$C,2,FALSE),"")</f>
        <v/>
      </c>
      <c r="AI369" s="592" t="str">
        <f>IFERROR(IF(AF369="","",VLOOKUP(AF369,'UNIT UNREG'!$B:$C,2,FALSE)),"")</f>
        <v/>
      </c>
      <c r="AK369" s="238"/>
      <c r="AL369" s="238"/>
      <c r="AM369" s="238"/>
      <c r="AN369" s="592" t="str">
        <f>IFERROR(VLOOKUP(AL369,'SETT AREA UNIT'!$B:$C,2,FALSE),"")</f>
        <v/>
      </c>
      <c r="AO369" s="592" t="str">
        <f>IFERROR(IF(AL369="","",VLOOKUP(AL369,'UNIT UNREG'!$B:$C,2,FALSE)),"")</f>
        <v/>
      </c>
      <c r="AQ369" s="238"/>
      <c r="AR369" s="238"/>
      <c r="AS369" s="238"/>
      <c r="AT369" s="592" t="str">
        <f>IFERROR(VLOOKUP(AR369,'SETT AREA UNIT'!$B:$C,2,FALSE),"")</f>
        <v/>
      </c>
      <c r="AU369" s="592" t="str">
        <f>IFERROR(IF(AR369="","",VLOOKUP(AR369,'UNIT UNREG'!$B:$C,2,FALSE)),"")</f>
        <v/>
      </c>
      <c r="AW369" s="238"/>
      <c r="AX369" s="238"/>
      <c r="AY369" s="238"/>
      <c r="AZ369" s="592" t="str">
        <f>IFERROR(VLOOKUP(AX369,'SETT AREA UNIT'!$B:$C,2,FALSE),"")</f>
        <v/>
      </c>
      <c r="BA369" s="592" t="str">
        <f>IFERROR(IF(AX369="","",VLOOKUP(AX369,'UNIT UNREG'!$B:$C,2,FALSE)),"")</f>
        <v/>
      </c>
      <c r="BC369" s="238"/>
      <c r="BD369" s="238"/>
      <c r="BE369" s="238"/>
      <c r="BF369" s="592" t="str">
        <f>IFERROR(VLOOKUP(BD369,'SETT AREA UNIT'!$B:$C,2,FALSE),"")</f>
        <v/>
      </c>
      <c r="BG369" s="592" t="str">
        <f>IFERROR(IF(BD369="","",VLOOKUP(BD369,'UNIT UNREG'!$B:$C,2,FALSE)),"")</f>
        <v/>
      </c>
      <c r="BH369" s="572"/>
      <c r="BI369" s="238"/>
      <c r="BJ369" s="238"/>
      <c r="BK369" s="238"/>
      <c r="BL369" s="592" t="str">
        <f>IFERROR(VLOOKUP(BJ369,'SETT AREA UNIT'!$B:$C,2,FALSE),"")</f>
        <v/>
      </c>
      <c r="BM369" s="592" t="str">
        <f>IFERROR(VLOOKUP(BJ369,'UNIT UNREG'!$B:$C,2,FALSE),"")</f>
        <v>UNREG</v>
      </c>
      <c r="BO369" s="238"/>
      <c r="BP369" s="238"/>
      <c r="BQ369" s="238"/>
      <c r="BR369" s="238"/>
      <c r="BT369" s="238"/>
      <c r="BU369" s="238"/>
      <c r="BV369" s="238"/>
      <c r="BW369" s="238"/>
      <c r="BY369" s="238"/>
      <c r="BZ369" s="238"/>
      <c r="CA369" s="238"/>
      <c r="CB369" s="238"/>
      <c r="CD369" s="238"/>
      <c r="CE369" s="238"/>
      <c r="CF369" s="238"/>
      <c r="CG369" s="238"/>
      <c r="CI369" s="238"/>
      <c r="CJ369" s="238"/>
      <c r="CK369" s="238"/>
      <c r="CL369" s="238"/>
      <c r="CN369" s="238"/>
      <c r="CO369" s="238"/>
      <c r="CP369" s="238"/>
      <c r="CQ369" s="238"/>
    </row>
    <row r="370" spans="1:101" hidden="1">
      <c r="A370" s="238"/>
      <c r="B370" s="238"/>
      <c r="C370" s="238"/>
      <c r="D370" s="592" t="str">
        <f>IFERROR(VLOOKUP(B370,'SETT AREA UNIT'!$B:$C,2,FALSE),"")</f>
        <v/>
      </c>
      <c r="E370" s="592" t="str">
        <f>IFERROR(IF(B370="","",VLOOKUP(B370,'UNIT UNREG'!$B:$C,2,FALSE)),"")</f>
        <v/>
      </c>
      <c r="F370" s="574"/>
      <c r="G370" s="238"/>
      <c r="H370" s="238"/>
      <c r="I370" s="238"/>
      <c r="J370" s="592" t="str">
        <f>IFERROR(VLOOKUP(H370,'SETT AREA UNIT'!$B:$C,2,FALSE),"")</f>
        <v/>
      </c>
      <c r="K370" s="592" t="str">
        <f>IFERROR(IF(H370="","",VLOOKUP(H370,'UNIT UNREG'!$B:$C,2,FALSE)),"")</f>
        <v/>
      </c>
      <c r="L370" s="574"/>
      <c r="M370" s="238"/>
      <c r="N370" s="238"/>
      <c r="O370" s="238"/>
      <c r="P370" s="592" t="str">
        <f>IFERROR(VLOOKUP(N370,'SETT AREA UNIT'!$B:$C,2,FALSE),"")</f>
        <v/>
      </c>
      <c r="Q370" s="592" t="str">
        <f>IFERROR(IF(N370="","",VLOOKUP(N370,'UNIT UNREG'!$B:$C,2,FALSE)),"")</f>
        <v/>
      </c>
      <c r="R370" s="574"/>
      <c r="S370" s="238"/>
      <c r="T370" s="238"/>
      <c r="U370" s="238"/>
      <c r="V370" s="592" t="str">
        <f>IFERROR(VLOOKUP(T370,'SETT AREA UNIT'!$B:$C,2,FALSE),"")</f>
        <v/>
      </c>
      <c r="W370" s="592" t="str">
        <f>IFERROR(IF(T370="","",VLOOKUP(T370,'UNIT UNREG'!$B:$C,2,FALSE)),"")</f>
        <v/>
      </c>
      <c r="X370" s="574"/>
      <c r="Y370" s="238"/>
      <c r="Z370" s="238"/>
      <c r="AA370" s="238"/>
      <c r="AB370" s="592" t="str">
        <f>IFERROR(VLOOKUP(Z370,'SETT AREA UNIT'!$B:$C,2,FALSE),"")</f>
        <v/>
      </c>
      <c r="AC370" s="592" t="str">
        <f>IFERROR(IF(Z370="","",VLOOKUP(Z370,'UNIT UNREG'!$B:$C,2,FALSE)),"")</f>
        <v/>
      </c>
      <c r="AE370" s="238"/>
      <c r="AF370" s="238"/>
      <c r="AG370" s="238"/>
      <c r="AH370" s="592" t="str">
        <f>IFERROR(VLOOKUP(AF370,'SETT AREA UNIT'!$B:$C,2,FALSE),"")</f>
        <v/>
      </c>
      <c r="AI370" s="592" t="str">
        <f>IFERROR(IF(AF370="","",VLOOKUP(AF370,'UNIT UNREG'!$B:$C,2,FALSE)),"")</f>
        <v/>
      </c>
      <c r="AK370" s="238"/>
      <c r="AL370" s="238"/>
      <c r="AM370" s="238"/>
      <c r="AN370" s="592" t="str">
        <f>IFERROR(VLOOKUP(AL370,'SETT AREA UNIT'!$B:$C,2,FALSE),"")</f>
        <v/>
      </c>
      <c r="AO370" s="592" t="str">
        <f>IFERROR(IF(AL370="","",VLOOKUP(AL370,'UNIT UNREG'!$B:$C,2,FALSE)),"")</f>
        <v/>
      </c>
      <c r="AQ370" s="238"/>
      <c r="AR370" s="238"/>
      <c r="AS370" s="238"/>
      <c r="AT370" s="592" t="str">
        <f>IFERROR(VLOOKUP(AR370,'SETT AREA UNIT'!$B:$C,2,FALSE),"")</f>
        <v/>
      </c>
      <c r="AU370" s="592" t="str">
        <f>IFERROR(IF(AR370="","",VLOOKUP(AR370,'UNIT UNREG'!$B:$C,2,FALSE)),"")</f>
        <v/>
      </c>
      <c r="AW370" s="238"/>
      <c r="AX370" s="238"/>
      <c r="AY370" s="238"/>
      <c r="AZ370" s="592" t="str">
        <f>IFERROR(VLOOKUP(AX370,'SETT AREA UNIT'!$B:$C,2,FALSE),"")</f>
        <v/>
      </c>
      <c r="BA370" s="592" t="str">
        <f>IFERROR(IF(AX370="","",VLOOKUP(AX370,'UNIT UNREG'!$B:$C,2,FALSE)),"")</f>
        <v/>
      </c>
      <c r="BC370" s="238"/>
      <c r="BD370" s="238"/>
      <c r="BE370" s="238"/>
      <c r="BF370" s="592" t="str">
        <f>IFERROR(VLOOKUP(BD370,'SETT AREA UNIT'!$B:$C,2,FALSE),"")</f>
        <v/>
      </c>
      <c r="BG370" s="592" t="str">
        <f>IFERROR(IF(BD370="","",VLOOKUP(BD370,'UNIT UNREG'!$B:$C,2,FALSE)),"")</f>
        <v/>
      </c>
      <c r="BH370" s="572"/>
      <c r="BI370" s="238"/>
      <c r="BJ370" s="238"/>
      <c r="BK370" s="238"/>
      <c r="BL370" s="592" t="str">
        <f>IFERROR(VLOOKUP(BJ370,'SETT AREA UNIT'!$B:$C,2,FALSE),"")</f>
        <v/>
      </c>
      <c r="BM370" s="592" t="str">
        <f>IFERROR(VLOOKUP(BJ370,'UNIT UNREG'!$B:$C,2,FALSE),"")</f>
        <v>UNREG</v>
      </c>
      <c r="BO370" s="238"/>
      <c r="BP370" s="238"/>
      <c r="BQ370" s="238"/>
      <c r="BR370" s="238"/>
      <c r="BT370" s="238"/>
      <c r="BU370" s="238"/>
      <c r="BV370" s="238"/>
      <c r="BW370" s="238"/>
      <c r="BY370" s="238"/>
      <c r="BZ370" s="238"/>
      <c r="CA370" s="238"/>
      <c r="CB370" s="238"/>
      <c r="CD370" s="238"/>
      <c r="CE370" s="238"/>
      <c r="CF370" s="238"/>
      <c r="CG370" s="238"/>
      <c r="CI370" s="238"/>
      <c r="CJ370" s="238"/>
      <c r="CK370" s="238"/>
      <c r="CL370" s="238"/>
      <c r="CN370" s="238"/>
      <c r="CO370" s="238"/>
      <c r="CP370" s="238"/>
      <c r="CQ370" s="238"/>
    </row>
    <row r="371" spans="1:101" hidden="1">
      <c r="A371" s="238"/>
      <c r="B371" s="238"/>
      <c r="C371" s="238"/>
      <c r="D371" s="592" t="str">
        <f>IFERROR(VLOOKUP(B371,'SETT AREA UNIT'!$B:$C,2,FALSE),"")</f>
        <v/>
      </c>
      <c r="E371" s="592" t="str">
        <f>IFERROR(IF(B371="","",VLOOKUP(B371,'UNIT UNREG'!$B:$C,2,FALSE)),"")</f>
        <v/>
      </c>
      <c r="F371" s="574"/>
      <c r="G371" s="238"/>
      <c r="H371" s="238"/>
      <c r="I371" s="238"/>
      <c r="J371" s="592" t="str">
        <f>IFERROR(VLOOKUP(H371,'SETT AREA UNIT'!$B:$C,2,FALSE),"")</f>
        <v/>
      </c>
      <c r="K371" s="592" t="str">
        <f>IFERROR(IF(H371="","",VLOOKUP(H371,'UNIT UNREG'!$B:$C,2,FALSE)),"")</f>
        <v/>
      </c>
      <c r="L371" s="574"/>
      <c r="M371" s="238"/>
      <c r="N371" s="238"/>
      <c r="O371" s="238"/>
      <c r="P371" s="592" t="str">
        <f>IFERROR(VLOOKUP(N371,'SETT AREA UNIT'!$B:$C,2,FALSE),"")</f>
        <v/>
      </c>
      <c r="Q371" s="592" t="str">
        <f>IFERROR(IF(N371="","",VLOOKUP(N371,'UNIT UNREG'!$B:$C,2,FALSE)),"")</f>
        <v/>
      </c>
      <c r="R371" s="574"/>
      <c r="S371" s="238"/>
      <c r="T371" s="238"/>
      <c r="U371" s="238"/>
      <c r="V371" s="592" t="str">
        <f>IFERROR(VLOOKUP(T371,'SETT AREA UNIT'!$B:$C,2,FALSE),"")</f>
        <v/>
      </c>
      <c r="W371" s="592" t="str">
        <f>IFERROR(IF(T371="","",VLOOKUP(T371,'UNIT UNREG'!$B:$C,2,FALSE)),"")</f>
        <v/>
      </c>
      <c r="X371" s="574"/>
      <c r="Y371" s="238"/>
      <c r="Z371" s="238"/>
      <c r="AA371" s="238"/>
      <c r="AB371" s="592" t="str">
        <f>IFERROR(VLOOKUP(Z371,'SETT AREA UNIT'!$B:$C,2,FALSE),"")</f>
        <v/>
      </c>
      <c r="AC371" s="592" t="str">
        <f>IFERROR(IF(Z371="","",VLOOKUP(Z371,'UNIT UNREG'!$B:$C,2,FALSE)),"")</f>
        <v/>
      </c>
      <c r="AE371" s="238"/>
      <c r="AF371" s="238"/>
      <c r="AG371" s="238"/>
      <c r="AH371" s="592" t="str">
        <f>IFERROR(VLOOKUP(AF371,'SETT AREA UNIT'!$B:$C,2,FALSE),"")</f>
        <v/>
      </c>
      <c r="AI371" s="592" t="str">
        <f>IFERROR(IF(AF371="","",VLOOKUP(AF371,'UNIT UNREG'!$B:$C,2,FALSE)),"")</f>
        <v/>
      </c>
      <c r="AK371" s="238"/>
      <c r="AL371" s="238"/>
      <c r="AM371" s="238"/>
      <c r="AN371" s="592" t="str">
        <f>IFERROR(VLOOKUP(AL371,'SETT AREA UNIT'!$B:$C,2,FALSE),"")</f>
        <v/>
      </c>
      <c r="AO371" s="592" t="str">
        <f>IFERROR(IF(AL371="","",VLOOKUP(AL371,'UNIT UNREG'!$B:$C,2,FALSE)),"")</f>
        <v/>
      </c>
      <c r="AQ371" s="238"/>
      <c r="AR371" s="238"/>
      <c r="AS371" s="238"/>
      <c r="AT371" s="592" t="str">
        <f>IFERROR(VLOOKUP(AR371,'SETT AREA UNIT'!$B:$C,2,FALSE),"")</f>
        <v/>
      </c>
      <c r="AU371" s="592" t="str">
        <f>IFERROR(IF(AR371="","",VLOOKUP(AR371,'UNIT UNREG'!$B:$C,2,FALSE)),"")</f>
        <v/>
      </c>
      <c r="AW371" s="238"/>
      <c r="AX371" s="238"/>
      <c r="AY371" s="238"/>
      <c r="AZ371" s="592" t="str">
        <f>IFERROR(VLOOKUP(AX371,'SETT AREA UNIT'!$B:$C,2,FALSE),"")</f>
        <v/>
      </c>
      <c r="BA371" s="592" t="str">
        <f>IFERROR(IF(AX371="","",VLOOKUP(AX371,'UNIT UNREG'!$B:$C,2,FALSE)),"")</f>
        <v/>
      </c>
      <c r="BC371" s="238"/>
      <c r="BD371" s="238"/>
      <c r="BE371" s="238"/>
      <c r="BF371" s="592" t="str">
        <f>IFERROR(VLOOKUP(BD371,'SETT AREA UNIT'!$B:$C,2,FALSE),"")</f>
        <v/>
      </c>
      <c r="BG371" s="592" t="str">
        <f>IFERROR(IF(BD371="","",VLOOKUP(BD371,'UNIT UNREG'!$B:$C,2,FALSE)),"")</f>
        <v/>
      </c>
      <c r="BH371" s="572"/>
      <c r="BI371" s="238"/>
      <c r="BJ371" s="238"/>
      <c r="BK371" s="238"/>
      <c r="BL371" s="592" t="str">
        <f>IFERROR(VLOOKUP(BJ371,'SETT AREA UNIT'!$B:$C,2,FALSE),"")</f>
        <v/>
      </c>
      <c r="BM371" s="592" t="str">
        <f>IFERROR(VLOOKUP(BJ371,'UNIT UNREG'!$B:$C,2,FALSE),"")</f>
        <v>UNREG</v>
      </c>
      <c r="BO371" s="238"/>
      <c r="BP371" s="238"/>
      <c r="BQ371" s="238"/>
      <c r="BR371" s="238"/>
      <c r="BT371" s="238"/>
      <c r="BU371" s="238"/>
      <c r="BV371" s="238"/>
      <c r="BW371" s="238"/>
      <c r="BY371" s="238"/>
      <c r="BZ371" s="238"/>
      <c r="CA371" s="238"/>
      <c r="CB371" s="238"/>
      <c r="CD371" s="238"/>
      <c r="CE371" s="238"/>
      <c r="CF371" s="238"/>
      <c r="CG371" s="238"/>
      <c r="CI371" s="238"/>
      <c r="CJ371" s="238"/>
      <c r="CK371" s="238"/>
      <c r="CL371" s="238"/>
      <c r="CN371" s="238"/>
      <c r="CO371" s="238"/>
      <c r="CP371" s="238"/>
      <c r="CQ371" s="238"/>
    </row>
    <row r="372" spans="1:101" hidden="1">
      <c r="A372" s="238"/>
      <c r="B372" s="238"/>
      <c r="C372" s="238"/>
      <c r="D372" s="592" t="str">
        <f>IFERROR(VLOOKUP(B372,'SETT AREA UNIT'!$B:$C,2,FALSE),"")</f>
        <v/>
      </c>
      <c r="E372" s="592" t="str">
        <f>IFERROR(IF(B372="","",VLOOKUP(B372,'UNIT UNREG'!$B:$C,2,FALSE)),"")</f>
        <v/>
      </c>
      <c r="F372" s="574"/>
      <c r="G372" s="238"/>
      <c r="H372" s="238"/>
      <c r="I372" s="238"/>
      <c r="J372" s="592" t="str">
        <f>IFERROR(VLOOKUP(H372,'SETT AREA UNIT'!$B:$C,2,FALSE),"")</f>
        <v/>
      </c>
      <c r="K372" s="592" t="str">
        <f>IFERROR(IF(H372="","",VLOOKUP(H372,'UNIT UNREG'!$B:$C,2,FALSE)),"")</f>
        <v/>
      </c>
      <c r="L372" s="574"/>
      <c r="M372" s="238"/>
      <c r="N372" s="238"/>
      <c r="O372" s="238"/>
      <c r="P372" s="592" t="str">
        <f>IFERROR(VLOOKUP(N372,'SETT AREA UNIT'!$B:$C,2,FALSE),"")</f>
        <v/>
      </c>
      <c r="Q372" s="592" t="str">
        <f>IFERROR(IF(N372="","",VLOOKUP(N372,'UNIT UNREG'!$B:$C,2,FALSE)),"")</f>
        <v/>
      </c>
      <c r="R372" s="574"/>
      <c r="S372" s="238"/>
      <c r="T372" s="238"/>
      <c r="U372" s="238"/>
      <c r="V372" s="592" t="str">
        <f>IFERROR(VLOOKUP(T372,'SETT AREA UNIT'!$B:$C,2,FALSE),"")</f>
        <v/>
      </c>
      <c r="W372" s="592" t="str">
        <f>IFERROR(IF(T372="","",VLOOKUP(T372,'UNIT UNREG'!$B:$C,2,FALSE)),"")</f>
        <v/>
      </c>
      <c r="X372" s="574"/>
      <c r="Y372" s="238"/>
      <c r="Z372" s="238"/>
      <c r="AA372" s="238"/>
      <c r="AB372" s="592" t="str">
        <f>IFERROR(VLOOKUP(Z372,'SETT AREA UNIT'!$B:$C,2,FALSE),"")</f>
        <v/>
      </c>
      <c r="AC372" s="592" t="str">
        <f>IFERROR(IF(Z372="","",VLOOKUP(Z372,'UNIT UNREG'!$B:$C,2,FALSE)),"")</f>
        <v/>
      </c>
      <c r="AE372" s="238"/>
      <c r="AF372" s="238"/>
      <c r="AG372" s="238"/>
      <c r="AH372" s="592" t="str">
        <f>IFERROR(VLOOKUP(AF372,'SETT AREA UNIT'!$B:$C,2,FALSE),"")</f>
        <v/>
      </c>
      <c r="AI372" s="592" t="str">
        <f>IFERROR(IF(AF372="","",VLOOKUP(AF372,'UNIT UNREG'!$B:$C,2,FALSE)),"")</f>
        <v/>
      </c>
      <c r="AK372" s="238"/>
      <c r="AL372" s="238"/>
      <c r="AM372" s="238"/>
      <c r="AN372" s="592" t="str">
        <f>IFERROR(VLOOKUP(AL372,'SETT AREA UNIT'!$B:$C,2,FALSE),"")</f>
        <v/>
      </c>
      <c r="AO372" s="592" t="str">
        <f>IFERROR(IF(AL372="","",VLOOKUP(AL372,'UNIT UNREG'!$B:$C,2,FALSE)),"")</f>
        <v/>
      </c>
      <c r="AQ372" s="238"/>
      <c r="AR372" s="238"/>
      <c r="AS372" s="238"/>
      <c r="AT372" s="592" t="str">
        <f>IFERROR(VLOOKUP(AR372,'SETT AREA UNIT'!$B:$C,2,FALSE),"")</f>
        <v/>
      </c>
      <c r="AU372" s="592" t="str">
        <f>IFERROR(IF(AR372="","",VLOOKUP(AR372,'UNIT UNREG'!$B:$C,2,FALSE)),"")</f>
        <v/>
      </c>
      <c r="AW372" s="238"/>
      <c r="AX372" s="238"/>
      <c r="AY372" s="238"/>
      <c r="AZ372" s="592" t="str">
        <f>IFERROR(VLOOKUP(AX372,'SETT AREA UNIT'!$B:$C,2,FALSE),"")</f>
        <v/>
      </c>
      <c r="BA372" s="592" t="str">
        <f>IFERROR(IF(AX372="","",VLOOKUP(AX372,'UNIT UNREG'!$B:$C,2,FALSE)),"")</f>
        <v/>
      </c>
      <c r="BC372" s="238"/>
      <c r="BD372" s="238"/>
      <c r="BE372" s="238"/>
      <c r="BF372" s="592" t="str">
        <f>IFERROR(VLOOKUP(BD372,'SETT AREA UNIT'!$B:$C,2,FALSE),"")</f>
        <v/>
      </c>
      <c r="BG372" s="592" t="str">
        <f>IFERROR(IF(BD372="","",VLOOKUP(BD372,'UNIT UNREG'!$B:$C,2,FALSE)),"")</f>
        <v/>
      </c>
      <c r="BH372" s="572"/>
      <c r="BI372" s="238"/>
      <c r="BJ372" s="238"/>
      <c r="BK372" s="238"/>
      <c r="BL372" s="592" t="str">
        <f>IFERROR(VLOOKUP(BJ372,'SETT AREA UNIT'!$B:$C,2,FALSE),"")</f>
        <v/>
      </c>
      <c r="BM372" s="592" t="str">
        <f>IFERROR(VLOOKUP(BJ372,'UNIT UNREG'!$B:$C,2,FALSE),"")</f>
        <v>UNREG</v>
      </c>
      <c r="BO372" s="238"/>
      <c r="BP372" s="238"/>
      <c r="BQ372" s="238"/>
      <c r="BR372" s="238"/>
      <c r="BT372" s="238"/>
      <c r="BU372" s="238"/>
      <c r="BV372" s="238"/>
      <c r="BW372" s="238"/>
      <c r="BY372" s="238"/>
      <c r="BZ372" s="238"/>
      <c r="CA372" s="238"/>
      <c r="CB372" s="238"/>
      <c r="CD372" s="238"/>
      <c r="CE372" s="238"/>
      <c r="CF372" s="238"/>
      <c r="CG372" s="238"/>
      <c r="CI372" s="238"/>
      <c r="CJ372" s="238"/>
      <c r="CK372" s="238"/>
      <c r="CL372" s="238"/>
      <c r="CN372" s="238"/>
      <c r="CO372" s="238"/>
      <c r="CP372" s="238"/>
      <c r="CQ372" s="238"/>
    </row>
    <row r="373" spans="1:101" hidden="1">
      <c r="A373" s="238"/>
      <c r="B373" s="238"/>
      <c r="C373" s="238"/>
      <c r="D373" s="592" t="str">
        <f>IFERROR(VLOOKUP(B373,'SETT AREA UNIT'!$B:$C,2,FALSE),"")</f>
        <v/>
      </c>
      <c r="E373" s="592" t="str">
        <f>IFERROR(IF(B373="","",VLOOKUP(B373,'UNIT UNREG'!$B:$C,2,FALSE)),"")</f>
        <v/>
      </c>
      <c r="F373" s="574"/>
      <c r="G373" s="238"/>
      <c r="H373" s="238"/>
      <c r="I373" s="238"/>
      <c r="J373" s="592" t="str">
        <f>IFERROR(VLOOKUP(H373,'SETT AREA UNIT'!$B:$C,2,FALSE),"")</f>
        <v/>
      </c>
      <c r="K373" s="592" t="str">
        <f>IFERROR(IF(H373="","",VLOOKUP(H373,'UNIT UNREG'!$B:$C,2,FALSE)),"")</f>
        <v/>
      </c>
      <c r="L373" s="574"/>
      <c r="M373" s="238"/>
      <c r="N373" s="238"/>
      <c r="O373" s="238"/>
      <c r="P373" s="592" t="str">
        <f>IFERROR(VLOOKUP(N373,'SETT AREA UNIT'!$B:$C,2,FALSE),"")</f>
        <v/>
      </c>
      <c r="Q373" s="592" t="str">
        <f>IFERROR(IF(N373="","",VLOOKUP(N373,'UNIT UNREG'!$B:$C,2,FALSE)),"")</f>
        <v/>
      </c>
      <c r="R373" s="574"/>
      <c r="S373" s="238"/>
      <c r="T373" s="238"/>
      <c r="U373" s="238"/>
      <c r="V373" s="592" t="str">
        <f>IFERROR(VLOOKUP(T373,'SETT AREA UNIT'!$B:$C,2,FALSE),"")</f>
        <v/>
      </c>
      <c r="W373" s="592" t="str">
        <f>IFERROR(IF(T373="","",VLOOKUP(T373,'UNIT UNREG'!$B:$C,2,FALSE)),"")</f>
        <v/>
      </c>
      <c r="X373" s="574"/>
      <c r="Y373" s="238"/>
      <c r="Z373" s="238"/>
      <c r="AA373" s="238"/>
      <c r="AB373" s="592" t="str">
        <f>IFERROR(VLOOKUP(Z373,'SETT AREA UNIT'!$B:$C,2,FALSE),"")</f>
        <v/>
      </c>
      <c r="AC373" s="592" t="str">
        <f>IFERROR(IF(Z373="","",VLOOKUP(Z373,'UNIT UNREG'!$B:$C,2,FALSE)),"")</f>
        <v/>
      </c>
      <c r="AE373" s="238"/>
      <c r="AF373" s="238"/>
      <c r="AG373" s="238"/>
      <c r="AH373" s="592" t="str">
        <f>IFERROR(VLOOKUP(AF373,'SETT AREA UNIT'!$B:$C,2,FALSE),"")</f>
        <v/>
      </c>
      <c r="AI373" s="592" t="str">
        <f>IFERROR(IF(AF373="","",VLOOKUP(AF373,'UNIT UNREG'!$B:$C,2,FALSE)),"")</f>
        <v/>
      </c>
      <c r="AK373" s="238"/>
      <c r="AL373" s="238"/>
      <c r="AM373" s="238"/>
      <c r="AN373" s="592" t="str">
        <f>IFERROR(VLOOKUP(AL373,'SETT AREA UNIT'!$B:$C,2,FALSE),"")</f>
        <v/>
      </c>
      <c r="AO373" s="592" t="str">
        <f>IFERROR(IF(AL373="","",VLOOKUP(AL373,'UNIT UNREG'!$B:$C,2,FALSE)),"")</f>
        <v/>
      </c>
      <c r="AQ373" s="238"/>
      <c r="AR373" s="238"/>
      <c r="AS373" s="238"/>
      <c r="AT373" s="592" t="str">
        <f>IFERROR(VLOOKUP(AR373,'SETT AREA UNIT'!$B:$C,2,FALSE),"")</f>
        <v/>
      </c>
      <c r="AU373" s="592" t="str">
        <f>IFERROR(IF(AR373="","",VLOOKUP(AR373,'UNIT UNREG'!$B:$C,2,FALSE)),"")</f>
        <v/>
      </c>
      <c r="AW373" s="238"/>
      <c r="AX373" s="238"/>
      <c r="AY373" s="238"/>
      <c r="AZ373" s="592" t="str">
        <f>IFERROR(VLOOKUP(AX373,'SETT AREA UNIT'!$B:$C,2,FALSE),"")</f>
        <v/>
      </c>
      <c r="BA373" s="592" t="str">
        <f>IFERROR(IF(AX373="","",VLOOKUP(AX373,'UNIT UNREG'!$B:$C,2,FALSE)),"")</f>
        <v/>
      </c>
      <c r="BC373" s="238"/>
      <c r="BD373" s="238"/>
      <c r="BE373" s="238"/>
      <c r="BF373" s="592" t="str">
        <f>IFERROR(VLOOKUP(BD373,'SETT AREA UNIT'!$B:$C,2,FALSE),"")</f>
        <v/>
      </c>
      <c r="BG373" s="592" t="str">
        <f>IFERROR(IF(BD373="","",VLOOKUP(BD373,'UNIT UNREG'!$B:$C,2,FALSE)),"")</f>
        <v/>
      </c>
      <c r="BH373" s="572"/>
      <c r="BI373" s="238"/>
      <c r="BJ373" s="238"/>
      <c r="BK373" s="238"/>
      <c r="BL373" s="592" t="str">
        <f>IFERROR(VLOOKUP(BJ373,'SETT AREA UNIT'!$B:$C,2,FALSE),"")</f>
        <v/>
      </c>
      <c r="BM373" s="592" t="str">
        <f>IFERROR(VLOOKUP(BJ373,'UNIT UNREG'!$B:$C,2,FALSE),"")</f>
        <v>UNREG</v>
      </c>
      <c r="BO373" s="238"/>
      <c r="BP373" s="238"/>
      <c r="BQ373" s="238"/>
      <c r="BR373" s="238"/>
      <c r="BT373" s="238"/>
      <c r="BU373" s="238"/>
      <c r="BV373" s="238"/>
      <c r="BW373" s="238"/>
      <c r="BY373" s="238"/>
      <c r="BZ373" s="238"/>
      <c r="CA373" s="238"/>
      <c r="CB373" s="238"/>
      <c r="CD373" s="238"/>
      <c r="CE373" s="238"/>
      <c r="CF373" s="238"/>
      <c r="CG373" s="238"/>
      <c r="CI373" s="238"/>
      <c r="CJ373" s="238"/>
      <c r="CK373" s="238"/>
      <c r="CL373" s="238"/>
      <c r="CN373" s="238"/>
      <c r="CO373" s="238"/>
      <c r="CP373" s="238"/>
      <c r="CQ373" s="238"/>
    </row>
    <row r="374" spans="1:101" hidden="1">
      <c r="A374" s="238"/>
      <c r="B374" s="238"/>
      <c r="C374" s="238"/>
      <c r="D374" s="592" t="str">
        <f>IFERROR(VLOOKUP(B374,'SETT AREA UNIT'!$B:$C,2,FALSE),"")</f>
        <v/>
      </c>
      <c r="E374" s="592" t="str">
        <f>IFERROR(IF(B374="","",VLOOKUP(B374,'UNIT UNREG'!$B:$C,2,FALSE)),"")</f>
        <v/>
      </c>
      <c r="F374" s="574"/>
      <c r="G374" s="238"/>
      <c r="H374" s="238"/>
      <c r="I374" s="238"/>
      <c r="J374" s="592" t="str">
        <f>IFERROR(VLOOKUP(H374,'SETT AREA UNIT'!$B:$C,2,FALSE),"")</f>
        <v/>
      </c>
      <c r="K374" s="592" t="str">
        <f>IFERROR(IF(H374="","",VLOOKUP(H374,'UNIT UNREG'!$B:$C,2,FALSE)),"")</f>
        <v/>
      </c>
      <c r="L374" s="574"/>
      <c r="M374" s="238"/>
      <c r="N374" s="238"/>
      <c r="O374" s="238"/>
      <c r="P374" s="592" t="str">
        <f>IFERROR(VLOOKUP(N374,'SETT AREA UNIT'!$B:$C,2,FALSE),"")</f>
        <v/>
      </c>
      <c r="Q374" s="592" t="str">
        <f>IFERROR(IF(N374="","",VLOOKUP(N374,'UNIT UNREG'!$B:$C,2,FALSE)),"")</f>
        <v/>
      </c>
      <c r="R374" s="574"/>
      <c r="S374" s="238"/>
      <c r="T374" s="238"/>
      <c r="U374" s="238"/>
      <c r="V374" s="592" t="str">
        <f>IFERROR(VLOOKUP(T374,'SETT AREA UNIT'!$B:$C,2,FALSE),"")</f>
        <v/>
      </c>
      <c r="W374" s="592" t="str">
        <f>IFERROR(IF(T374="","",VLOOKUP(T374,'UNIT UNREG'!$B:$C,2,FALSE)),"")</f>
        <v/>
      </c>
      <c r="X374" s="574"/>
      <c r="Y374" s="238"/>
      <c r="Z374" s="238"/>
      <c r="AA374" s="238"/>
      <c r="AB374" s="592" t="str">
        <f>IFERROR(VLOOKUP(Z374,'SETT AREA UNIT'!$B:$C,2,FALSE),"")</f>
        <v/>
      </c>
      <c r="AC374" s="592" t="str">
        <f>IFERROR(IF(Z374="","",VLOOKUP(Z374,'UNIT UNREG'!$B:$C,2,FALSE)),"")</f>
        <v/>
      </c>
      <c r="AE374" s="238"/>
      <c r="AF374" s="238"/>
      <c r="AG374" s="238"/>
      <c r="AH374" s="592" t="str">
        <f>IFERROR(VLOOKUP(AF374,'SETT AREA UNIT'!$B:$C,2,FALSE),"")</f>
        <v/>
      </c>
      <c r="AI374" s="592" t="str">
        <f>IFERROR(IF(AF374="","",VLOOKUP(AF374,'UNIT UNREG'!$B:$C,2,FALSE)),"")</f>
        <v/>
      </c>
      <c r="AK374" s="238"/>
      <c r="AL374" s="238"/>
      <c r="AM374" s="238"/>
      <c r="AN374" s="592" t="str">
        <f>IFERROR(VLOOKUP(AL374,'SETT AREA UNIT'!$B:$C,2,FALSE),"")</f>
        <v/>
      </c>
      <c r="AO374" s="592" t="str">
        <f>IFERROR(IF(AL374="","",VLOOKUP(AL374,'UNIT UNREG'!$B:$C,2,FALSE)),"")</f>
        <v/>
      </c>
      <c r="AQ374" s="238"/>
      <c r="AR374" s="238"/>
      <c r="AS374" s="238"/>
      <c r="AT374" s="592" t="str">
        <f>IFERROR(VLOOKUP(AR374,'SETT AREA UNIT'!$B:$C,2,FALSE),"")</f>
        <v/>
      </c>
      <c r="AU374" s="592" t="str">
        <f>IFERROR(IF(AR374="","",VLOOKUP(AR374,'UNIT UNREG'!$B:$C,2,FALSE)),"")</f>
        <v/>
      </c>
      <c r="AW374" s="238"/>
      <c r="AX374" s="238"/>
      <c r="AY374" s="238"/>
      <c r="AZ374" s="592" t="str">
        <f>IFERROR(VLOOKUP(AX374,'SETT AREA UNIT'!$B:$C,2,FALSE),"")</f>
        <v/>
      </c>
      <c r="BA374" s="592" t="str">
        <f>IFERROR(IF(AX374="","",VLOOKUP(AX374,'UNIT UNREG'!$B:$C,2,FALSE)),"")</f>
        <v/>
      </c>
      <c r="BC374" s="238"/>
      <c r="BD374" s="238"/>
      <c r="BE374" s="238"/>
      <c r="BF374" s="592" t="str">
        <f>IFERROR(VLOOKUP(BD374,'SETT AREA UNIT'!$B:$C,2,FALSE),"")</f>
        <v/>
      </c>
      <c r="BG374" s="592" t="str">
        <f>IFERROR(IF(BD374="","",VLOOKUP(BD374,'UNIT UNREG'!$B:$C,2,FALSE)),"")</f>
        <v/>
      </c>
      <c r="BH374" s="572"/>
      <c r="BI374" s="238"/>
      <c r="BJ374" s="238"/>
      <c r="BK374" s="238"/>
      <c r="BL374" s="592" t="str">
        <f>IFERROR(VLOOKUP(BJ374,'SETT AREA UNIT'!$B:$C,2,FALSE),"")</f>
        <v/>
      </c>
      <c r="BM374" s="592" t="str">
        <f>IFERROR(VLOOKUP(BJ374,'UNIT UNREG'!$B:$C,2,FALSE),"")</f>
        <v>UNREG</v>
      </c>
      <c r="BO374" s="238"/>
      <c r="BP374" s="238"/>
      <c r="BQ374" s="238"/>
      <c r="BR374" s="238"/>
      <c r="BT374" s="238"/>
      <c r="BU374" s="238"/>
      <c r="BV374" s="238"/>
      <c r="BW374" s="238"/>
      <c r="BY374" s="238"/>
      <c r="BZ374" s="238"/>
      <c r="CA374" s="238"/>
      <c r="CB374" s="238"/>
      <c r="CD374" s="238"/>
      <c r="CE374" s="238"/>
      <c r="CF374" s="238"/>
      <c r="CG374" s="238"/>
      <c r="CI374" s="238"/>
      <c r="CJ374" s="238"/>
      <c r="CK374" s="238"/>
      <c r="CL374" s="238"/>
      <c r="CN374" s="238"/>
      <c r="CO374" s="238"/>
      <c r="CP374" s="238"/>
      <c r="CQ374" s="238"/>
    </row>
    <row r="375" spans="1:101" hidden="1">
      <c r="A375" s="238"/>
      <c r="B375" s="238"/>
      <c r="C375" s="238"/>
      <c r="D375" s="592" t="str">
        <f>IFERROR(VLOOKUP(B375,'SETT AREA UNIT'!$B:$C,2,FALSE),"")</f>
        <v/>
      </c>
      <c r="E375" s="592" t="str">
        <f>IFERROR(IF(B375="","",VLOOKUP(B375,'UNIT UNREG'!$B:$C,2,FALSE)),"")</f>
        <v/>
      </c>
      <c r="F375" s="574"/>
      <c r="G375" s="238"/>
      <c r="H375" s="238"/>
      <c r="I375" s="238"/>
      <c r="J375" s="592" t="str">
        <f>IFERROR(VLOOKUP(H375,'SETT AREA UNIT'!$B:$C,2,FALSE),"")</f>
        <v/>
      </c>
      <c r="K375" s="592" t="str">
        <f>IFERROR(IF(H375="","",VLOOKUP(H375,'UNIT UNREG'!$B:$C,2,FALSE)),"")</f>
        <v/>
      </c>
      <c r="L375" s="574"/>
      <c r="M375" s="238"/>
      <c r="N375" s="238"/>
      <c r="O375" s="238"/>
      <c r="P375" s="592" t="str">
        <f>IFERROR(VLOOKUP(N375,'SETT AREA UNIT'!$B:$C,2,FALSE),"")</f>
        <v/>
      </c>
      <c r="Q375" s="592" t="str">
        <f>IFERROR(IF(N375="","",VLOOKUP(N375,'UNIT UNREG'!$B:$C,2,FALSE)),"")</f>
        <v/>
      </c>
      <c r="R375" s="574"/>
      <c r="S375" s="238"/>
      <c r="T375" s="238"/>
      <c r="U375" s="238"/>
      <c r="V375" s="592" t="str">
        <f>IFERROR(VLOOKUP(T375,'SETT AREA UNIT'!$B:$C,2,FALSE),"")</f>
        <v/>
      </c>
      <c r="W375" s="592" t="str">
        <f>IFERROR(IF(T375="","",VLOOKUP(T375,'UNIT UNREG'!$B:$C,2,FALSE)),"")</f>
        <v/>
      </c>
      <c r="X375" s="574"/>
      <c r="Y375" s="238"/>
      <c r="Z375" s="238"/>
      <c r="AA375" s="238"/>
      <c r="AB375" s="592" t="str">
        <f>IFERROR(VLOOKUP(Z375,'SETT AREA UNIT'!$B:$C,2,FALSE),"")</f>
        <v/>
      </c>
      <c r="AC375" s="592" t="str">
        <f>IFERROR(IF(Z375="","",VLOOKUP(Z375,'UNIT UNREG'!$B:$C,2,FALSE)),"")</f>
        <v/>
      </c>
      <c r="AE375" s="238"/>
      <c r="AF375" s="238"/>
      <c r="AG375" s="238"/>
      <c r="AH375" s="592" t="str">
        <f>IFERROR(VLOOKUP(AF375,'SETT AREA UNIT'!$B:$C,2,FALSE),"")</f>
        <v/>
      </c>
      <c r="AI375" s="592" t="str">
        <f>IFERROR(IF(AF375="","",VLOOKUP(AF375,'UNIT UNREG'!$B:$C,2,FALSE)),"")</f>
        <v/>
      </c>
      <c r="AK375" s="238"/>
      <c r="AL375" s="238"/>
      <c r="AM375" s="238"/>
      <c r="AN375" s="592" t="str">
        <f>IFERROR(VLOOKUP(AL375,'SETT AREA UNIT'!$B:$C,2,FALSE),"")</f>
        <v/>
      </c>
      <c r="AO375" s="592" t="str">
        <f>IFERROR(IF(AL375="","",VLOOKUP(AL375,'UNIT UNREG'!$B:$C,2,FALSE)),"")</f>
        <v/>
      </c>
      <c r="AQ375" s="238"/>
      <c r="AR375" s="238"/>
      <c r="AS375" s="238"/>
      <c r="AT375" s="592" t="str">
        <f>IFERROR(VLOOKUP(AR375,'SETT AREA UNIT'!$B:$C,2,FALSE),"")</f>
        <v/>
      </c>
      <c r="AU375" s="592" t="str">
        <f>IFERROR(IF(AR375="","",VLOOKUP(AR375,'UNIT UNREG'!$B:$C,2,FALSE)),"")</f>
        <v/>
      </c>
      <c r="AW375" s="238"/>
      <c r="AX375" s="238"/>
      <c r="AY375" s="238"/>
      <c r="AZ375" s="592" t="str">
        <f>IFERROR(VLOOKUP(AX375,'SETT AREA UNIT'!$B:$C,2,FALSE),"")</f>
        <v/>
      </c>
      <c r="BA375" s="592" t="str">
        <f>IFERROR(IF(AX375="","",VLOOKUP(AX375,'UNIT UNREG'!$B:$C,2,FALSE)),"")</f>
        <v/>
      </c>
      <c r="BC375" s="238"/>
      <c r="BD375" s="238"/>
      <c r="BE375" s="238"/>
      <c r="BF375" s="592" t="str">
        <f>IFERROR(VLOOKUP(BD375,'SETT AREA UNIT'!$B:$C,2,FALSE),"")</f>
        <v/>
      </c>
      <c r="BG375" s="592" t="str">
        <f>IFERROR(IF(BD375="","",VLOOKUP(BD375,'UNIT UNREG'!$B:$C,2,FALSE)),"")</f>
        <v/>
      </c>
      <c r="BH375" s="572"/>
      <c r="BI375" s="238"/>
      <c r="BJ375" s="238"/>
      <c r="BK375" s="238"/>
      <c r="BL375" s="592" t="str">
        <f>IFERROR(VLOOKUP(BJ375,'SETT AREA UNIT'!$B:$C,2,FALSE),"")</f>
        <v/>
      </c>
      <c r="BM375" s="592" t="str">
        <f>IFERROR(VLOOKUP(BJ375,'UNIT UNREG'!$B:$C,2,FALSE),"")</f>
        <v>UNREG</v>
      </c>
      <c r="BO375" s="238"/>
      <c r="BP375" s="238"/>
      <c r="BQ375" s="238"/>
      <c r="BR375" s="238"/>
      <c r="BT375" s="238"/>
      <c r="BU375" s="238"/>
      <c r="BV375" s="238"/>
      <c r="BW375" s="238"/>
      <c r="BY375" s="238"/>
      <c r="BZ375" s="238"/>
      <c r="CA375" s="238"/>
      <c r="CB375" s="238"/>
      <c r="CD375" s="238"/>
      <c r="CE375" s="238"/>
      <c r="CF375" s="238"/>
      <c r="CG375" s="238"/>
      <c r="CI375" s="238"/>
      <c r="CJ375" s="238"/>
      <c r="CK375" s="238"/>
      <c r="CL375" s="238"/>
      <c r="CN375" s="238"/>
      <c r="CO375" s="238"/>
      <c r="CP375" s="238"/>
      <c r="CQ375" s="238"/>
    </row>
    <row r="376" spans="1:101" hidden="1">
      <c r="A376" s="238"/>
      <c r="B376" s="238"/>
      <c r="C376" s="238"/>
      <c r="D376" s="592" t="str">
        <f>IFERROR(VLOOKUP(B376,'SETT AREA UNIT'!$B:$C,2,FALSE),"")</f>
        <v/>
      </c>
      <c r="E376" s="592" t="str">
        <f>IFERROR(IF(B376="","",VLOOKUP(B376,'UNIT UNREG'!$B:$C,2,FALSE)),"")</f>
        <v/>
      </c>
      <c r="F376" s="574"/>
      <c r="G376" s="238"/>
      <c r="H376" s="238"/>
      <c r="I376" s="238"/>
      <c r="J376" s="592" t="str">
        <f>IFERROR(VLOOKUP(H376,'SETT AREA UNIT'!$B:$C,2,FALSE),"")</f>
        <v/>
      </c>
      <c r="K376" s="592" t="str">
        <f>IFERROR(IF(H376="","",VLOOKUP(H376,'UNIT UNREG'!$B:$C,2,FALSE)),"")</f>
        <v/>
      </c>
      <c r="L376" s="574"/>
      <c r="M376" s="238"/>
      <c r="N376" s="238"/>
      <c r="O376" s="238"/>
      <c r="P376" s="592" t="str">
        <f>IFERROR(VLOOKUP(N376,'SETT AREA UNIT'!$B:$C,2,FALSE),"")</f>
        <v/>
      </c>
      <c r="Q376" s="592" t="str">
        <f>IFERROR(IF(N376="","",VLOOKUP(N376,'UNIT UNREG'!$B:$C,2,FALSE)),"")</f>
        <v/>
      </c>
      <c r="R376" s="574"/>
      <c r="S376" s="238"/>
      <c r="T376" s="238"/>
      <c r="U376" s="238"/>
      <c r="V376" s="592" t="str">
        <f>IFERROR(VLOOKUP(T376,'SETT AREA UNIT'!$B:$C,2,FALSE),"")</f>
        <v/>
      </c>
      <c r="W376" s="592" t="str">
        <f>IFERROR(IF(T376="","",VLOOKUP(T376,'UNIT UNREG'!$B:$C,2,FALSE)),"")</f>
        <v/>
      </c>
      <c r="X376" s="574"/>
      <c r="Y376" s="238"/>
      <c r="Z376" s="238"/>
      <c r="AA376" s="238"/>
      <c r="AB376" s="592" t="str">
        <f>IFERROR(VLOOKUP(Z376,'SETT AREA UNIT'!$B:$C,2,FALSE),"")</f>
        <v/>
      </c>
      <c r="AC376" s="592" t="str">
        <f>IFERROR(IF(Z376="","",VLOOKUP(Z376,'UNIT UNREG'!$B:$C,2,FALSE)),"")</f>
        <v/>
      </c>
      <c r="AE376" s="238"/>
      <c r="AF376" s="238"/>
      <c r="AG376" s="238"/>
      <c r="AH376" s="592" t="str">
        <f>IFERROR(VLOOKUP(AF376,'SETT AREA UNIT'!$B:$C,2,FALSE),"")</f>
        <v/>
      </c>
      <c r="AI376" s="592" t="str">
        <f>IFERROR(IF(AF376="","",VLOOKUP(AF376,'UNIT UNREG'!$B:$C,2,FALSE)),"")</f>
        <v/>
      </c>
      <c r="AK376" s="238"/>
      <c r="AL376" s="238"/>
      <c r="AM376" s="238"/>
      <c r="AN376" s="592" t="str">
        <f>IFERROR(VLOOKUP(AL376,'SETT AREA UNIT'!$B:$C,2,FALSE),"")</f>
        <v/>
      </c>
      <c r="AO376" s="592" t="str">
        <f>IFERROR(IF(AL376="","",VLOOKUP(AL376,'UNIT UNREG'!$B:$C,2,FALSE)),"")</f>
        <v/>
      </c>
      <c r="AQ376" s="238"/>
      <c r="AR376" s="238"/>
      <c r="AS376" s="238"/>
      <c r="AT376" s="592" t="str">
        <f>IFERROR(VLOOKUP(AR376,'SETT AREA UNIT'!$B:$C,2,FALSE),"")</f>
        <v/>
      </c>
      <c r="AU376" s="592" t="str">
        <f>IFERROR(IF(AR376="","",VLOOKUP(AR376,'UNIT UNREG'!$B:$C,2,FALSE)),"")</f>
        <v/>
      </c>
      <c r="AW376" s="238"/>
      <c r="AX376" s="238"/>
      <c r="AY376" s="238"/>
      <c r="AZ376" s="592" t="str">
        <f>IFERROR(VLOOKUP(AX376,'SETT AREA UNIT'!$B:$C,2,FALSE),"")</f>
        <v/>
      </c>
      <c r="BA376" s="592" t="str">
        <f>IFERROR(IF(AX376="","",VLOOKUP(AX376,'UNIT UNREG'!$B:$C,2,FALSE)),"")</f>
        <v/>
      </c>
      <c r="BC376" s="238"/>
      <c r="BD376" s="238"/>
      <c r="BE376" s="238"/>
      <c r="BF376" s="592" t="str">
        <f>IFERROR(VLOOKUP(BD376,'SETT AREA UNIT'!$B:$C,2,FALSE),"")</f>
        <v/>
      </c>
      <c r="BG376" s="592" t="str">
        <f>IFERROR(IF(BD376="","",VLOOKUP(BD376,'UNIT UNREG'!$B:$C,2,FALSE)),"")</f>
        <v/>
      </c>
      <c r="BH376" s="572"/>
      <c r="BI376" s="238"/>
      <c r="BJ376" s="238"/>
      <c r="BK376" s="238"/>
      <c r="BL376" s="592" t="str">
        <f>IFERROR(VLOOKUP(BJ376,'SETT AREA UNIT'!$B:$C,2,FALSE),"")</f>
        <v/>
      </c>
      <c r="BM376" s="592" t="str">
        <f>IFERROR(VLOOKUP(BJ376,'UNIT UNREG'!$B:$C,2,FALSE),"")</f>
        <v>UNREG</v>
      </c>
      <c r="BO376" s="238"/>
      <c r="BP376" s="238"/>
      <c r="BQ376" s="238"/>
      <c r="BR376" s="238"/>
      <c r="BT376" s="238"/>
      <c r="BU376" s="238"/>
      <c r="BV376" s="238"/>
      <c r="BW376" s="238"/>
      <c r="BY376" s="238"/>
      <c r="BZ376" s="238"/>
      <c r="CA376" s="238"/>
      <c r="CB376" s="238"/>
      <c r="CD376" s="238"/>
      <c r="CE376" s="238"/>
      <c r="CF376" s="238"/>
      <c r="CG376" s="238"/>
      <c r="CI376" s="238"/>
      <c r="CJ376" s="238"/>
      <c r="CK376" s="238"/>
      <c r="CL376" s="238"/>
      <c r="CN376" s="238"/>
      <c r="CO376" s="238"/>
      <c r="CP376" s="238"/>
      <c r="CQ376" s="238"/>
    </row>
    <row r="377" spans="1:101" hidden="1">
      <c r="A377" s="238"/>
      <c r="B377" s="238"/>
      <c r="C377" s="238"/>
      <c r="D377" s="592" t="str">
        <f>IFERROR(VLOOKUP(B377,'SETT AREA UNIT'!$B:$C,2,FALSE),"")</f>
        <v/>
      </c>
      <c r="E377" s="592" t="str">
        <f>IFERROR(IF(B377="","",VLOOKUP(B377,'UNIT UNREG'!$B:$C,2,FALSE)),"")</f>
        <v/>
      </c>
      <c r="F377" s="574"/>
      <c r="G377" s="238"/>
      <c r="H377" s="238"/>
      <c r="I377" s="238"/>
      <c r="J377" s="592" t="str">
        <f>IFERROR(VLOOKUP(H377,'SETT AREA UNIT'!$B:$C,2,FALSE),"")</f>
        <v/>
      </c>
      <c r="K377" s="592" t="str">
        <f>IFERROR(IF(H377="","",VLOOKUP(H377,'UNIT UNREG'!$B:$C,2,FALSE)),"")</f>
        <v/>
      </c>
      <c r="L377" s="574"/>
      <c r="M377" s="238"/>
      <c r="N377" s="238"/>
      <c r="O377" s="238"/>
      <c r="P377" s="592" t="str">
        <f>IFERROR(VLOOKUP(N377,'SETT AREA UNIT'!$B:$C,2,FALSE),"")</f>
        <v/>
      </c>
      <c r="Q377" s="592" t="str">
        <f>IFERROR(IF(N377="","",VLOOKUP(N377,'UNIT UNREG'!$B:$C,2,FALSE)),"")</f>
        <v/>
      </c>
      <c r="R377" s="574"/>
      <c r="S377" s="238"/>
      <c r="T377" s="238"/>
      <c r="U377" s="238"/>
      <c r="V377" s="592" t="str">
        <f>IFERROR(VLOOKUP(T377,'SETT AREA UNIT'!$B:$C,2,FALSE),"")</f>
        <v/>
      </c>
      <c r="W377" s="592" t="str">
        <f>IFERROR(IF(T377="","",VLOOKUP(T377,'UNIT UNREG'!$B:$C,2,FALSE)),"")</f>
        <v/>
      </c>
      <c r="X377" s="574"/>
      <c r="Y377" s="238"/>
      <c r="Z377" s="238"/>
      <c r="AA377" s="238"/>
      <c r="AB377" s="592" t="str">
        <f>IFERROR(VLOOKUP(Z377,'SETT AREA UNIT'!$B:$C,2,FALSE),"")</f>
        <v/>
      </c>
      <c r="AC377" s="592" t="str">
        <f>IFERROR(IF(Z377="","",VLOOKUP(Z377,'UNIT UNREG'!$B:$C,2,FALSE)),"")</f>
        <v/>
      </c>
      <c r="AE377" s="238"/>
      <c r="AF377" s="238"/>
      <c r="AG377" s="238"/>
      <c r="AH377" s="592" t="str">
        <f>IFERROR(VLOOKUP(AF377,'SETT AREA UNIT'!$B:$C,2,FALSE),"")</f>
        <v/>
      </c>
      <c r="AI377" s="592" t="str">
        <f>IFERROR(IF(AF377="","",VLOOKUP(AF377,'UNIT UNREG'!$B:$C,2,FALSE)),"")</f>
        <v/>
      </c>
      <c r="AK377" s="238"/>
      <c r="AL377" s="238"/>
      <c r="AM377" s="238"/>
      <c r="AN377" s="592" t="str">
        <f>IFERROR(VLOOKUP(AL377,'SETT AREA UNIT'!$B:$C,2,FALSE),"")</f>
        <v/>
      </c>
      <c r="AO377" s="592" t="str">
        <f>IFERROR(IF(AL377="","",VLOOKUP(AL377,'UNIT UNREG'!$B:$C,2,FALSE)),"")</f>
        <v/>
      </c>
      <c r="AQ377" s="238"/>
      <c r="AR377" s="238"/>
      <c r="AS377" s="238"/>
      <c r="AT377" s="592" t="str">
        <f>IFERROR(VLOOKUP(AR377,'SETT AREA UNIT'!$B:$C,2,FALSE),"")</f>
        <v/>
      </c>
      <c r="AU377" s="592" t="str">
        <f>IFERROR(IF(AR377="","",VLOOKUP(AR377,'UNIT UNREG'!$B:$C,2,FALSE)),"")</f>
        <v/>
      </c>
      <c r="AW377" s="238"/>
      <c r="AX377" s="238"/>
      <c r="AY377" s="238"/>
      <c r="AZ377" s="592" t="str">
        <f>IFERROR(VLOOKUP(AX377,'SETT AREA UNIT'!$B:$C,2,FALSE),"")</f>
        <v/>
      </c>
      <c r="BA377" s="592" t="str">
        <f>IFERROR(IF(AX377="","",VLOOKUP(AX377,'UNIT UNREG'!$B:$C,2,FALSE)),"")</f>
        <v/>
      </c>
      <c r="BC377" s="238"/>
      <c r="BD377" s="238"/>
      <c r="BE377" s="238"/>
      <c r="BF377" s="592" t="str">
        <f>IFERROR(VLOOKUP(BD377,'SETT AREA UNIT'!$B:$C,2,FALSE),"")</f>
        <v/>
      </c>
      <c r="BG377" s="592" t="str">
        <f>IFERROR(IF(BD377="","",VLOOKUP(BD377,'UNIT UNREG'!$B:$C,2,FALSE)),"")</f>
        <v/>
      </c>
      <c r="BH377" s="572"/>
      <c r="BI377" s="238"/>
      <c r="BJ377" s="238"/>
      <c r="BK377" s="238"/>
      <c r="BL377" s="592" t="str">
        <f>IFERROR(VLOOKUP(BJ377,'SETT AREA UNIT'!$B:$C,2,FALSE),"")</f>
        <v/>
      </c>
      <c r="BM377" s="592" t="str">
        <f>IFERROR(VLOOKUP(BJ377,'UNIT UNREG'!$B:$C,2,FALSE),"")</f>
        <v>UNREG</v>
      </c>
      <c r="BO377" s="238"/>
      <c r="BP377" s="238"/>
      <c r="BQ377" s="238"/>
      <c r="BR377" s="238"/>
      <c r="BT377" s="238"/>
      <c r="BU377" s="238"/>
      <c r="BV377" s="238"/>
      <c r="BW377" s="238"/>
      <c r="BY377" s="238"/>
      <c r="BZ377" s="238"/>
      <c r="CA377" s="238"/>
      <c r="CB377" s="238"/>
      <c r="CD377" s="238"/>
      <c r="CE377" s="238"/>
      <c r="CF377" s="238"/>
      <c r="CG377" s="238"/>
      <c r="CI377" s="238"/>
      <c r="CJ377" s="238"/>
      <c r="CK377" s="238"/>
      <c r="CL377" s="238"/>
      <c r="CN377" s="238"/>
      <c r="CO377" s="238"/>
      <c r="CP377" s="238"/>
      <c r="CQ377" s="238"/>
    </row>
    <row r="378" spans="1:101" hidden="1">
      <c r="A378" s="238"/>
      <c r="B378" s="238"/>
      <c r="C378" s="238"/>
      <c r="D378" s="592" t="str">
        <f>IFERROR(VLOOKUP(B378,'SETT AREA UNIT'!$B:$C,2,FALSE),"")</f>
        <v/>
      </c>
      <c r="E378" s="592" t="str">
        <f>IFERROR(IF(B378="","",VLOOKUP(B378,'UNIT UNREG'!$B:$C,2,FALSE)),"")</f>
        <v/>
      </c>
      <c r="F378" s="574"/>
      <c r="G378" s="238"/>
      <c r="H378" s="238"/>
      <c r="I378" s="238"/>
      <c r="J378" s="592" t="str">
        <f>IFERROR(VLOOKUP(H378,'SETT AREA UNIT'!$B:$C,2,FALSE),"")</f>
        <v/>
      </c>
      <c r="K378" s="592" t="str">
        <f>IFERROR(IF(H378="","",VLOOKUP(H378,'UNIT UNREG'!$B:$C,2,FALSE)),"")</f>
        <v/>
      </c>
      <c r="L378" s="574"/>
      <c r="M378" s="238"/>
      <c r="N378" s="238"/>
      <c r="O378" s="238"/>
      <c r="P378" s="592" t="str">
        <f>IFERROR(VLOOKUP(N378,'SETT AREA UNIT'!$B:$C,2,FALSE),"")</f>
        <v/>
      </c>
      <c r="Q378" s="592" t="str">
        <f>IFERROR(IF(N378="","",VLOOKUP(N378,'UNIT UNREG'!$B:$C,2,FALSE)),"")</f>
        <v/>
      </c>
      <c r="R378" s="574"/>
      <c r="S378" s="238"/>
      <c r="T378" s="238"/>
      <c r="U378" s="238"/>
      <c r="V378" s="592" t="str">
        <f>IFERROR(VLOOKUP(T378,'SETT AREA UNIT'!$B:$C,2,FALSE),"")</f>
        <v/>
      </c>
      <c r="W378" s="592" t="str">
        <f>IFERROR(IF(T378="","",VLOOKUP(T378,'UNIT UNREG'!$B:$C,2,FALSE)),"")</f>
        <v/>
      </c>
      <c r="X378" s="574"/>
      <c r="Y378" s="238"/>
      <c r="Z378" s="238"/>
      <c r="AA378" s="238"/>
      <c r="AB378" s="592" t="str">
        <f>IFERROR(VLOOKUP(Z378,'SETT AREA UNIT'!$B:$C,2,FALSE),"")</f>
        <v/>
      </c>
      <c r="AC378" s="592" t="str">
        <f>IFERROR(IF(Z378="","",VLOOKUP(Z378,'UNIT UNREG'!$B:$C,2,FALSE)),"")</f>
        <v/>
      </c>
      <c r="AE378" s="238"/>
      <c r="AF378" s="238"/>
      <c r="AG378" s="238"/>
      <c r="AH378" s="592" t="str">
        <f>IFERROR(VLOOKUP(AF378,'SETT AREA UNIT'!$B:$C,2,FALSE),"")</f>
        <v/>
      </c>
      <c r="AI378" s="592" t="str">
        <f>IFERROR(IF(AF378="","",VLOOKUP(AF378,'UNIT UNREG'!$B:$C,2,FALSE)),"")</f>
        <v/>
      </c>
      <c r="AK378" s="238"/>
      <c r="AL378" s="238"/>
      <c r="AM378" s="238"/>
      <c r="AN378" s="592" t="str">
        <f>IFERROR(VLOOKUP(AL378,'SETT AREA UNIT'!$B:$C,2,FALSE),"")</f>
        <v/>
      </c>
      <c r="AO378" s="592" t="str">
        <f>IFERROR(IF(AL378="","",VLOOKUP(AL378,'UNIT UNREG'!$B:$C,2,FALSE)),"")</f>
        <v/>
      </c>
      <c r="AQ378" s="238"/>
      <c r="AR378" s="238"/>
      <c r="AS378" s="238"/>
      <c r="AT378" s="592" t="str">
        <f>IFERROR(VLOOKUP(AR378,'SETT AREA UNIT'!$B:$C,2,FALSE),"")</f>
        <v/>
      </c>
      <c r="AU378" s="592" t="str">
        <f>IFERROR(IF(AR378="","",VLOOKUP(AR378,'UNIT UNREG'!$B:$C,2,FALSE)),"")</f>
        <v/>
      </c>
      <c r="AW378" s="238"/>
      <c r="AX378" s="238"/>
      <c r="AY378" s="238"/>
      <c r="AZ378" s="592" t="str">
        <f>IFERROR(VLOOKUP(AX378,'SETT AREA UNIT'!$B:$C,2,FALSE),"")</f>
        <v/>
      </c>
      <c r="BA378" s="592" t="str">
        <f>IFERROR(IF(AX378="","",VLOOKUP(AX378,'UNIT UNREG'!$B:$C,2,FALSE)),"")</f>
        <v/>
      </c>
      <c r="BC378" s="238"/>
      <c r="BD378" s="238"/>
      <c r="BE378" s="238"/>
      <c r="BF378" s="592" t="str">
        <f>IFERROR(VLOOKUP(BD378,'SETT AREA UNIT'!$B:$C,2,FALSE),"")</f>
        <v/>
      </c>
      <c r="BG378" s="592" t="str">
        <f>IFERROR(IF(BD378="","",VLOOKUP(BD378,'UNIT UNREG'!$B:$C,2,FALSE)),"")</f>
        <v/>
      </c>
      <c r="BH378" s="572"/>
      <c r="BI378" s="238"/>
      <c r="BJ378" s="238"/>
      <c r="BK378" s="238"/>
      <c r="BL378" s="592" t="str">
        <f>IFERROR(VLOOKUP(BJ378,'SETT AREA UNIT'!$B:$C,2,FALSE),"")</f>
        <v/>
      </c>
      <c r="BM378" s="592" t="str">
        <f>IFERROR(VLOOKUP(BJ378,'UNIT UNREG'!$B:$C,2,FALSE),"")</f>
        <v>UNREG</v>
      </c>
      <c r="BO378" s="238"/>
      <c r="BP378" s="238"/>
      <c r="BQ378" s="238"/>
      <c r="BR378" s="238"/>
      <c r="BT378" s="238"/>
      <c r="BU378" s="238"/>
      <c r="BV378" s="238"/>
      <c r="BW378" s="238"/>
      <c r="BY378" s="238"/>
      <c r="BZ378" s="238"/>
      <c r="CA378" s="238"/>
      <c r="CB378" s="238"/>
      <c r="CD378" s="238"/>
      <c r="CE378" s="238"/>
      <c r="CF378" s="238"/>
      <c r="CG378" s="238"/>
      <c r="CI378" s="238"/>
      <c r="CJ378" s="238"/>
      <c r="CK378" s="238"/>
      <c r="CL378" s="238"/>
      <c r="CN378" s="238"/>
      <c r="CO378" s="238"/>
      <c r="CP378" s="238"/>
      <c r="CQ378" s="238"/>
    </row>
    <row r="379" spans="1:101" ht="15.75">
      <c r="A379" s="66" t="s">
        <v>119</v>
      </c>
      <c r="B379" s="66" t="s">
        <v>80</v>
      </c>
      <c r="C379" s="66" t="s">
        <v>25</v>
      </c>
      <c r="D379" s="232"/>
      <c r="E379" s="66" t="s">
        <v>81</v>
      </c>
      <c r="F379" s="755"/>
      <c r="G379" s="66" t="s">
        <v>119</v>
      </c>
      <c r="H379" s="66" t="s">
        <v>80</v>
      </c>
      <c r="I379" s="66" t="s">
        <v>25</v>
      </c>
      <c r="J379" s="232"/>
      <c r="K379" s="66" t="s">
        <v>81</v>
      </c>
      <c r="L379" s="572"/>
      <c r="M379" s="66" t="s">
        <v>119</v>
      </c>
      <c r="N379" s="66" t="s">
        <v>80</v>
      </c>
      <c r="O379" s="66" t="s">
        <v>25</v>
      </c>
      <c r="P379" s="232"/>
      <c r="Q379" s="66" t="s">
        <v>81</v>
      </c>
      <c r="R379" s="755"/>
      <c r="S379" s="66" t="s">
        <v>119</v>
      </c>
      <c r="T379" s="66" t="s">
        <v>80</v>
      </c>
      <c r="U379" s="66" t="s">
        <v>25</v>
      </c>
      <c r="V379" s="232"/>
      <c r="W379" s="66" t="s">
        <v>81</v>
      </c>
      <c r="X379" s="755"/>
      <c r="Y379" s="66" t="s">
        <v>119</v>
      </c>
      <c r="Z379" s="66" t="s">
        <v>80</v>
      </c>
      <c r="AA379" s="66" t="s">
        <v>25</v>
      </c>
      <c r="AB379" s="66"/>
      <c r="AC379" s="66" t="s">
        <v>81</v>
      </c>
      <c r="AE379" s="66" t="s">
        <v>119</v>
      </c>
      <c r="AF379" s="66" t="s">
        <v>80</v>
      </c>
      <c r="AG379" s="66" t="s">
        <v>25</v>
      </c>
      <c r="AH379" s="66"/>
      <c r="AI379" s="66" t="s">
        <v>81</v>
      </c>
      <c r="AK379" s="66" t="s">
        <v>119</v>
      </c>
      <c r="AL379" s="66" t="s">
        <v>80</v>
      </c>
      <c r="AM379" s="66" t="s">
        <v>25</v>
      </c>
      <c r="AN379" s="66"/>
      <c r="AO379" s="66" t="s">
        <v>81</v>
      </c>
      <c r="AQ379" s="66" t="s">
        <v>119</v>
      </c>
      <c r="AR379" s="66" t="s">
        <v>80</v>
      </c>
      <c r="AS379" s="66" t="s">
        <v>25</v>
      </c>
      <c r="AT379" s="66"/>
      <c r="AU379" s="66" t="s">
        <v>81</v>
      </c>
      <c r="AW379" s="66" t="s">
        <v>119</v>
      </c>
      <c r="AX379" s="66" t="s">
        <v>80</v>
      </c>
      <c r="AY379" s="66" t="s">
        <v>25</v>
      </c>
      <c r="AZ379" s="66"/>
      <c r="BA379" s="66" t="s">
        <v>81</v>
      </c>
      <c r="BC379" s="66" t="s">
        <v>119</v>
      </c>
      <c r="BD379" s="66" t="s">
        <v>80</v>
      </c>
      <c r="BE379" s="66" t="s">
        <v>25</v>
      </c>
      <c r="BF379" s="66"/>
      <c r="BG379" s="66" t="s">
        <v>81</v>
      </c>
      <c r="BH379" s="571"/>
      <c r="BI379" s="66" t="s">
        <v>119</v>
      </c>
      <c r="BJ379" s="66" t="s">
        <v>80</v>
      </c>
      <c r="BK379" s="66" t="s">
        <v>25</v>
      </c>
      <c r="BL379" s="66"/>
      <c r="BM379" s="66" t="s">
        <v>81</v>
      </c>
      <c r="BO379" s="576" t="s">
        <v>119</v>
      </c>
      <c r="BP379" s="66" t="s">
        <v>80</v>
      </c>
      <c r="BQ379" s="66" t="s">
        <v>25</v>
      </c>
      <c r="BR379" s="66" t="s">
        <v>81</v>
      </c>
      <c r="BT379" s="576" t="s">
        <v>119</v>
      </c>
      <c r="BU379" s="66" t="s">
        <v>80</v>
      </c>
      <c r="BV379" s="66" t="s">
        <v>25</v>
      </c>
      <c r="BW379" s="66" t="s">
        <v>81</v>
      </c>
      <c r="BY379" s="576" t="s">
        <v>119</v>
      </c>
      <c r="BZ379" s="66" t="s">
        <v>80</v>
      </c>
      <c r="CA379" s="66" t="s">
        <v>25</v>
      </c>
      <c r="CB379" s="66" t="s">
        <v>81</v>
      </c>
      <c r="CD379" s="576" t="s">
        <v>119</v>
      </c>
      <c r="CE379" s="66" t="s">
        <v>80</v>
      </c>
      <c r="CF379" s="66" t="s">
        <v>25</v>
      </c>
      <c r="CG379" s="66" t="s">
        <v>81</v>
      </c>
      <c r="CI379" s="576" t="s">
        <v>119</v>
      </c>
      <c r="CJ379" s="66" t="s">
        <v>80</v>
      </c>
      <c r="CK379" s="66" t="s">
        <v>25</v>
      </c>
      <c r="CL379" s="66" t="s">
        <v>81</v>
      </c>
      <c r="CN379" s="576" t="s">
        <v>119</v>
      </c>
      <c r="CO379" s="66" t="s">
        <v>80</v>
      </c>
      <c r="CP379" s="66" t="s">
        <v>25</v>
      </c>
      <c r="CQ379" s="66" t="s">
        <v>81</v>
      </c>
    </row>
    <row r="380" spans="1:101">
      <c r="A380" s="356" t="s">
        <v>65</v>
      </c>
      <c r="B380" s="238">
        <v>8</v>
      </c>
      <c r="C380" s="501">
        <f>IF(A380="","",COUNTIFS(A359:A378,"&gt;=0",C359:C378,A380))</f>
        <v>0</v>
      </c>
      <c r="D380" s="593"/>
      <c r="E380" s="592">
        <f t="shared" ref="E380:E381" si="171">IFERROR(B380-C380,"")</f>
        <v>8</v>
      </c>
      <c r="F380" s="574"/>
      <c r="G380" s="356" t="s">
        <v>574</v>
      </c>
      <c r="H380" s="238">
        <v>7</v>
      </c>
      <c r="I380" s="501">
        <f>IF(G380="","",COUNTIFS(G359:G378,"&gt;=0",I359:I378,G380))</f>
        <v>0</v>
      </c>
      <c r="J380" s="593"/>
      <c r="K380" s="592">
        <f t="shared" ref="K380:K381" si="172">IFERROR(H380-I380,"")</f>
        <v>7</v>
      </c>
      <c r="L380" s="574"/>
      <c r="M380" s="433" t="s">
        <v>427</v>
      </c>
      <c r="N380" s="238">
        <v>4</v>
      </c>
      <c r="O380" s="593">
        <f>IF(M380="","",COUNTIFS(M359:M378,"&gt;=0",O359:O378,M380))</f>
        <v>5</v>
      </c>
      <c r="P380" s="593"/>
      <c r="Q380" s="592">
        <f t="shared" ref="Q380:Q381" si="173">IFERROR(N380-O380,"")</f>
        <v>-1</v>
      </c>
      <c r="R380" s="574"/>
      <c r="S380" s="724" t="s">
        <v>70</v>
      </c>
      <c r="T380" s="238">
        <v>4</v>
      </c>
      <c r="U380" s="501">
        <f>IF(S380="","",COUNTIFS(S359:S378,"&gt;=0",U359:U378,S380))</f>
        <v>5</v>
      </c>
      <c r="V380" s="593"/>
      <c r="W380" s="592">
        <f t="shared" ref="W380:W381" si="174">IFERROR(T380-U380,"")</f>
        <v>-1</v>
      </c>
      <c r="X380" s="574"/>
      <c r="Y380" s="573"/>
      <c r="Z380" s="238"/>
      <c r="AA380" s="593" t="str">
        <f>IF(Y380="","",COUNTIFS(Y359:Y378,"&gt;=0",AA359:AA378,Y380))</f>
        <v/>
      </c>
      <c r="AB380" s="593"/>
      <c r="AC380" s="592" t="str">
        <f t="shared" ref="AC380:AC381" si="175">IFERROR(Z380-AA380,"")</f>
        <v/>
      </c>
      <c r="AE380" s="573"/>
      <c r="AF380" s="238"/>
      <c r="AG380" s="593" t="str">
        <f>IF(AE380="","",COUNTIFS(AE359:AE378,"&gt;=0",AG359:AG378,AE380))</f>
        <v/>
      </c>
      <c r="AH380" s="593"/>
      <c r="AI380" s="592" t="str">
        <f t="shared" ref="AI380:AI381" si="176">IFERROR(AF380-AG380,"")</f>
        <v/>
      </c>
      <c r="AK380" s="238"/>
      <c r="AL380" s="238"/>
      <c r="AM380" s="501" t="str">
        <f>IF(AK380="","",COUNTIFS(AK359:AK378,"&gt;=0",AM359:AM378,AK380))</f>
        <v/>
      </c>
      <c r="AN380" s="593"/>
      <c r="AO380" s="592" t="str">
        <f t="shared" ref="AO380:AO381" si="177">IFERROR(AL380-AM380,"")</f>
        <v/>
      </c>
      <c r="AQ380" s="575"/>
      <c r="AR380" s="238"/>
      <c r="AS380" s="593" t="str">
        <f>IF(AQ380="","",COUNTIFS(AQ359:AQ378,"&gt;=0",AS359:AS378,AQ380))</f>
        <v/>
      </c>
      <c r="AT380" s="593"/>
      <c r="AU380" s="592" t="str">
        <f t="shared" ref="AU380:AU381" si="178">IFERROR(AR380-AS380,"")</f>
        <v/>
      </c>
      <c r="AW380" s="426" t="s">
        <v>394</v>
      </c>
      <c r="AX380" s="238">
        <v>4</v>
      </c>
      <c r="AY380" s="501">
        <f>IF(AW380="","",COUNTIFS(AW359:AW378,"&gt;=0",AY359:AY378,AW380))</f>
        <v>2</v>
      </c>
      <c r="AZ380" s="593"/>
      <c r="BA380" s="592">
        <f t="shared" ref="BA380:BA381" si="179">IFERROR(AX380-AY380,"")</f>
        <v>2</v>
      </c>
      <c r="BC380" s="418" t="s">
        <v>566</v>
      </c>
      <c r="BD380" s="238">
        <v>4</v>
      </c>
      <c r="BE380" s="593">
        <f>IF(BC380="","",COUNTIFS(BC359:BC378,"&gt;=0",BE359:BE378,BC380))</f>
        <v>4</v>
      </c>
      <c r="BF380" s="593"/>
      <c r="BG380" s="592">
        <f t="shared" ref="BG380:BG381" si="180">IFERROR(BD380-BE380,"")</f>
        <v>0</v>
      </c>
      <c r="BH380" s="572"/>
      <c r="BI380" s="575"/>
      <c r="BJ380" s="238"/>
      <c r="BK380" s="593" t="str">
        <f>IF(BI380="","",COUNTIFS(BI359:BI378,"&gt;=0",BK359:BK378,BI380))</f>
        <v/>
      </c>
      <c r="BL380" s="593"/>
      <c r="BM380" s="592" t="str">
        <f t="shared" ref="BM380:BM381" si="181">IFERROR(BJ380-BK380,"")</f>
        <v/>
      </c>
      <c r="BO380" s="238"/>
      <c r="BP380" s="238"/>
      <c r="BQ380" s="578">
        <f>+COUNTIF(BQ359:BQ378,BO380)</f>
        <v>0</v>
      </c>
      <c r="BR380" s="238">
        <f>BP380-BQ380</f>
        <v>0</v>
      </c>
      <c r="BT380" s="238"/>
      <c r="BU380" s="238"/>
      <c r="BV380" s="578">
        <f>+COUNTIF(BV359:BV378,BT380)</f>
        <v>0</v>
      </c>
      <c r="BW380" s="238">
        <f>BU380-BV380</f>
        <v>0</v>
      </c>
      <c r="BY380" s="238"/>
      <c r="BZ380" s="238"/>
      <c r="CA380" s="578">
        <f>+COUNTIF(CA359:CA378,BY380)</f>
        <v>0</v>
      </c>
      <c r="CB380" s="238">
        <f>BZ380-CA380</f>
        <v>0</v>
      </c>
      <c r="CD380" s="238"/>
      <c r="CE380" s="238"/>
      <c r="CF380" s="578">
        <f>+COUNTIF(CF359:CF378,CD380)</f>
        <v>0</v>
      </c>
      <c r="CG380" s="238">
        <f>CE380-CF380</f>
        <v>0</v>
      </c>
      <c r="CI380" s="238"/>
      <c r="CJ380" s="238"/>
      <c r="CK380" s="578">
        <f>+COUNTIF(CK359:CK378,CI380)</f>
        <v>0</v>
      </c>
      <c r="CL380" s="238">
        <f>CJ380-CK380</f>
        <v>0</v>
      </c>
      <c r="CN380" s="238"/>
      <c r="CO380" s="238"/>
      <c r="CP380" s="578">
        <f>+COUNTIF(CP359:CP378,CN380)</f>
        <v>0</v>
      </c>
      <c r="CQ380" s="238">
        <f>CO380-CP380</f>
        <v>0</v>
      </c>
    </row>
    <row r="381" spans="1:101">
      <c r="A381" s="238"/>
      <c r="B381" s="238"/>
      <c r="C381" s="593" t="str">
        <f>IF(A381="","",COUNTIFS(A359:A378,"&gt;=0",C359:C378,A381))</f>
        <v/>
      </c>
      <c r="D381" s="593"/>
      <c r="E381" s="592" t="str">
        <f t="shared" si="171"/>
        <v/>
      </c>
      <c r="F381" s="574"/>
      <c r="G381" s="575"/>
      <c r="H381" s="238"/>
      <c r="I381" s="593" t="str">
        <f>IF(G381="","",COUNTIFS(G359:G378,"&gt;=0",I359:I378,G381))</f>
        <v/>
      </c>
      <c r="J381" s="593"/>
      <c r="K381" s="592" t="str">
        <f t="shared" si="172"/>
        <v/>
      </c>
      <c r="L381" s="574"/>
      <c r="M381" s="575"/>
      <c r="N381" s="238"/>
      <c r="O381" s="593" t="str">
        <f>IF(M381="","",COUNTIFS(M359:M378,"&gt;=0",O359:O378,M381))</f>
        <v/>
      </c>
      <c r="P381" s="593"/>
      <c r="Q381" s="592" t="str">
        <f t="shared" si="173"/>
        <v/>
      </c>
      <c r="R381" s="574"/>
      <c r="S381" s="575"/>
      <c r="T381" s="238"/>
      <c r="U381" s="593" t="str">
        <f>IF(S381="","",COUNTIFS(S359:S378,"&gt;=0",U359:U378,S381))</f>
        <v/>
      </c>
      <c r="V381" s="593"/>
      <c r="W381" s="592" t="str">
        <f t="shared" si="174"/>
        <v/>
      </c>
      <c r="X381" s="574"/>
      <c r="Y381" s="575"/>
      <c r="Z381" s="238"/>
      <c r="AA381" s="593" t="str">
        <f>IF(Y381="","",COUNTIFS(Y359:Y378,"&gt;=0",AA359:AA378,Y381))</f>
        <v/>
      </c>
      <c r="AB381" s="593"/>
      <c r="AC381" s="592" t="str">
        <f t="shared" si="175"/>
        <v/>
      </c>
      <c r="AE381" s="575"/>
      <c r="AF381" s="238"/>
      <c r="AG381" s="593" t="str">
        <f>IF(AE381="","",COUNTIFS(AE359:AE378,"&gt;=0",AG359:AG378,AE381))</f>
        <v/>
      </c>
      <c r="AH381" s="593"/>
      <c r="AI381" s="592" t="str">
        <f t="shared" si="176"/>
        <v/>
      </c>
      <c r="AK381" s="575"/>
      <c r="AL381" s="238"/>
      <c r="AM381" s="593" t="str">
        <f>IF(AK381="","",COUNTIFS(AK359:AK378,"&gt;=0",AM359:AM378,AK381))</f>
        <v/>
      </c>
      <c r="AN381" s="593"/>
      <c r="AO381" s="592" t="str">
        <f t="shared" si="177"/>
        <v/>
      </c>
      <c r="AQ381" s="575"/>
      <c r="AR381" s="238"/>
      <c r="AS381" s="593" t="str">
        <f>IF(AQ381="","",COUNTIFS(AQ359:AQ378,"&gt;=0",AS359:AS378,AQ381))</f>
        <v/>
      </c>
      <c r="AT381" s="593"/>
      <c r="AU381" s="592" t="str">
        <f t="shared" si="178"/>
        <v/>
      </c>
      <c r="AW381" s="575"/>
      <c r="AX381" s="238"/>
      <c r="AY381" s="593" t="str">
        <f>IF(AW381="","",COUNTIFS(AW359:AW378,"&gt;=0",AY359:AY378,AW381))</f>
        <v/>
      </c>
      <c r="AZ381" s="593"/>
      <c r="BA381" s="592" t="str">
        <f t="shared" si="179"/>
        <v/>
      </c>
      <c r="BC381" s="575"/>
      <c r="BD381" s="238"/>
      <c r="BE381" s="593" t="str">
        <f>IF(BC381="","",COUNTIFS(BC359:BC378,"&gt;=0",BE359:BE378,BC381))</f>
        <v/>
      </c>
      <c r="BF381" s="593"/>
      <c r="BG381" s="592" t="str">
        <f t="shared" si="180"/>
        <v/>
      </c>
      <c r="BH381" s="572"/>
      <c r="BI381" s="575"/>
      <c r="BJ381" s="238"/>
      <c r="BK381" s="593" t="str">
        <f>IF(BI381="","",COUNTIFS(BI359:BI378,"&gt;=0",BK359:BK378,BI381))</f>
        <v/>
      </c>
      <c r="BL381" s="593"/>
      <c r="BM381" s="592" t="str">
        <f t="shared" si="181"/>
        <v/>
      </c>
      <c r="BO381" s="238"/>
      <c r="BP381" s="238"/>
      <c r="BQ381" s="578">
        <f>+COUNTIF(BQ359:BQ378,BO381)</f>
        <v>0</v>
      </c>
      <c r="BR381" s="238">
        <f t="shared" ref="BR381:BR382" si="182">BP381-BQ381</f>
        <v>0</v>
      </c>
      <c r="BT381" s="238"/>
      <c r="BU381" s="238"/>
      <c r="BV381" s="578">
        <f>+COUNTIF(BV359:BV378,BT381)</f>
        <v>0</v>
      </c>
      <c r="BW381" s="238">
        <f t="shared" ref="BW381:BW382" si="183">BU381-BV381</f>
        <v>0</v>
      </c>
      <c r="BY381" s="238"/>
      <c r="BZ381" s="238"/>
      <c r="CA381" s="578">
        <f>+COUNTIF(CA359:CA378,BY381)</f>
        <v>0</v>
      </c>
      <c r="CB381" s="238">
        <f t="shared" ref="CB381:CB382" si="184">BZ381-CA381</f>
        <v>0</v>
      </c>
      <c r="CD381" s="238"/>
      <c r="CE381" s="238"/>
      <c r="CF381" s="578">
        <f>+COUNTIF(CF359:CF378,CD381)</f>
        <v>0</v>
      </c>
      <c r="CG381" s="238">
        <f t="shared" ref="CG381:CG382" si="185">CE381-CF381</f>
        <v>0</v>
      </c>
      <c r="CI381" s="238"/>
      <c r="CJ381" s="238"/>
      <c r="CK381" s="578">
        <f>+COUNTIF(CK359:CK378,CI381)</f>
        <v>0</v>
      </c>
      <c r="CL381" s="238">
        <f t="shared" ref="CL381:CL382" si="186">CJ381-CK381</f>
        <v>0</v>
      </c>
      <c r="CN381" s="238"/>
      <c r="CO381" s="238"/>
      <c r="CP381" s="578">
        <f>+COUNTIF(CP359:CP378,CN381)</f>
        <v>0</v>
      </c>
      <c r="CQ381" s="238">
        <f t="shared" ref="CQ381:CQ382" si="187">CO381-CP381</f>
        <v>0</v>
      </c>
    </row>
    <row r="382" spans="1:101">
      <c r="A382" s="238"/>
      <c r="B382" s="238"/>
      <c r="C382" s="593" t="str">
        <f>IF(A382="","",COUNTIFS(A359:A378,"&gt;=0",C359:C378,A382))</f>
        <v/>
      </c>
      <c r="D382" s="593"/>
      <c r="E382" s="592" t="str">
        <f>IFERROR(B382-C382,"")</f>
        <v/>
      </c>
      <c r="F382" s="574"/>
      <c r="G382" s="238"/>
      <c r="H382" s="238"/>
      <c r="I382" s="593" t="str">
        <f>IF(G382="","",COUNTIFS(G359:G378,"&gt;=0",I359:I378,G382))</f>
        <v/>
      </c>
      <c r="J382" s="593"/>
      <c r="K382" s="592" t="str">
        <f>IFERROR(H382-I382,"")</f>
        <v/>
      </c>
      <c r="L382" s="574"/>
      <c r="M382" s="238"/>
      <c r="N382" s="238"/>
      <c r="O382" s="593" t="str">
        <f>IF(M382="","",COUNTIFS(M359:M378,"&gt;=0",O359:O378,M382))</f>
        <v/>
      </c>
      <c r="P382" s="593"/>
      <c r="Q382" s="592" t="str">
        <f>IFERROR(N382-O382,"")</f>
        <v/>
      </c>
      <c r="R382" s="574"/>
      <c r="S382" s="238"/>
      <c r="T382" s="238"/>
      <c r="U382" s="593" t="str">
        <f>IF(S382="","",COUNTIFS(S359:S378,"&gt;=0",U359:U378,S382))</f>
        <v/>
      </c>
      <c r="V382" s="593"/>
      <c r="W382" s="592" t="str">
        <f>IFERROR(T382-U382,"")</f>
        <v/>
      </c>
      <c r="X382" s="574"/>
      <c r="Y382" s="238"/>
      <c r="Z382" s="238"/>
      <c r="AA382" s="593" t="str">
        <f>IF(Y382="","",COUNTIFS(Y359:Y378,"&gt;=0",AA359:AA378,Y382))</f>
        <v/>
      </c>
      <c r="AB382" s="593"/>
      <c r="AC382" s="592" t="str">
        <f>IFERROR(Z382-AA382,"")</f>
        <v/>
      </c>
      <c r="AE382" s="238"/>
      <c r="AF382" s="238"/>
      <c r="AG382" s="593" t="str">
        <f>IF(AE382="","",COUNTIFS(AE359:AE378,"&gt;=0",AG359:AG378,AE382))</f>
        <v/>
      </c>
      <c r="AH382" s="593"/>
      <c r="AI382" s="592" t="str">
        <f>IFERROR(AF382-AG382,"")</f>
        <v/>
      </c>
      <c r="AK382" s="238"/>
      <c r="AL382" s="238"/>
      <c r="AM382" s="593" t="str">
        <f>IF(AK382="","",COUNTIFS(AK359:AK378,"&gt;=0",AM359:AM378,AK382))</f>
        <v/>
      </c>
      <c r="AN382" s="593"/>
      <c r="AO382" s="592" t="str">
        <f>IFERROR(AL382-AM382,"")</f>
        <v/>
      </c>
      <c r="AQ382" s="238"/>
      <c r="AR382" s="238"/>
      <c r="AS382" s="593" t="str">
        <f>IF(AQ382="","",COUNTIFS(AQ359:AQ378,"&gt;=0",AS359:AS378,AQ382))</f>
        <v/>
      </c>
      <c r="AT382" s="593"/>
      <c r="AU382" s="592" t="str">
        <f>IFERROR(AR382-AS382,"")</f>
        <v/>
      </c>
      <c r="AW382" s="238"/>
      <c r="AX382" s="238"/>
      <c r="AY382" s="593" t="str">
        <f>IF(AW382="","",COUNTIFS(AW359:AW378,"&gt;=0",AY359:AY378,AW382))</f>
        <v/>
      </c>
      <c r="AZ382" s="593"/>
      <c r="BA382" s="592" t="str">
        <f>IFERROR(AX382-AY382,"")</f>
        <v/>
      </c>
      <c r="BC382" s="238"/>
      <c r="BD382" s="238"/>
      <c r="BE382" s="593" t="str">
        <f>IF(BC382="","",COUNTIFS(BC359:BC378,"&gt;=0",BE359:BE378,BC382))</f>
        <v/>
      </c>
      <c r="BF382" s="593"/>
      <c r="BG382" s="592" t="str">
        <f>IFERROR(BD382-BE382,"")</f>
        <v/>
      </c>
      <c r="BH382" s="572"/>
      <c r="BI382" s="238"/>
      <c r="BJ382" s="238"/>
      <c r="BK382" s="593" t="str">
        <f>IF(BI382="","",COUNTIFS(BI359:BI378,"&gt;=0",BK359:BK378,BI382))</f>
        <v/>
      </c>
      <c r="BL382" s="593"/>
      <c r="BM382" s="592" t="str">
        <f>IFERROR(BJ382-BK382,"")</f>
        <v/>
      </c>
      <c r="BO382" s="238"/>
      <c r="BP382" s="238"/>
      <c r="BQ382" s="578">
        <f>+COUNTIF(BQ359:BQ378,BO382)</f>
        <v>0</v>
      </c>
      <c r="BR382" s="238">
        <f t="shared" si="182"/>
        <v>0</v>
      </c>
      <c r="BT382" s="238"/>
      <c r="BU382" s="238"/>
      <c r="BV382" s="578">
        <f>+COUNTIF(BV359:BV378,BT382)</f>
        <v>0</v>
      </c>
      <c r="BW382" s="238">
        <f t="shared" si="183"/>
        <v>0</v>
      </c>
      <c r="BY382" s="238"/>
      <c r="BZ382" s="238"/>
      <c r="CA382" s="578">
        <f>+COUNTIF(CA359:CA378,BY382)</f>
        <v>0</v>
      </c>
      <c r="CB382" s="238">
        <f t="shared" si="184"/>
        <v>0</v>
      </c>
      <c r="CD382" s="238"/>
      <c r="CE382" s="238"/>
      <c r="CF382" s="578">
        <f>+COUNTIF(CF359:CF378,CD382)</f>
        <v>0</v>
      </c>
      <c r="CG382" s="238">
        <f t="shared" si="185"/>
        <v>0</v>
      </c>
      <c r="CI382" s="238"/>
      <c r="CJ382" s="238"/>
      <c r="CK382" s="578">
        <f>+COUNTIF(CK359:CK378,CI382)</f>
        <v>0</v>
      </c>
      <c r="CL382" s="238">
        <f t="shared" si="186"/>
        <v>0</v>
      </c>
      <c r="CN382" s="238"/>
      <c r="CO382" s="238"/>
      <c r="CP382" s="578">
        <f>+COUNTIF(CP359:CP378,CN382)</f>
        <v>0</v>
      </c>
      <c r="CQ382" s="238">
        <f t="shared" si="187"/>
        <v>0</v>
      </c>
      <c r="CR382" s="413"/>
      <c r="CS382" s="413"/>
      <c r="CT382" s="413"/>
      <c r="CU382" s="413"/>
      <c r="CV382" s="413"/>
      <c r="CW382" s="413"/>
    </row>
    <row r="383" spans="1:101" s="413" customFormat="1" ht="15.75">
      <c r="A383" s="656" t="s">
        <v>104</v>
      </c>
      <c r="B383" s="657">
        <f>SUM(B380:B382)</f>
        <v>8</v>
      </c>
      <c r="C383" s="657">
        <f>SUM(C380:C382)</f>
        <v>0</v>
      </c>
      <c r="D383" s="488"/>
      <c r="F383" s="628"/>
      <c r="G383" s="656" t="s">
        <v>104</v>
      </c>
      <c r="H383" s="657">
        <f>SUM(H380:H382)</f>
        <v>7</v>
      </c>
      <c r="I383" s="657">
        <f>SUM(I380:I382)</f>
        <v>0</v>
      </c>
      <c r="J383" s="488"/>
      <c r="L383" s="628"/>
      <c r="M383" s="656" t="s">
        <v>104</v>
      </c>
      <c r="N383" s="657">
        <f>SUM(N380:N382)</f>
        <v>4</v>
      </c>
      <c r="O383" s="657">
        <f>SUM(O380:O382)</f>
        <v>5</v>
      </c>
      <c r="P383" s="488"/>
      <c r="R383" s="628"/>
      <c r="S383" s="656" t="s">
        <v>104</v>
      </c>
      <c r="T383" s="657">
        <f>SUM(T380:T382)</f>
        <v>4</v>
      </c>
      <c r="U383" s="657">
        <f>SUM(U380:U382)</f>
        <v>5</v>
      </c>
      <c r="V383" s="488"/>
      <c r="X383" s="628"/>
      <c r="Y383" s="656" t="s">
        <v>104</v>
      </c>
      <c r="Z383" s="657">
        <f>SUM(Z380:Z382)</f>
        <v>0</v>
      </c>
      <c r="AA383" s="657">
        <f>SUM(AA380:AA382)</f>
        <v>0</v>
      </c>
      <c r="AB383" s="488"/>
      <c r="AE383" s="656" t="s">
        <v>104</v>
      </c>
      <c r="AF383" s="657">
        <f>SUM(AF380:AF382)</f>
        <v>0</v>
      </c>
      <c r="AG383" s="657">
        <f>SUM(AG380:AG382)</f>
        <v>0</v>
      </c>
      <c r="AH383" s="488"/>
      <c r="AK383" s="656" t="s">
        <v>104</v>
      </c>
      <c r="AL383" s="657">
        <f>SUM(AL380:AL382)</f>
        <v>0</v>
      </c>
      <c r="AM383" s="657">
        <f>SUM(AM380:AM382)</f>
        <v>0</v>
      </c>
      <c r="AN383" s="488"/>
      <c r="AQ383" s="656" t="s">
        <v>104</v>
      </c>
      <c r="AR383" s="657">
        <f>SUM(AR380:AR382)</f>
        <v>0</v>
      </c>
      <c r="AS383" s="657">
        <f>SUM(AS380:AS382)</f>
        <v>0</v>
      </c>
      <c r="AT383" s="488"/>
      <c r="AW383" s="656" t="s">
        <v>104</v>
      </c>
      <c r="AX383" s="657">
        <f>SUM(AX380:AX382)</f>
        <v>4</v>
      </c>
      <c r="AY383" s="657">
        <f>SUM(AY380:AY382)</f>
        <v>2</v>
      </c>
      <c r="AZ383" s="488"/>
      <c r="BC383" s="656" t="s">
        <v>104</v>
      </c>
      <c r="BD383" s="657">
        <f>SUM(BD380:BD382)</f>
        <v>4</v>
      </c>
      <c r="BE383" s="657">
        <f>SUM(BE380:BE382)</f>
        <v>4</v>
      </c>
      <c r="BF383" s="488"/>
      <c r="BI383" s="656" t="s">
        <v>104</v>
      </c>
      <c r="BJ383" s="657">
        <f>SUM(BJ380:BJ382)</f>
        <v>0</v>
      </c>
      <c r="BK383" s="657">
        <f>SUM(BK380:BK382)</f>
        <v>0</v>
      </c>
      <c r="BL383" s="488"/>
      <c r="BO383" s="656" t="s">
        <v>104</v>
      </c>
      <c r="BP383" s="657">
        <f>SUM(BP380:BP382)</f>
        <v>0</v>
      </c>
      <c r="BQ383" s="657">
        <f>SUM(BQ380:BQ382)</f>
        <v>0</v>
      </c>
      <c r="BT383" s="656" t="s">
        <v>104</v>
      </c>
      <c r="BU383" s="657">
        <f>SUM(BU380:BU382)</f>
        <v>0</v>
      </c>
      <c r="BV383" s="657">
        <f>SUM(BV380:BV382)</f>
        <v>0</v>
      </c>
      <c r="BY383" s="656" t="s">
        <v>104</v>
      </c>
      <c r="BZ383" s="657">
        <f>SUM(BZ380:BZ382)</f>
        <v>0</v>
      </c>
      <c r="CA383" s="657">
        <f>SUM(CA380:CA382)</f>
        <v>0</v>
      </c>
      <c r="CD383" s="656" t="s">
        <v>104</v>
      </c>
      <c r="CE383" s="657">
        <f>SUM(CE380:CE382)</f>
        <v>0</v>
      </c>
      <c r="CF383" s="657">
        <f>SUM(CF380:CF382)</f>
        <v>0</v>
      </c>
      <c r="CI383" s="656" t="s">
        <v>104</v>
      </c>
      <c r="CJ383" s="657">
        <f>SUM(CJ380:CJ382)</f>
        <v>0</v>
      </c>
      <c r="CK383" s="657">
        <f>SUM(CK380:CK382)</f>
        <v>0</v>
      </c>
      <c r="CN383" s="656" t="s">
        <v>104</v>
      </c>
      <c r="CO383" s="657">
        <f>SUM(CO380:CO382)</f>
        <v>0</v>
      </c>
      <c r="CP383" s="657">
        <f>SUM(CP380:CP382)</f>
        <v>0</v>
      </c>
      <c r="CR383" s="169"/>
      <c r="CS383" s="169"/>
      <c r="CT383" s="169"/>
      <c r="CU383" s="169"/>
      <c r="CV383" s="169"/>
      <c r="CW383" s="169"/>
    </row>
    <row r="384" spans="1:101" ht="15.75">
      <c r="A384" s="970" t="s">
        <v>105</v>
      </c>
      <c r="B384" s="970"/>
      <c r="C384" s="447">
        <f>SUM(B383,N383,T383,Z383,AF383,AL383,AX383,AR383,BD383,BJ383,H383)</f>
        <v>31</v>
      </c>
      <c r="D384" s="512"/>
      <c r="G384" s="577">
        <v>137</v>
      </c>
      <c r="R384" s="571"/>
      <c r="S384" s="577">
        <v>137</v>
      </c>
      <c r="X384" s="571"/>
    </row>
    <row r="385" spans="1:95" ht="15.75">
      <c r="A385" s="968" t="s">
        <v>103</v>
      </c>
      <c r="B385" s="969"/>
      <c r="C385" s="447">
        <f>SUM(C383,O383,U383,AA383,AG383,AM383,AS383,AY383,BE383,BK383,I383)</f>
        <v>16</v>
      </c>
      <c r="D385" s="512"/>
    </row>
    <row r="386" spans="1:95" ht="7.9" customHeight="1">
      <c r="F386" s="512"/>
      <c r="G386" s="512"/>
      <c r="K386" s="512"/>
      <c r="P386" s="512"/>
      <c r="Q386" s="512"/>
      <c r="R386" s="512"/>
      <c r="S386" s="512"/>
      <c r="W386" s="512"/>
      <c r="AB386" s="512"/>
      <c r="AK386" s="512"/>
      <c r="AL386" s="512"/>
      <c r="AM386" s="512"/>
      <c r="AN386" s="512"/>
      <c r="AQ386" s="512"/>
      <c r="AR386" s="512"/>
      <c r="AS386" s="512"/>
      <c r="AT386" s="512"/>
      <c r="AW386" s="512"/>
      <c r="AX386" s="512"/>
      <c r="AY386" s="512"/>
      <c r="AZ386" s="512"/>
      <c r="BC386" s="512"/>
      <c r="BD386" s="512"/>
      <c r="BE386" s="512"/>
      <c r="BF386" s="512"/>
      <c r="BI386" s="512"/>
      <c r="BJ386" s="512"/>
      <c r="BK386" s="512"/>
      <c r="BL386" s="512"/>
    </row>
    <row r="387" spans="1:95" ht="18" customHeight="1">
      <c r="A387" s="728" t="s">
        <v>762</v>
      </c>
      <c r="B387" s="974" t="s">
        <v>598</v>
      </c>
      <c r="C387" s="974"/>
      <c r="D387" s="974" t="s">
        <v>691</v>
      </c>
      <c r="E387" s="974"/>
      <c r="F387" s="512"/>
      <c r="K387" s="512"/>
      <c r="P387" s="512"/>
      <c r="Q387" s="512"/>
      <c r="R387" s="512"/>
      <c r="S387" s="512"/>
      <c r="W387" s="512"/>
      <c r="AB387" s="512"/>
      <c r="AE387" s="974" t="s">
        <v>598</v>
      </c>
      <c r="AF387" s="974"/>
      <c r="AK387" s="974" t="s">
        <v>598</v>
      </c>
      <c r="AL387" s="974"/>
      <c r="AQ387" s="974" t="s">
        <v>598</v>
      </c>
      <c r="AR387" s="974"/>
      <c r="AW387" s="512"/>
      <c r="AX387" s="512"/>
      <c r="AY387" s="512"/>
      <c r="AZ387" s="512"/>
      <c r="BC387" s="512"/>
      <c r="BD387" s="512"/>
      <c r="BE387" s="512"/>
      <c r="BF387" s="512"/>
      <c r="BI387" s="512"/>
      <c r="BJ387" s="512"/>
      <c r="BK387" s="512"/>
      <c r="BL387" s="512"/>
    </row>
    <row r="388" spans="1:95" ht="18" customHeight="1">
      <c r="A388" s="730" t="s">
        <v>63</v>
      </c>
      <c r="B388" s="973">
        <f>IFERROR(Qty!J406,"")</f>
        <v>4841.8888888888887</v>
      </c>
      <c r="C388" s="973"/>
      <c r="D388" s="1008">
        <f>IFERROR(B389-B388,"")</f>
        <v>73.111111111111313</v>
      </c>
      <c r="E388" s="1008"/>
      <c r="AE388" s="973">
        <f>IFERROR(Qty!$J$407,"")</f>
        <v>4270</v>
      </c>
      <c r="AF388" s="973"/>
      <c r="AK388" s="973">
        <f>IFERROR(Qty!$J$407,"")</f>
        <v>4270</v>
      </c>
      <c r="AL388" s="973"/>
      <c r="AQ388" s="973">
        <f>IFERROR(Qty!$J$407,"")</f>
        <v>4270</v>
      </c>
      <c r="AR388" s="973"/>
    </row>
    <row r="389" spans="1:95" ht="18" customHeight="1">
      <c r="A389" s="731" t="s">
        <v>761</v>
      </c>
      <c r="B389" s="972">
        <f>IFERROR(Qty!Q406,"")</f>
        <v>4915</v>
      </c>
      <c r="C389" s="972"/>
      <c r="D389" s="1008"/>
      <c r="E389" s="1008"/>
      <c r="AE389" s="972">
        <f>IFERROR(Qty!$Q$407,"")</f>
        <v>4270</v>
      </c>
      <c r="AF389" s="972"/>
      <c r="AK389" s="972">
        <f>IFERROR(Qty!$Q$407,"")</f>
        <v>4270</v>
      </c>
      <c r="AL389" s="972"/>
      <c r="AQ389" s="972">
        <f>IFERROR(Qty!$Q$407,"")</f>
        <v>4270</v>
      </c>
      <c r="AR389" s="972"/>
    </row>
    <row r="390" spans="1:95">
      <c r="S390" s="963" t="s">
        <v>795</v>
      </c>
      <c r="T390" s="963"/>
      <c r="U390" s="828" t="str">
        <f>IFERROR(VLOOKUP(T391,'CHANGE SHIFT'!$B:$C,2,FALSE),"")</f>
        <v/>
      </c>
      <c r="V390" s="592" t="str">
        <f>IFERROR(VLOOKUP(T391,'SETT AREA UNIT'!$B:$C,2,FALSE),"")</f>
        <v/>
      </c>
      <c r="W390" s="827"/>
      <c r="BC390" s="963" t="s">
        <v>795</v>
      </c>
      <c r="BD390" s="963"/>
      <c r="BE390" s="828" t="str">
        <f>IFERROR(VLOOKUP(BD391,'CHANGE SHIFT'!$B:$C,2,FALSE),"")</f>
        <v/>
      </c>
      <c r="BF390" s="592" t="str">
        <f>IFERROR(VLOOKUP(BD391,'SETT AREA UNIT'!$B:$C,2,FALSE),"")</f>
        <v/>
      </c>
    </row>
    <row r="391" spans="1:95" ht="18.75">
      <c r="A391" s="971" t="s">
        <v>10</v>
      </c>
      <c r="B391" s="971"/>
      <c r="C391" s="971"/>
      <c r="E391" s="571"/>
      <c r="F391" s="571"/>
      <c r="K391" s="756"/>
      <c r="L391" s="756"/>
      <c r="Q391" s="756"/>
      <c r="R391" s="756"/>
      <c r="S391" s="736" t="s">
        <v>769</v>
      </c>
      <c r="T391" s="238"/>
      <c r="U391" s="592" t="str">
        <f>IFERROR(VLOOKUP(T391,'Loading RTK'!$C:$D,2,FALSE),"")</f>
        <v/>
      </c>
      <c r="V391" s="592" t="str">
        <f>IFERROR(IF(T391="","",VLOOKUP(T391,'UNIT UNREG'!$B:$C,2,FALSE)),"")</f>
        <v/>
      </c>
      <c r="X391" s="571"/>
      <c r="Y391" s="512"/>
      <c r="Z391" s="512"/>
      <c r="AA391" s="512"/>
      <c r="AC391" s="571"/>
      <c r="AE391" s="512"/>
      <c r="AF391" s="512"/>
      <c r="AG391" s="512"/>
      <c r="AI391" s="571"/>
      <c r="AK391" s="512"/>
      <c r="AL391" s="512"/>
      <c r="AM391" s="512"/>
      <c r="AO391" s="571"/>
      <c r="AQ391" s="512"/>
      <c r="AR391" s="512"/>
      <c r="AS391" s="512"/>
      <c r="AU391" s="571"/>
      <c r="AW391" s="512"/>
      <c r="AX391" s="512"/>
      <c r="AY391" s="512"/>
      <c r="BA391" s="571"/>
      <c r="BC391" s="736" t="s">
        <v>769</v>
      </c>
      <c r="BD391" s="238"/>
      <c r="BE391" s="592" t="str">
        <f>IFERROR(VLOOKUP(BD391,'Loading RTK'!$C:$D,2,FALSE),"")</f>
        <v/>
      </c>
      <c r="BF391" s="592" t="str">
        <f>IFERROR(IF(BD391="","",VLOOKUP(BD391,'UNIT UNREG'!$B:$C,2,FALSE)),"")</f>
        <v/>
      </c>
      <c r="BG391" s="571"/>
      <c r="BI391" s="512"/>
      <c r="BJ391" s="512"/>
      <c r="BK391" s="512"/>
      <c r="BM391" s="571"/>
    </row>
    <row r="392" spans="1:95" ht="21">
      <c r="A392" s="965" t="s">
        <v>572</v>
      </c>
      <c r="B392" s="966"/>
      <c r="C392" s="966"/>
      <c r="D392" s="966"/>
      <c r="E392" s="967"/>
      <c r="F392" s="571"/>
      <c r="G392" s="965" t="s">
        <v>573</v>
      </c>
      <c r="H392" s="966"/>
      <c r="I392" s="966"/>
      <c r="J392" s="966"/>
      <c r="K392" s="967"/>
      <c r="L392" s="571"/>
      <c r="M392" s="965" t="s">
        <v>171</v>
      </c>
      <c r="N392" s="966"/>
      <c r="O392" s="966"/>
      <c r="P392" s="966"/>
      <c r="Q392" s="967"/>
      <c r="R392" s="571"/>
      <c r="S392" s="965" t="s">
        <v>90</v>
      </c>
      <c r="T392" s="966"/>
      <c r="U392" s="966"/>
      <c r="V392" s="966"/>
      <c r="W392" s="967"/>
      <c r="X392" s="571"/>
      <c r="Y392" s="965" t="s">
        <v>172</v>
      </c>
      <c r="Z392" s="966"/>
      <c r="AA392" s="966"/>
      <c r="AB392" s="966"/>
      <c r="AC392" s="967"/>
      <c r="AE392" s="965" t="s">
        <v>188</v>
      </c>
      <c r="AF392" s="966"/>
      <c r="AG392" s="966"/>
      <c r="AH392" s="966"/>
      <c r="AI392" s="967"/>
      <c r="AK392" s="965" t="s">
        <v>199</v>
      </c>
      <c r="AL392" s="966"/>
      <c r="AM392" s="966"/>
      <c r="AN392" s="966"/>
      <c r="AO392" s="967"/>
      <c r="AQ392" s="965" t="s">
        <v>536</v>
      </c>
      <c r="AR392" s="966"/>
      <c r="AS392" s="966"/>
      <c r="AT392" s="966"/>
      <c r="AU392" s="967"/>
      <c r="AW392" s="965" t="s">
        <v>197</v>
      </c>
      <c r="AX392" s="966"/>
      <c r="AY392" s="966"/>
      <c r="AZ392" s="966"/>
      <c r="BA392" s="967"/>
      <c r="BC392" s="965" t="s">
        <v>168</v>
      </c>
      <c r="BD392" s="966"/>
      <c r="BE392" s="966"/>
      <c r="BF392" s="966"/>
      <c r="BG392" s="967"/>
      <c r="BI392" s="965" t="s">
        <v>189</v>
      </c>
      <c r="BJ392" s="966"/>
      <c r="BK392" s="966"/>
      <c r="BL392" s="966"/>
      <c r="BM392" s="967"/>
      <c r="BO392" s="964" t="s">
        <v>190</v>
      </c>
      <c r="BP392" s="964"/>
      <c r="BQ392" s="964"/>
      <c r="BR392" s="964"/>
      <c r="BT392" s="964" t="s">
        <v>191</v>
      </c>
      <c r="BU392" s="964"/>
      <c r="BV392" s="964"/>
      <c r="BW392" s="964"/>
      <c r="BY392" s="964" t="s">
        <v>192</v>
      </c>
      <c r="BZ392" s="964"/>
      <c r="CA392" s="964"/>
      <c r="CB392" s="964"/>
      <c r="CD392" s="964" t="s">
        <v>193</v>
      </c>
      <c r="CE392" s="964"/>
      <c r="CF392" s="964"/>
      <c r="CG392" s="964"/>
      <c r="CI392" s="964" t="s">
        <v>194</v>
      </c>
      <c r="CJ392" s="964"/>
      <c r="CK392" s="964"/>
      <c r="CL392" s="964"/>
      <c r="CN392" s="964" t="s">
        <v>195</v>
      </c>
      <c r="CO392" s="964"/>
      <c r="CP392" s="964"/>
      <c r="CQ392" s="964"/>
    </row>
    <row r="393" spans="1:95" ht="15.75">
      <c r="A393" s="231" t="s">
        <v>84</v>
      </c>
      <c r="B393" s="68" t="s">
        <v>151</v>
      </c>
      <c r="C393" s="68" t="s">
        <v>152</v>
      </c>
      <c r="D393" s="68" t="s">
        <v>434</v>
      </c>
      <c r="E393" s="68" t="s">
        <v>167</v>
      </c>
      <c r="F393" s="571"/>
      <c r="G393" s="231" t="s">
        <v>84</v>
      </c>
      <c r="H393" s="68" t="s">
        <v>151</v>
      </c>
      <c r="I393" s="68" t="s">
        <v>152</v>
      </c>
      <c r="J393" s="68" t="s">
        <v>434</v>
      </c>
      <c r="K393" s="68" t="s">
        <v>167</v>
      </c>
      <c r="L393" s="571"/>
      <c r="M393" s="231" t="s">
        <v>84</v>
      </c>
      <c r="N393" s="68" t="s">
        <v>151</v>
      </c>
      <c r="O393" s="68" t="s">
        <v>152</v>
      </c>
      <c r="P393" s="68" t="s">
        <v>434</v>
      </c>
      <c r="Q393" s="68" t="s">
        <v>167</v>
      </c>
      <c r="R393" s="571"/>
      <c r="S393" s="231" t="s">
        <v>84</v>
      </c>
      <c r="T393" s="68" t="s">
        <v>151</v>
      </c>
      <c r="U393" s="68" t="s">
        <v>152</v>
      </c>
      <c r="V393" s="68" t="s">
        <v>434</v>
      </c>
      <c r="W393" s="68" t="s">
        <v>167</v>
      </c>
      <c r="X393" s="571"/>
      <c r="Y393" s="231" t="s">
        <v>84</v>
      </c>
      <c r="Z393" s="68" t="s">
        <v>151</v>
      </c>
      <c r="AA393" s="68" t="s">
        <v>152</v>
      </c>
      <c r="AB393" s="68" t="s">
        <v>434</v>
      </c>
      <c r="AC393" s="68" t="s">
        <v>167</v>
      </c>
      <c r="AD393" s="571"/>
      <c r="AE393" s="231" t="s">
        <v>84</v>
      </c>
      <c r="AF393" s="68" t="s">
        <v>151</v>
      </c>
      <c r="AG393" s="68" t="s">
        <v>152</v>
      </c>
      <c r="AH393" s="68" t="s">
        <v>434</v>
      </c>
      <c r="AI393" s="68" t="s">
        <v>167</v>
      </c>
      <c r="AJ393" s="571"/>
      <c r="AK393" s="231" t="s">
        <v>84</v>
      </c>
      <c r="AL393" s="68" t="s">
        <v>151</v>
      </c>
      <c r="AM393" s="68" t="s">
        <v>152</v>
      </c>
      <c r="AN393" s="68" t="s">
        <v>434</v>
      </c>
      <c r="AO393" s="68" t="s">
        <v>167</v>
      </c>
      <c r="AP393" s="571"/>
      <c r="AQ393" s="231" t="s">
        <v>84</v>
      </c>
      <c r="AR393" s="68" t="s">
        <v>151</v>
      </c>
      <c r="AS393" s="68" t="s">
        <v>152</v>
      </c>
      <c r="AT393" s="68" t="s">
        <v>434</v>
      </c>
      <c r="AU393" s="68" t="s">
        <v>167</v>
      </c>
      <c r="AV393" s="571"/>
      <c r="AW393" s="231" t="s">
        <v>84</v>
      </c>
      <c r="AX393" s="68" t="s">
        <v>151</v>
      </c>
      <c r="AY393" s="68" t="s">
        <v>152</v>
      </c>
      <c r="AZ393" s="68" t="s">
        <v>434</v>
      </c>
      <c r="BA393" s="68" t="s">
        <v>167</v>
      </c>
      <c r="BB393" s="571"/>
      <c r="BC393" s="231" t="s">
        <v>84</v>
      </c>
      <c r="BD393" s="68" t="s">
        <v>151</v>
      </c>
      <c r="BE393" s="68" t="s">
        <v>152</v>
      </c>
      <c r="BF393" s="68" t="s">
        <v>434</v>
      </c>
      <c r="BG393" s="68" t="s">
        <v>167</v>
      </c>
      <c r="BH393" s="571"/>
      <c r="BI393" s="231" t="s">
        <v>84</v>
      </c>
      <c r="BJ393" s="68" t="s">
        <v>151</v>
      </c>
      <c r="BK393" s="68" t="s">
        <v>152</v>
      </c>
      <c r="BL393" s="68" t="s">
        <v>434</v>
      </c>
      <c r="BM393" s="68" t="s">
        <v>167</v>
      </c>
      <c r="BO393" s="68" t="s">
        <v>84</v>
      </c>
      <c r="BP393" s="68" t="s">
        <v>102</v>
      </c>
      <c r="BQ393" s="68" t="s">
        <v>79</v>
      </c>
      <c r="BR393" s="68" t="s">
        <v>167</v>
      </c>
      <c r="BT393" s="68" t="s">
        <v>84</v>
      </c>
      <c r="BU393" s="68" t="s">
        <v>102</v>
      </c>
      <c r="BV393" s="68" t="s">
        <v>79</v>
      </c>
      <c r="BW393" s="68" t="s">
        <v>167</v>
      </c>
      <c r="BY393" s="68" t="s">
        <v>84</v>
      </c>
      <c r="BZ393" s="68" t="s">
        <v>102</v>
      </c>
      <c r="CA393" s="68" t="s">
        <v>79</v>
      </c>
      <c r="CB393" s="68" t="s">
        <v>167</v>
      </c>
      <c r="CD393" s="68" t="s">
        <v>84</v>
      </c>
      <c r="CE393" s="68" t="s">
        <v>102</v>
      </c>
      <c r="CF393" s="68" t="s">
        <v>79</v>
      </c>
      <c r="CG393" s="68" t="s">
        <v>167</v>
      </c>
      <c r="CI393" s="68" t="s">
        <v>84</v>
      </c>
      <c r="CJ393" s="68" t="s">
        <v>102</v>
      </c>
      <c r="CK393" s="68" t="s">
        <v>79</v>
      </c>
      <c r="CL393" s="68" t="s">
        <v>167</v>
      </c>
      <c r="CN393" s="68" t="s">
        <v>84</v>
      </c>
      <c r="CO393" s="68" t="s">
        <v>102</v>
      </c>
      <c r="CP393" s="68" t="s">
        <v>79</v>
      </c>
      <c r="CQ393" s="68" t="s">
        <v>167</v>
      </c>
    </row>
    <row r="394" spans="1:95">
      <c r="A394" s="238">
        <v>27</v>
      </c>
      <c r="B394" s="7">
        <v>346</v>
      </c>
      <c r="C394" s="356" t="s">
        <v>65</v>
      </c>
      <c r="D394" s="592" t="str">
        <f>IFERROR(VLOOKUP(B394,'SETT AREA UNIT'!$B:$C,2,FALSE),"")</f>
        <v>KM 69</v>
      </c>
      <c r="E394" s="592" t="str">
        <f>IFERROR(IF(B394="","",VLOOKUP(B394,'UNIT UNREG'!$B:$C,2,FALSE)),"")</f>
        <v/>
      </c>
      <c r="F394" s="574"/>
      <c r="G394" s="238">
        <v>45</v>
      </c>
      <c r="H394" s="7">
        <v>326</v>
      </c>
      <c r="I394" s="356" t="s">
        <v>574</v>
      </c>
      <c r="J394" s="592" t="str">
        <f>IFERROR(VLOOKUP(H394,'SETT AREA UNIT'!$B:$C,2,FALSE),"")</f>
        <v>KM 69</v>
      </c>
      <c r="K394" s="592" t="str">
        <f>IFERROR(IF(H394="","",VLOOKUP(H394,'UNIT UNREG'!$B:$C,2,FALSE)),"")</f>
        <v/>
      </c>
      <c r="L394" s="574"/>
      <c r="M394" s="238">
        <v>1</v>
      </c>
      <c r="N394" s="7">
        <v>275</v>
      </c>
      <c r="O394" s="433" t="s">
        <v>427</v>
      </c>
      <c r="P394" s="592" t="str">
        <f>IFERROR(VLOOKUP(N394,'SETT AREA UNIT'!$B:$C,2,FALSE),"")</f>
        <v>KM 69</v>
      </c>
      <c r="Q394" s="592" t="str">
        <f>IFERROR(IF(N394="","",VLOOKUP(N394,'UNIT UNREG'!$B:$C,2,FALSE)),"")</f>
        <v/>
      </c>
      <c r="R394" s="574"/>
      <c r="S394" s="238">
        <v>0</v>
      </c>
      <c r="T394" s="7">
        <v>267</v>
      </c>
      <c r="U394" s="724" t="s">
        <v>70</v>
      </c>
      <c r="V394" s="592" t="str">
        <f>IFERROR(VLOOKUP(T394,'SETT AREA UNIT'!$B:$C,2,FALSE),"")</f>
        <v>KM 69</v>
      </c>
      <c r="W394" s="592" t="str">
        <f>IFERROR(IF(T394="","",VLOOKUP(T394,'UNIT UNREG'!$B:$C,2,FALSE)),"")</f>
        <v/>
      </c>
      <c r="X394" s="574"/>
      <c r="Y394" s="238"/>
      <c r="Z394" s="238"/>
      <c r="AA394" s="573"/>
      <c r="AB394" s="592" t="str">
        <f>IFERROR(VLOOKUP(Z394,'SETT AREA UNIT'!$B:$C,2,FALSE),"")</f>
        <v/>
      </c>
      <c r="AC394" s="592" t="str">
        <f>IFERROR(IF(Z394="","",VLOOKUP(Z394,'UNIT UNREG'!$B:$C,2,FALSE)),"")</f>
        <v/>
      </c>
      <c r="AE394" s="238"/>
      <c r="AF394" s="238"/>
      <c r="AG394" s="573"/>
      <c r="AH394" s="592" t="str">
        <f>IFERROR(VLOOKUP(AF394,'SETT AREA UNIT'!$B:$C,2,FALSE),"")</f>
        <v/>
      </c>
      <c r="AI394" s="592" t="str">
        <f>IFERROR(IF(AF394="","",VLOOKUP(AF394,'UNIT UNREG'!$B:$C,2,FALSE)),"")</f>
        <v/>
      </c>
      <c r="AK394" s="238"/>
      <c r="AL394" s="238"/>
      <c r="AM394" s="238"/>
      <c r="AN394" s="592" t="str">
        <f>IFERROR(VLOOKUP(AL394,'SETT AREA UNIT'!$B:$C,2,FALSE),"")</f>
        <v/>
      </c>
      <c r="AO394" s="592" t="str">
        <f>IFERROR(IF(AL394="","",VLOOKUP(AL394,'UNIT UNREG'!$B:$C,2,FALSE)),"")</f>
        <v/>
      </c>
      <c r="AQ394" s="238"/>
      <c r="AR394" s="238"/>
      <c r="AS394" s="238"/>
      <c r="AT394" s="592" t="str">
        <f>IFERROR(VLOOKUP(AR394,'SETT AREA UNIT'!$B:$C,2,FALSE),"")</f>
        <v/>
      </c>
      <c r="AU394" s="592" t="str">
        <f>IFERROR(IF(AR394="","",VLOOKUP(AR394,'UNIT UNREG'!$B:$C,2,FALSE)),"")</f>
        <v/>
      </c>
      <c r="AW394" s="238">
        <v>8</v>
      </c>
      <c r="AX394" s="7">
        <v>409</v>
      </c>
      <c r="AY394" s="426" t="s">
        <v>394</v>
      </c>
      <c r="AZ394" s="592" t="str">
        <f>IFERROR(VLOOKUP(AX394,'SETT AREA UNIT'!$B:$C,2,FALSE),"")</f>
        <v>KM 34</v>
      </c>
      <c r="BA394" s="592" t="str">
        <f>IFERROR(IF(AX394="","",VLOOKUP(AX394,'UNIT UNREG'!$B:$C,2,FALSE)),"")</f>
        <v/>
      </c>
      <c r="BC394" s="238">
        <v>0</v>
      </c>
      <c r="BD394" s="7">
        <v>371</v>
      </c>
      <c r="BE394" s="418" t="s">
        <v>566</v>
      </c>
      <c r="BF394" s="592" t="str">
        <f>IFERROR(VLOOKUP(BD394,'SETT AREA UNIT'!$B:$C,2,FALSE),"")</f>
        <v>KM 65</v>
      </c>
      <c r="BG394" s="592" t="str">
        <f>IFERROR(IF(BD394="","",VLOOKUP(BD394,'UNIT UNREG'!$B:$C,2,FALSE)),"")</f>
        <v/>
      </c>
      <c r="BH394" s="572"/>
      <c r="BI394" s="238"/>
      <c r="BJ394" s="238"/>
      <c r="BK394" s="238"/>
      <c r="BL394" s="592" t="str">
        <f>IFERROR(VLOOKUP(BJ394,'SETT AREA UNIT'!$B:$C,2,FALSE),"")</f>
        <v/>
      </c>
      <c r="BM394" s="592" t="str">
        <f>IFERROR(VLOOKUP(BJ394,'UNIT UNREG'!$B:$C,2,FALSE),"")</f>
        <v>UNREG</v>
      </c>
      <c r="BO394" s="238"/>
      <c r="BP394" s="238"/>
      <c r="BQ394" s="238"/>
      <c r="BR394" s="238"/>
      <c r="BT394" s="238"/>
      <c r="BU394" s="238"/>
      <c r="BV394" s="238"/>
      <c r="BW394" s="238"/>
      <c r="BY394" s="238"/>
      <c r="BZ394" s="238"/>
      <c r="CA394" s="238"/>
      <c r="CB394" s="238"/>
      <c r="CD394" s="238"/>
      <c r="CE394" s="238"/>
      <c r="CF394" s="238"/>
      <c r="CG394" s="238"/>
      <c r="CI394" s="238"/>
      <c r="CJ394" s="238"/>
      <c r="CK394" s="238"/>
      <c r="CL394" s="238"/>
      <c r="CN394" s="238"/>
      <c r="CO394" s="238"/>
      <c r="CP394" s="238"/>
      <c r="CQ394" s="238"/>
    </row>
    <row r="395" spans="1:95">
      <c r="A395" s="238">
        <v>45</v>
      </c>
      <c r="B395" s="7">
        <v>284</v>
      </c>
      <c r="C395" s="356" t="s">
        <v>65</v>
      </c>
      <c r="D395" s="592" t="str">
        <f>IFERROR(VLOOKUP(B395,'SETT AREA UNIT'!$B:$C,2,FALSE),"")</f>
        <v>KM 69</v>
      </c>
      <c r="E395" s="592" t="str">
        <f>IFERROR(IF(B395="","",VLOOKUP(B395,'UNIT UNREG'!$B:$C,2,FALSE)),"")</f>
        <v/>
      </c>
      <c r="F395" s="574"/>
      <c r="G395" s="238">
        <v>49</v>
      </c>
      <c r="H395" s="7">
        <v>364</v>
      </c>
      <c r="I395" s="356" t="s">
        <v>574</v>
      </c>
      <c r="J395" s="592" t="str">
        <f>IFERROR(VLOOKUP(H395,'SETT AREA UNIT'!$B:$C,2,FALSE),"")</f>
        <v>KM 69</v>
      </c>
      <c r="K395" s="592" t="str">
        <f>IFERROR(IF(H395="","",VLOOKUP(H395,'UNIT UNREG'!$B:$C,2,FALSE)),"")</f>
        <v/>
      </c>
      <c r="L395" s="574"/>
      <c r="M395" s="238">
        <v>9</v>
      </c>
      <c r="N395" s="7">
        <v>288</v>
      </c>
      <c r="O395" s="433" t="s">
        <v>427</v>
      </c>
      <c r="P395" s="592" t="str">
        <f>IFERROR(VLOOKUP(N395,'SETT AREA UNIT'!$B:$C,2,FALSE),"")</f>
        <v>KM 69</v>
      </c>
      <c r="Q395" s="592" t="str">
        <f>IFERROR(IF(N395="","",VLOOKUP(N395,'UNIT UNREG'!$B:$C,2,FALSE)),"")</f>
        <v/>
      </c>
      <c r="R395" s="574"/>
      <c r="S395" s="238">
        <v>9</v>
      </c>
      <c r="T395" s="7">
        <v>323</v>
      </c>
      <c r="U395" s="724" t="s">
        <v>70</v>
      </c>
      <c r="V395" s="592" t="str">
        <f>IFERROR(VLOOKUP(T395,'SETT AREA UNIT'!$B:$C,2,FALSE),"")</f>
        <v>KM 69</v>
      </c>
      <c r="W395" s="592" t="str">
        <f>IFERROR(IF(T395="","",VLOOKUP(T395,'UNIT UNREG'!$B:$C,2,FALSE)),"")</f>
        <v/>
      </c>
      <c r="X395" s="574"/>
      <c r="Y395" s="238"/>
      <c r="Z395" s="238"/>
      <c r="AA395" s="575"/>
      <c r="AB395" s="592" t="str">
        <f>IFERROR(VLOOKUP(Z395,'SETT AREA UNIT'!$B:$C,2,FALSE),"")</f>
        <v/>
      </c>
      <c r="AC395" s="592" t="str">
        <f>IFERROR(IF(Z395="","",VLOOKUP(Z395,'UNIT UNREG'!$B:$C,2,FALSE)),"")</f>
        <v/>
      </c>
      <c r="AE395" s="238"/>
      <c r="AF395" s="238"/>
      <c r="AG395" s="575"/>
      <c r="AH395" s="592" t="str">
        <f>IFERROR(VLOOKUP(AF395,'SETT AREA UNIT'!$B:$C,2,FALSE),"")</f>
        <v/>
      </c>
      <c r="AI395" s="592" t="str">
        <f>IFERROR(IF(AF395="","",VLOOKUP(AF395,'UNIT UNREG'!$B:$C,2,FALSE)),"")</f>
        <v/>
      </c>
      <c r="AK395" s="238"/>
      <c r="AL395" s="238"/>
      <c r="AM395" s="238"/>
      <c r="AN395" s="592" t="str">
        <f>IFERROR(VLOOKUP(AL395,'SETT AREA UNIT'!$B:$C,2,FALSE),"")</f>
        <v/>
      </c>
      <c r="AO395" s="592" t="str">
        <f>IFERROR(IF(AL395="","",VLOOKUP(AL395,'UNIT UNREG'!$B:$C,2,FALSE)),"")</f>
        <v/>
      </c>
      <c r="AQ395" s="238"/>
      <c r="AR395" s="238"/>
      <c r="AS395" s="238"/>
      <c r="AT395" s="592" t="str">
        <f>IFERROR(VLOOKUP(AR395,'SETT AREA UNIT'!$B:$C,2,FALSE),"")</f>
        <v/>
      </c>
      <c r="AU395" s="592" t="str">
        <f>IFERROR(IF(AR395="","",VLOOKUP(AR395,'UNIT UNREG'!$B:$C,2,FALSE)),"")</f>
        <v/>
      </c>
      <c r="AW395" s="238">
        <v>31</v>
      </c>
      <c r="AX395" s="7">
        <v>101</v>
      </c>
      <c r="AY395" s="426" t="s">
        <v>394</v>
      </c>
      <c r="AZ395" s="592" t="str">
        <f>IFERROR(VLOOKUP(AX395,'SETT AREA UNIT'!$B:$C,2,FALSE),"")</f>
        <v>KM 65</v>
      </c>
      <c r="BA395" s="592" t="str">
        <f>IFERROR(IF(AX395="","",VLOOKUP(AX395,'UNIT UNREG'!$B:$C,2,FALSE)),"")</f>
        <v/>
      </c>
      <c r="BC395" s="238">
        <v>1</v>
      </c>
      <c r="BD395" s="7">
        <v>294</v>
      </c>
      <c r="BE395" s="418" t="s">
        <v>566</v>
      </c>
      <c r="BF395" s="592" t="str">
        <f>IFERROR(VLOOKUP(BD395,'SETT AREA UNIT'!$B:$C,2,FALSE),"")</f>
        <v>KM 65</v>
      </c>
      <c r="BG395" s="592" t="str">
        <f>IFERROR(IF(BD395="","",VLOOKUP(BD395,'UNIT UNREG'!$B:$C,2,FALSE)),"")</f>
        <v/>
      </c>
      <c r="BH395" s="572"/>
      <c r="BI395" s="238"/>
      <c r="BJ395" s="238"/>
      <c r="BK395" s="238"/>
      <c r="BL395" s="592" t="str">
        <f>IFERROR(VLOOKUP(BJ395,'SETT AREA UNIT'!$B:$C,2,FALSE),"")</f>
        <v/>
      </c>
      <c r="BM395" s="592" t="str">
        <f>IFERROR(VLOOKUP(BJ395,'UNIT UNREG'!$B:$C,2,FALSE),"")</f>
        <v>UNREG</v>
      </c>
      <c r="BO395" s="238"/>
      <c r="BP395" s="238"/>
      <c r="BQ395" s="238"/>
      <c r="BR395" s="238"/>
      <c r="BT395" s="238"/>
      <c r="BU395" s="238"/>
      <c r="BV395" s="238"/>
      <c r="BW395" s="238"/>
      <c r="BY395" s="238"/>
      <c r="BZ395" s="238"/>
      <c r="CA395" s="238"/>
      <c r="CB395" s="238"/>
      <c r="CD395" s="238"/>
      <c r="CE395" s="238"/>
      <c r="CF395" s="238"/>
      <c r="CG395" s="238"/>
      <c r="CI395" s="238"/>
      <c r="CJ395" s="238"/>
      <c r="CK395" s="238"/>
      <c r="CL395" s="238"/>
      <c r="CN395" s="238"/>
      <c r="CO395" s="238"/>
      <c r="CP395" s="238"/>
      <c r="CQ395" s="238"/>
    </row>
    <row r="396" spans="1:95">
      <c r="A396" s="238">
        <v>52</v>
      </c>
      <c r="B396" s="7">
        <v>297</v>
      </c>
      <c r="C396" s="356" t="s">
        <v>65</v>
      </c>
      <c r="D396" s="592" t="str">
        <f>IFERROR(VLOOKUP(B396,'SETT AREA UNIT'!$B:$C,2,FALSE),"")</f>
        <v>KM 69</v>
      </c>
      <c r="E396" s="592" t="str">
        <f>IFERROR(IF(B396="","",VLOOKUP(B396,'UNIT UNREG'!$B:$C,2,FALSE)),"")</f>
        <v/>
      </c>
      <c r="F396" s="574"/>
      <c r="G396" s="238">
        <v>50</v>
      </c>
      <c r="H396" s="7">
        <v>313</v>
      </c>
      <c r="I396" s="356" t="s">
        <v>574</v>
      </c>
      <c r="J396" s="592" t="str">
        <f>IFERROR(VLOOKUP(H396,'SETT AREA UNIT'!$B:$C,2,FALSE),"")</f>
        <v>KM 69</v>
      </c>
      <c r="K396" s="592" t="str">
        <f>IFERROR(IF(H396="","",VLOOKUP(H396,'UNIT UNREG'!$B:$C,2,FALSE)),"")</f>
        <v/>
      </c>
      <c r="L396" s="574"/>
      <c r="M396" s="238">
        <v>15</v>
      </c>
      <c r="N396" s="7">
        <v>340</v>
      </c>
      <c r="O396" s="433" t="s">
        <v>427</v>
      </c>
      <c r="P396" s="592" t="str">
        <f>IFERROR(VLOOKUP(N396,'SETT AREA UNIT'!$B:$C,2,FALSE),"")</f>
        <v>KM 69</v>
      </c>
      <c r="Q396" s="592" t="str">
        <f>IFERROR(IF(N396="","",VLOOKUP(N396,'UNIT UNREG'!$B:$C,2,FALSE)),"")</f>
        <v/>
      </c>
      <c r="R396" s="574"/>
      <c r="S396" s="238">
        <v>21</v>
      </c>
      <c r="T396" s="7">
        <v>354</v>
      </c>
      <c r="U396" s="724" t="s">
        <v>70</v>
      </c>
      <c r="V396" s="592" t="str">
        <f>IFERROR(VLOOKUP(T396,'SETT AREA UNIT'!$B:$C,2,FALSE),"")</f>
        <v>KM 69</v>
      </c>
      <c r="W396" s="592" t="str">
        <f>IFERROR(IF(T396="","",VLOOKUP(T396,'UNIT UNREG'!$B:$C,2,FALSE)),"")</f>
        <v/>
      </c>
      <c r="X396" s="574"/>
      <c r="Y396" s="238"/>
      <c r="Z396" s="238"/>
      <c r="AA396" s="573"/>
      <c r="AB396" s="592" t="str">
        <f>IFERROR(VLOOKUP(Z396,'SETT AREA UNIT'!$B:$C,2,FALSE),"")</f>
        <v/>
      </c>
      <c r="AC396" s="592" t="str">
        <f>IFERROR(IF(Z396="","",VLOOKUP(Z396,'UNIT UNREG'!$B:$C,2,FALSE)),"")</f>
        <v/>
      </c>
      <c r="AE396" s="238"/>
      <c r="AF396" s="238"/>
      <c r="AG396" s="573"/>
      <c r="AH396" s="592" t="str">
        <f>IFERROR(VLOOKUP(AF396,'SETT AREA UNIT'!$B:$C,2,FALSE),"")</f>
        <v/>
      </c>
      <c r="AI396" s="592" t="str">
        <f>IFERROR(IF(AF396="","",VLOOKUP(AF396,'UNIT UNREG'!$B:$C,2,FALSE)),"")</f>
        <v/>
      </c>
      <c r="AK396" s="238"/>
      <c r="AL396" s="238"/>
      <c r="AM396" s="238"/>
      <c r="AN396" s="592" t="str">
        <f>IFERROR(VLOOKUP(AL396,'SETT AREA UNIT'!$B:$C,2,FALSE),"")</f>
        <v/>
      </c>
      <c r="AO396" s="592" t="str">
        <f>IFERROR(IF(AL396="","",VLOOKUP(AL396,'UNIT UNREG'!$B:$C,2,FALSE)),"")</f>
        <v/>
      </c>
      <c r="AQ396" s="238"/>
      <c r="AR396" s="238"/>
      <c r="AS396" s="238"/>
      <c r="AT396" s="592" t="str">
        <f>IFERROR(VLOOKUP(AR396,'SETT AREA UNIT'!$B:$C,2,FALSE),"")</f>
        <v/>
      </c>
      <c r="AU396" s="592" t="str">
        <f>IFERROR(IF(AR396="","",VLOOKUP(AR396,'UNIT UNREG'!$B:$C,2,FALSE)),"")</f>
        <v/>
      </c>
      <c r="AW396" s="238">
        <v>43</v>
      </c>
      <c r="AX396" s="7">
        <v>393</v>
      </c>
      <c r="AY396" s="426" t="s">
        <v>394</v>
      </c>
      <c r="AZ396" s="592" t="str">
        <f>IFERROR(VLOOKUP(AX396,'SETT AREA UNIT'!$B:$C,2,FALSE),"")</f>
        <v>KM 69</v>
      </c>
      <c r="BA396" s="592" t="str">
        <f>IFERROR(IF(AX396="","",VLOOKUP(AX396,'UNIT UNREG'!$B:$C,2,FALSE)),"")</f>
        <v/>
      </c>
      <c r="BC396" s="238">
        <v>1</v>
      </c>
      <c r="BD396" s="7">
        <v>192</v>
      </c>
      <c r="BE396" s="418" t="s">
        <v>566</v>
      </c>
      <c r="BF396" s="592" t="str">
        <f>IFERROR(VLOOKUP(BD396,'SETT AREA UNIT'!$B:$C,2,FALSE),"")</f>
        <v>KM 34</v>
      </c>
      <c r="BG396" s="592" t="str">
        <f>IFERROR(IF(BD396="","",VLOOKUP(BD396,'UNIT UNREG'!$B:$C,2,FALSE)),"")</f>
        <v/>
      </c>
      <c r="BH396" s="572"/>
      <c r="BI396" s="238"/>
      <c r="BJ396" s="238"/>
      <c r="BK396" s="238"/>
      <c r="BL396" s="592" t="str">
        <f>IFERROR(VLOOKUP(BJ396,'SETT AREA UNIT'!$B:$C,2,FALSE),"")</f>
        <v/>
      </c>
      <c r="BM396" s="592" t="str">
        <f>IFERROR(VLOOKUP(BJ396,'UNIT UNREG'!$B:$C,2,FALSE),"")</f>
        <v>UNREG</v>
      </c>
      <c r="BO396" s="238"/>
      <c r="BP396" s="238"/>
      <c r="BQ396" s="238"/>
      <c r="BR396" s="238"/>
      <c r="BT396" s="238"/>
      <c r="BU396" s="238"/>
      <c r="BV396" s="238"/>
      <c r="BW396" s="238"/>
      <c r="BY396" s="238"/>
      <c r="BZ396" s="238"/>
      <c r="CA396" s="238"/>
      <c r="CB396" s="238"/>
      <c r="CD396" s="238"/>
      <c r="CE396" s="238"/>
      <c r="CF396" s="238"/>
      <c r="CG396" s="238"/>
      <c r="CI396" s="238"/>
      <c r="CJ396" s="238"/>
      <c r="CK396" s="238"/>
      <c r="CL396" s="238"/>
      <c r="CN396" s="238"/>
      <c r="CO396" s="238"/>
      <c r="CP396" s="238"/>
      <c r="CQ396" s="238"/>
    </row>
    <row r="397" spans="1:95">
      <c r="A397" s="238">
        <v>52</v>
      </c>
      <c r="B397" s="7">
        <v>274</v>
      </c>
      <c r="C397" s="356" t="s">
        <v>65</v>
      </c>
      <c r="D397" s="592" t="str">
        <f>IFERROR(VLOOKUP(B397,'SETT AREA UNIT'!$B:$C,2,FALSE),"")</f>
        <v>KM 69</v>
      </c>
      <c r="E397" s="592" t="str">
        <f>IFERROR(IF(B397="","",VLOOKUP(B397,'UNIT UNREG'!$B:$C,2,FALSE)),"")</f>
        <v/>
      </c>
      <c r="F397" s="574"/>
      <c r="G397" s="238">
        <v>50</v>
      </c>
      <c r="H397" s="7">
        <v>418</v>
      </c>
      <c r="I397" s="356" t="s">
        <v>574</v>
      </c>
      <c r="J397" s="592" t="str">
        <f>IFERROR(VLOOKUP(H397,'SETT AREA UNIT'!$B:$C,2,FALSE),"")</f>
        <v>KM 69</v>
      </c>
      <c r="K397" s="592" t="str">
        <f>IFERROR(IF(H397="","",VLOOKUP(H397,'UNIT UNREG'!$B:$C,2,FALSE)),"")</f>
        <v/>
      </c>
      <c r="L397" s="574"/>
      <c r="M397" s="238">
        <v>16</v>
      </c>
      <c r="N397" s="7">
        <v>190</v>
      </c>
      <c r="O397" s="433" t="s">
        <v>427</v>
      </c>
      <c r="P397" s="592" t="str">
        <f>IFERROR(VLOOKUP(N397,'SETT AREA UNIT'!$B:$C,2,FALSE),"")</f>
        <v>FLEX</v>
      </c>
      <c r="Q397" s="592" t="str">
        <f>IFERROR(IF(N397="","",VLOOKUP(N397,'UNIT UNREG'!$B:$C,2,FALSE)),"")</f>
        <v/>
      </c>
      <c r="R397" s="574"/>
      <c r="S397" s="238">
        <v>37</v>
      </c>
      <c r="T397" s="7">
        <v>327</v>
      </c>
      <c r="U397" s="724" t="s">
        <v>70</v>
      </c>
      <c r="V397" s="592" t="str">
        <f>IFERROR(VLOOKUP(T397,'SETT AREA UNIT'!$B:$C,2,FALSE),"")</f>
        <v>KM 69</v>
      </c>
      <c r="W397" s="592" t="str">
        <f>IFERROR(IF(T397="","",VLOOKUP(T397,'UNIT UNREG'!$B:$C,2,FALSE)),"")</f>
        <v/>
      </c>
      <c r="X397" s="574"/>
      <c r="Y397" s="238"/>
      <c r="Z397" s="238"/>
      <c r="AA397" s="575"/>
      <c r="AB397" s="592" t="str">
        <f>IFERROR(VLOOKUP(Z397,'SETT AREA UNIT'!$B:$C,2,FALSE),"")</f>
        <v/>
      </c>
      <c r="AC397" s="592" t="str">
        <f>IFERROR(IF(Z397="","",VLOOKUP(Z397,'UNIT UNREG'!$B:$C,2,FALSE)),"")</f>
        <v/>
      </c>
      <c r="AE397" s="238"/>
      <c r="AF397" s="238"/>
      <c r="AG397" s="575"/>
      <c r="AH397" s="592" t="str">
        <f>IFERROR(VLOOKUP(AF397,'SETT AREA UNIT'!$B:$C,2,FALSE),"")</f>
        <v/>
      </c>
      <c r="AI397" s="592" t="str">
        <f>IFERROR(IF(AF397="","",VLOOKUP(AF397,'UNIT UNREG'!$B:$C,2,FALSE)),"")</f>
        <v/>
      </c>
      <c r="AK397" s="238"/>
      <c r="AL397" s="238"/>
      <c r="AM397" s="238"/>
      <c r="AN397" s="592" t="str">
        <f>IFERROR(VLOOKUP(AL397,'SETT AREA UNIT'!$B:$C,2,FALSE),"")</f>
        <v/>
      </c>
      <c r="AO397" s="592" t="str">
        <f>IFERROR(IF(AL397="","",VLOOKUP(AL397,'UNIT UNREG'!$B:$C,2,FALSE)),"")</f>
        <v/>
      </c>
      <c r="AQ397" s="238"/>
      <c r="AR397" s="238"/>
      <c r="AS397" s="238"/>
      <c r="AT397" s="592" t="str">
        <f>IFERROR(VLOOKUP(AR397,'SETT AREA UNIT'!$B:$C,2,FALSE),"")</f>
        <v/>
      </c>
      <c r="AU397" s="592" t="str">
        <f>IFERROR(IF(AR397="","",VLOOKUP(AR397,'UNIT UNREG'!$B:$C,2,FALSE)),"")</f>
        <v/>
      </c>
      <c r="AW397" s="238">
        <v>43</v>
      </c>
      <c r="AX397" s="7">
        <v>180</v>
      </c>
      <c r="AY397" s="426" t="s">
        <v>394</v>
      </c>
      <c r="AZ397" s="592" t="str">
        <f>IFERROR(VLOOKUP(AX397,'SETT AREA UNIT'!$B:$C,2,FALSE),"")</f>
        <v>KM 65</v>
      </c>
      <c r="BA397" s="592" t="str">
        <f>IFERROR(IF(AX397="","",VLOOKUP(AX397,'UNIT UNREG'!$B:$C,2,FALSE)),"")</f>
        <v/>
      </c>
      <c r="BC397" s="238">
        <v>2</v>
      </c>
      <c r="BD397" s="7">
        <v>144</v>
      </c>
      <c r="BE397" s="418" t="s">
        <v>566</v>
      </c>
      <c r="BF397" s="592" t="str">
        <f>IFERROR(VLOOKUP(BD397,'SETT AREA UNIT'!$B:$C,2,FALSE),"")</f>
        <v>KM 34</v>
      </c>
      <c r="BG397" s="592" t="str">
        <f>IFERROR(IF(BD397="","",VLOOKUP(BD397,'UNIT UNREG'!$B:$C,2,FALSE)),"")</f>
        <v/>
      </c>
      <c r="BH397" s="572"/>
      <c r="BI397" s="238"/>
      <c r="BJ397" s="238"/>
      <c r="BK397" s="238"/>
      <c r="BL397" s="592" t="str">
        <f>IFERROR(VLOOKUP(BJ397,'SETT AREA UNIT'!$B:$C,2,FALSE),"")</f>
        <v/>
      </c>
      <c r="BM397" s="592" t="str">
        <f>IFERROR(VLOOKUP(BJ397,'UNIT UNREG'!$B:$C,2,FALSE),"")</f>
        <v>UNREG</v>
      </c>
      <c r="BO397" s="238"/>
      <c r="BP397" s="238"/>
      <c r="BQ397" s="238"/>
      <c r="BR397" s="238"/>
      <c r="BT397" s="238"/>
      <c r="BU397" s="238"/>
      <c r="BV397" s="238"/>
      <c r="BW397" s="238"/>
      <c r="BY397" s="238"/>
      <c r="BZ397" s="238"/>
      <c r="CA397" s="238"/>
      <c r="CB397" s="238"/>
      <c r="CD397" s="238"/>
      <c r="CE397" s="238"/>
      <c r="CF397" s="238"/>
      <c r="CG397" s="238"/>
      <c r="CI397" s="238"/>
      <c r="CJ397" s="238"/>
      <c r="CK397" s="238"/>
      <c r="CL397" s="238"/>
      <c r="CN397" s="238"/>
      <c r="CO397" s="238"/>
      <c r="CP397" s="238"/>
      <c r="CQ397" s="238"/>
    </row>
    <row r="398" spans="1:95">
      <c r="A398" s="238">
        <v>52</v>
      </c>
      <c r="B398" s="7">
        <v>355</v>
      </c>
      <c r="C398" s="356" t="s">
        <v>65</v>
      </c>
      <c r="D398" s="592" t="str">
        <f>IFERROR(VLOOKUP(B398,'SETT AREA UNIT'!$B:$C,2,FALSE),"")</f>
        <v>KM 69</v>
      </c>
      <c r="E398" s="592" t="str">
        <f>IFERROR(IF(B398="","",VLOOKUP(B398,'UNIT UNREG'!$B:$C,2,FALSE)),"")</f>
        <v/>
      </c>
      <c r="F398" s="574"/>
      <c r="G398" s="238">
        <v>54</v>
      </c>
      <c r="H398" s="7">
        <v>322</v>
      </c>
      <c r="I398" s="356" t="s">
        <v>574</v>
      </c>
      <c r="J398" s="592" t="str">
        <f>IFERROR(VLOOKUP(H398,'SETT AREA UNIT'!$B:$C,2,FALSE),"")</f>
        <v>KM 69</v>
      </c>
      <c r="K398" s="592" t="str">
        <f>IFERROR(IF(H398="","",VLOOKUP(H398,'UNIT UNREG'!$B:$C,2,FALSE)),"")</f>
        <v/>
      </c>
      <c r="L398" s="574"/>
      <c r="M398" s="238"/>
      <c r="N398" s="238"/>
      <c r="O398" s="573"/>
      <c r="P398" s="592" t="str">
        <f>IFERROR(VLOOKUP(N398,'SETT AREA UNIT'!$B:$C,2,FALSE),"")</f>
        <v/>
      </c>
      <c r="Q398" s="592" t="str">
        <f>IFERROR(IF(N398="","",VLOOKUP(N398,'UNIT UNREG'!$B:$C,2,FALSE)),"")</f>
        <v/>
      </c>
      <c r="R398" s="574"/>
      <c r="S398" s="238">
        <v>38</v>
      </c>
      <c r="T398" s="7">
        <v>337</v>
      </c>
      <c r="U398" s="724" t="s">
        <v>70</v>
      </c>
      <c r="V398" s="592" t="str">
        <f>IFERROR(VLOOKUP(T398,'SETT AREA UNIT'!$B:$C,2,FALSE),"")</f>
        <v>KM 69</v>
      </c>
      <c r="W398" s="592" t="str">
        <f>IFERROR(IF(T398="","",VLOOKUP(T398,'UNIT UNREG'!$B:$C,2,FALSE)),"")</f>
        <v/>
      </c>
      <c r="X398" s="574"/>
      <c r="Y398" s="238"/>
      <c r="Z398" s="238"/>
      <c r="AA398" s="573"/>
      <c r="AB398" s="592" t="str">
        <f>IFERROR(VLOOKUP(Z398,'SETT AREA UNIT'!$B:$C,2,FALSE),"")</f>
        <v/>
      </c>
      <c r="AC398" s="592" t="str">
        <f>IFERROR(IF(Z398="","",VLOOKUP(Z398,'UNIT UNREG'!$B:$C,2,FALSE)),"")</f>
        <v/>
      </c>
      <c r="AE398" s="238"/>
      <c r="AF398" s="238"/>
      <c r="AG398" s="573"/>
      <c r="AH398" s="592" t="str">
        <f>IFERROR(VLOOKUP(AF398,'SETT AREA UNIT'!$B:$C,2,FALSE),"")</f>
        <v/>
      </c>
      <c r="AI398" s="592" t="str">
        <f>IFERROR(IF(AF398="","",VLOOKUP(AF398,'UNIT UNREG'!$B:$C,2,FALSE)),"")</f>
        <v/>
      </c>
      <c r="AK398" s="238"/>
      <c r="AL398" s="238"/>
      <c r="AM398" s="238"/>
      <c r="AN398" s="592" t="str">
        <f>IFERROR(VLOOKUP(AL398,'SETT AREA UNIT'!$B:$C,2,FALSE),"")</f>
        <v/>
      </c>
      <c r="AO398" s="592" t="str">
        <f>IFERROR(IF(AL398="","",VLOOKUP(AL398,'UNIT UNREG'!$B:$C,2,FALSE)),"")</f>
        <v/>
      </c>
      <c r="AQ398" s="238"/>
      <c r="AR398" s="238"/>
      <c r="AS398" s="238"/>
      <c r="AT398" s="592" t="str">
        <f>IFERROR(VLOOKUP(AR398,'SETT AREA UNIT'!$B:$C,2,FALSE),"")</f>
        <v/>
      </c>
      <c r="AU398" s="592" t="str">
        <f>IFERROR(IF(AR398="","",VLOOKUP(AR398,'UNIT UNREG'!$B:$C,2,FALSE)),"")</f>
        <v/>
      </c>
      <c r="AW398" s="238"/>
      <c r="AX398" s="238"/>
      <c r="AY398" s="238"/>
      <c r="AZ398" s="592" t="str">
        <f>IFERROR(VLOOKUP(AX398,'SETT AREA UNIT'!$B:$C,2,FALSE),"")</f>
        <v/>
      </c>
      <c r="BA398" s="592" t="str">
        <f>IFERROR(IF(AX398="","",VLOOKUP(AX398,'UNIT UNREG'!$B:$C,2,FALSE)),"")</f>
        <v/>
      </c>
      <c r="BC398" s="238">
        <v>3</v>
      </c>
      <c r="BD398" s="7">
        <v>303</v>
      </c>
      <c r="BE398" s="418" t="s">
        <v>566</v>
      </c>
      <c r="BF398" s="592" t="str">
        <f>IFERROR(VLOOKUP(BD398,'SETT AREA UNIT'!$B:$C,2,FALSE),"")</f>
        <v>KM 34</v>
      </c>
      <c r="BG398" s="592" t="str">
        <f>IFERROR(IF(BD398="","",VLOOKUP(BD398,'UNIT UNREG'!$B:$C,2,FALSE)),"")</f>
        <v/>
      </c>
      <c r="BH398" s="572"/>
      <c r="BI398" s="238"/>
      <c r="BJ398" s="238"/>
      <c r="BK398" s="238"/>
      <c r="BL398" s="592" t="str">
        <f>IFERROR(VLOOKUP(BJ398,'SETT AREA UNIT'!$B:$C,2,FALSE),"")</f>
        <v/>
      </c>
      <c r="BM398" s="592" t="str">
        <f>IFERROR(VLOOKUP(BJ398,'UNIT UNREG'!$B:$C,2,FALSE),"")</f>
        <v>UNREG</v>
      </c>
      <c r="BO398" s="238"/>
      <c r="BP398" s="238"/>
      <c r="BQ398" s="238"/>
      <c r="BR398" s="238"/>
      <c r="BT398" s="238"/>
      <c r="BU398" s="238"/>
      <c r="BV398" s="238"/>
      <c r="BW398" s="238"/>
      <c r="BY398" s="238"/>
      <c r="BZ398" s="238"/>
      <c r="CA398" s="238"/>
      <c r="CB398" s="238"/>
      <c r="CD398" s="238"/>
      <c r="CE398" s="238"/>
      <c r="CF398" s="238"/>
      <c r="CG398" s="238"/>
      <c r="CI398" s="238"/>
      <c r="CJ398" s="238"/>
      <c r="CK398" s="238"/>
      <c r="CL398" s="238"/>
      <c r="CN398" s="238"/>
      <c r="CO398" s="238"/>
      <c r="CP398" s="238"/>
      <c r="CQ398" s="238"/>
    </row>
    <row r="399" spans="1:95">
      <c r="A399" s="238">
        <v>55</v>
      </c>
      <c r="B399" s="7">
        <v>317</v>
      </c>
      <c r="C399" s="356" t="s">
        <v>65</v>
      </c>
      <c r="D399" s="592" t="str">
        <f>IFERROR(VLOOKUP(B399,'SETT AREA UNIT'!$B:$C,2,FALSE),"")</f>
        <v>KM 69</v>
      </c>
      <c r="E399" s="592" t="str">
        <f>IFERROR(IF(B399="","",VLOOKUP(B399,'UNIT UNREG'!$B:$C,2,FALSE)),"")</f>
        <v/>
      </c>
      <c r="F399" s="574"/>
      <c r="G399" s="238">
        <v>57</v>
      </c>
      <c r="H399" s="7">
        <v>290</v>
      </c>
      <c r="I399" s="356" t="s">
        <v>574</v>
      </c>
      <c r="J399" s="592" t="str">
        <f>IFERROR(VLOOKUP(H399,'SETT AREA UNIT'!$B:$C,2,FALSE),"")</f>
        <v>KM 69</v>
      </c>
      <c r="K399" s="592" t="str">
        <f>IFERROR(IF(H399="","",VLOOKUP(H399,'UNIT UNREG'!$B:$C,2,FALSE)),"")</f>
        <v/>
      </c>
      <c r="L399" s="574"/>
      <c r="M399" s="238"/>
      <c r="N399" s="238"/>
      <c r="O399" s="575"/>
      <c r="P399" s="592" t="str">
        <f>IFERROR(VLOOKUP(N399,'SETT AREA UNIT'!$B:$C,2,FALSE),"")</f>
        <v/>
      </c>
      <c r="Q399" s="592" t="str">
        <f>IFERROR(IF(N399="","",VLOOKUP(N399,'UNIT UNREG'!$B:$C,2,FALSE)),"")</f>
        <v/>
      </c>
      <c r="R399" s="574"/>
      <c r="S399" s="238"/>
      <c r="T399" s="238"/>
      <c r="U399" s="238"/>
      <c r="V399" s="592" t="str">
        <f>IFERROR(VLOOKUP(T399,'SETT AREA UNIT'!$B:$C,2,FALSE),"")</f>
        <v/>
      </c>
      <c r="W399" s="592" t="str">
        <f>IFERROR(IF(T399="","",VLOOKUP(T399,'UNIT UNREG'!$B:$C,2,FALSE)),"")</f>
        <v/>
      </c>
      <c r="X399" s="574"/>
      <c r="Y399" s="238"/>
      <c r="Z399" s="238"/>
      <c r="AA399" s="575"/>
      <c r="AB399" s="592" t="str">
        <f>IFERROR(VLOOKUP(Z399,'SETT AREA UNIT'!$B:$C,2,FALSE),"")</f>
        <v/>
      </c>
      <c r="AC399" s="592" t="str">
        <f>IFERROR(IF(Z399="","",VLOOKUP(Z399,'UNIT UNREG'!$B:$C,2,FALSE)),"")</f>
        <v/>
      </c>
      <c r="AE399" s="238"/>
      <c r="AF399" s="238"/>
      <c r="AG399" s="575"/>
      <c r="AH399" s="592" t="str">
        <f>IFERROR(VLOOKUP(AF399,'SETT AREA UNIT'!$B:$C,2,FALSE),"")</f>
        <v/>
      </c>
      <c r="AI399" s="592" t="str">
        <f>IFERROR(IF(AF399="","",VLOOKUP(AF399,'UNIT UNREG'!$B:$C,2,FALSE)),"")</f>
        <v/>
      </c>
      <c r="AK399" s="238"/>
      <c r="AL399" s="238"/>
      <c r="AM399" s="238"/>
      <c r="AN399" s="592" t="str">
        <f>IFERROR(VLOOKUP(AL399,'SETT AREA UNIT'!$B:$C,2,FALSE),"")</f>
        <v/>
      </c>
      <c r="AO399" s="592" t="str">
        <f>IFERROR(IF(AL399="","",VLOOKUP(AL399,'UNIT UNREG'!$B:$C,2,FALSE)),"")</f>
        <v/>
      </c>
      <c r="AQ399" s="238"/>
      <c r="AR399" s="238"/>
      <c r="AS399" s="238"/>
      <c r="AT399" s="592" t="str">
        <f>IFERROR(VLOOKUP(AR399,'SETT AREA UNIT'!$B:$C,2,FALSE),"")</f>
        <v/>
      </c>
      <c r="AU399" s="592" t="str">
        <f>IFERROR(IF(AR399="","",VLOOKUP(AR399,'UNIT UNREG'!$B:$C,2,FALSE)),"")</f>
        <v/>
      </c>
      <c r="AW399" s="238"/>
      <c r="AX399" s="238"/>
      <c r="AY399" s="238"/>
      <c r="AZ399" s="592" t="str">
        <f>IFERROR(VLOOKUP(AX399,'SETT AREA UNIT'!$B:$C,2,FALSE),"")</f>
        <v/>
      </c>
      <c r="BA399" s="592" t="str">
        <f>IFERROR(IF(AX399="","",VLOOKUP(AX399,'UNIT UNREG'!$B:$C,2,FALSE)),"")</f>
        <v/>
      </c>
      <c r="BC399" s="238"/>
      <c r="BD399" s="238"/>
      <c r="BE399" s="238"/>
      <c r="BF399" s="592" t="str">
        <f>IFERROR(VLOOKUP(BD399,'SETT AREA UNIT'!$B:$C,2,FALSE),"")</f>
        <v/>
      </c>
      <c r="BG399" s="592" t="str">
        <f>IFERROR(IF(BD399="","",VLOOKUP(BD399,'UNIT UNREG'!$B:$C,2,FALSE)),"")</f>
        <v/>
      </c>
      <c r="BH399" s="572"/>
      <c r="BI399" s="238"/>
      <c r="BJ399" s="238"/>
      <c r="BK399" s="238"/>
      <c r="BL399" s="592" t="str">
        <f>IFERROR(VLOOKUP(BJ399,'SETT AREA UNIT'!$B:$C,2,FALSE),"")</f>
        <v/>
      </c>
      <c r="BM399" s="592" t="str">
        <f>IFERROR(VLOOKUP(BJ399,'UNIT UNREG'!$B:$C,2,FALSE),"")</f>
        <v>UNREG</v>
      </c>
      <c r="BO399" s="238"/>
      <c r="BP399" s="238"/>
      <c r="BQ399" s="238"/>
      <c r="BR399" s="238"/>
      <c r="BT399" s="238"/>
      <c r="BU399" s="238"/>
      <c r="BV399" s="238"/>
      <c r="BW399" s="238"/>
      <c r="BY399" s="238"/>
      <c r="BZ399" s="238"/>
      <c r="CA399" s="238"/>
      <c r="CB399" s="238"/>
      <c r="CD399" s="238"/>
      <c r="CE399" s="238"/>
      <c r="CF399" s="238"/>
      <c r="CG399" s="238"/>
      <c r="CI399" s="238"/>
      <c r="CJ399" s="238"/>
      <c r="CK399" s="238"/>
      <c r="CL399" s="238"/>
      <c r="CN399" s="238"/>
      <c r="CO399" s="238"/>
      <c r="CP399" s="238"/>
      <c r="CQ399" s="238"/>
    </row>
    <row r="400" spans="1:95">
      <c r="A400" s="238"/>
      <c r="B400" s="238"/>
      <c r="C400" s="238"/>
      <c r="D400" s="592" t="str">
        <f>IFERROR(VLOOKUP(B400,'SETT AREA UNIT'!$B:$C,2,FALSE),"")</f>
        <v/>
      </c>
      <c r="E400" s="592" t="str">
        <f>IFERROR(IF(B400="","",VLOOKUP(B400,'UNIT UNREG'!$B:$C,2,FALSE)),"")</f>
        <v/>
      </c>
      <c r="F400" s="574"/>
      <c r="G400" s="238"/>
      <c r="H400" s="238"/>
      <c r="I400" s="238"/>
      <c r="J400" s="592" t="str">
        <f>IFERROR(VLOOKUP(H400,'SETT AREA UNIT'!$B:$C,2,FALSE),"")</f>
        <v/>
      </c>
      <c r="K400" s="592" t="str">
        <f>IFERROR(IF(H400="","",VLOOKUP(H400,'UNIT UNREG'!$B:$C,2,FALSE)),"")</f>
        <v/>
      </c>
      <c r="L400" s="574"/>
      <c r="M400" s="238"/>
      <c r="N400" s="238"/>
      <c r="O400" s="573"/>
      <c r="P400" s="592" t="str">
        <f>IFERROR(VLOOKUP(N400,'SETT AREA UNIT'!$B:$C,2,FALSE),"")</f>
        <v/>
      </c>
      <c r="Q400" s="592" t="str">
        <f>IFERROR(IF(N400="","",VLOOKUP(N400,'UNIT UNREG'!$B:$C,2,FALSE)),"")</f>
        <v/>
      </c>
      <c r="R400" s="574"/>
      <c r="S400" s="238"/>
      <c r="T400" s="238"/>
      <c r="U400" s="238"/>
      <c r="V400" s="592" t="str">
        <f>IFERROR(VLOOKUP(T400,'SETT AREA UNIT'!$B:$C,2,FALSE),"")</f>
        <v/>
      </c>
      <c r="W400" s="592" t="str">
        <f>IFERROR(IF(T400="","",VLOOKUP(T400,'UNIT UNREG'!$B:$C,2,FALSE)),"")</f>
        <v/>
      </c>
      <c r="X400" s="574"/>
      <c r="Y400" s="238"/>
      <c r="Z400" s="238"/>
      <c r="AA400" s="573"/>
      <c r="AB400" s="592" t="str">
        <f>IFERROR(VLOOKUP(Z400,'SETT AREA UNIT'!$B:$C,2,FALSE),"")</f>
        <v/>
      </c>
      <c r="AC400" s="592" t="str">
        <f>IFERROR(IF(Z400="","",VLOOKUP(Z400,'UNIT UNREG'!$B:$C,2,FALSE)),"")</f>
        <v/>
      </c>
      <c r="AE400" s="238"/>
      <c r="AF400" s="238"/>
      <c r="AG400" s="573"/>
      <c r="AH400" s="592" t="str">
        <f>IFERROR(VLOOKUP(AF400,'SETT AREA UNIT'!$B:$C,2,FALSE),"")</f>
        <v/>
      </c>
      <c r="AI400" s="592" t="str">
        <f>IFERROR(IF(AF400="","",VLOOKUP(AF400,'UNIT UNREG'!$B:$C,2,FALSE)),"")</f>
        <v/>
      </c>
      <c r="AK400" s="238"/>
      <c r="AL400" s="238"/>
      <c r="AM400" s="238"/>
      <c r="AN400" s="592" t="str">
        <f>IFERROR(VLOOKUP(AL400,'SETT AREA UNIT'!$B:$C,2,FALSE),"")</f>
        <v/>
      </c>
      <c r="AO400" s="592" t="str">
        <f>IFERROR(IF(AL400="","",VLOOKUP(AL400,'UNIT UNREG'!$B:$C,2,FALSE)),"")</f>
        <v/>
      </c>
      <c r="AQ400" s="238"/>
      <c r="AR400" s="238"/>
      <c r="AS400" s="238"/>
      <c r="AT400" s="592" t="str">
        <f>IFERROR(VLOOKUP(AR400,'SETT AREA UNIT'!$B:$C,2,FALSE),"")</f>
        <v/>
      </c>
      <c r="AU400" s="592" t="str">
        <f>IFERROR(IF(AR400="","",VLOOKUP(AR400,'UNIT UNREG'!$B:$C,2,FALSE)),"")</f>
        <v/>
      </c>
      <c r="AW400" s="238"/>
      <c r="AX400" s="238"/>
      <c r="AY400" s="238"/>
      <c r="AZ400" s="592" t="str">
        <f>IFERROR(VLOOKUP(AX400,'SETT AREA UNIT'!$B:$C,2,FALSE),"")</f>
        <v/>
      </c>
      <c r="BA400" s="592" t="str">
        <f>IFERROR(IF(AX400="","",VLOOKUP(AX400,'UNIT UNREG'!$B:$C,2,FALSE)),"")</f>
        <v/>
      </c>
      <c r="BC400" s="238"/>
      <c r="BD400" s="238"/>
      <c r="BE400" s="573"/>
      <c r="BF400" s="592" t="str">
        <f>IFERROR(VLOOKUP(BD400,'SETT AREA UNIT'!$B:$C,2,FALSE),"")</f>
        <v/>
      </c>
      <c r="BG400" s="592" t="str">
        <f>IFERROR(IF(BD400="","",VLOOKUP(BD400,'UNIT UNREG'!$B:$C,2,FALSE)),"")</f>
        <v/>
      </c>
      <c r="BH400" s="572"/>
      <c r="BI400" s="238"/>
      <c r="BJ400" s="238"/>
      <c r="BK400" s="573"/>
      <c r="BL400" s="592" t="str">
        <f>IFERROR(VLOOKUP(BJ400,'SETT AREA UNIT'!$B:$C,2,FALSE),"")</f>
        <v/>
      </c>
      <c r="BM400" s="592" t="str">
        <f>IFERROR(VLOOKUP(BJ400,'UNIT UNREG'!$B:$C,2,FALSE),"")</f>
        <v>UNREG</v>
      </c>
      <c r="BO400" s="238"/>
      <c r="BP400" s="238"/>
      <c r="BQ400" s="238"/>
      <c r="BR400" s="238"/>
      <c r="BT400" s="238"/>
      <c r="BU400" s="238"/>
      <c r="BV400" s="238"/>
      <c r="BW400" s="238"/>
      <c r="BY400" s="238"/>
      <c r="BZ400" s="238"/>
      <c r="CA400" s="238"/>
      <c r="CB400" s="238"/>
      <c r="CD400" s="238"/>
      <c r="CE400" s="238"/>
      <c r="CF400" s="238"/>
      <c r="CG400" s="238"/>
      <c r="CI400" s="238"/>
      <c r="CJ400" s="238"/>
      <c r="CK400" s="238"/>
      <c r="CL400" s="238"/>
      <c r="CN400" s="238"/>
      <c r="CO400" s="238"/>
      <c r="CP400" s="238"/>
      <c r="CQ400" s="238"/>
    </row>
    <row r="401" spans="1:95" hidden="1">
      <c r="A401" s="238"/>
      <c r="B401" s="238"/>
      <c r="C401" s="238"/>
      <c r="D401" s="592" t="str">
        <f>IFERROR(VLOOKUP(B401,'SETT AREA UNIT'!$B:$C,2,FALSE),"")</f>
        <v/>
      </c>
      <c r="E401" s="592" t="str">
        <f>IFERROR(IF(B401="","",VLOOKUP(B401,'UNIT UNREG'!$B:$C,2,FALSE)),"")</f>
        <v/>
      </c>
      <c r="F401" s="574"/>
      <c r="G401" s="238"/>
      <c r="H401" s="238"/>
      <c r="I401" s="238"/>
      <c r="J401" s="592" t="str">
        <f>IFERROR(VLOOKUP(H401,'SETT AREA UNIT'!$B:$C,2,FALSE),"")</f>
        <v/>
      </c>
      <c r="K401" s="592" t="str">
        <f>IFERROR(IF(H401="","",VLOOKUP(H401,'UNIT UNREG'!$B:$C,2,FALSE)),"")</f>
        <v/>
      </c>
      <c r="L401" s="574"/>
      <c r="M401" s="238"/>
      <c r="N401" s="238"/>
      <c r="O401" s="575"/>
      <c r="P401" s="592" t="str">
        <f>IFERROR(VLOOKUP(N401,'SETT AREA UNIT'!$B:$C,2,FALSE),"")</f>
        <v/>
      </c>
      <c r="Q401" s="592" t="str">
        <f>IFERROR(IF(N401="","",VLOOKUP(N401,'UNIT UNREG'!$B:$C,2,FALSE)),"")</f>
        <v/>
      </c>
      <c r="R401" s="574"/>
      <c r="S401" s="238"/>
      <c r="T401" s="238"/>
      <c r="U401" s="238"/>
      <c r="V401" s="592" t="str">
        <f>IFERROR(VLOOKUP(T401,'SETT AREA UNIT'!$B:$C,2,FALSE),"")</f>
        <v/>
      </c>
      <c r="W401" s="592" t="str">
        <f>IFERROR(IF(T401="","",VLOOKUP(T401,'UNIT UNREG'!$B:$C,2,FALSE)),"")</f>
        <v/>
      </c>
      <c r="X401" s="574"/>
      <c r="Y401" s="238"/>
      <c r="Z401" s="238"/>
      <c r="AA401" s="575"/>
      <c r="AB401" s="592" t="str">
        <f>IFERROR(VLOOKUP(Z401,'SETT AREA UNIT'!$B:$C,2,FALSE),"")</f>
        <v/>
      </c>
      <c r="AC401" s="592" t="str">
        <f>IFERROR(IF(Z401="","",VLOOKUP(Z401,'UNIT UNREG'!$B:$C,2,FALSE)),"")</f>
        <v/>
      </c>
      <c r="AE401" s="238"/>
      <c r="AF401" s="238"/>
      <c r="AG401" s="575"/>
      <c r="AH401" s="592" t="str">
        <f>IFERROR(VLOOKUP(AF401,'SETT AREA UNIT'!$B:$C,2,FALSE),"")</f>
        <v/>
      </c>
      <c r="AI401" s="592" t="str">
        <f>IFERROR(IF(AF401="","",VLOOKUP(AF401,'UNIT UNREG'!$B:$C,2,FALSE)),"")</f>
        <v/>
      </c>
      <c r="AK401" s="238"/>
      <c r="AL401" s="238"/>
      <c r="AM401" s="238"/>
      <c r="AN401" s="592" t="str">
        <f>IFERROR(VLOOKUP(AL401,'SETT AREA UNIT'!$B:$C,2,FALSE),"")</f>
        <v/>
      </c>
      <c r="AO401" s="592" t="str">
        <f>IFERROR(IF(AL401="","",VLOOKUP(AL401,'UNIT UNREG'!$B:$C,2,FALSE)),"")</f>
        <v/>
      </c>
      <c r="AQ401" s="238"/>
      <c r="AR401" s="238"/>
      <c r="AS401" s="238"/>
      <c r="AT401" s="592" t="str">
        <f>IFERROR(VLOOKUP(AR401,'SETT AREA UNIT'!$B:$C,2,FALSE),"")</f>
        <v/>
      </c>
      <c r="AU401" s="592" t="str">
        <f>IFERROR(IF(AR401="","",VLOOKUP(AR401,'UNIT UNREG'!$B:$C,2,FALSE)),"")</f>
        <v/>
      </c>
      <c r="AW401" s="238"/>
      <c r="AX401" s="238"/>
      <c r="AY401" s="575"/>
      <c r="AZ401" s="592" t="str">
        <f>IFERROR(VLOOKUP(AX401,'SETT AREA UNIT'!$B:$C,2,FALSE),"")</f>
        <v/>
      </c>
      <c r="BA401" s="592" t="str">
        <f>IFERROR(IF(AX401="","",VLOOKUP(AX401,'UNIT UNREG'!$B:$C,2,FALSE)),"")</f>
        <v/>
      </c>
      <c r="BC401" s="238"/>
      <c r="BD401" s="238"/>
      <c r="BE401" s="575"/>
      <c r="BF401" s="592" t="str">
        <f>IFERROR(VLOOKUP(BD401,'SETT AREA UNIT'!$B:$C,2,FALSE),"")</f>
        <v/>
      </c>
      <c r="BG401" s="592" t="str">
        <f>IFERROR(IF(BD401="","",VLOOKUP(BD401,'UNIT UNREG'!$B:$C,2,FALSE)),"")</f>
        <v/>
      </c>
      <c r="BH401" s="572"/>
      <c r="BI401" s="238"/>
      <c r="BJ401" s="238"/>
      <c r="BK401" s="575"/>
      <c r="BL401" s="592" t="str">
        <f>IFERROR(VLOOKUP(BJ401,'SETT AREA UNIT'!$B:$C,2,FALSE),"")</f>
        <v/>
      </c>
      <c r="BM401" s="592" t="str">
        <f>IFERROR(VLOOKUP(BJ401,'UNIT UNREG'!$B:$C,2,FALSE),"")</f>
        <v>UNREG</v>
      </c>
      <c r="BO401" s="238"/>
      <c r="BP401" s="238"/>
      <c r="BQ401" s="238"/>
      <c r="BR401" s="238"/>
      <c r="BT401" s="238"/>
      <c r="BU401" s="238"/>
      <c r="BV401" s="238"/>
      <c r="BW401" s="238"/>
      <c r="BY401" s="238"/>
      <c r="BZ401" s="238"/>
      <c r="CA401" s="238"/>
      <c r="CB401" s="238"/>
      <c r="CD401" s="238"/>
      <c r="CE401" s="238"/>
      <c r="CF401" s="238"/>
      <c r="CG401" s="238"/>
      <c r="CI401" s="238"/>
      <c r="CJ401" s="238"/>
      <c r="CK401" s="238"/>
      <c r="CL401" s="238"/>
      <c r="CN401" s="238"/>
      <c r="CO401" s="238"/>
      <c r="CP401" s="238"/>
      <c r="CQ401" s="238"/>
    </row>
    <row r="402" spans="1:95" hidden="1">
      <c r="A402" s="238"/>
      <c r="B402" s="238"/>
      <c r="C402" s="238"/>
      <c r="D402" s="592" t="str">
        <f>IFERROR(VLOOKUP(B402,'SETT AREA UNIT'!$B:$C,2,FALSE),"")</f>
        <v/>
      </c>
      <c r="E402" s="592" t="str">
        <f>IFERROR(IF(B402="","",VLOOKUP(B402,'UNIT UNREG'!$B:$C,2,FALSE)),"")</f>
        <v/>
      </c>
      <c r="F402" s="574"/>
      <c r="G402" s="238"/>
      <c r="H402" s="238"/>
      <c r="I402" s="238"/>
      <c r="J402" s="592" t="str">
        <f>IFERROR(VLOOKUP(H402,'SETT AREA UNIT'!$B:$C,2,FALSE),"")</f>
        <v/>
      </c>
      <c r="K402" s="592" t="str">
        <f>IFERROR(IF(H402="","",VLOOKUP(H402,'UNIT UNREG'!$B:$C,2,FALSE)),"")</f>
        <v/>
      </c>
      <c r="L402" s="574"/>
      <c r="M402" s="238"/>
      <c r="N402" s="238"/>
      <c r="O402" s="573"/>
      <c r="P402" s="592" t="str">
        <f>IFERROR(VLOOKUP(N402,'SETT AREA UNIT'!$B:$C,2,FALSE),"")</f>
        <v/>
      </c>
      <c r="Q402" s="592" t="str">
        <f>IFERROR(IF(N402="","",VLOOKUP(N402,'UNIT UNREG'!$B:$C,2,FALSE)),"")</f>
        <v/>
      </c>
      <c r="R402" s="574"/>
      <c r="S402" s="238"/>
      <c r="T402" s="238"/>
      <c r="U402" s="238"/>
      <c r="V402" s="592" t="str">
        <f>IFERROR(VLOOKUP(T402,'SETT AREA UNIT'!$B:$C,2,FALSE),"")</f>
        <v/>
      </c>
      <c r="W402" s="592" t="str">
        <f>IFERROR(IF(T402="","",VLOOKUP(T402,'UNIT UNREG'!$B:$C,2,FALSE)),"")</f>
        <v/>
      </c>
      <c r="X402" s="574"/>
      <c r="Y402" s="238"/>
      <c r="Z402" s="238"/>
      <c r="AA402" s="573"/>
      <c r="AB402" s="592" t="str">
        <f>IFERROR(VLOOKUP(Z402,'SETT AREA UNIT'!$B:$C,2,FALSE),"")</f>
        <v/>
      </c>
      <c r="AC402" s="592" t="str">
        <f>IFERROR(IF(Z402="","",VLOOKUP(Z402,'UNIT UNREG'!$B:$C,2,FALSE)),"")</f>
        <v/>
      </c>
      <c r="AE402" s="238"/>
      <c r="AF402" s="238"/>
      <c r="AG402" s="573"/>
      <c r="AH402" s="592" t="str">
        <f>IFERROR(VLOOKUP(AF402,'SETT AREA UNIT'!$B:$C,2,FALSE),"")</f>
        <v/>
      </c>
      <c r="AI402" s="592" t="str">
        <f>IFERROR(IF(AF402="","",VLOOKUP(AF402,'UNIT UNREG'!$B:$C,2,FALSE)),"")</f>
        <v/>
      </c>
      <c r="AK402" s="238"/>
      <c r="AL402" s="238"/>
      <c r="AM402" s="573"/>
      <c r="AN402" s="592" t="str">
        <f>IFERROR(VLOOKUP(AL402,'SETT AREA UNIT'!$B:$C,2,FALSE),"")</f>
        <v/>
      </c>
      <c r="AO402" s="592" t="str">
        <f>IFERROR(IF(AL402="","",VLOOKUP(AL402,'UNIT UNREG'!$B:$C,2,FALSE)),"")</f>
        <v/>
      </c>
      <c r="AQ402" s="238"/>
      <c r="AR402" s="238"/>
      <c r="AS402" s="573"/>
      <c r="AT402" s="592" t="str">
        <f>IFERROR(VLOOKUP(AR402,'SETT AREA UNIT'!$B:$C,2,FALSE),"")</f>
        <v/>
      </c>
      <c r="AU402" s="592" t="str">
        <f>IFERROR(IF(AR402="","",VLOOKUP(AR402,'UNIT UNREG'!$B:$C,2,FALSE)),"")</f>
        <v/>
      </c>
      <c r="AW402" s="238"/>
      <c r="AX402" s="238"/>
      <c r="AY402" s="573"/>
      <c r="AZ402" s="592" t="str">
        <f>IFERROR(VLOOKUP(AX402,'SETT AREA UNIT'!$B:$C,2,FALSE),"")</f>
        <v/>
      </c>
      <c r="BA402" s="592" t="str">
        <f>IFERROR(IF(AX402="","",VLOOKUP(AX402,'UNIT UNREG'!$B:$C,2,FALSE)),"")</f>
        <v/>
      </c>
      <c r="BC402" s="238"/>
      <c r="BD402" s="238"/>
      <c r="BE402" s="573"/>
      <c r="BF402" s="592" t="str">
        <f>IFERROR(VLOOKUP(BD402,'SETT AREA UNIT'!$B:$C,2,FALSE),"")</f>
        <v/>
      </c>
      <c r="BG402" s="592" t="str">
        <f>IFERROR(IF(BD402="","",VLOOKUP(BD402,'UNIT UNREG'!$B:$C,2,FALSE)),"")</f>
        <v/>
      </c>
      <c r="BH402" s="572"/>
      <c r="BI402" s="238"/>
      <c r="BJ402" s="238"/>
      <c r="BK402" s="573"/>
      <c r="BL402" s="592" t="str">
        <f>IFERROR(VLOOKUP(BJ402,'SETT AREA UNIT'!$B:$C,2,FALSE),"")</f>
        <v/>
      </c>
      <c r="BM402" s="592" t="str">
        <f>IFERROR(VLOOKUP(BJ402,'UNIT UNREG'!$B:$C,2,FALSE),"")</f>
        <v>UNREG</v>
      </c>
      <c r="BO402" s="238"/>
      <c r="BP402" s="238"/>
      <c r="BQ402" s="238"/>
      <c r="BR402" s="238"/>
      <c r="BT402" s="238"/>
      <c r="BU402" s="238"/>
      <c r="BV402" s="238"/>
      <c r="BW402" s="238"/>
      <c r="BY402" s="238"/>
      <c r="BZ402" s="238"/>
      <c r="CA402" s="238"/>
      <c r="CB402" s="238"/>
      <c r="CD402" s="238"/>
      <c r="CE402" s="238"/>
      <c r="CF402" s="238"/>
      <c r="CG402" s="238"/>
      <c r="CI402" s="238"/>
      <c r="CJ402" s="238"/>
      <c r="CK402" s="238"/>
      <c r="CL402" s="238"/>
      <c r="CN402" s="238"/>
      <c r="CO402" s="238"/>
      <c r="CP402" s="238"/>
      <c r="CQ402" s="238"/>
    </row>
    <row r="403" spans="1:95" hidden="1">
      <c r="A403" s="238"/>
      <c r="B403" s="238"/>
      <c r="C403" s="238"/>
      <c r="D403" s="592" t="str">
        <f>IFERROR(VLOOKUP(B403,'SETT AREA UNIT'!$B:$C,2,FALSE),"")</f>
        <v/>
      </c>
      <c r="E403" s="592" t="str">
        <f>IFERROR(IF(B403="","",VLOOKUP(B403,'UNIT UNREG'!$B:$C,2,FALSE)),"")</f>
        <v/>
      </c>
      <c r="F403" s="574"/>
      <c r="G403" s="238"/>
      <c r="H403" s="238"/>
      <c r="I403" s="238"/>
      <c r="J403" s="592" t="str">
        <f>IFERROR(VLOOKUP(H403,'SETT AREA UNIT'!$B:$C,2,FALSE),"")</f>
        <v/>
      </c>
      <c r="K403" s="592" t="str">
        <f>IFERROR(IF(H403="","",VLOOKUP(H403,'UNIT UNREG'!$B:$C,2,FALSE)),"")</f>
        <v/>
      </c>
      <c r="L403" s="574"/>
      <c r="M403" s="238"/>
      <c r="N403" s="238"/>
      <c r="O403" s="575"/>
      <c r="P403" s="592" t="str">
        <f>IFERROR(VLOOKUP(N403,'SETT AREA UNIT'!$B:$C,2,FALSE),"")</f>
        <v/>
      </c>
      <c r="Q403" s="592" t="str">
        <f>IFERROR(IF(N403="","",VLOOKUP(N403,'UNIT UNREG'!$B:$C,2,FALSE)),"")</f>
        <v/>
      </c>
      <c r="R403" s="574"/>
      <c r="S403" s="238"/>
      <c r="T403" s="238"/>
      <c r="U403" s="238"/>
      <c r="V403" s="592" t="str">
        <f>IFERROR(VLOOKUP(T403,'SETT AREA UNIT'!$B:$C,2,FALSE),"")</f>
        <v/>
      </c>
      <c r="W403" s="592" t="str">
        <f>IFERROR(IF(T403="","",VLOOKUP(T403,'UNIT UNREG'!$B:$C,2,FALSE)),"")</f>
        <v/>
      </c>
      <c r="X403" s="574"/>
      <c r="Y403" s="238"/>
      <c r="Z403" s="238"/>
      <c r="AA403" s="575"/>
      <c r="AB403" s="592" t="str">
        <f>IFERROR(VLOOKUP(Z403,'SETT AREA UNIT'!$B:$C,2,FALSE),"")</f>
        <v/>
      </c>
      <c r="AC403" s="592" t="str">
        <f>IFERROR(IF(Z403="","",VLOOKUP(Z403,'UNIT UNREG'!$B:$C,2,FALSE)),"")</f>
        <v/>
      </c>
      <c r="AE403" s="238"/>
      <c r="AF403" s="238"/>
      <c r="AG403" s="575"/>
      <c r="AH403" s="592" t="str">
        <f>IFERROR(VLOOKUP(AF403,'SETT AREA UNIT'!$B:$C,2,FALSE),"")</f>
        <v/>
      </c>
      <c r="AI403" s="592" t="str">
        <f>IFERROR(IF(AF403="","",VLOOKUP(AF403,'UNIT UNREG'!$B:$C,2,FALSE)),"")</f>
        <v/>
      </c>
      <c r="AK403" s="238"/>
      <c r="AL403" s="238"/>
      <c r="AM403" s="575"/>
      <c r="AN403" s="592" t="str">
        <f>IFERROR(VLOOKUP(AL403,'SETT AREA UNIT'!$B:$C,2,FALSE),"")</f>
        <v/>
      </c>
      <c r="AO403" s="592" t="str">
        <f>IFERROR(IF(AL403="","",VLOOKUP(AL403,'UNIT UNREG'!$B:$C,2,FALSE)),"")</f>
        <v/>
      </c>
      <c r="AQ403" s="238"/>
      <c r="AR403" s="238"/>
      <c r="AS403" s="575"/>
      <c r="AT403" s="592" t="str">
        <f>IFERROR(VLOOKUP(AR403,'SETT AREA UNIT'!$B:$C,2,FALSE),"")</f>
        <v/>
      </c>
      <c r="AU403" s="592" t="str">
        <f>IFERROR(IF(AR403="","",VLOOKUP(AR403,'UNIT UNREG'!$B:$C,2,FALSE)),"")</f>
        <v/>
      </c>
      <c r="AW403" s="238"/>
      <c r="AX403" s="238"/>
      <c r="AY403" s="575"/>
      <c r="AZ403" s="592" t="str">
        <f>IFERROR(VLOOKUP(AX403,'SETT AREA UNIT'!$B:$C,2,FALSE),"")</f>
        <v/>
      </c>
      <c r="BA403" s="592" t="str">
        <f>IFERROR(IF(AX403="","",VLOOKUP(AX403,'UNIT UNREG'!$B:$C,2,FALSE)),"")</f>
        <v/>
      </c>
      <c r="BC403" s="238"/>
      <c r="BD403" s="238"/>
      <c r="BE403" s="575"/>
      <c r="BF403" s="592" t="str">
        <f>IFERROR(VLOOKUP(BD403,'SETT AREA UNIT'!$B:$C,2,FALSE),"")</f>
        <v/>
      </c>
      <c r="BG403" s="592" t="str">
        <f>IFERROR(IF(BD403="","",VLOOKUP(BD403,'UNIT UNREG'!$B:$C,2,FALSE)),"")</f>
        <v/>
      </c>
      <c r="BH403" s="572"/>
      <c r="BI403" s="238"/>
      <c r="BJ403" s="238"/>
      <c r="BK403" s="575"/>
      <c r="BL403" s="592" t="str">
        <f>IFERROR(VLOOKUP(BJ403,'SETT AREA UNIT'!$B:$C,2,FALSE),"")</f>
        <v/>
      </c>
      <c r="BM403" s="592" t="str">
        <f>IFERROR(VLOOKUP(BJ403,'UNIT UNREG'!$B:$C,2,FALSE),"")</f>
        <v>UNREG</v>
      </c>
      <c r="BO403" s="238"/>
      <c r="BP403" s="238"/>
      <c r="BQ403" s="238"/>
      <c r="BR403" s="238"/>
      <c r="BT403" s="238"/>
      <c r="BU403" s="238"/>
      <c r="BV403" s="238"/>
      <c r="BW403" s="238"/>
      <c r="BY403" s="238"/>
      <c r="BZ403" s="238"/>
      <c r="CA403" s="238"/>
      <c r="CB403" s="238"/>
      <c r="CD403" s="238"/>
      <c r="CE403" s="238"/>
      <c r="CF403" s="238"/>
      <c r="CG403" s="238"/>
      <c r="CI403" s="238"/>
      <c r="CJ403" s="238"/>
      <c r="CK403" s="238"/>
      <c r="CL403" s="238"/>
      <c r="CN403" s="238"/>
      <c r="CO403" s="238"/>
      <c r="CP403" s="238"/>
      <c r="CQ403" s="238"/>
    </row>
    <row r="404" spans="1:95" hidden="1">
      <c r="A404" s="238"/>
      <c r="B404" s="238"/>
      <c r="C404" s="238"/>
      <c r="D404" s="592" t="str">
        <f>IFERROR(VLOOKUP(B404,'SETT AREA UNIT'!$B:$C,2,FALSE),"")</f>
        <v/>
      </c>
      <c r="E404" s="592" t="str">
        <f>IFERROR(IF(B404="","",VLOOKUP(B404,'UNIT UNREG'!$B:$C,2,FALSE)),"")</f>
        <v/>
      </c>
      <c r="F404" s="574"/>
      <c r="G404" s="238"/>
      <c r="H404" s="238"/>
      <c r="I404" s="238"/>
      <c r="J404" s="592" t="str">
        <f>IFERROR(VLOOKUP(H404,'SETT AREA UNIT'!$B:$C,2,FALSE),"")</f>
        <v/>
      </c>
      <c r="K404" s="592" t="str">
        <f>IFERROR(IF(H404="","",VLOOKUP(H404,'UNIT UNREG'!$B:$C,2,FALSE)),"")</f>
        <v/>
      </c>
      <c r="L404" s="574"/>
      <c r="M404" s="238"/>
      <c r="N404" s="238"/>
      <c r="O404" s="238"/>
      <c r="P404" s="592" t="str">
        <f>IFERROR(VLOOKUP(N404,'SETT AREA UNIT'!$B:$C,2,FALSE),"")</f>
        <v/>
      </c>
      <c r="Q404" s="592" t="str">
        <f>IFERROR(IF(N404="","",VLOOKUP(N404,'UNIT UNREG'!$B:$C,2,FALSE)),"")</f>
        <v/>
      </c>
      <c r="R404" s="574"/>
      <c r="S404" s="238"/>
      <c r="T404" s="238"/>
      <c r="U404" s="238"/>
      <c r="V404" s="592" t="str">
        <f>IFERROR(VLOOKUP(T404,'SETT AREA UNIT'!$B:$C,2,FALSE),"")</f>
        <v/>
      </c>
      <c r="W404" s="592" t="str">
        <f>IFERROR(IF(T404="","",VLOOKUP(T404,'UNIT UNREG'!$B:$C,2,FALSE)),"")</f>
        <v/>
      </c>
      <c r="X404" s="574"/>
      <c r="Y404" s="238"/>
      <c r="Z404" s="238"/>
      <c r="AA404" s="238"/>
      <c r="AB404" s="592" t="str">
        <f>IFERROR(VLOOKUP(Z404,'SETT AREA UNIT'!$B:$C,2,FALSE),"")</f>
        <v/>
      </c>
      <c r="AC404" s="592" t="str">
        <f>IFERROR(IF(Z404="","",VLOOKUP(Z404,'UNIT UNREG'!$B:$C,2,FALSE)),"")</f>
        <v/>
      </c>
      <c r="AE404" s="238"/>
      <c r="AF404" s="238"/>
      <c r="AG404" s="238"/>
      <c r="AH404" s="592" t="str">
        <f>IFERROR(VLOOKUP(AF404,'SETT AREA UNIT'!$B:$C,2,FALSE),"")</f>
        <v/>
      </c>
      <c r="AI404" s="592" t="str">
        <f>IFERROR(IF(AF404="","",VLOOKUP(AF404,'UNIT UNREG'!$B:$C,2,FALSE)),"")</f>
        <v/>
      </c>
      <c r="AK404" s="238"/>
      <c r="AL404" s="238"/>
      <c r="AM404" s="238"/>
      <c r="AN404" s="592" t="str">
        <f>IFERROR(VLOOKUP(AL404,'SETT AREA UNIT'!$B:$C,2,FALSE),"")</f>
        <v/>
      </c>
      <c r="AO404" s="592" t="str">
        <f>IFERROR(IF(AL404="","",VLOOKUP(AL404,'UNIT UNREG'!$B:$C,2,FALSE)),"")</f>
        <v/>
      </c>
      <c r="AQ404" s="238"/>
      <c r="AR404" s="238"/>
      <c r="AS404" s="238"/>
      <c r="AT404" s="592" t="str">
        <f>IFERROR(VLOOKUP(AR404,'SETT AREA UNIT'!$B:$C,2,FALSE),"")</f>
        <v/>
      </c>
      <c r="AU404" s="592" t="str">
        <f>IFERROR(IF(AR404="","",VLOOKUP(AR404,'UNIT UNREG'!$B:$C,2,FALSE)),"")</f>
        <v/>
      </c>
      <c r="AW404" s="238"/>
      <c r="AX404" s="238"/>
      <c r="AY404" s="238"/>
      <c r="AZ404" s="592" t="str">
        <f>IFERROR(VLOOKUP(AX404,'SETT AREA UNIT'!$B:$C,2,FALSE),"")</f>
        <v/>
      </c>
      <c r="BA404" s="592" t="str">
        <f>IFERROR(IF(AX404="","",VLOOKUP(AX404,'UNIT UNREG'!$B:$C,2,FALSE)),"")</f>
        <v/>
      </c>
      <c r="BC404" s="238"/>
      <c r="BD404" s="238"/>
      <c r="BE404" s="238"/>
      <c r="BF404" s="592" t="str">
        <f>IFERROR(VLOOKUP(BD404,'SETT AREA UNIT'!$B:$C,2,FALSE),"")</f>
        <v/>
      </c>
      <c r="BG404" s="592" t="str">
        <f>IFERROR(IF(BD404="","",VLOOKUP(BD404,'UNIT UNREG'!$B:$C,2,FALSE)),"")</f>
        <v/>
      </c>
      <c r="BH404" s="572"/>
      <c r="BI404" s="238"/>
      <c r="BJ404" s="238"/>
      <c r="BK404" s="238"/>
      <c r="BL404" s="592" t="str">
        <f>IFERROR(VLOOKUP(BJ404,'SETT AREA UNIT'!$B:$C,2,FALSE),"")</f>
        <v/>
      </c>
      <c r="BM404" s="592" t="str">
        <f>IFERROR(VLOOKUP(BJ404,'UNIT UNREG'!$B:$C,2,FALSE),"")</f>
        <v>UNREG</v>
      </c>
      <c r="BO404" s="238"/>
      <c r="BP404" s="238"/>
      <c r="BQ404" s="238"/>
      <c r="BR404" s="238"/>
      <c r="BT404" s="238"/>
      <c r="BU404" s="238"/>
      <c r="BV404" s="238"/>
      <c r="BW404" s="238"/>
      <c r="BY404" s="238"/>
      <c r="BZ404" s="238"/>
      <c r="CA404" s="238"/>
      <c r="CB404" s="238"/>
      <c r="CD404" s="238"/>
      <c r="CE404" s="238"/>
      <c r="CF404" s="238"/>
      <c r="CG404" s="238"/>
      <c r="CI404" s="238"/>
      <c r="CJ404" s="238"/>
      <c r="CK404" s="238"/>
      <c r="CL404" s="238"/>
      <c r="CN404" s="238"/>
      <c r="CO404" s="238"/>
      <c r="CP404" s="238"/>
      <c r="CQ404" s="238"/>
    </row>
    <row r="405" spans="1:95" hidden="1">
      <c r="A405" s="238"/>
      <c r="B405" s="238"/>
      <c r="C405" s="238"/>
      <c r="D405" s="592" t="str">
        <f>IFERROR(VLOOKUP(B405,'SETT AREA UNIT'!$B:$C,2,FALSE),"")</f>
        <v/>
      </c>
      <c r="E405" s="592" t="str">
        <f>IFERROR(IF(B405="","",VLOOKUP(B405,'UNIT UNREG'!$B:$C,2,FALSE)),"")</f>
        <v/>
      </c>
      <c r="F405" s="574"/>
      <c r="G405" s="238"/>
      <c r="H405" s="238"/>
      <c r="I405" s="238"/>
      <c r="J405" s="592" t="str">
        <f>IFERROR(VLOOKUP(H405,'SETT AREA UNIT'!$B:$C,2,FALSE),"")</f>
        <v/>
      </c>
      <c r="K405" s="592" t="str">
        <f>IFERROR(IF(H405="","",VLOOKUP(H405,'UNIT UNREG'!$B:$C,2,FALSE)),"")</f>
        <v/>
      </c>
      <c r="L405" s="574"/>
      <c r="M405" s="238"/>
      <c r="N405" s="238"/>
      <c r="O405" s="238"/>
      <c r="P405" s="592" t="str">
        <f>IFERROR(VLOOKUP(N405,'SETT AREA UNIT'!$B:$C,2,FALSE),"")</f>
        <v/>
      </c>
      <c r="Q405" s="592" t="str">
        <f>IFERROR(IF(N405="","",VLOOKUP(N405,'UNIT UNREG'!$B:$C,2,FALSE)),"")</f>
        <v/>
      </c>
      <c r="R405" s="574"/>
      <c r="S405" s="238"/>
      <c r="T405" s="238"/>
      <c r="U405" s="238"/>
      <c r="V405" s="592" t="str">
        <f>IFERROR(VLOOKUP(T405,'SETT AREA UNIT'!$B:$C,2,FALSE),"")</f>
        <v/>
      </c>
      <c r="W405" s="592" t="str">
        <f>IFERROR(IF(T405="","",VLOOKUP(T405,'UNIT UNREG'!$B:$C,2,FALSE)),"")</f>
        <v/>
      </c>
      <c r="X405" s="574"/>
      <c r="Y405" s="238"/>
      <c r="Z405" s="238"/>
      <c r="AA405" s="238"/>
      <c r="AB405" s="592" t="str">
        <f>IFERROR(VLOOKUP(Z405,'SETT AREA UNIT'!$B:$C,2,FALSE),"")</f>
        <v/>
      </c>
      <c r="AC405" s="592" t="str">
        <f>IFERROR(IF(Z405="","",VLOOKUP(Z405,'UNIT UNREG'!$B:$C,2,FALSE)),"")</f>
        <v/>
      </c>
      <c r="AE405" s="238"/>
      <c r="AF405" s="238"/>
      <c r="AG405" s="238"/>
      <c r="AH405" s="592" t="str">
        <f>IFERROR(VLOOKUP(AF405,'SETT AREA UNIT'!$B:$C,2,FALSE),"")</f>
        <v/>
      </c>
      <c r="AI405" s="592" t="str">
        <f>IFERROR(IF(AF405="","",VLOOKUP(AF405,'UNIT UNREG'!$B:$C,2,FALSE)),"")</f>
        <v/>
      </c>
      <c r="AK405" s="238"/>
      <c r="AL405" s="238"/>
      <c r="AM405" s="238"/>
      <c r="AN405" s="592" t="str">
        <f>IFERROR(VLOOKUP(AL405,'SETT AREA UNIT'!$B:$C,2,FALSE),"")</f>
        <v/>
      </c>
      <c r="AO405" s="592" t="str">
        <f>IFERROR(IF(AL405="","",VLOOKUP(AL405,'UNIT UNREG'!$B:$C,2,FALSE)),"")</f>
        <v/>
      </c>
      <c r="AQ405" s="238"/>
      <c r="AR405" s="238"/>
      <c r="AS405" s="238"/>
      <c r="AT405" s="592" t="str">
        <f>IFERROR(VLOOKUP(AR405,'SETT AREA UNIT'!$B:$C,2,FALSE),"")</f>
        <v/>
      </c>
      <c r="AU405" s="592" t="str">
        <f>IFERROR(IF(AR405="","",VLOOKUP(AR405,'UNIT UNREG'!$B:$C,2,FALSE)),"")</f>
        <v/>
      </c>
      <c r="AW405" s="238"/>
      <c r="AX405" s="238"/>
      <c r="AY405" s="238"/>
      <c r="AZ405" s="592" t="str">
        <f>IFERROR(VLOOKUP(AX405,'SETT AREA UNIT'!$B:$C,2,FALSE),"")</f>
        <v/>
      </c>
      <c r="BA405" s="592" t="str">
        <f>IFERROR(IF(AX405="","",VLOOKUP(AX405,'UNIT UNREG'!$B:$C,2,FALSE)),"")</f>
        <v/>
      </c>
      <c r="BC405" s="238"/>
      <c r="BD405" s="238"/>
      <c r="BE405" s="238"/>
      <c r="BF405" s="592" t="str">
        <f>IFERROR(VLOOKUP(BD405,'SETT AREA UNIT'!$B:$C,2,FALSE),"")</f>
        <v/>
      </c>
      <c r="BG405" s="592" t="str">
        <f>IFERROR(IF(BD405="","",VLOOKUP(BD405,'UNIT UNREG'!$B:$C,2,FALSE)),"")</f>
        <v/>
      </c>
      <c r="BH405" s="572"/>
      <c r="BI405" s="238"/>
      <c r="BJ405" s="238"/>
      <c r="BK405" s="238"/>
      <c r="BL405" s="592" t="str">
        <f>IFERROR(VLOOKUP(BJ405,'SETT AREA UNIT'!$B:$C,2,FALSE),"")</f>
        <v/>
      </c>
      <c r="BM405" s="592" t="str">
        <f>IFERROR(VLOOKUP(BJ405,'UNIT UNREG'!$B:$C,2,FALSE),"")</f>
        <v>UNREG</v>
      </c>
      <c r="BO405" s="238"/>
      <c r="BP405" s="238"/>
      <c r="BQ405" s="238"/>
      <c r="BR405" s="238"/>
      <c r="BT405" s="238"/>
      <c r="BU405" s="238"/>
      <c r="BV405" s="238"/>
      <c r="BW405" s="238"/>
      <c r="BY405" s="238"/>
      <c r="BZ405" s="238"/>
      <c r="CA405" s="238"/>
      <c r="CB405" s="238"/>
      <c r="CD405" s="238"/>
      <c r="CE405" s="238"/>
      <c r="CF405" s="238"/>
      <c r="CG405" s="238"/>
      <c r="CI405" s="238"/>
      <c r="CJ405" s="238"/>
      <c r="CK405" s="238"/>
      <c r="CL405" s="238"/>
      <c r="CN405" s="238"/>
      <c r="CO405" s="238"/>
      <c r="CP405" s="238"/>
      <c r="CQ405" s="238"/>
    </row>
    <row r="406" spans="1:95" hidden="1">
      <c r="A406" s="238"/>
      <c r="B406" s="238"/>
      <c r="C406" s="238"/>
      <c r="D406" s="592" t="str">
        <f>IFERROR(VLOOKUP(B406,'SETT AREA UNIT'!$B:$C,2,FALSE),"")</f>
        <v/>
      </c>
      <c r="E406" s="592" t="str">
        <f>IFERROR(IF(B406="","",VLOOKUP(B406,'UNIT UNREG'!$B:$C,2,FALSE)),"")</f>
        <v/>
      </c>
      <c r="F406" s="574"/>
      <c r="G406" s="238"/>
      <c r="H406" s="238"/>
      <c r="I406" s="238"/>
      <c r="J406" s="592" t="str">
        <f>IFERROR(VLOOKUP(H406,'SETT AREA UNIT'!$B:$C,2,FALSE),"")</f>
        <v/>
      </c>
      <c r="K406" s="592" t="str">
        <f>IFERROR(IF(H406="","",VLOOKUP(H406,'UNIT UNREG'!$B:$C,2,FALSE)),"")</f>
        <v/>
      </c>
      <c r="L406" s="574"/>
      <c r="M406" s="238"/>
      <c r="N406" s="238"/>
      <c r="O406" s="238"/>
      <c r="P406" s="592" t="str">
        <f>IFERROR(VLOOKUP(N406,'SETT AREA UNIT'!$B:$C,2,FALSE),"")</f>
        <v/>
      </c>
      <c r="Q406" s="592" t="str">
        <f>IFERROR(IF(N406="","",VLOOKUP(N406,'UNIT UNREG'!$B:$C,2,FALSE)),"")</f>
        <v/>
      </c>
      <c r="R406" s="574"/>
      <c r="S406" s="238"/>
      <c r="T406" s="238"/>
      <c r="U406" s="238"/>
      <c r="V406" s="592" t="str">
        <f>IFERROR(VLOOKUP(T406,'SETT AREA UNIT'!$B:$C,2,FALSE),"")</f>
        <v/>
      </c>
      <c r="W406" s="592" t="str">
        <f>IFERROR(IF(T406="","",VLOOKUP(T406,'UNIT UNREG'!$B:$C,2,FALSE)),"")</f>
        <v/>
      </c>
      <c r="X406" s="574"/>
      <c r="Y406" s="238"/>
      <c r="Z406" s="238"/>
      <c r="AA406" s="238"/>
      <c r="AB406" s="592" t="str">
        <f>IFERROR(VLOOKUP(Z406,'SETT AREA UNIT'!$B:$C,2,FALSE),"")</f>
        <v/>
      </c>
      <c r="AC406" s="592" t="str">
        <f>IFERROR(IF(Z406="","",VLOOKUP(Z406,'UNIT UNREG'!$B:$C,2,FALSE)),"")</f>
        <v/>
      </c>
      <c r="AE406" s="238"/>
      <c r="AF406" s="238"/>
      <c r="AG406" s="238"/>
      <c r="AH406" s="592" t="str">
        <f>IFERROR(VLOOKUP(AF406,'SETT AREA UNIT'!$B:$C,2,FALSE),"")</f>
        <v/>
      </c>
      <c r="AI406" s="592" t="str">
        <f>IFERROR(IF(AF406="","",VLOOKUP(AF406,'UNIT UNREG'!$B:$C,2,FALSE)),"")</f>
        <v/>
      </c>
      <c r="AK406" s="238"/>
      <c r="AL406" s="238"/>
      <c r="AM406" s="238"/>
      <c r="AN406" s="592" t="str">
        <f>IFERROR(VLOOKUP(AL406,'SETT AREA UNIT'!$B:$C,2,FALSE),"")</f>
        <v/>
      </c>
      <c r="AO406" s="592" t="str">
        <f>IFERROR(IF(AL406="","",VLOOKUP(AL406,'UNIT UNREG'!$B:$C,2,FALSE)),"")</f>
        <v/>
      </c>
      <c r="AQ406" s="238"/>
      <c r="AR406" s="238"/>
      <c r="AS406" s="238"/>
      <c r="AT406" s="592" t="str">
        <f>IFERROR(VLOOKUP(AR406,'SETT AREA UNIT'!$B:$C,2,FALSE),"")</f>
        <v/>
      </c>
      <c r="AU406" s="592" t="str">
        <f>IFERROR(IF(AR406="","",VLOOKUP(AR406,'UNIT UNREG'!$B:$C,2,FALSE)),"")</f>
        <v/>
      </c>
      <c r="AW406" s="238"/>
      <c r="AX406" s="238"/>
      <c r="AY406" s="238"/>
      <c r="AZ406" s="592" t="str">
        <f>IFERROR(VLOOKUP(AX406,'SETT AREA UNIT'!$B:$C,2,FALSE),"")</f>
        <v/>
      </c>
      <c r="BA406" s="592" t="str">
        <f>IFERROR(IF(AX406="","",VLOOKUP(AX406,'UNIT UNREG'!$B:$C,2,FALSE)),"")</f>
        <v/>
      </c>
      <c r="BC406" s="238"/>
      <c r="BD406" s="238"/>
      <c r="BE406" s="238"/>
      <c r="BF406" s="592" t="str">
        <f>IFERROR(VLOOKUP(BD406,'SETT AREA UNIT'!$B:$C,2,FALSE),"")</f>
        <v/>
      </c>
      <c r="BG406" s="592" t="str">
        <f>IFERROR(IF(BD406="","",VLOOKUP(BD406,'UNIT UNREG'!$B:$C,2,FALSE)),"")</f>
        <v/>
      </c>
      <c r="BH406" s="572"/>
      <c r="BI406" s="238"/>
      <c r="BJ406" s="238"/>
      <c r="BK406" s="238"/>
      <c r="BL406" s="592" t="str">
        <f>IFERROR(VLOOKUP(BJ406,'SETT AREA UNIT'!$B:$C,2,FALSE),"")</f>
        <v/>
      </c>
      <c r="BM406" s="592" t="str">
        <f>IFERROR(VLOOKUP(BJ406,'UNIT UNREG'!$B:$C,2,FALSE),"")</f>
        <v>UNREG</v>
      </c>
      <c r="BO406" s="238"/>
      <c r="BP406" s="238"/>
      <c r="BQ406" s="238"/>
      <c r="BR406" s="238"/>
      <c r="BT406" s="238"/>
      <c r="BU406" s="238"/>
      <c r="BV406" s="238"/>
      <c r="BW406" s="238"/>
      <c r="BY406" s="238"/>
      <c r="BZ406" s="238"/>
      <c r="CA406" s="238"/>
      <c r="CB406" s="238"/>
      <c r="CD406" s="238"/>
      <c r="CE406" s="238"/>
      <c r="CF406" s="238"/>
      <c r="CG406" s="238"/>
      <c r="CI406" s="238"/>
      <c r="CJ406" s="238"/>
      <c r="CK406" s="238"/>
      <c r="CL406" s="238"/>
      <c r="CN406" s="238"/>
      <c r="CO406" s="238"/>
      <c r="CP406" s="238"/>
      <c r="CQ406" s="238"/>
    </row>
    <row r="407" spans="1:95" hidden="1">
      <c r="A407" s="238"/>
      <c r="B407" s="238"/>
      <c r="C407" s="238"/>
      <c r="D407" s="592" t="str">
        <f>IFERROR(VLOOKUP(B407,'SETT AREA UNIT'!$B:$C,2,FALSE),"")</f>
        <v/>
      </c>
      <c r="E407" s="592" t="str">
        <f>IFERROR(IF(B407="","",VLOOKUP(B407,'UNIT UNREG'!$B:$C,2,FALSE)),"")</f>
        <v/>
      </c>
      <c r="F407" s="574"/>
      <c r="G407" s="238"/>
      <c r="H407" s="238"/>
      <c r="I407" s="238"/>
      <c r="J407" s="592" t="str">
        <f>IFERROR(VLOOKUP(H407,'SETT AREA UNIT'!$B:$C,2,FALSE),"")</f>
        <v/>
      </c>
      <c r="K407" s="592" t="str">
        <f>IFERROR(IF(H407="","",VLOOKUP(H407,'UNIT UNREG'!$B:$C,2,FALSE)),"")</f>
        <v/>
      </c>
      <c r="L407" s="574"/>
      <c r="M407" s="238"/>
      <c r="N407" s="238"/>
      <c r="O407" s="238"/>
      <c r="P407" s="592" t="str">
        <f>IFERROR(VLOOKUP(N407,'SETT AREA UNIT'!$B:$C,2,FALSE),"")</f>
        <v/>
      </c>
      <c r="Q407" s="592" t="str">
        <f>IFERROR(IF(N407="","",VLOOKUP(N407,'UNIT UNREG'!$B:$C,2,FALSE)),"")</f>
        <v/>
      </c>
      <c r="R407" s="574"/>
      <c r="S407" s="238"/>
      <c r="T407" s="238"/>
      <c r="U407" s="238"/>
      <c r="V407" s="592" t="str">
        <f>IFERROR(VLOOKUP(T407,'SETT AREA UNIT'!$B:$C,2,FALSE),"")</f>
        <v/>
      </c>
      <c r="W407" s="592" t="str">
        <f>IFERROR(IF(T407="","",VLOOKUP(T407,'UNIT UNREG'!$B:$C,2,FALSE)),"")</f>
        <v/>
      </c>
      <c r="X407" s="574"/>
      <c r="Y407" s="238"/>
      <c r="Z407" s="238"/>
      <c r="AA407" s="238"/>
      <c r="AB407" s="592" t="str">
        <f>IFERROR(VLOOKUP(Z407,'SETT AREA UNIT'!$B:$C,2,FALSE),"")</f>
        <v/>
      </c>
      <c r="AC407" s="592" t="str">
        <f>IFERROR(IF(Z407="","",VLOOKUP(Z407,'UNIT UNREG'!$B:$C,2,FALSE)),"")</f>
        <v/>
      </c>
      <c r="AE407" s="238"/>
      <c r="AF407" s="238"/>
      <c r="AG407" s="238"/>
      <c r="AH407" s="592" t="str">
        <f>IFERROR(VLOOKUP(AF407,'SETT AREA UNIT'!$B:$C,2,FALSE),"")</f>
        <v/>
      </c>
      <c r="AI407" s="592" t="str">
        <f>IFERROR(IF(AF407="","",VLOOKUP(AF407,'UNIT UNREG'!$B:$C,2,FALSE)),"")</f>
        <v/>
      </c>
      <c r="AK407" s="238"/>
      <c r="AL407" s="238"/>
      <c r="AM407" s="238"/>
      <c r="AN407" s="592" t="str">
        <f>IFERROR(VLOOKUP(AL407,'SETT AREA UNIT'!$B:$C,2,FALSE),"")</f>
        <v/>
      </c>
      <c r="AO407" s="592" t="str">
        <f>IFERROR(IF(AL407="","",VLOOKUP(AL407,'UNIT UNREG'!$B:$C,2,FALSE)),"")</f>
        <v/>
      </c>
      <c r="AQ407" s="238"/>
      <c r="AR407" s="238"/>
      <c r="AS407" s="238"/>
      <c r="AT407" s="592" t="str">
        <f>IFERROR(VLOOKUP(AR407,'SETT AREA UNIT'!$B:$C,2,FALSE),"")</f>
        <v/>
      </c>
      <c r="AU407" s="592" t="str">
        <f>IFERROR(IF(AR407="","",VLOOKUP(AR407,'UNIT UNREG'!$B:$C,2,FALSE)),"")</f>
        <v/>
      </c>
      <c r="AW407" s="238"/>
      <c r="AX407" s="238"/>
      <c r="AY407" s="238"/>
      <c r="AZ407" s="592" t="str">
        <f>IFERROR(VLOOKUP(AX407,'SETT AREA UNIT'!$B:$C,2,FALSE),"")</f>
        <v/>
      </c>
      <c r="BA407" s="592" t="str">
        <f>IFERROR(IF(AX407="","",VLOOKUP(AX407,'UNIT UNREG'!$B:$C,2,FALSE)),"")</f>
        <v/>
      </c>
      <c r="BC407" s="238"/>
      <c r="BD407" s="238"/>
      <c r="BE407" s="238"/>
      <c r="BF407" s="592" t="str">
        <f>IFERROR(VLOOKUP(BD407,'SETT AREA UNIT'!$B:$C,2,FALSE),"")</f>
        <v/>
      </c>
      <c r="BG407" s="592" t="str">
        <f>IFERROR(IF(BD407="","",VLOOKUP(BD407,'UNIT UNREG'!$B:$C,2,FALSE)),"")</f>
        <v/>
      </c>
      <c r="BH407" s="572"/>
      <c r="BI407" s="238"/>
      <c r="BJ407" s="238"/>
      <c r="BK407" s="238"/>
      <c r="BL407" s="592" t="str">
        <f>IFERROR(VLOOKUP(BJ407,'SETT AREA UNIT'!$B:$C,2,FALSE),"")</f>
        <v/>
      </c>
      <c r="BM407" s="592" t="str">
        <f>IFERROR(VLOOKUP(BJ407,'UNIT UNREG'!$B:$C,2,FALSE),"")</f>
        <v>UNREG</v>
      </c>
      <c r="BO407" s="238"/>
      <c r="BP407" s="238"/>
      <c r="BQ407" s="238"/>
      <c r="BR407" s="238"/>
      <c r="BT407" s="238"/>
      <c r="BU407" s="238"/>
      <c r="BV407" s="238"/>
      <c r="BW407" s="238"/>
      <c r="BY407" s="238"/>
      <c r="BZ407" s="238"/>
      <c r="CA407" s="238"/>
      <c r="CB407" s="238"/>
      <c r="CD407" s="238"/>
      <c r="CE407" s="238"/>
      <c r="CF407" s="238"/>
      <c r="CG407" s="238"/>
      <c r="CI407" s="238"/>
      <c r="CJ407" s="238"/>
      <c r="CK407" s="238"/>
      <c r="CL407" s="238"/>
      <c r="CN407" s="238"/>
      <c r="CO407" s="238"/>
      <c r="CP407" s="238"/>
      <c r="CQ407" s="238"/>
    </row>
    <row r="408" spans="1:95" hidden="1">
      <c r="A408" s="238"/>
      <c r="B408" s="238"/>
      <c r="C408" s="238"/>
      <c r="D408" s="592" t="str">
        <f>IFERROR(VLOOKUP(B408,'SETT AREA UNIT'!$B:$C,2,FALSE),"")</f>
        <v/>
      </c>
      <c r="E408" s="592" t="str">
        <f>IFERROR(IF(B408="","",VLOOKUP(B408,'UNIT UNREG'!$B:$C,2,FALSE)),"")</f>
        <v/>
      </c>
      <c r="F408" s="574"/>
      <c r="G408" s="238"/>
      <c r="H408" s="238"/>
      <c r="I408" s="238"/>
      <c r="J408" s="592" t="str">
        <f>IFERROR(VLOOKUP(H408,'SETT AREA UNIT'!$B:$C,2,FALSE),"")</f>
        <v/>
      </c>
      <c r="K408" s="592" t="str">
        <f>IFERROR(IF(H408="","",VLOOKUP(H408,'UNIT UNREG'!$B:$C,2,FALSE)),"")</f>
        <v/>
      </c>
      <c r="L408" s="574"/>
      <c r="M408" s="238"/>
      <c r="N408" s="238"/>
      <c r="O408" s="238"/>
      <c r="P408" s="592" t="str">
        <f>IFERROR(VLOOKUP(N408,'SETT AREA UNIT'!$B:$C,2,FALSE),"")</f>
        <v/>
      </c>
      <c r="Q408" s="592" t="str">
        <f>IFERROR(IF(N408="","",VLOOKUP(N408,'UNIT UNREG'!$B:$C,2,FALSE)),"")</f>
        <v/>
      </c>
      <c r="R408" s="574"/>
      <c r="S408" s="238"/>
      <c r="T408" s="238"/>
      <c r="U408" s="238"/>
      <c r="V408" s="592" t="str">
        <f>IFERROR(VLOOKUP(T408,'SETT AREA UNIT'!$B:$C,2,FALSE),"")</f>
        <v/>
      </c>
      <c r="W408" s="592" t="str">
        <f>IFERROR(IF(T408="","",VLOOKUP(T408,'UNIT UNREG'!$B:$C,2,FALSE)),"")</f>
        <v/>
      </c>
      <c r="X408" s="574"/>
      <c r="Y408" s="238"/>
      <c r="Z408" s="238"/>
      <c r="AA408" s="238"/>
      <c r="AB408" s="592" t="str">
        <f>IFERROR(VLOOKUP(Z408,'SETT AREA UNIT'!$B:$C,2,FALSE),"")</f>
        <v/>
      </c>
      <c r="AC408" s="592" t="str">
        <f>IFERROR(IF(Z408="","",VLOOKUP(Z408,'UNIT UNREG'!$B:$C,2,FALSE)),"")</f>
        <v/>
      </c>
      <c r="AE408" s="238"/>
      <c r="AF408" s="238"/>
      <c r="AG408" s="238"/>
      <c r="AH408" s="592" t="str">
        <f>IFERROR(VLOOKUP(AF408,'SETT AREA UNIT'!$B:$C,2,FALSE),"")</f>
        <v/>
      </c>
      <c r="AI408" s="592" t="str">
        <f>IFERROR(IF(AF408="","",VLOOKUP(AF408,'UNIT UNREG'!$B:$C,2,FALSE)),"")</f>
        <v/>
      </c>
      <c r="AK408" s="238"/>
      <c r="AL408" s="238"/>
      <c r="AM408" s="238"/>
      <c r="AN408" s="592" t="str">
        <f>IFERROR(VLOOKUP(AL408,'SETT AREA UNIT'!$B:$C,2,FALSE),"")</f>
        <v/>
      </c>
      <c r="AO408" s="592" t="str">
        <f>IFERROR(IF(AL408="","",VLOOKUP(AL408,'UNIT UNREG'!$B:$C,2,FALSE)),"")</f>
        <v/>
      </c>
      <c r="AQ408" s="238"/>
      <c r="AR408" s="238"/>
      <c r="AS408" s="238"/>
      <c r="AT408" s="592" t="str">
        <f>IFERROR(VLOOKUP(AR408,'SETT AREA UNIT'!$B:$C,2,FALSE),"")</f>
        <v/>
      </c>
      <c r="AU408" s="592" t="str">
        <f>IFERROR(IF(AR408="","",VLOOKUP(AR408,'UNIT UNREG'!$B:$C,2,FALSE)),"")</f>
        <v/>
      </c>
      <c r="AW408" s="238"/>
      <c r="AX408" s="238"/>
      <c r="AY408" s="238"/>
      <c r="AZ408" s="592" t="str">
        <f>IFERROR(VLOOKUP(AX408,'SETT AREA UNIT'!$B:$C,2,FALSE),"")</f>
        <v/>
      </c>
      <c r="BA408" s="592" t="str">
        <f>IFERROR(IF(AX408="","",VLOOKUP(AX408,'UNIT UNREG'!$B:$C,2,FALSE)),"")</f>
        <v/>
      </c>
      <c r="BC408" s="238"/>
      <c r="BD408" s="238"/>
      <c r="BE408" s="238"/>
      <c r="BF408" s="592" t="str">
        <f>IFERROR(VLOOKUP(BD408,'SETT AREA UNIT'!$B:$C,2,FALSE),"")</f>
        <v/>
      </c>
      <c r="BG408" s="592" t="str">
        <f>IFERROR(IF(BD408="","",VLOOKUP(BD408,'UNIT UNREG'!$B:$C,2,FALSE)),"")</f>
        <v/>
      </c>
      <c r="BH408" s="572"/>
      <c r="BI408" s="238"/>
      <c r="BJ408" s="238"/>
      <c r="BK408" s="238"/>
      <c r="BL408" s="592" t="str">
        <f>IFERROR(VLOOKUP(BJ408,'SETT AREA UNIT'!$B:$C,2,FALSE),"")</f>
        <v/>
      </c>
      <c r="BM408" s="592" t="str">
        <f>IFERROR(VLOOKUP(BJ408,'UNIT UNREG'!$B:$C,2,FALSE),"")</f>
        <v>UNREG</v>
      </c>
      <c r="BO408" s="238"/>
      <c r="BP408" s="238"/>
      <c r="BQ408" s="238"/>
      <c r="BR408" s="238"/>
      <c r="BT408" s="238"/>
      <c r="BU408" s="238"/>
      <c r="BV408" s="238"/>
      <c r="BW408" s="238"/>
      <c r="BY408" s="238"/>
      <c r="BZ408" s="238"/>
      <c r="CA408" s="238"/>
      <c r="CB408" s="238"/>
      <c r="CD408" s="238"/>
      <c r="CE408" s="238"/>
      <c r="CF408" s="238"/>
      <c r="CG408" s="238"/>
      <c r="CI408" s="238"/>
      <c r="CJ408" s="238"/>
      <c r="CK408" s="238"/>
      <c r="CL408" s="238"/>
      <c r="CN408" s="238"/>
      <c r="CO408" s="238"/>
      <c r="CP408" s="238"/>
      <c r="CQ408" s="238"/>
    </row>
    <row r="409" spans="1:95" hidden="1">
      <c r="A409" s="238"/>
      <c r="B409" s="238"/>
      <c r="C409" s="238"/>
      <c r="D409" s="592" t="str">
        <f>IFERROR(VLOOKUP(B409,'SETT AREA UNIT'!$B:$C,2,FALSE),"")</f>
        <v/>
      </c>
      <c r="E409" s="592" t="str">
        <f>IFERROR(IF(B409="","",VLOOKUP(B409,'UNIT UNREG'!$B:$C,2,FALSE)),"")</f>
        <v/>
      </c>
      <c r="F409" s="574"/>
      <c r="G409" s="238"/>
      <c r="H409" s="238"/>
      <c r="I409" s="238"/>
      <c r="J409" s="592" t="str">
        <f>IFERROR(VLOOKUP(H409,'SETT AREA UNIT'!$B:$C,2,FALSE),"")</f>
        <v/>
      </c>
      <c r="K409" s="592" t="str">
        <f>IFERROR(IF(H409="","",VLOOKUP(H409,'UNIT UNREG'!$B:$C,2,FALSE)),"")</f>
        <v/>
      </c>
      <c r="L409" s="574"/>
      <c r="M409" s="238"/>
      <c r="N409" s="238"/>
      <c r="O409" s="238"/>
      <c r="P409" s="592" t="str">
        <f>IFERROR(VLOOKUP(N409,'SETT AREA UNIT'!$B:$C,2,FALSE),"")</f>
        <v/>
      </c>
      <c r="Q409" s="592" t="str">
        <f>IFERROR(IF(N409="","",VLOOKUP(N409,'UNIT UNREG'!$B:$C,2,FALSE)),"")</f>
        <v/>
      </c>
      <c r="R409" s="574"/>
      <c r="S409" s="238"/>
      <c r="T409" s="238"/>
      <c r="U409" s="238"/>
      <c r="V409" s="592" t="str">
        <f>IFERROR(VLOOKUP(T409,'SETT AREA UNIT'!$B:$C,2,FALSE),"")</f>
        <v/>
      </c>
      <c r="W409" s="592" t="str">
        <f>IFERROR(IF(T409="","",VLOOKUP(T409,'UNIT UNREG'!$B:$C,2,FALSE)),"")</f>
        <v/>
      </c>
      <c r="X409" s="574"/>
      <c r="Y409" s="238"/>
      <c r="Z409" s="238"/>
      <c r="AA409" s="238"/>
      <c r="AB409" s="592" t="str">
        <f>IFERROR(VLOOKUP(Z409,'SETT AREA UNIT'!$B:$C,2,FALSE),"")</f>
        <v/>
      </c>
      <c r="AC409" s="592" t="str">
        <f>IFERROR(IF(Z409="","",VLOOKUP(Z409,'UNIT UNREG'!$B:$C,2,FALSE)),"")</f>
        <v/>
      </c>
      <c r="AE409" s="238"/>
      <c r="AF409" s="238"/>
      <c r="AG409" s="238"/>
      <c r="AH409" s="592" t="str">
        <f>IFERROR(VLOOKUP(AF409,'SETT AREA UNIT'!$B:$C,2,FALSE),"")</f>
        <v/>
      </c>
      <c r="AI409" s="592" t="str">
        <f>IFERROR(IF(AF409="","",VLOOKUP(AF409,'UNIT UNREG'!$B:$C,2,FALSE)),"")</f>
        <v/>
      </c>
      <c r="AK409" s="238"/>
      <c r="AL409" s="238"/>
      <c r="AM409" s="238"/>
      <c r="AN409" s="592" t="str">
        <f>IFERROR(VLOOKUP(AL409,'SETT AREA UNIT'!$B:$C,2,FALSE),"")</f>
        <v/>
      </c>
      <c r="AO409" s="592" t="str">
        <f>IFERROR(IF(AL409="","",VLOOKUP(AL409,'UNIT UNREG'!$B:$C,2,FALSE)),"")</f>
        <v/>
      </c>
      <c r="AQ409" s="238"/>
      <c r="AR409" s="238"/>
      <c r="AS409" s="238"/>
      <c r="AT409" s="592" t="str">
        <f>IFERROR(VLOOKUP(AR409,'SETT AREA UNIT'!$B:$C,2,FALSE),"")</f>
        <v/>
      </c>
      <c r="AU409" s="592" t="str">
        <f>IFERROR(IF(AR409="","",VLOOKUP(AR409,'UNIT UNREG'!$B:$C,2,FALSE)),"")</f>
        <v/>
      </c>
      <c r="AW409" s="238"/>
      <c r="AX409" s="238"/>
      <c r="AY409" s="238"/>
      <c r="AZ409" s="592" t="str">
        <f>IFERROR(VLOOKUP(AX409,'SETT AREA UNIT'!$B:$C,2,FALSE),"")</f>
        <v/>
      </c>
      <c r="BA409" s="592" t="str">
        <f>IFERROR(IF(AX409="","",VLOOKUP(AX409,'UNIT UNREG'!$B:$C,2,FALSE)),"")</f>
        <v/>
      </c>
      <c r="BC409" s="238"/>
      <c r="BD409" s="238"/>
      <c r="BE409" s="238"/>
      <c r="BF409" s="592" t="str">
        <f>IFERROR(VLOOKUP(BD409,'SETT AREA UNIT'!$B:$C,2,FALSE),"")</f>
        <v/>
      </c>
      <c r="BG409" s="592" t="str">
        <f>IFERROR(IF(BD409="","",VLOOKUP(BD409,'UNIT UNREG'!$B:$C,2,FALSE)),"")</f>
        <v/>
      </c>
      <c r="BH409" s="572"/>
      <c r="BI409" s="238"/>
      <c r="BJ409" s="238"/>
      <c r="BK409" s="238"/>
      <c r="BL409" s="592" t="str">
        <f>IFERROR(VLOOKUP(BJ409,'SETT AREA UNIT'!$B:$C,2,FALSE),"")</f>
        <v/>
      </c>
      <c r="BM409" s="592" t="str">
        <f>IFERROR(VLOOKUP(BJ409,'UNIT UNREG'!$B:$C,2,FALSE),"")</f>
        <v>UNREG</v>
      </c>
      <c r="BO409" s="238"/>
      <c r="BP409" s="238"/>
      <c r="BQ409" s="238"/>
      <c r="BR409" s="238"/>
      <c r="BT409" s="238"/>
      <c r="BU409" s="238"/>
      <c r="BV409" s="238"/>
      <c r="BW409" s="238"/>
      <c r="BY409" s="238"/>
      <c r="BZ409" s="238"/>
      <c r="CA409" s="238"/>
      <c r="CB409" s="238"/>
      <c r="CD409" s="238"/>
      <c r="CE409" s="238"/>
      <c r="CF409" s="238"/>
      <c r="CG409" s="238"/>
      <c r="CI409" s="238"/>
      <c r="CJ409" s="238"/>
      <c r="CK409" s="238"/>
      <c r="CL409" s="238"/>
      <c r="CN409" s="238"/>
      <c r="CO409" s="238"/>
      <c r="CP409" s="238"/>
      <c r="CQ409" s="238"/>
    </row>
    <row r="410" spans="1:95" hidden="1">
      <c r="A410" s="238"/>
      <c r="B410" s="238"/>
      <c r="C410" s="238"/>
      <c r="D410" s="592" t="str">
        <f>IFERROR(VLOOKUP(B410,'SETT AREA UNIT'!$B:$C,2,FALSE),"")</f>
        <v/>
      </c>
      <c r="E410" s="592" t="str">
        <f>IFERROR(IF(B410="","",VLOOKUP(B410,'UNIT UNREG'!$B:$C,2,FALSE)),"")</f>
        <v/>
      </c>
      <c r="F410" s="574"/>
      <c r="G410" s="238"/>
      <c r="H410" s="238"/>
      <c r="I410" s="238"/>
      <c r="J410" s="592" t="str">
        <f>IFERROR(VLOOKUP(H410,'SETT AREA UNIT'!$B:$C,2,FALSE),"")</f>
        <v/>
      </c>
      <c r="K410" s="592" t="str">
        <f>IFERROR(IF(H410="","",VLOOKUP(H410,'UNIT UNREG'!$B:$C,2,FALSE)),"")</f>
        <v/>
      </c>
      <c r="L410" s="574"/>
      <c r="M410" s="238"/>
      <c r="N410" s="238"/>
      <c r="O410" s="238"/>
      <c r="P410" s="592" t="str">
        <f>IFERROR(VLOOKUP(N410,'SETT AREA UNIT'!$B:$C,2,FALSE),"")</f>
        <v/>
      </c>
      <c r="Q410" s="592" t="str">
        <f>IFERROR(IF(N410="","",VLOOKUP(N410,'UNIT UNREG'!$B:$C,2,FALSE)),"")</f>
        <v/>
      </c>
      <c r="R410" s="574"/>
      <c r="S410" s="238"/>
      <c r="T410" s="238"/>
      <c r="U410" s="238"/>
      <c r="V410" s="592" t="str">
        <f>IFERROR(VLOOKUP(T410,'SETT AREA UNIT'!$B:$C,2,FALSE),"")</f>
        <v/>
      </c>
      <c r="W410" s="592" t="str">
        <f>IFERROR(IF(T410="","",VLOOKUP(T410,'UNIT UNREG'!$B:$C,2,FALSE)),"")</f>
        <v/>
      </c>
      <c r="X410" s="574"/>
      <c r="Y410" s="238"/>
      <c r="Z410" s="238"/>
      <c r="AA410" s="238"/>
      <c r="AB410" s="592" t="str">
        <f>IFERROR(VLOOKUP(Z410,'SETT AREA UNIT'!$B:$C,2,FALSE),"")</f>
        <v/>
      </c>
      <c r="AC410" s="592" t="str">
        <f>IFERROR(IF(Z410="","",VLOOKUP(Z410,'UNIT UNREG'!$B:$C,2,FALSE)),"")</f>
        <v/>
      </c>
      <c r="AE410" s="238"/>
      <c r="AF410" s="238"/>
      <c r="AG410" s="238"/>
      <c r="AH410" s="592" t="str">
        <f>IFERROR(VLOOKUP(AF410,'SETT AREA UNIT'!$B:$C,2,FALSE),"")</f>
        <v/>
      </c>
      <c r="AI410" s="592" t="str">
        <f>IFERROR(IF(AF410="","",VLOOKUP(AF410,'UNIT UNREG'!$B:$C,2,FALSE)),"")</f>
        <v/>
      </c>
      <c r="AK410" s="238"/>
      <c r="AL410" s="238"/>
      <c r="AM410" s="238"/>
      <c r="AN410" s="592" t="str">
        <f>IFERROR(VLOOKUP(AL410,'SETT AREA UNIT'!$B:$C,2,FALSE),"")</f>
        <v/>
      </c>
      <c r="AO410" s="592" t="str">
        <f>IFERROR(IF(AL410="","",VLOOKUP(AL410,'UNIT UNREG'!$B:$C,2,FALSE)),"")</f>
        <v/>
      </c>
      <c r="AQ410" s="238"/>
      <c r="AR410" s="238"/>
      <c r="AS410" s="238"/>
      <c r="AT410" s="592" t="str">
        <f>IFERROR(VLOOKUP(AR410,'SETT AREA UNIT'!$B:$C,2,FALSE),"")</f>
        <v/>
      </c>
      <c r="AU410" s="592" t="str">
        <f>IFERROR(IF(AR410="","",VLOOKUP(AR410,'UNIT UNREG'!$B:$C,2,FALSE)),"")</f>
        <v/>
      </c>
      <c r="AW410" s="238"/>
      <c r="AX410" s="238"/>
      <c r="AY410" s="238"/>
      <c r="AZ410" s="592" t="str">
        <f>IFERROR(VLOOKUP(AX410,'SETT AREA UNIT'!$B:$C,2,FALSE),"")</f>
        <v/>
      </c>
      <c r="BA410" s="592" t="str">
        <f>IFERROR(IF(AX410="","",VLOOKUP(AX410,'UNIT UNREG'!$B:$C,2,FALSE)),"")</f>
        <v/>
      </c>
      <c r="BC410" s="238"/>
      <c r="BD410" s="238"/>
      <c r="BE410" s="238"/>
      <c r="BF410" s="592" t="str">
        <f>IFERROR(VLOOKUP(BD410,'SETT AREA UNIT'!$B:$C,2,FALSE),"")</f>
        <v/>
      </c>
      <c r="BG410" s="592" t="str">
        <f>IFERROR(IF(BD410="","",VLOOKUP(BD410,'UNIT UNREG'!$B:$C,2,FALSE)),"")</f>
        <v/>
      </c>
      <c r="BH410" s="572"/>
      <c r="BI410" s="238"/>
      <c r="BJ410" s="238"/>
      <c r="BK410" s="238"/>
      <c r="BL410" s="592" t="str">
        <f>IFERROR(VLOOKUP(BJ410,'SETT AREA UNIT'!$B:$C,2,FALSE),"")</f>
        <v/>
      </c>
      <c r="BM410" s="592" t="str">
        <f>IFERROR(VLOOKUP(BJ410,'UNIT UNREG'!$B:$C,2,FALSE),"")</f>
        <v>UNREG</v>
      </c>
      <c r="BO410" s="238"/>
      <c r="BP410" s="238"/>
      <c r="BQ410" s="238"/>
      <c r="BR410" s="238"/>
      <c r="BT410" s="238"/>
      <c r="BU410" s="238"/>
      <c r="BV410" s="238"/>
      <c r="BW410" s="238"/>
      <c r="BY410" s="238"/>
      <c r="BZ410" s="238"/>
      <c r="CA410" s="238"/>
      <c r="CB410" s="238"/>
      <c r="CD410" s="238"/>
      <c r="CE410" s="238"/>
      <c r="CF410" s="238"/>
      <c r="CG410" s="238"/>
      <c r="CI410" s="238"/>
      <c r="CJ410" s="238"/>
      <c r="CK410" s="238"/>
      <c r="CL410" s="238"/>
      <c r="CN410" s="238"/>
      <c r="CO410" s="238"/>
      <c r="CP410" s="238"/>
      <c r="CQ410" s="238"/>
    </row>
    <row r="411" spans="1:95" hidden="1">
      <c r="A411" s="238"/>
      <c r="B411" s="238"/>
      <c r="C411" s="238"/>
      <c r="D411" s="592" t="str">
        <f>IFERROR(VLOOKUP(B411,'SETT AREA UNIT'!$B:$C,2,FALSE),"")</f>
        <v/>
      </c>
      <c r="E411" s="592" t="str">
        <f>IFERROR(IF(B411="","",VLOOKUP(B411,'UNIT UNREG'!$B:$C,2,FALSE)),"")</f>
        <v/>
      </c>
      <c r="F411" s="574"/>
      <c r="G411" s="238"/>
      <c r="H411" s="238"/>
      <c r="I411" s="238"/>
      <c r="J411" s="592" t="str">
        <f>IFERROR(VLOOKUP(H411,'SETT AREA UNIT'!$B:$C,2,FALSE),"")</f>
        <v/>
      </c>
      <c r="K411" s="592" t="str">
        <f>IFERROR(IF(H411="","",VLOOKUP(H411,'UNIT UNREG'!$B:$C,2,FALSE)),"")</f>
        <v/>
      </c>
      <c r="L411" s="574"/>
      <c r="M411" s="238"/>
      <c r="N411" s="238"/>
      <c r="O411" s="238"/>
      <c r="P411" s="592" t="str">
        <f>IFERROR(VLOOKUP(N411,'SETT AREA UNIT'!$B:$C,2,FALSE),"")</f>
        <v/>
      </c>
      <c r="Q411" s="592" t="str">
        <f>IFERROR(IF(N411="","",VLOOKUP(N411,'UNIT UNREG'!$B:$C,2,FALSE)),"")</f>
        <v/>
      </c>
      <c r="R411" s="574"/>
      <c r="S411" s="238"/>
      <c r="T411" s="238"/>
      <c r="U411" s="238"/>
      <c r="V411" s="592" t="str">
        <f>IFERROR(VLOOKUP(T411,'SETT AREA UNIT'!$B:$C,2,FALSE),"")</f>
        <v/>
      </c>
      <c r="W411" s="592" t="str">
        <f>IFERROR(IF(T411="","",VLOOKUP(T411,'UNIT UNREG'!$B:$C,2,FALSE)),"")</f>
        <v/>
      </c>
      <c r="X411" s="574"/>
      <c r="Y411" s="238"/>
      <c r="Z411" s="238"/>
      <c r="AA411" s="238"/>
      <c r="AB411" s="592" t="str">
        <f>IFERROR(VLOOKUP(Z411,'SETT AREA UNIT'!$B:$C,2,FALSE),"")</f>
        <v/>
      </c>
      <c r="AC411" s="592" t="str">
        <f>IFERROR(IF(Z411="","",VLOOKUP(Z411,'UNIT UNREG'!$B:$C,2,FALSE)),"")</f>
        <v/>
      </c>
      <c r="AE411" s="238"/>
      <c r="AF411" s="238"/>
      <c r="AG411" s="238"/>
      <c r="AH411" s="592" t="str">
        <f>IFERROR(VLOOKUP(AF411,'SETT AREA UNIT'!$B:$C,2,FALSE),"")</f>
        <v/>
      </c>
      <c r="AI411" s="592" t="str">
        <f>IFERROR(IF(AF411="","",VLOOKUP(AF411,'UNIT UNREG'!$B:$C,2,FALSE)),"")</f>
        <v/>
      </c>
      <c r="AK411" s="238"/>
      <c r="AL411" s="238"/>
      <c r="AM411" s="238"/>
      <c r="AN411" s="592" t="str">
        <f>IFERROR(VLOOKUP(AL411,'SETT AREA UNIT'!$B:$C,2,FALSE),"")</f>
        <v/>
      </c>
      <c r="AO411" s="592" t="str">
        <f>IFERROR(IF(AL411="","",VLOOKUP(AL411,'UNIT UNREG'!$B:$C,2,FALSE)),"")</f>
        <v/>
      </c>
      <c r="AQ411" s="238"/>
      <c r="AR411" s="238"/>
      <c r="AS411" s="238"/>
      <c r="AT411" s="592" t="str">
        <f>IFERROR(VLOOKUP(AR411,'SETT AREA UNIT'!$B:$C,2,FALSE),"")</f>
        <v/>
      </c>
      <c r="AU411" s="592" t="str">
        <f>IFERROR(IF(AR411="","",VLOOKUP(AR411,'UNIT UNREG'!$B:$C,2,FALSE)),"")</f>
        <v/>
      </c>
      <c r="AW411" s="238"/>
      <c r="AX411" s="238"/>
      <c r="AY411" s="238"/>
      <c r="AZ411" s="592" t="str">
        <f>IFERROR(VLOOKUP(AX411,'SETT AREA UNIT'!$B:$C,2,FALSE),"")</f>
        <v/>
      </c>
      <c r="BA411" s="592" t="str">
        <f>IFERROR(IF(AX411="","",VLOOKUP(AX411,'UNIT UNREG'!$B:$C,2,FALSE)),"")</f>
        <v/>
      </c>
      <c r="BC411" s="238"/>
      <c r="BD411" s="238"/>
      <c r="BE411" s="238"/>
      <c r="BF411" s="592" t="str">
        <f>IFERROR(VLOOKUP(BD411,'SETT AREA UNIT'!$B:$C,2,FALSE),"")</f>
        <v/>
      </c>
      <c r="BG411" s="592" t="str">
        <f>IFERROR(IF(BD411="","",VLOOKUP(BD411,'UNIT UNREG'!$B:$C,2,FALSE)),"")</f>
        <v/>
      </c>
      <c r="BH411" s="572"/>
      <c r="BI411" s="238"/>
      <c r="BJ411" s="238"/>
      <c r="BK411" s="238"/>
      <c r="BL411" s="592" t="str">
        <f>IFERROR(VLOOKUP(BJ411,'SETT AREA UNIT'!$B:$C,2,FALSE),"")</f>
        <v/>
      </c>
      <c r="BM411" s="592" t="str">
        <f>IFERROR(VLOOKUP(BJ411,'UNIT UNREG'!$B:$C,2,FALSE),"")</f>
        <v>UNREG</v>
      </c>
      <c r="BO411" s="238"/>
      <c r="BP411" s="238"/>
      <c r="BQ411" s="238"/>
      <c r="BR411" s="238"/>
      <c r="BT411" s="238"/>
      <c r="BU411" s="238"/>
      <c r="BV411" s="238"/>
      <c r="BW411" s="238"/>
      <c r="BY411" s="238"/>
      <c r="BZ411" s="238"/>
      <c r="CA411" s="238"/>
      <c r="CB411" s="238"/>
      <c r="CD411" s="238"/>
      <c r="CE411" s="238"/>
      <c r="CF411" s="238"/>
      <c r="CG411" s="238"/>
      <c r="CI411" s="238"/>
      <c r="CJ411" s="238"/>
      <c r="CK411" s="238"/>
      <c r="CL411" s="238"/>
      <c r="CN411" s="238"/>
      <c r="CO411" s="238"/>
      <c r="CP411" s="238"/>
      <c r="CQ411" s="238"/>
    </row>
    <row r="412" spans="1:95" hidden="1">
      <c r="A412" s="238"/>
      <c r="B412" s="238"/>
      <c r="C412" s="238"/>
      <c r="D412" s="592" t="str">
        <f>IFERROR(VLOOKUP(B412,'SETT AREA UNIT'!$B:$C,2,FALSE),"")</f>
        <v/>
      </c>
      <c r="E412" s="592" t="str">
        <f>IFERROR(IF(B412="","",VLOOKUP(B412,'UNIT UNREG'!$B:$C,2,FALSE)),"")</f>
        <v/>
      </c>
      <c r="F412" s="574"/>
      <c r="G412" s="238"/>
      <c r="H412" s="238"/>
      <c r="I412" s="238"/>
      <c r="J412" s="592" t="str">
        <f>IFERROR(VLOOKUP(H412,'SETT AREA UNIT'!$B:$C,2,FALSE),"")</f>
        <v/>
      </c>
      <c r="K412" s="592" t="str">
        <f>IFERROR(IF(H412="","",VLOOKUP(H412,'UNIT UNREG'!$B:$C,2,FALSE)),"")</f>
        <v/>
      </c>
      <c r="L412" s="574"/>
      <c r="M412" s="238"/>
      <c r="N412" s="238"/>
      <c r="O412" s="238"/>
      <c r="P412" s="592" t="str">
        <f>IFERROR(VLOOKUP(N412,'SETT AREA UNIT'!$B:$C,2,FALSE),"")</f>
        <v/>
      </c>
      <c r="Q412" s="592" t="str">
        <f>IFERROR(IF(N412="","",VLOOKUP(N412,'UNIT UNREG'!$B:$C,2,FALSE)),"")</f>
        <v/>
      </c>
      <c r="R412" s="574"/>
      <c r="S412" s="238"/>
      <c r="T412" s="238"/>
      <c r="U412" s="238"/>
      <c r="V412" s="592" t="str">
        <f>IFERROR(VLOOKUP(T412,'SETT AREA UNIT'!$B:$C,2,FALSE),"")</f>
        <v/>
      </c>
      <c r="W412" s="592" t="str">
        <f>IFERROR(IF(T412="","",VLOOKUP(T412,'UNIT UNREG'!$B:$C,2,FALSE)),"")</f>
        <v/>
      </c>
      <c r="X412" s="574"/>
      <c r="Y412" s="238"/>
      <c r="Z412" s="238"/>
      <c r="AA412" s="238"/>
      <c r="AB412" s="592" t="str">
        <f>IFERROR(VLOOKUP(Z412,'SETT AREA UNIT'!$B:$C,2,FALSE),"")</f>
        <v/>
      </c>
      <c r="AC412" s="592" t="str">
        <f>IFERROR(IF(Z412="","",VLOOKUP(Z412,'UNIT UNREG'!$B:$C,2,FALSE)),"")</f>
        <v/>
      </c>
      <c r="AE412" s="238"/>
      <c r="AF412" s="238"/>
      <c r="AG412" s="238"/>
      <c r="AH412" s="592" t="str">
        <f>IFERROR(VLOOKUP(AF412,'SETT AREA UNIT'!$B:$C,2,FALSE),"")</f>
        <v/>
      </c>
      <c r="AI412" s="592" t="str">
        <f>IFERROR(IF(AF412="","",VLOOKUP(AF412,'UNIT UNREG'!$B:$C,2,FALSE)),"")</f>
        <v/>
      </c>
      <c r="AK412" s="238"/>
      <c r="AL412" s="238"/>
      <c r="AM412" s="238"/>
      <c r="AN412" s="592" t="str">
        <f>IFERROR(VLOOKUP(AL412,'SETT AREA UNIT'!$B:$C,2,FALSE),"")</f>
        <v/>
      </c>
      <c r="AO412" s="592" t="str">
        <f>IFERROR(IF(AL412="","",VLOOKUP(AL412,'UNIT UNREG'!$B:$C,2,FALSE)),"")</f>
        <v/>
      </c>
      <c r="AQ412" s="238"/>
      <c r="AR412" s="238"/>
      <c r="AS412" s="238"/>
      <c r="AT412" s="592" t="str">
        <f>IFERROR(VLOOKUP(AR412,'SETT AREA UNIT'!$B:$C,2,FALSE),"")</f>
        <v/>
      </c>
      <c r="AU412" s="592" t="str">
        <f>IFERROR(IF(AR412="","",VLOOKUP(AR412,'UNIT UNREG'!$B:$C,2,FALSE)),"")</f>
        <v/>
      </c>
      <c r="AW412" s="238"/>
      <c r="AX412" s="238"/>
      <c r="AY412" s="238"/>
      <c r="AZ412" s="592" t="str">
        <f>IFERROR(VLOOKUP(AX412,'SETT AREA UNIT'!$B:$C,2,FALSE),"")</f>
        <v/>
      </c>
      <c r="BA412" s="592" t="str">
        <f>IFERROR(IF(AX412="","",VLOOKUP(AX412,'UNIT UNREG'!$B:$C,2,FALSE)),"")</f>
        <v/>
      </c>
      <c r="BC412" s="238"/>
      <c r="BD412" s="238"/>
      <c r="BE412" s="238"/>
      <c r="BF412" s="592" t="str">
        <f>IFERROR(VLOOKUP(BD412,'SETT AREA UNIT'!$B:$C,2,FALSE),"")</f>
        <v/>
      </c>
      <c r="BG412" s="592" t="str">
        <f>IFERROR(IF(BD412="","",VLOOKUP(BD412,'UNIT UNREG'!$B:$C,2,FALSE)),"")</f>
        <v/>
      </c>
      <c r="BH412" s="572"/>
      <c r="BI412" s="238"/>
      <c r="BJ412" s="238"/>
      <c r="BK412" s="238"/>
      <c r="BL412" s="592" t="str">
        <f>IFERROR(VLOOKUP(BJ412,'SETT AREA UNIT'!$B:$C,2,FALSE),"")</f>
        <v/>
      </c>
      <c r="BM412" s="592" t="str">
        <f>IFERROR(VLOOKUP(BJ412,'UNIT UNREG'!$B:$C,2,FALSE),"")</f>
        <v>UNREG</v>
      </c>
      <c r="BO412" s="238"/>
      <c r="BP412" s="238"/>
      <c r="BQ412" s="238"/>
      <c r="BR412" s="238"/>
      <c r="BT412" s="238"/>
      <c r="BU412" s="238"/>
      <c r="BV412" s="238"/>
      <c r="BW412" s="238"/>
      <c r="BY412" s="238"/>
      <c r="BZ412" s="238"/>
      <c r="CA412" s="238"/>
      <c r="CB412" s="238"/>
      <c r="CD412" s="238"/>
      <c r="CE412" s="238"/>
      <c r="CF412" s="238"/>
      <c r="CG412" s="238"/>
      <c r="CI412" s="238"/>
      <c r="CJ412" s="238"/>
      <c r="CK412" s="238"/>
      <c r="CL412" s="238"/>
      <c r="CN412" s="238"/>
      <c r="CO412" s="238"/>
      <c r="CP412" s="238"/>
      <c r="CQ412" s="238"/>
    </row>
    <row r="413" spans="1:95" hidden="1">
      <c r="A413" s="238"/>
      <c r="B413" s="238"/>
      <c r="C413" s="238"/>
      <c r="D413" s="592" t="str">
        <f>IFERROR(VLOOKUP(B413,'SETT AREA UNIT'!$B:$C,2,FALSE),"")</f>
        <v/>
      </c>
      <c r="E413" s="592" t="str">
        <f>IFERROR(IF(B413="","",VLOOKUP(B413,'UNIT UNREG'!$B:$C,2,FALSE)),"")</f>
        <v/>
      </c>
      <c r="F413" s="574"/>
      <c r="G413" s="238"/>
      <c r="H413" s="238"/>
      <c r="I413" s="238"/>
      <c r="J413" s="592" t="str">
        <f>IFERROR(VLOOKUP(H413,'SETT AREA UNIT'!$B:$C,2,FALSE),"")</f>
        <v/>
      </c>
      <c r="K413" s="592" t="str">
        <f>IFERROR(IF(H413="","",VLOOKUP(H413,'UNIT UNREG'!$B:$C,2,FALSE)),"")</f>
        <v/>
      </c>
      <c r="L413" s="574"/>
      <c r="M413" s="238"/>
      <c r="N413" s="238"/>
      <c r="O413" s="238"/>
      <c r="P413" s="592" t="str">
        <f>IFERROR(VLOOKUP(N413,'SETT AREA UNIT'!$B:$C,2,FALSE),"")</f>
        <v/>
      </c>
      <c r="Q413" s="592" t="str">
        <f>IFERROR(IF(N413="","",VLOOKUP(N413,'UNIT UNREG'!$B:$C,2,FALSE)),"")</f>
        <v/>
      </c>
      <c r="R413" s="574"/>
      <c r="S413" s="238"/>
      <c r="T413" s="238"/>
      <c r="U413" s="238"/>
      <c r="V413" s="592" t="str">
        <f>IFERROR(VLOOKUP(T413,'SETT AREA UNIT'!$B:$C,2,FALSE),"")</f>
        <v/>
      </c>
      <c r="W413" s="592" t="str">
        <f>IFERROR(IF(T413="","",VLOOKUP(T413,'UNIT UNREG'!$B:$C,2,FALSE)),"")</f>
        <v/>
      </c>
      <c r="X413" s="574"/>
      <c r="Y413" s="238"/>
      <c r="Z413" s="238"/>
      <c r="AA413" s="238"/>
      <c r="AB413" s="592" t="str">
        <f>IFERROR(VLOOKUP(Z413,'SETT AREA UNIT'!$B:$C,2,FALSE),"")</f>
        <v/>
      </c>
      <c r="AC413" s="592" t="str">
        <f>IFERROR(IF(Z413="","",VLOOKUP(Z413,'UNIT UNREG'!$B:$C,2,FALSE)),"")</f>
        <v/>
      </c>
      <c r="AE413" s="238"/>
      <c r="AF413" s="238"/>
      <c r="AG413" s="238"/>
      <c r="AH413" s="592" t="str">
        <f>IFERROR(VLOOKUP(AF413,'SETT AREA UNIT'!$B:$C,2,FALSE),"")</f>
        <v/>
      </c>
      <c r="AI413" s="592" t="str">
        <f>IFERROR(IF(AF413="","",VLOOKUP(AF413,'UNIT UNREG'!$B:$C,2,FALSE)),"")</f>
        <v/>
      </c>
      <c r="AK413" s="238"/>
      <c r="AL413" s="238"/>
      <c r="AM413" s="238"/>
      <c r="AN413" s="592" t="str">
        <f>IFERROR(VLOOKUP(AL413,'SETT AREA UNIT'!$B:$C,2,FALSE),"")</f>
        <v/>
      </c>
      <c r="AO413" s="592" t="str">
        <f>IFERROR(IF(AL413="","",VLOOKUP(AL413,'UNIT UNREG'!$B:$C,2,FALSE)),"")</f>
        <v/>
      </c>
      <c r="AQ413" s="238"/>
      <c r="AR413" s="238"/>
      <c r="AS413" s="238"/>
      <c r="AT413" s="592" t="str">
        <f>IFERROR(VLOOKUP(AR413,'SETT AREA UNIT'!$B:$C,2,FALSE),"")</f>
        <v/>
      </c>
      <c r="AU413" s="592" t="str">
        <f>IFERROR(IF(AR413="","",VLOOKUP(AR413,'UNIT UNREG'!$B:$C,2,FALSE)),"")</f>
        <v/>
      </c>
      <c r="AW413" s="238"/>
      <c r="AX413" s="238"/>
      <c r="AY413" s="238"/>
      <c r="AZ413" s="592" t="str">
        <f>IFERROR(VLOOKUP(AX413,'SETT AREA UNIT'!$B:$C,2,FALSE),"")</f>
        <v/>
      </c>
      <c r="BA413" s="592" t="str">
        <f>IFERROR(IF(AX413="","",VLOOKUP(AX413,'UNIT UNREG'!$B:$C,2,FALSE)),"")</f>
        <v/>
      </c>
      <c r="BC413" s="238"/>
      <c r="BD413" s="238"/>
      <c r="BE413" s="238"/>
      <c r="BF413" s="592" t="str">
        <f>IFERROR(VLOOKUP(BD413,'SETT AREA UNIT'!$B:$C,2,FALSE),"")</f>
        <v/>
      </c>
      <c r="BG413" s="592" t="str">
        <f>IFERROR(IF(BD413="","",VLOOKUP(BD413,'UNIT UNREG'!$B:$C,2,FALSE)),"")</f>
        <v/>
      </c>
      <c r="BH413" s="572"/>
      <c r="BI413" s="238"/>
      <c r="BJ413" s="238"/>
      <c r="BK413" s="238"/>
      <c r="BL413" s="592" t="str">
        <f>IFERROR(VLOOKUP(BJ413,'SETT AREA UNIT'!$B:$C,2,FALSE),"")</f>
        <v/>
      </c>
      <c r="BM413" s="592" t="str">
        <f>IFERROR(VLOOKUP(BJ413,'UNIT UNREG'!$B:$C,2,FALSE),"")</f>
        <v>UNREG</v>
      </c>
      <c r="BO413" s="238"/>
      <c r="BP413" s="238"/>
      <c r="BQ413" s="238"/>
      <c r="BR413" s="238"/>
      <c r="BT413" s="238"/>
      <c r="BU413" s="238"/>
      <c r="BV413" s="238"/>
      <c r="BW413" s="238"/>
      <c r="BY413" s="238"/>
      <c r="BZ413" s="238"/>
      <c r="CA413" s="238"/>
      <c r="CB413" s="238"/>
      <c r="CD413" s="238"/>
      <c r="CE413" s="238"/>
      <c r="CF413" s="238"/>
      <c r="CG413" s="238"/>
      <c r="CI413" s="238"/>
      <c r="CJ413" s="238"/>
      <c r="CK413" s="238"/>
      <c r="CL413" s="238"/>
      <c r="CN413" s="238"/>
      <c r="CO413" s="238"/>
      <c r="CP413" s="238"/>
      <c r="CQ413" s="238"/>
    </row>
    <row r="414" spans="1:95" ht="15.75">
      <c r="A414" s="66" t="s">
        <v>119</v>
      </c>
      <c r="B414" s="66" t="s">
        <v>80</v>
      </c>
      <c r="C414" s="66" t="s">
        <v>25</v>
      </c>
      <c r="D414" s="232"/>
      <c r="E414" s="66" t="s">
        <v>81</v>
      </c>
      <c r="F414" s="756"/>
      <c r="G414" s="66" t="s">
        <v>119</v>
      </c>
      <c r="H414" s="66" t="s">
        <v>80</v>
      </c>
      <c r="I414" s="66" t="s">
        <v>25</v>
      </c>
      <c r="J414" s="232"/>
      <c r="K414" s="66" t="s">
        <v>81</v>
      </c>
      <c r="L414" s="572"/>
      <c r="M414" s="66" t="s">
        <v>119</v>
      </c>
      <c r="N414" s="66" t="s">
        <v>80</v>
      </c>
      <c r="O414" s="66" t="s">
        <v>25</v>
      </c>
      <c r="P414" s="232"/>
      <c r="Q414" s="66" t="s">
        <v>81</v>
      </c>
      <c r="R414" s="756"/>
      <c r="S414" s="66" t="s">
        <v>119</v>
      </c>
      <c r="T414" s="66" t="s">
        <v>80</v>
      </c>
      <c r="U414" s="66" t="s">
        <v>25</v>
      </c>
      <c r="V414" s="232"/>
      <c r="W414" s="66" t="s">
        <v>81</v>
      </c>
      <c r="X414" s="756"/>
      <c r="Y414" s="66" t="s">
        <v>119</v>
      </c>
      <c r="Z414" s="66" t="s">
        <v>80</v>
      </c>
      <c r="AA414" s="66" t="s">
        <v>25</v>
      </c>
      <c r="AB414" s="66"/>
      <c r="AC414" s="66" t="s">
        <v>81</v>
      </c>
      <c r="AE414" s="66" t="s">
        <v>119</v>
      </c>
      <c r="AF414" s="66" t="s">
        <v>80</v>
      </c>
      <c r="AG414" s="66" t="s">
        <v>25</v>
      </c>
      <c r="AH414" s="66"/>
      <c r="AI414" s="66" t="s">
        <v>81</v>
      </c>
      <c r="AK414" s="66" t="s">
        <v>119</v>
      </c>
      <c r="AL414" s="66" t="s">
        <v>80</v>
      </c>
      <c r="AM414" s="66" t="s">
        <v>25</v>
      </c>
      <c r="AN414" s="66"/>
      <c r="AO414" s="66" t="s">
        <v>81</v>
      </c>
      <c r="AQ414" s="66" t="s">
        <v>119</v>
      </c>
      <c r="AR414" s="66" t="s">
        <v>80</v>
      </c>
      <c r="AS414" s="66" t="s">
        <v>25</v>
      </c>
      <c r="AT414" s="66"/>
      <c r="AU414" s="66" t="s">
        <v>81</v>
      </c>
      <c r="AW414" s="66" t="s">
        <v>119</v>
      </c>
      <c r="AX414" s="66" t="s">
        <v>80</v>
      </c>
      <c r="AY414" s="66" t="s">
        <v>25</v>
      </c>
      <c r="AZ414" s="66"/>
      <c r="BA414" s="66" t="s">
        <v>81</v>
      </c>
      <c r="BC414" s="66" t="s">
        <v>119</v>
      </c>
      <c r="BD414" s="66" t="s">
        <v>80</v>
      </c>
      <c r="BE414" s="66" t="s">
        <v>25</v>
      </c>
      <c r="BF414" s="66"/>
      <c r="BG414" s="66" t="s">
        <v>81</v>
      </c>
      <c r="BH414" s="571"/>
      <c r="BI414" s="66" t="s">
        <v>119</v>
      </c>
      <c r="BJ414" s="66" t="s">
        <v>80</v>
      </c>
      <c r="BK414" s="66" t="s">
        <v>25</v>
      </c>
      <c r="BL414" s="66"/>
      <c r="BM414" s="66" t="s">
        <v>81</v>
      </c>
      <c r="BO414" s="576" t="s">
        <v>119</v>
      </c>
      <c r="BP414" s="66" t="s">
        <v>80</v>
      </c>
      <c r="BQ414" s="66" t="s">
        <v>25</v>
      </c>
      <c r="BR414" s="66" t="s">
        <v>81</v>
      </c>
      <c r="BT414" s="576" t="s">
        <v>119</v>
      </c>
      <c r="BU414" s="66" t="s">
        <v>80</v>
      </c>
      <c r="BV414" s="66" t="s">
        <v>25</v>
      </c>
      <c r="BW414" s="66" t="s">
        <v>81</v>
      </c>
      <c r="BY414" s="576" t="s">
        <v>119</v>
      </c>
      <c r="BZ414" s="66" t="s">
        <v>80</v>
      </c>
      <c r="CA414" s="66" t="s">
        <v>25</v>
      </c>
      <c r="CB414" s="66" t="s">
        <v>81</v>
      </c>
      <c r="CD414" s="576" t="s">
        <v>119</v>
      </c>
      <c r="CE414" s="66" t="s">
        <v>80</v>
      </c>
      <c r="CF414" s="66" t="s">
        <v>25</v>
      </c>
      <c r="CG414" s="66" t="s">
        <v>81</v>
      </c>
      <c r="CI414" s="576" t="s">
        <v>119</v>
      </c>
      <c r="CJ414" s="66" t="s">
        <v>80</v>
      </c>
      <c r="CK414" s="66" t="s">
        <v>25</v>
      </c>
      <c r="CL414" s="66" t="s">
        <v>81</v>
      </c>
      <c r="CN414" s="576" t="s">
        <v>119</v>
      </c>
      <c r="CO414" s="66" t="s">
        <v>80</v>
      </c>
      <c r="CP414" s="66" t="s">
        <v>25</v>
      </c>
      <c r="CQ414" s="66" t="s">
        <v>81</v>
      </c>
    </row>
    <row r="415" spans="1:95">
      <c r="A415" s="356" t="s">
        <v>65</v>
      </c>
      <c r="B415" s="238">
        <v>8</v>
      </c>
      <c r="C415" s="501">
        <f>IF(A415="","",COUNTIFS(A394:A413,"&gt;=0",C394:C413,A415))</f>
        <v>6</v>
      </c>
      <c r="D415" s="593"/>
      <c r="E415" s="592">
        <f t="shared" ref="E415:E416" si="188">IFERROR(B415-C415,"")</f>
        <v>2</v>
      </c>
      <c r="F415" s="574"/>
      <c r="G415" s="356" t="s">
        <v>574</v>
      </c>
      <c r="H415" s="238">
        <v>7</v>
      </c>
      <c r="I415" s="501">
        <f>IF(G415="","",COUNTIFS(G394:G413,"&gt;=0",I394:I413,G415))</f>
        <v>6</v>
      </c>
      <c r="J415" s="593"/>
      <c r="K415" s="592">
        <f t="shared" ref="K415:K416" si="189">IFERROR(H415-I415,"")</f>
        <v>1</v>
      </c>
      <c r="L415" s="574"/>
      <c r="M415" s="433" t="s">
        <v>427</v>
      </c>
      <c r="N415" s="238">
        <v>4</v>
      </c>
      <c r="O415" s="593">
        <f>IF(M415="","",COUNTIFS(M394:M413,"&gt;=0",O394:O413,M415))</f>
        <v>4</v>
      </c>
      <c r="P415" s="593"/>
      <c r="Q415" s="592">
        <f t="shared" ref="Q415:Q416" si="190">IFERROR(N415-O415,"")</f>
        <v>0</v>
      </c>
      <c r="R415" s="574"/>
      <c r="S415" s="724" t="s">
        <v>70</v>
      </c>
      <c r="T415" s="238">
        <v>4</v>
      </c>
      <c r="U415" s="501">
        <f>IF(S415="","",COUNTIFS(S394:S413,"&gt;=0",U394:U413,S415))</f>
        <v>5</v>
      </c>
      <c r="V415" s="593"/>
      <c r="W415" s="592">
        <f t="shared" ref="W415:W416" si="191">IFERROR(T415-U415,"")</f>
        <v>-1</v>
      </c>
      <c r="X415" s="574"/>
      <c r="Y415" s="573"/>
      <c r="Z415" s="238"/>
      <c r="AA415" s="593" t="str">
        <f>IF(Y415="","",COUNTIFS(Y394:Y413,"&gt;=0",AA394:AA413,Y415))</f>
        <v/>
      </c>
      <c r="AB415" s="593"/>
      <c r="AC415" s="592" t="str">
        <f t="shared" ref="AC415:AC416" si="192">IFERROR(Z415-AA415,"")</f>
        <v/>
      </c>
      <c r="AE415" s="573"/>
      <c r="AF415" s="238"/>
      <c r="AG415" s="593" t="str">
        <f>IF(AE415="","",COUNTIFS(AE394:AE413,"&gt;=0",AG394:AG413,AE415))</f>
        <v/>
      </c>
      <c r="AH415" s="593"/>
      <c r="AI415" s="592" t="str">
        <f t="shared" ref="AI415:AI416" si="193">IFERROR(AF415-AG415,"")</f>
        <v/>
      </c>
      <c r="AK415" s="238"/>
      <c r="AL415" s="238"/>
      <c r="AM415" s="501" t="str">
        <f>IF(AK415="","",COUNTIFS(AK394:AK413,"&gt;=0",AM394:AM413,AK415))</f>
        <v/>
      </c>
      <c r="AN415" s="593"/>
      <c r="AO415" s="592" t="str">
        <f t="shared" ref="AO415:AO416" si="194">IFERROR(AL415-AM415,"")</f>
        <v/>
      </c>
      <c r="AQ415" s="575"/>
      <c r="AR415" s="238"/>
      <c r="AS415" s="593" t="str">
        <f>IF(AQ415="","",COUNTIFS(AQ394:AQ413,"&gt;=0",AS394:AS413,AQ415))</f>
        <v/>
      </c>
      <c r="AT415" s="593"/>
      <c r="AU415" s="592" t="str">
        <f t="shared" ref="AU415:AU416" si="195">IFERROR(AR415-AS415,"")</f>
        <v/>
      </c>
      <c r="AW415" s="426" t="s">
        <v>394</v>
      </c>
      <c r="AX415" s="238">
        <v>4</v>
      </c>
      <c r="AY415" s="501">
        <f>IF(AW415="","",COUNTIFS(AW394:AW413,"&gt;=0",AY394:AY413,AW415))</f>
        <v>4</v>
      </c>
      <c r="AZ415" s="593"/>
      <c r="BA415" s="592">
        <f t="shared" ref="BA415:BA416" si="196">IFERROR(AX415-AY415,"")</f>
        <v>0</v>
      </c>
      <c r="BC415" s="418" t="s">
        <v>566</v>
      </c>
      <c r="BD415" s="238">
        <v>4</v>
      </c>
      <c r="BE415" s="593">
        <f>IF(BC415="","",COUNTIFS(BC394:BC413,"&gt;=0",BE394:BE413,BC415))</f>
        <v>5</v>
      </c>
      <c r="BF415" s="593"/>
      <c r="BG415" s="592">
        <f t="shared" ref="BG415:BG416" si="197">IFERROR(BD415-BE415,"")</f>
        <v>-1</v>
      </c>
      <c r="BH415" s="572"/>
      <c r="BI415" s="575"/>
      <c r="BJ415" s="238"/>
      <c r="BK415" s="593" t="str">
        <f>IF(BI415="","",COUNTIFS(BI394:BI413,"&gt;=0",BK394:BK413,BI415))</f>
        <v/>
      </c>
      <c r="BL415" s="593"/>
      <c r="BM415" s="592" t="str">
        <f t="shared" ref="BM415:BM416" si="198">IFERROR(BJ415-BK415,"")</f>
        <v/>
      </c>
      <c r="BO415" s="238"/>
      <c r="BP415" s="238"/>
      <c r="BQ415" s="578">
        <f>+COUNTIF(BQ394:BQ413,BO415)</f>
        <v>0</v>
      </c>
      <c r="BR415" s="238">
        <f>BP415-BQ415</f>
        <v>0</v>
      </c>
      <c r="BT415" s="238"/>
      <c r="BU415" s="238"/>
      <c r="BV415" s="578">
        <f>+COUNTIF(BV394:BV413,BT415)</f>
        <v>0</v>
      </c>
      <c r="BW415" s="238">
        <f>BU415-BV415</f>
        <v>0</v>
      </c>
      <c r="BY415" s="238"/>
      <c r="BZ415" s="238"/>
      <c r="CA415" s="578">
        <f>+COUNTIF(CA394:CA413,BY415)</f>
        <v>0</v>
      </c>
      <c r="CB415" s="238">
        <f>BZ415-CA415</f>
        <v>0</v>
      </c>
      <c r="CD415" s="238"/>
      <c r="CE415" s="238"/>
      <c r="CF415" s="578">
        <f>+COUNTIF(CF394:CF413,CD415)</f>
        <v>0</v>
      </c>
      <c r="CG415" s="238">
        <f>CE415-CF415</f>
        <v>0</v>
      </c>
      <c r="CI415" s="238"/>
      <c r="CJ415" s="238"/>
      <c r="CK415" s="578">
        <f>+COUNTIF(CK394:CK413,CI415)</f>
        <v>0</v>
      </c>
      <c r="CL415" s="238">
        <f>CJ415-CK415</f>
        <v>0</v>
      </c>
      <c r="CN415" s="238"/>
      <c r="CO415" s="238"/>
      <c r="CP415" s="578">
        <f>+COUNTIF(CP394:CP413,CN415)</f>
        <v>0</v>
      </c>
      <c r="CQ415" s="238">
        <f>CO415-CP415</f>
        <v>0</v>
      </c>
    </row>
    <row r="416" spans="1:95">
      <c r="A416" s="238"/>
      <c r="B416" s="238"/>
      <c r="C416" s="593" t="str">
        <f>IF(A416="","",COUNTIFS(A394:A413,"&gt;=0",C394:C413,A416))</f>
        <v/>
      </c>
      <c r="D416" s="593"/>
      <c r="E416" s="592" t="str">
        <f t="shared" si="188"/>
        <v/>
      </c>
      <c r="F416" s="574"/>
      <c r="G416" s="575"/>
      <c r="H416" s="238"/>
      <c r="I416" s="593" t="str">
        <f>IF(G416="","",COUNTIFS(G394:G413,"&gt;=0",I394:I413,G416))</f>
        <v/>
      </c>
      <c r="J416" s="593"/>
      <c r="K416" s="592" t="str">
        <f t="shared" si="189"/>
        <v/>
      </c>
      <c r="L416" s="574"/>
      <c r="M416" s="575"/>
      <c r="N416" s="238"/>
      <c r="O416" s="593" t="str">
        <f>IF(M416="","",COUNTIFS(M394:M413,"&gt;=0",O394:O413,M416))</f>
        <v/>
      </c>
      <c r="P416" s="593"/>
      <c r="Q416" s="592" t="str">
        <f t="shared" si="190"/>
        <v/>
      </c>
      <c r="R416" s="574"/>
      <c r="S416" s="575"/>
      <c r="T416" s="238"/>
      <c r="U416" s="593" t="str">
        <f>IF(S416="","",COUNTIFS(S394:S413,"&gt;=0",U394:U413,S416))</f>
        <v/>
      </c>
      <c r="V416" s="593"/>
      <c r="W416" s="592" t="str">
        <f t="shared" si="191"/>
        <v/>
      </c>
      <c r="X416" s="574"/>
      <c r="Y416" s="575"/>
      <c r="Z416" s="238"/>
      <c r="AA416" s="593" t="str">
        <f>IF(Y416="","",COUNTIFS(Y394:Y413,"&gt;=0",AA394:AA413,Y416))</f>
        <v/>
      </c>
      <c r="AB416" s="593"/>
      <c r="AC416" s="592" t="str">
        <f t="shared" si="192"/>
        <v/>
      </c>
      <c r="AE416" s="575"/>
      <c r="AF416" s="238"/>
      <c r="AG416" s="593" t="str">
        <f>IF(AE416="","",COUNTIFS(AE394:AE413,"&gt;=0",AG394:AG413,AE416))</f>
        <v/>
      </c>
      <c r="AH416" s="593"/>
      <c r="AI416" s="592" t="str">
        <f t="shared" si="193"/>
        <v/>
      </c>
      <c r="AK416" s="575"/>
      <c r="AL416" s="238"/>
      <c r="AM416" s="593" t="str">
        <f>IF(AK416="","",COUNTIFS(AK394:AK413,"&gt;=0",AM394:AM413,AK416))</f>
        <v/>
      </c>
      <c r="AN416" s="593"/>
      <c r="AO416" s="592" t="str">
        <f t="shared" si="194"/>
        <v/>
      </c>
      <c r="AQ416" s="575"/>
      <c r="AR416" s="238"/>
      <c r="AS416" s="593" t="str">
        <f>IF(AQ416="","",COUNTIFS(AQ394:AQ413,"&gt;=0",AS394:AS413,AQ416))</f>
        <v/>
      </c>
      <c r="AT416" s="593"/>
      <c r="AU416" s="592" t="str">
        <f t="shared" si="195"/>
        <v/>
      </c>
      <c r="AW416" s="575"/>
      <c r="AX416" s="238"/>
      <c r="AY416" s="593" t="str">
        <f>IF(AW416="","",COUNTIFS(AW394:AW413,"&gt;=0",AY394:AY413,AW416))</f>
        <v/>
      </c>
      <c r="AZ416" s="593"/>
      <c r="BA416" s="592" t="str">
        <f t="shared" si="196"/>
        <v/>
      </c>
      <c r="BC416" s="575"/>
      <c r="BD416" s="238"/>
      <c r="BE416" s="593" t="str">
        <f>IF(BC416="","",COUNTIFS(BC394:BC413,"&gt;=0",BE394:BE413,BC416))</f>
        <v/>
      </c>
      <c r="BF416" s="593"/>
      <c r="BG416" s="592" t="str">
        <f t="shared" si="197"/>
        <v/>
      </c>
      <c r="BH416" s="572"/>
      <c r="BI416" s="575"/>
      <c r="BJ416" s="238"/>
      <c r="BK416" s="593" t="str">
        <f>IF(BI416="","",COUNTIFS(BI394:BI413,"&gt;=0",BK394:BK413,BI416))</f>
        <v/>
      </c>
      <c r="BL416" s="593"/>
      <c r="BM416" s="592" t="str">
        <f t="shared" si="198"/>
        <v/>
      </c>
      <c r="BO416" s="238"/>
      <c r="BP416" s="238"/>
      <c r="BQ416" s="578">
        <f>+COUNTIF(BQ394:BQ413,BO416)</f>
        <v>0</v>
      </c>
      <c r="BR416" s="238">
        <f t="shared" ref="BR416:BR417" si="199">BP416-BQ416</f>
        <v>0</v>
      </c>
      <c r="BT416" s="238"/>
      <c r="BU416" s="238"/>
      <c r="BV416" s="578">
        <f>+COUNTIF(BV394:BV413,BT416)</f>
        <v>0</v>
      </c>
      <c r="BW416" s="238">
        <f t="shared" ref="BW416:BW417" si="200">BU416-BV416</f>
        <v>0</v>
      </c>
      <c r="BY416" s="238"/>
      <c r="BZ416" s="238"/>
      <c r="CA416" s="578">
        <f>+COUNTIF(CA394:CA413,BY416)</f>
        <v>0</v>
      </c>
      <c r="CB416" s="238">
        <f t="shared" ref="CB416:CB417" si="201">BZ416-CA416</f>
        <v>0</v>
      </c>
      <c r="CD416" s="238"/>
      <c r="CE416" s="238"/>
      <c r="CF416" s="578">
        <f>+COUNTIF(CF394:CF413,CD416)</f>
        <v>0</v>
      </c>
      <c r="CG416" s="238">
        <f t="shared" ref="CG416:CG417" si="202">CE416-CF416</f>
        <v>0</v>
      </c>
      <c r="CI416" s="238"/>
      <c r="CJ416" s="238"/>
      <c r="CK416" s="578">
        <f>+COUNTIF(CK394:CK413,CI416)</f>
        <v>0</v>
      </c>
      <c r="CL416" s="238">
        <f t="shared" ref="CL416:CL417" si="203">CJ416-CK416</f>
        <v>0</v>
      </c>
      <c r="CN416" s="238"/>
      <c r="CO416" s="238"/>
      <c r="CP416" s="578">
        <f>+COUNTIF(CP394:CP413,CN416)</f>
        <v>0</v>
      </c>
      <c r="CQ416" s="238">
        <f t="shared" ref="CQ416:CQ417" si="204">CO416-CP416</f>
        <v>0</v>
      </c>
    </row>
    <row r="417" spans="1:95">
      <c r="A417" s="238"/>
      <c r="B417" s="238"/>
      <c r="C417" s="593" t="str">
        <f>IF(A417="","",COUNTIFS(A394:A413,"&gt;=0",C394:C413,A417))</f>
        <v/>
      </c>
      <c r="D417" s="593"/>
      <c r="E417" s="592" t="str">
        <f>IFERROR(B417-C417,"")</f>
        <v/>
      </c>
      <c r="F417" s="574"/>
      <c r="G417" s="238"/>
      <c r="H417" s="238"/>
      <c r="I417" s="593" t="str">
        <f>IF(G417="","",COUNTIFS(G394:G413,"&gt;=0",I394:I413,G417))</f>
        <v/>
      </c>
      <c r="J417" s="593"/>
      <c r="K417" s="592" t="str">
        <f>IFERROR(H417-I417,"")</f>
        <v/>
      </c>
      <c r="L417" s="574"/>
      <c r="M417" s="238"/>
      <c r="N417" s="238"/>
      <c r="O417" s="593" t="str">
        <f>IF(M417="","",COUNTIFS(M394:M413,"&gt;=0",O394:O413,M417))</f>
        <v/>
      </c>
      <c r="P417" s="593"/>
      <c r="Q417" s="592" t="str">
        <f>IFERROR(N417-O417,"")</f>
        <v/>
      </c>
      <c r="R417" s="574"/>
      <c r="S417" s="238"/>
      <c r="T417" s="238"/>
      <c r="U417" s="593" t="str">
        <f>IF(S417="","",COUNTIFS(S394:S413,"&gt;=0",U394:U413,S417))</f>
        <v/>
      </c>
      <c r="V417" s="593"/>
      <c r="W417" s="592" t="str">
        <f>IFERROR(T417-U417,"")</f>
        <v/>
      </c>
      <c r="X417" s="574"/>
      <c r="Y417" s="238"/>
      <c r="Z417" s="238"/>
      <c r="AA417" s="593" t="str">
        <f>IF(Y417="","",COUNTIFS(Y394:Y413,"&gt;=0",AA394:AA413,Y417))</f>
        <v/>
      </c>
      <c r="AB417" s="593"/>
      <c r="AC417" s="592" t="str">
        <f>IFERROR(Z417-AA417,"")</f>
        <v/>
      </c>
      <c r="AE417" s="238"/>
      <c r="AF417" s="238"/>
      <c r="AG417" s="593" t="str">
        <f>IF(AE417="","",COUNTIFS(AE394:AE413,"&gt;=0",AG394:AG413,AE417))</f>
        <v/>
      </c>
      <c r="AH417" s="593"/>
      <c r="AI417" s="592" t="str">
        <f>IFERROR(AF417-AG417,"")</f>
        <v/>
      </c>
      <c r="AK417" s="238"/>
      <c r="AL417" s="238"/>
      <c r="AM417" s="593" t="str">
        <f>IF(AK417="","",COUNTIFS(AK394:AK413,"&gt;=0",AM394:AM413,AK417))</f>
        <v/>
      </c>
      <c r="AN417" s="593"/>
      <c r="AO417" s="592" t="str">
        <f>IFERROR(AL417-AM417,"")</f>
        <v/>
      </c>
      <c r="AQ417" s="238"/>
      <c r="AR417" s="238"/>
      <c r="AS417" s="593" t="str">
        <f>IF(AQ417="","",COUNTIFS(AQ394:AQ413,"&gt;=0",AS394:AS413,AQ417))</f>
        <v/>
      </c>
      <c r="AT417" s="593"/>
      <c r="AU417" s="592" t="str">
        <f>IFERROR(AR417-AS417,"")</f>
        <v/>
      </c>
      <c r="AW417" s="238"/>
      <c r="AX417" s="238"/>
      <c r="AY417" s="593" t="str">
        <f>IF(AW417="","",COUNTIFS(AW394:AW413,"&gt;=0",AY394:AY413,AW417))</f>
        <v/>
      </c>
      <c r="AZ417" s="593"/>
      <c r="BA417" s="592" t="str">
        <f>IFERROR(AX417-AY417,"")</f>
        <v/>
      </c>
      <c r="BC417" s="238"/>
      <c r="BD417" s="238"/>
      <c r="BE417" s="593" t="str">
        <f>IF(BC417="","",COUNTIFS(BC394:BC413,"&gt;=0",BE394:BE413,BC417))</f>
        <v/>
      </c>
      <c r="BF417" s="593"/>
      <c r="BG417" s="592" t="str">
        <f>IFERROR(BD417-BE417,"")</f>
        <v/>
      </c>
      <c r="BH417" s="572"/>
      <c r="BI417" s="238"/>
      <c r="BJ417" s="238"/>
      <c r="BK417" s="593" t="str">
        <f>IF(BI417="","",COUNTIFS(BI394:BI413,"&gt;=0",BK394:BK413,BI417))</f>
        <v/>
      </c>
      <c r="BL417" s="593"/>
      <c r="BM417" s="592" t="str">
        <f>IFERROR(BJ417-BK417,"")</f>
        <v/>
      </c>
      <c r="BO417" s="238"/>
      <c r="BP417" s="238"/>
      <c r="BQ417" s="578">
        <f>+COUNTIF(BQ394:BQ413,BO417)</f>
        <v>0</v>
      </c>
      <c r="BR417" s="238">
        <f t="shared" si="199"/>
        <v>0</v>
      </c>
      <c r="BT417" s="238"/>
      <c r="BU417" s="238"/>
      <c r="BV417" s="578">
        <f>+COUNTIF(BV394:BV413,BT417)</f>
        <v>0</v>
      </c>
      <c r="BW417" s="238">
        <f t="shared" si="200"/>
        <v>0</v>
      </c>
      <c r="BY417" s="238"/>
      <c r="BZ417" s="238"/>
      <c r="CA417" s="578">
        <f>+COUNTIF(CA394:CA413,BY417)</f>
        <v>0</v>
      </c>
      <c r="CB417" s="238">
        <f t="shared" si="201"/>
        <v>0</v>
      </c>
      <c r="CD417" s="238"/>
      <c r="CE417" s="238"/>
      <c r="CF417" s="578">
        <f>+COUNTIF(CF394:CF413,CD417)</f>
        <v>0</v>
      </c>
      <c r="CG417" s="238">
        <f t="shared" si="202"/>
        <v>0</v>
      </c>
      <c r="CI417" s="238"/>
      <c r="CJ417" s="238"/>
      <c r="CK417" s="578">
        <f>+COUNTIF(CK394:CK413,CI417)</f>
        <v>0</v>
      </c>
      <c r="CL417" s="238">
        <f t="shared" si="203"/>
        <v>0</v>
      </c>
      <c r="CN417" s="238"/>
      <c r="CO417" s="238"/>
      <c r="CP417" s="578">
        <f>+COUNTIF(CP394:CP413,CN417)</f>
        <v>0</v>
      </c>
      <c r="CQ417" s="238">
        <f t="shared" si="204"/>
        <v>0</v>
      </c>
    </row>
    <row r="418" spans="1:95" s="413" customFormat="1" ht="15.75">
      <c r="A418" s="656" t="s">
        <v>104</v>
      </c>
      <c r="B418" s="657">
        <f>SUM(B415:B417)</f>
        <v>8</v>
      </c>
      <c r="C418" s="657">
        <f>SUM(C415:C417)</f>
        <v>6</v>
      </c>
      <c r="D418" s="488"/>
      <c r="F418" s="628"/>
      <c r="G418" s="656" t="s">
        <v>104</v>
      </c>
      <c r="H418" s="657">
        <f>SUM(H415:H417)</f>
        <v>7</v>
      </c>
      <c r="I418" s="657">
        <f>SUM(I415:I417)</f>
        <v>6</v>
      </c>
      <c r="J418" s="488"/>
      <c r="L418" s="628"/>
      <c r="M418" s="656" t="s">
        <v>104</v>
      </c>
      <c r="N418" s="657">
        <f>SUM(N415:N417)</f>
        <v>4</v>
      </c>
      <c r="O418" s="657">
        <f>SUM(O415:O417)</f>
        <v>4</v>
      </c>
      <c r="P418" s="488"/>
      <c r="R418" s="628"/>
      <c r="S418" s="656" t="s">
        <v>104</v>
      </c>
      <c r="T418" s="657">
        <f>SUM(T415:T417)</f>
        <v>4</v>
      </c>
      <c r="U418" s="657">
        <f>SUM(U415:U417)</f>
        <v>5</v>
      </c>
      <c r="V418" s="488"/>
      <c r="X418" s="628"/>
      <c r="Y418" s="656" t="s">
        <v>104</v>
      </c>
      <c r="Z418" s="657">
        <f>SUM(Z415:Z417)</f>
        <v>0</v>
      </c>
      <c r="AA418" s="657">
        <f>SUM(AA415:AA417)</f>
        <v>0</v>
      </c>
      <c r="AB418" s="488"/>
      <c r="AE418" s="656" t="s">
        <v>104</v>
      </c>
      <c r="AF418" s="657">
        <f>SUM(AF415:AF417)</f>
        <v>0</v>
      </c>
      <c r="AG418" s="657">
        <f>SUM(AG415:AG417)</f>
        <v>0</v>
      </c>
      <c r="AH418" s="488"/>
      <c r="AK418" s="656" t="s">
        <v>104</v>
      </c>
      <c r="AL418" s="657">
        <f>SUM(AL415:AL417)</f>
        <v>0</v>
      </c>
      <c r="AM418" s="657">
        <f>SUM(AM415:AM417)</f>
        <v>0</v>
      </c>
      <c r="AN418" s="488"/>
      <c r="AQ418" s="656" t="s">
        <v>104</v>
      </c>
      <c r="AR418" s="657">
        <f>SUM(AR415:AR417)</f>
        <v>0</v>
      </c>
      <c r="AS418" s="657">
        <f>SUM(AS415:AS417)</f>
        <v>0</v>
      </c>
      <c r="AT418" s="488"/>
      <c r="AW418" s="656" t="s">
        <v>104</v>
      </c>
      <c r="AX418" s="657">
        <f>SUM(AX415:AX417)</f>
        <v>4</v>
      </c>
      <c r="AY418" s="657">
        <f>SUM(AY415:AY417)</f>
        <v>4</v>
      </c>
      <c r="AZ418" s="488"/>
      <c r="BC418" s="656" t="s">
        <v>104</v>
      </c>
      <c r="BD418" s="657">
        <f>SUM(BD415:BD417)</f>
        <v>4</v>
      </c>
      <c r="BE418" s="657">
        <f>SUM(BE415:BE417)</f>
        <v>5</v>
      </c>
      <c r="BF418" s="488"/>
      <c r="BI418" s="656" t="s">
        <v>104</v>
      </c>
      <c r="BJ418" s="657">
        <f>SUM(BJ415:BJ417)</f>
        <v>0</v>
      </c>
      <c r="BK418" s="657">
        <f>SUM(BK415:BK417)</f>
        <v>0</v>
      </c>
      <c r="BL418" s="488"/>
      <c r="BO418" s="656" t="s">
        <v>104</v>
      </c>
      <c r="BP418" s="657">
        <f>SUM(BP415:BP417)</f>
        <v>0</v>
      </c>
      <c r="BQ418" s="657">
        <f>SUM(BQ415:BQ417)</f>
        <v>0</v>
      </c>
      <c r="BT418" s="656" t="s">
        <v>104</v>
      </c>
      <c r="BU418" s="657">
        <f>SUM(BU415:BU417)</f>
        <v>0</v>
      </c>
      <c r="BV418" s="657">
        <f>SUM(BV415:BV417)</f>
        <v>0</v>
      </c>
      <c r="BY418" s="656" t="s">
        <v>104</v>
      </c>
      <c r="BZ418" s="657">
        <f>SUM(BZ415:BZ417)</f>
        <v>0</v>
      </c>
      <c r="CA418" s="657">
        <f>SUM(CA415:CA417)</f>
        <v>0</v>
      </c>
      <c r="CD418" s="656" t="s">
        <v>104</v>
      </c>
      <c r="CE418" s="657">
        <f>SUM(CE415:CE417)</f>
        <v>0</v>
      </c>
      <c r="CF418" s="657">
        <f>SUM(CF415:CF417)</f>
        <v>0</v>
      </c>
      <c r="CI418" s="656" t="s">
        <v>104</v>
      </c>
      <c r="CJ418" s="657">
        <f>SUM(CJ415:CJ417)</f>
        <v>0</v>
      </c>
      <c r="CK418" s="657">
        <f>SUM(CK415:CK417)</f>
        <v>0</v>
      </c>
      <c r="CN418" s="656" t="s">
        <v>104</v>
      </c>
      <c r="CO418" s="657">
        <f>SUM(CO415:CO417)</f>
        <v>0</v>
      </c>
      <c r="CP418" s="657">
        <f>SUM(CP415:CP417)</f>
        <v>0</v>
      </c>
    </row>
    <row r="419" spans="1:95" ht="15.75">
      <c r="A419" s="970" t="s">
        <v>105</v>
      </c>
      <c r="B419" s="970"/>
      <c r="C419" s="447">
        <f>SUM(B418,N418,T418,Z418,AF418,AL418,AX418,AR418,BD418,BJ418,H418)</f>
        <v>31</v>
      </c>
      <c r="D419" s="512"/>
      <c r="G419" s="577">
        <v>137</v>
      </c>
      <c r="R419" s="571"/>
      <c r="S419" s="577">
        <v>137</v>
      </c>
      <c r="X419" s="571"/>
    </row>
    <row r="420" spans="1:95" ht="15.75">
      <c r="A420" s="968" t="s">
        <v>103</v>
      </c>
      <c r="B420" s="969"/>
      <c r="C420" s="447">
        <f>SUM(C418,O418,U418,AA418,AG418,AM418,AS418,AY418,BE418,BK418,I418)</f>
        <v>30</v>
      </c>
      <c r="D420" s="512"/>
    </row>
    <row r="421" spans="1:95" ht="7.9" customHeight="1">
      <c r="F421" s="512"/>
      <c r="G421" s="512"/>
      <c r="K421" s="512"/>
      <c r="O421" s="512"/>
      <c r="P421" s="512"/>
      <c r="Q421" s="512"/>
      <c r="R421" s="512"/>
      <c r="S421" s="512"/>
      <c r="W421" s="512"/>
    </row>
    <row r="422" spans="1:95" ht="18" customHeight="1">
      <c r="A422" s="728" t="s">
        <v>762</v>
      </c>
      <c r="B422" s="974" t="s">
        <v>598</v>
      </c>
      <c r="C422" s="974"/>
      <c r="D422" s="974" t="s">
        <v>691</v>
      </c>
      <c r="E422" s="974"/>
      <c r="F422" s="512"/>
      <c r="K422" s="512"/>
      <c r="O422" s="512"/>
      <c r="P422" s="512"/>
      <c r="Q422" s="512"/>
      <c r="R422" s="512"/>
      <c r="S422" s="512"/>
      <c r="W422" s="512"/>
      <c r="AE422" s="974" t="s">
        <v>598</v>
      </c>
      <c r="AF422" s="974"/>
      <c r="AK422" s="974" t="s">
        <v>598</v>
      </c>
      <c r="AL422" s="974"/>
      <c r="AQ422" s="974" t="s">
        <v>598</v>
      </c>
      <c r="AR422" s="974"/>
    </row>
    <row r="423" spans="1:95" ht="18" customHeight="1">
      <c r="A423" s="730" t="s">
        <v>63</v>
      </c>
      <c r="B423" s="973">
        <f>IFERROR(Qty!J443,"")</f>
        <v>4841.8888888888887</v>
      </c>
      <c r="C423" s="973"/>
      <c r="D423" s="1008">
        <f>IFERROR(B424-B423,"")</f>
        <v>12.311111111111131</v>
      </c>
      <c r="E423" s="1008"/>
      <c r="AE423" s="973">
        <f>IFERROR(Qty!$J$444,"")</f>
        <v>4270</v>
      </c>
      <c r="AF423" s="973"/>
      <c r="AK423" s="973">
        <f>IFERROR(Qty!$J$444,"")</f>
        <v>4270</v>
      </c>
      <c r="AL423" s="973"/>
      <c r="AQ423" s="973">
        <f>IFERROR(Qty!$J$444,"")</f>
        <v>4270</v>
      </c>
      <c r="AR423" s="973"/>
    </row>
    <row r="424" spans="1:95" ht="18" customHeight="1">
      <c r="A424" s="731" t="s">
        <v>761</v>
      </c>
      <c r="B424" s="972">
        <f>IFERROR(Qty!Q443,"")</f>
        <v>4854.2</v>
      </c>
      <c r="C424" s="972"/>
      <c r="D424" s="1008"/>
      <c r="E424" s="1008"/>
      <c r="AE424" s="972">
        <f>IFERROR(Qty!$Q$444,"")</f>
        <v>4270</v>
      </c>
      <c r="AF424" s="972"/>
      <c r="AK424" s="972">
        <f>IFERROR(Qty!$Q$444,"")</f>
        <v>4270</v>
      </c>
      <c r="AL424" s="972"/>
      <c r="AQ424" s="972">
        <f>IFERROR(Qty!$Q$444,"")</f>
        <v>4270</v>
      </c>
      <c r="AR424" s="972"/>
    </row>
    <row r="425" spans="1:95" ht="7.9" customHeight="1"/>
  </sheetData>
  <sheetProtection selectLockedCells="1" selectUnlockedCells="1"/>
  <mergeCells count="440">
    <mergeCell ref="AQ5:AR5"/>
    <mergeCell ref="AQ40:AR40"/>
    <mergeCell ref="AQ75:AR75"/>
    <mergeCell ref="AQ110:AR110"/>
    <mergeCell ref="AQ145:AR145"/>
    <mergeCell ref="AQ180:AR180"/>
    <mergeCell ref="AS2:AT2"/>
    <mergeCell ref="AS37:AT37"/>
    <mergeCell ref="BC3:BD3"/>
    <mergeCell ref="AQ109:AR109"/>
    <mergeCell ref="AQ108:AR108"/>
    <mergeCell ref="AQ107:AR107"/>
    <mergeCell ref="BC38:BD38"/>
    <mergeCell ref="BC56:BG56"/>
    <mergeCell ref="AQ56:AU56"/>
    <mergeCell ref="S110:T110"/>
    <mergeCell ref="S145:T145"/>
    <mergeCell ref="S180:T180"/>
    <mergeCell ref="S215:T215"/>
    <mergeCell ref="S250:T250"/>
    <mergeCell ref="S285:T285"/>
    <mergeCell ref="S320:T320"/>
    <mergeCell ref="S355:T355"/>
    <mergeCell ref="S390:T390"/>
    <mergeCell ref="D423:E424"/>
    <mergeCell ref="D38:E39"/>
    <mergeCell ref="D37:E37"/>
    <mergeCell ref="D73:E74"/>
    <mergeCell ref="D72:E72"/>
    <mergeCell ref="D108:E109"/>
    <mergeCell ref="D107:E107"/>
    <mergeCell ref="D143:E144"/>
    <mergeCell ref="D142:E142"/>
    <mergeCell ref="D178:E179"/>
    <mergeCell ref="D177:E177"/>
    <mergeCell ref="D213:E214"/>
    <mergeCell ref="D212:E212"/>
    <mergeCell ref="D248:E249"/>
    <mergeCell ref="D247:E247"/>
    <mergeCell ref="D282:E282"/>
    <mergeCell ref="D283:E284"/>
    <mergeCell ref="D317:E317"/>
    <mergeCell ref="D318:E319"/>
    <mergeCell ref="D352:E352"/>
    <mergeCell ref="D353:E354"/>
    <mergeCell ref="D387:E387"/>
    <mergeCell ref="D388:E389"/>
    <mergeCell ref="D422:E422"/>
    <mergeCell ref="AQ424:AR424"/>
    <mergeCell ref="AQ423:AR423"/>
    <mergeCell ref="AQ422:AR422"/>
    <mergeCell ref="AK424:AL424"/>
    <mergeCell ref="AK423:AL423"/>
    <mergeCell ref="AK422:AL422"/>
    <mergeCell ref="AE424:AF424"/>
    <mergeCell ref="AE423:AF423"/>
    <mergeCell ref="AE422:AF422"/>
    <mergeCell ref="AQ389:AR389"/>
    <mergeCell ref="AQ388:AR388"/>
    <mergeCell ref="AQ387:AR387"/>
    <mergeCell ref="AK389:AL389"/>
    <mergeCell ref="AK388:AL388"/>
    <mergeCell ref="AK387:AL387"/>
    <mergeCell ref="AE389:AF389"/>
    <mergeCell ref="AE388:AF388"/>
    <mergeCell ref="AE387:AF387"/>
    <mergeCell ref="AQ354:AR354"/>
    <mergeCell ref="AQ353:AR353"/>
    <mergeCell ref="AQ352:AR352"/>
    <mergeCell ref="AK354:AL354"/>
    <mergeCell ref="AK353:AL353"/>
    <mergeCell ref="AK352:AL352"/>
    <mergeCell ref="AE354:AF354"/>
    <mergeCell ref="AE353:AF353"/>
    <mergeCell ref="AE352:AF352"/>
    <mergeCell ref="AQ319:AR319"/>
    <mergeCell ref="AQ318:AR318"/>
    <mergeCell ref="AQ317:AR317"/>
    <mergeCell ref="AK319:AL319"/>
    <mergeCell ref="AK318:AL318"/>
    <mergeCell ref="AK317:AL317"/>
    <mergeCell ref="AE319:AF319"/>
    <mergeCell ref="AE318:AF318"/>
    <mergeCell ref="AE317:AF317"/>
    <mergeCell ref="AQ284:AR284"/>
    <mergeCell ref="AQ283:AR283"/>
    <mergeCell ref="AQ282:AR282"/>
    <mergeCell ref="AK284:AL284"/>
    <mergeCell ref="AK283:AL283"/>
    <mergeCell ref="AK282:AL282"/>
    <mergeCell ref="AE284:AF284"/>
    <mergeCell ref="AE283:AF283"/>
    <mergeCell ref="AE282:AF282"/>
    <mergeCell ref="AQ249:AR249"/>
    <mergeCell ref="AQ248:AR248"/>
    <mergeCell ref="AQ247:AR247"/>
    <mergeCell ref="AK249:AL249"/>
    <mergeCell ref="AK248:AL248"/>
    <mergeCell ref="AK247:AL247"/>
    <mergeCell ref="AE249:AF249"/>
    <mergeCell ref="AE248:AF248"/>
    <mergeCell ref="AE247:AF247"/>
    <mergeCell ref="AE214:AF214"/>
    <mergeCell ref="AE213:AF213"/>
    <mergeCell ref="AE212:AF212"/>
    <mergeCell ref="AK214:AL214"/>
    <mergeCell ref="AK213:AL213"/>
    <mergeCell ref="AK212:AL212"/>
    <mergeCell ref="AQ214:AR214"/>
    <mergeCell ref="AQ213:AR213"/>
    <mergeCell ref="AQ212:AR212"/>
    <mergeCell ref="AE179:AF179"/>
    <mergeCell ref="AE178:AF178"/>
    <mergeCell ref="AE177:AF177"/>
    <mergeCell ref="AK179:AL179"/>
    <mergeCell ref="AK178:AL178"/>
    <mergeCell ref="AK177:AL177"/>
    <mergeCell ref="AQ179:AR179"/>
    <mergeCell ref="AQ178:AR178"/>
    <mergeCell ref="AQ177:AR177"/>
    <mergeCell ref="AE144:AF144"/>
    <mergeCell ref="AE143:AF143"/>
    <mergeCell ref="AE142:AF142"/>
    <mergeCell ref="AK144:AL144"/>
    <mergeCell ref="AK143:AL143"/>
    <mergeCell ref="AK142:AL142"/>
    <mergeCell ref="AQ144:AR144"/>
    <mergeCell ref="AQ143:AR143"/>
    <mergeCell ref="AQ142:AR142"/>
    <mergeCell ref="B424:C424"/>
    <mergeCell ref="B423:C423"/>
    <mergeCell ref="B422:C422"/>
    <mergeCell ref="AK39:AL39"/>
    <mergeCell ref="AK38:AL38"/>
    <mergeCell ref="AK37:AL37"/>
    <mergeCell ref="AQ39:AR39"/>
    <mergeCell ref="AQ38:AR38"/>
    <mergeCell ref="AQ37:AR37"/>
    <mergeCell ref="AE74:AF74"/>
    <mergeCell ref="AE73:AF73"/>
    <mergeCell ref="AE72:AF72"/>
    <mergeCell ref="AK74:AL74"/>
    <mergeCell ref="AK73:AL73"/>
    <mergeCell ref="AK72:AL72"/>
    <mergeCell ref="AQ74:AR74"/>
    <mergeCell ref="AQ73:AR73"/>
    <mergeCell ref="AQ72:AR72"/>
    <mergeCell ref="AE109:AF109"/>
    <mergeCell ref="AE108:AF108"/>
    <mergeCell ref="AE107:AF107"/>
    <mergeCell ref="AK109:AL109"/>
    <mergeCell ref="AK108:AL108"/>
    <mergeCell ref="AK107:AL107"/>
    <mergeCell ref="B179:C179"/>
    <mergeCell ref="B178:C178"/>
    <mergeCell ref="B177:C177"/>
    <mergeCell ref="B214:C214"/>
    <mergeCell ref="B213:C213"/>
    <mergeCell ref="B212:C212"/>
    <mergeCell ref="A181:C181"/>
    <mergeCell ref="A147:E147"/>
    <mergeCell ref="A174:B174"/>
    <mergeCell ref="A175:B175"/>
    <mergeCell ref="A209:B209"/>
    <mergeCell ref="A210:B210"/>
    <mergeCell ref="AK357:AO357"/>
    <mergeCell ref="AK392:AO392"/>
    <mergeCell ref="AQ7:AU7"/>
    <mergeCell ref="AQ42:AU42"/>
    <mergeCell ref="AQ77:AU77"/>
    <mergeCell ref="AQ112:AU112"/>
    <mergeCell ref="AQ147:AU147"/>
    <mergeCell ref="AQ182:AU182"/>
    <mergeCell ref="AQ217:AU217"/>
    <mergeCell ref="AQ252:AU252"/>
    <mergeCell ref="AQ287:AU287"/>
    <mergeCell ref="AQ322:AU322"/>
    <mergeCell ref="AQ357:AU357"/>
    <mergeCell ref="AQ392:AU392"/>
    <mergeCell ref="AK182:AO182"/>
    <mergeCell ref="AK217:AO217"/>
    <mergeCell ref="AK252:AO252"/>
    <mergeCell ref="AK287:AO287"/>
    <mergeCell ref="AK322:AO322"/>
    <mergeCell ref="AK7:AO7"/>
    <mergeCell ref="AK42:AO42"/>
    <mergeCell ref="AK77:AO77"/>
    <mergeCell ref="AK112:AO112"/>
    <mergeCell ref="AK147:AO147"/>
    <mergeCell ref="M147:Q147"/>
    <mergeCell ref="S147:W147"/>
    <mergeCell ref="Y147:AC147"/>
    <mergeCell ref="AE77:AI77"/>
    <mergeCell ref="A111:C111"/>
    <mergeCell ref="A139:B139"/>
    <mergeCell ref="A140:B140"/>
    <mergeCell ref="A112:E112"/>
    <mergeCell ref="M112:Q112"/>
    <mergeCell ref="AE112:AI112"/>
    <mergeCell ref="A146:C146"/>
    <mergeCell ref="AE147:AI147"/>
    <mergeCell ref="Y77:AC77"/>
    <mergeCell ref="Y112:AC112"/>
    <mergeCell ref="G77:K77"/>
    <mergeCell ref="G112:K112"/>
    <mergeCell ref="G147:K147"/>
    <mergeCell ref="S112:W112"/>
    <mergeCell ref="B109:C109"/>
    <mergeCell ref="B108:C108"/>
    <mergeCell ref="B107:C107"/>
    <mergeCell ref="B144:C144"/>
    <mergeCell ref="B143:C143"/>
    <mergeCell ref="B142:C142"/>
    <mergeCell ref="Y7:AC7"/>
    <mergeCell ref="AE7:AI7"/>
    <mergeCell ref="A42:E42"/>
    <mergeCell ref="M42:Q42"/>
    <mergeCell ref="S42:W42"/>
    <mergeCell ref="Y42:AC42"/>
    <mergeCell ref="AE42:AI42"/>
    <mergeCell ref="A76:C76"/>
    <mergeCell ref="S7:W7"/>
    <mergeCell ref="A41:C41"/>
    <mergeCell ref="A7:E7"/>
    <mergeCell ref="M7:Q7"/>
    <mergeCell ref="G7:K7"/>
    <mergeCell ref="G42:K42"/>
    <mergeCell ref="AE39:AF39"/>
    <mergeCell ref="AE38:AF38"/>
    <mergeCell ref="AE37:AF37"/>
    <mergeCell ref="B39:C39"/>
    <mergeCell ref="B38:C38"/>
    <mergeCell ref="B37:C37"/>
    <mergeCell ref="B74:C74"/>
    <mergeCell ref="B73:C73"/>
    <mergeCell ref="B72:C72"/>
    <mergeCell ref="S40:T40"/>
    <mergeCell ref="A1:X1"/>
    <mergeCell ref="A2:X2"/>
    <mergeCell ref="A104:B104"/>
    <mergeCell ref="A105:B105"/>
    <mergeCell ref="A3:X3"/>
    <mergeCell ref="A4:X4"/>
    <mergeCell ref="A77:E77"/>
    <mergeCell ref="M77:Q77"/>
    <mergeCell ref="S77:W77"/>
    <mergeCell ref="A6:C6"/>
    <mergeCell ref="A35:B35"/>
    <mergeCell ref="A34:B34"/>
    <mergeCell ref="A69:B69"/>
    <mergeCell ref="A70:B70"/>
    <mergeCell ref="A5:Q5"/>
    <mergeCell ref="S5:T5"/>
    <mergeCell ref="S75:T75"/>
    <mergeCell ref="A216:C216"/>
    <mergeCell ref="A182:E182"/>
    <mergeCell ref="M182:Q182"/>
    <mergeCell ref="S252:W252"/>
    <mergeCell ref="Y252:AC252"/>
    <mergeCell ref="AE252:AI252"/>
    <mergeCell ref="A217:E217"/>
    <mergeCell ref="M217:Q217"/>
    <mergeCell ref="S217:W217"/>
    <mergeCell ref="Y217:AC217"/>
    <mergeCell ref="AE217:AI217"/>
    <mergeCell ref="A244:B244"/>
    <mergeCell ref="A245:B245"/>
    <mergeCell ref="A251:C251"/>
    <mergeCell ref="S182:W182"/>
    <mergeCell ref="Y182:AC182"/>
    <mergeCell ref="AE182:AI182"/>
    <mergeCell ref="G182:K182"/>
    <mergeCell ref="G217:K217"/>
    <mergeCell ref="G252:K252"/>
    <mergeCell ref="B249:C249"/>
    <mergeCell ref="B248:C248"/>
    <mergeCell ref="A252:E252"/>
    <mergeCell ref="B247:C247"/>
    <mergeCell ref="A356:C356"/>
    <mergeCell ref="A322:E322"/>
    <mergeCell ref="M322:Q322"/>
    <mergeCell ref="M252:Q252"/>
    <mergeCell ref="A280:B280"/>
    <mergeCell ref="A286:C286"/>
    <mergeCell ref="A314:B314"/>
    <mergeCell ref="A315:B315"/>
    <mergeCell ref="A321:C321"/>
    <mergeCell ref="A287:E287"/>
    <mergeCell ref="G287:K287"/>
    <mergeCell ref="G322:K322"/>
    <mergeCell ref="B284:C284"/>
    <mergeCell ref="B283:C283"/>
    <mergeCell ref="B282:C282"/>
    <mergeCell ref="B319:C319"/>
    <mergeCell ref="B318:C318"/>
    <mergeCell ref="B317:C317"/>
    <mergeCell ref="B354:C354"/>
    <mergeCell ref="B353:C353"/>
    <mergeCell ref="B352:C352"/>
    <mergeCell ref="A279:B279"/>
    <mergeCell ref="AE287:AI287"/>
    <mergeCell ref="A349:B349"/>
    <mergeCell ref="Y322:AC322"/>
    <mergeCell ref="AE322:AI322"/>
    <mergeCell ref="A350:B350"/>
    <mergeCell ref="Y287:AC287"/>
    <mergeCell ref="S322:W322"/>
    <mergeCell ref="M287:Q287"/>
    <mergeCell ref="S287:W287"/>
    <mergeCell ref="A420:B420"/>
    <mergeCell ref="A357:E357"/>
    <mergeCell ref="M357:Q357"/>
    <mergeCell ref="S357:W357"/>
    <mergeCell ref="Y357:AC357"/>
    <mergeCell ref="AE357:AI357"/>
    <mergeCell ref="A384:B384"/>
    <mergeCell ref="A385:B385"/>
    <mergeCell ref="A391:C391"/>
    <mergeCell ref="A419:B419"/>
    <mergeCell ref="A392:E392"/>
    <mergeCell ref="M392:Q392"/>
    <mergeCell ref="S392:W392"/>
    <mergeCell ref="Y392:AC392"/>
    <mergeCell ref="AE392:AI392"/>
    <mergeCell ref="G357:K357"/>
    <mergeCell ref="G392:K392"/>
    <mergeCell ref="B389:C389"/>
    <mergeCell ref="B388:C388"/>
    <mergeCell ref="B387:C387"/>
    <mergeCell ref="AW322:BA322"/>
    <mergeCell ref="AW357:BA357"/>
    <mergeCell ref="AW392:BA392"/>
    <mergeCell ref="BC7:BG7"/>
    <mergeCell ref="BC42:BG42"/>
    <mergeCell ref="BC77:BG77"/>
    <mergeCell ref="BC112:BG112"/>
    <mergeCell ref="BC147:BG147"/>
    <mergeCell ref="BC182:BG182"/>
    <mergeCell ref="BC217:BG217"/>
    <mergeCell ref="BC252:BG252"/>
    <mergeCell ref="BC287:BG287"/>
    <mergeCell ref="BC322:BG322"/>
    <mergeCell ref="BC357:BG357"/>
    <mergeCell ref="BC392:BG392"/>
    <mergeCell ref="AW7:BA7"/>
    <mergeCell ref="AW42:BA42"/>
    <mergeCell ref="AW77:BA77"/>
    <mergeCell ref="AW112:BA112"/>
    <mergeCell ref="AW147:BA147"/>
    <mergeCell ref="AW182:BA182"/>
    <mergeCell ref="AW217:BA217"/>
    <mergeCell ref="AW252:BA252"/>
    <mergeCell ref="AW287:BA287"/>
    <mergeCell ref="BI322:BM322"/>
    <mergeCell ref="BI357:BM357"/>
    <mergeCell ref="BI392:BM392"/>
    <mergeCell ref="BO7:BR7"/>
    <mergeCell ref="BO42:BR42"/>
    <mergeCell ref="BO77:BR77"/>
    <mergeCell ref="BO112:BR112"/>
    <mergeCell ref="BO147:BR147"/>
    <mergeCell ref="BO182:BR182"/>
    <mergeCell ref="BO217:BR217"/>
    <mergeCell ref="BO252:BR252"/>
    <mergeCell ref="BO287:BR287"/>
    <mergeCell ref="BO322:BR322"/>
    <mergeCell ref="BO357:BR357"/>
    <mergeCell ref="BO392:BR392"/>
    <mergeCell ref="BI7:BM7"/>
    <mergeCell ref="BI42:BM42"/>
    <mergeCell ref="BI77:BM77"/>
    <mergeCell ref="BI112:BM112"/>
    <mergeCell ref="BI147:BM147"/>
    <mergeCell ref="BI182:BM182"/>
    <mergeCell ref="BI217:BM217"/>
    <mergeCell ref="BI252:BM252"/>
    <mergeCell ref="BI287:BM287"/>
    <mergeCell ref="BT322:BW322"/>
    <mergeCell ref="BT357:BW357"/>
    <mergeCell ref="BT392:BW392"/>
    <mergeCell ref="BY7:CB7"/>
    <mergeCell ref="BY42:CB42"/>
    <mergeCell ref="BY77:CB77"/>
    <mergeCell ref="BY112:CB112"/>
    <mergeCell ref="BY147:CB147"/>
    <mergeCell ref="BY182:CB182"/>
    <mergeCell ref="BY217:CB217"/>
    <mergeCell ref="BY252:CB252"/>
    <mergeCell ref="BY287:CB287"/>
    <mergeCell ref="BY322:CB322"/>
    <mergeCell ref="BY357:CB357"/>
    <mergeCell ref="BY392:CB392"/>
    <mergeCell ref="BT7:BW7"/>
    <mergeCell ref="BT42:BW42"/>
    <mergeCell ref="BT77:BW77"/>
    <mergeCell ref="BT112:BW112"/>
    <mergeCell ref="BT147:BW147"/>
    <mergeCell ref="BT182:BW182"/>
    <mergeCell ref="BT217:BW217"/>
    <mergeCell ref="BT252:BW252"/>
    <mergeCell ref="BT287:BW287"/>
    <mergeCell ref="CI217:CL217"/>
    <mergeCell ref="CI252:CL252"/>
    <mergeCell ref="CI287:CL287"/>
    <mergeCell ref="CI322:CL322"/>
    <mergeCell ref="CI357:CL357"/>
    <mergeCell ref="CI392:CL392"/>
    <mergeCell ref="CD7:CG7"/>
    <mergeCell ref="CD42:CG42"/>
    <mergeCell ref="CD77:CG77"/>
    <mergeCell ref="CD112:CG112"/>
    <mergeCell ref="CD147:CG147"/>
    <mergeCell ref="CD182:CG182"/>
    <mergeCell ref="CD217:CG217"/>
    <mergeCell ref="CD252:CG252"/>
    <mergeCell ref="CD287:CG287"/>
    <mergeCell ref="CR219:CS219"/>
    <mergeCell ref="BC355:BD355"/>
    <mergeCell ref="BC390:BD390"/>
    <mergeCell ref="CN322:CQ322"/>
    <mergeCell ref="CN357:CQ357"/>
    <mergeCell ref="CN392:CQ392"/>
    <mergeCell ref="CN7:CQ7"/>
    <mergeCell ref="CN42:CQ42"/>
    <mergeCell ref="CN77:CQ77"/>
    <mergeCell ref="CN112:CQ112"/>
    <mergeCell ref="CN147:CQ147"/>
    <mergeCell ref="CN182:CQ182"/>
    <mergeCell ref="CN217:CQ217"/>
    <mergeCell ref="CN252:CQ252"/>
    <mergeCell ref="CN287:CQ287"/>
    <mergeCell ref="CD322:CG322"/>
    <mergeCell ref="CD357:CG357"/>
    <mergeCell ref="CD392:CG392"/>
    <mergeCell ref="CI7:CL7"/>
    <mergeCell ref="CI42:CL42"/>
    <mergeCell ref="CI77:CL77"/>
    <mergeCell ref="CI112:CL112"/>
    <mergeCell ref="CI147:CL147"/>
    <mergeCell ref="CI182:CL182"/>
  </mergeCells>
  <conditionalFormatting sqref="E9:E28">
    <cfRule type="cellIs" dxfId="2604" priority="3664" operator="equal">
      <formula>"UNREG"</formula>
    </cfRule>
  </conditionalFormatting>
  <conditionalFormatting sqref="J9:J28">
    <cfRule type="cellIs" dxfId="2603" priority="3663" operator="equal">
      <formula>"KM33"</formula>
    </cfRule>
  </conditionalFormatting>
  <conditionalFormatting sqref="K9:K28">
    <cfRule type="cellIs" dxfId="2602" priority="3659" operator="equal">
      <formula>"UNREG"</formula>
    </cfRule>
  </conditionalFormatting>
  <conditionalFormatting sqref="P9:P28">
    <cfRule type="cellIs" dxfId="2601" priority="3654" operator="equal">
      <formula>"KM33"</formula>
    </cfRule>
  </conditionalFormatting>
  <conditionalFormatting sqref="N19:N28">
    <cfRule type="duplicateValues" dxfId="2600" priority="3653"/>
  </conditionalFormatting>
  <conditionalFormatting sqref="N19:N28">
    <cfRule type="duplicateValues" dxfId="2599" priority="3652"/>
  </conditionalFormatting>
  <conditionalFormatting sqref="N19:N28">
    <cfRule type="duplicateValues" dxfId="2598" priority="3651"/>
  </conditionalFormatting>
  <conditionalFormatting sqref="Q9:Q28">
    <cfRule type="cellIs" dxfId="2597" priority="3650" operator="equal">
      <formula>"UNREG"</formula>
    </cfRule>
  </conditionalFormatting>
  <conditionalFormatting sqref="N11:N18">
    <cfRule type="duplicateValues" dxfId="2596" priority="3649"/>
  </conditionalFormatting>
  <conditionalFormatting sqref="N11:N18">
    <cfRule type="duplicateValues" dxfId="2595" priority="3648"/>
  </conditionalFormatting>
  <conditionalFormatting sqref="N11:N18">
    <cfRule type="duplicateValues" dxfId="2594" priority="3647"/>
  </conditionalFormatting>
  <conditionalFormatting sqref="N11:N18">
    <cfRule type="duplicateValues" dxfId="2593" priority="3646"/>
  </conditionalFormatting>
  <conditionalFormatting sqref="V9:V28">
    <cfRule type="cellIs" dxfId="2592" priority="3645" operator="equal">
      <formula>"KM33"</formula>
    </cfRule>
  </conditionalFormatting>
  <conditionalFormatting sqref="W9:W28">
    <cfRule type="cellIs" dxfId="2591" priority="3641" operator="equal">
      <formula>"UNREG"</formula>
    </cfRule>
  </conditionalFormatting>
  <conditionalFormatting sqref="AB9:AB28">
    <cfRule type="cellIs" dxfId="2590" priority="3636" operator="equal">
      <formula>"KM33"</formula>
    </cfRule>
  </conditionalFormatting>
  <conditionalFormatting sqref="Z19:Z28">
    <cfRule type="duplicateValues" dxfId="2589" priority="3635"/>
  </conditionalFormatting>
  <conditionalFormatting sqref="Z19:Z28">
    <cfRule type="duplicateValues" dxfId="2588" priority="3634"/>
  </conditionalFormatting>
  <conditionalFormatting sqref="Z19:Z28">
    <cfRule type="duplicateValues" dxfId="2587" priority="3633"/>
  </conditionalFormatting>
  <conditionalFormatting sqref="AC9:AC28">
    <cfRule type="cellIs" dxfId="2586" priority="3632" operator="equal">
      <formula>"UNREG"</formula>
    </cfRule>
  </conditionalFormatting>
  <conditionalFormatting sqref="Z9:Z18">
    <cfRule type="duplicateValues" dxfId="2585" priority="3631"/>
  </conditionalFormatting>
  <conditionalFormatting sqref="Z9:Z18">
    <cfRule type="duplicateValues" dxfId="2584" priority="3630"/>
  </conditionalFormatting>
  <conditionalFormatting sqref="Z9:Z18">
    <cfRule type="duplicateValues" dxfId="2583" priority="3629"/>
  </conditionalFormatting>
  <conditionalFormatting sqref="Z9:Z18">
    <cfRule type="duplicateValues" dxfId="2582" priority="3628"/>
  </conditionalFormatting>
  <conditionalFormatting sqref="AH9:AH28">
    <cfRule type="cellIs" dxfId="2581" priority="3627" operator="equal">
      <formula>"KM33"</formula>
    </cfRule>
  </conditionalFormatting>
  <conditionalFormatting sqref="AF19:AF28">
    <cfRule type="duplicateValues" dxfId="2580" priority="3626"/>
  </conditionalFormatting>
  <conditionalFormatting sqref="AF19:AF28">
    <cfRule type="duplicateValues" dxfId="2579" priority="3625"/>
  </conditionalFormatting>
  <conditionalFormatting sqref="AF19:AF28">
    <cfRule type="duplicateValues" dxfId="2578" priority="3624"/>
  </conditionalFormatting>
  <conditionalFormatting sqref="AI9:AI28">
    <cfRule type="cellIs" dxfId="2577" priority="3623" operator="equal">
      <formula>"UNREG"</formula>
    </cfRule>
  </conditionalFormatting>
  <conditionalFormatting sqref="AF9:AF18">
    <cfRule type="duplicateValues" dxfId="2576" priority="3622"/>
  </conditionalFormatting>
  <conditionalFormatting sqref="AF9:AF18">
    <cfRule type="duplicateValues" dxfId="2575" priority="3621"/>
  </conditionalFormatting>
  <conditionalFormatting sqref="AF9:AF18">
    <cfRule type="duplicateValues" dxfId="2574" priority="3620"/>
  </conditionalFormatting>
  <conditionalFormatting sqref="AF9:AF18">
    <cfRule type="duplicateValues" dxfId="2573" priority="3619"/>
  </conditionalFormatting>
  <conditionalFormatting sqref="AN9:AN28">
    <cfRule type="cellIs" dxfId="2572" priority="3618" operator="equal">
      <formula>"KM33"</formula>
    </cfRule>
  </conditionalFormatting>
  <conditionalFormatting sqref="AO9:AO28">
    <cfRule type="cellIs" dxfId="2571" priority="3614" operator="equal">
      <formula>"UNREG"</formula>
    </cfRule>
  </conditionalFormatting>
  <conditionalFormatting sqref="AT18:AT28">
    <cfRule type="cellIs" dxfId="2570" priority="3609" operator="equal">
      <formula>"KM33"</formula>
    </cfRule>
  </conditionalFormatting>
  <conditionalFormatting sqref="AR19:AR28">
    <cfRule type="duplicateValues" dxfId="2569" priority="3608"/>
  </conditionalFormatting>
  <conditionalFormatting sqref="AR19:AR28">
    <cfRule type="duplicateValues" dxfId="2568" priority="3607"/>
  </conditionalFormatting>
  <conditionalFormatting sqref="AR19:AR28">
    <cfRule type="duplicateValues" dxfId="2567" priority="3606"/>
  </conditionalFormatting>
  <conditionalFormatting sqref="AU9:AU28">
    <cfRule type="cellIs" dxfId="2566" priority="3605" operator="equal">
      <formula>"UNREG"</formula>
    </cfRule>
  </conditionalFormatting>
  <conditionalFormatting sqref="AR17:AR18">
    <cfRule type="duplicateValues" dxfId="2565" priority="3604"/>
  </conditionalFormatting>
  <conditionalFormatting sqref="AR17:AR18">
    <cfRule type="duplicateValues" dxfId="2564" priority="3603"/>
  </conditionalFormatting>
  <conditionalFormatting sqref="AR17:AR18">
    <cfRule type="duplicateValues" dxfId="2563" priority="3602"/>
  </conditionalFormatting>
  <conditionalFormatting sqref="AR17:AR18">
    <cfRule type="duplicateValues" dxfId="2562" priority="3601"/>
  </conditionalFormatting>
  <conditionalFormatting sqref="AZ9:AZ28">
    <cfRule type="cellIs" dxfId="2561" priority="3600" operator="equal">
      <formula>"KM33"</formula>
    </cfRule>
  </conditionalFormatting>
  <conditionalFormatting sqref="BA9:BA28">
    <cfRule type="cellIs" dxfId="2560" priority="3596" operator="equal">
      <formula>"UNREG"</formula>
    </cfRule>
  </conditionalFormatting>
  <conditionalFormatting sqref="BF9:BF10 BF18:BF28">
    <cfRule type="cellIs" dxfId="2559" priority="3591" operator="equal">
      <formula>"KM33"</formula>
    </cfRule>
  </conditionalFormatting>
  <conditionalFormatting sqref="BD19:BD28">
    <cfRule type="duplicateValues" dxfId="2558" priority="3590"/>
  </conditionalFormatting>
  <conditionalFormatting sqref="BD19:BD28">
    <cfRule type="duplicateValues" dxfId="2557" priority="3589"/>
  </conditionalFormatting>
  <conditionalFormatting sqref="BD19:BD28">
    <cfRule type="duplicateValues" dxfId="2556" priority="3588"/>
  </conditionalFormatting>
  <conditionalFormatting sqref="BG9:BG12 BG14:BG28">
    <cfRule type="cellIs" dxfId="2555" priority="3587" operator="equal">
      <formula>"UNREG"</formula>
    </cfRule>
  </conditionalFormatting>
  <conditionalFormatting sqref="BD15:BD18">
    <cfRule type="duplicateValues" dxfId="2554" priority="3586"/>
  </conditionalFormatting>
  <conditionalFormatting sqref="BD15:BD18">
    <cfRule type="duplicateValues" dxfId="2553" priority="3585"/>
  </conditionalFormatting>
  <conditionalFormatting sqref="BD15:BD18">
    <cfRule type="duplicateValues" dxfId="2552" priority="3584"/>
  </conditionalFormatting>
  <conditionalFormatting sqref="BD15:BD18">
    <cfRule type="duplicateValues" dxfId="2551" priority="3583"/>
  </conditionalFormatting>
  <conditionalFormatting sqref="AR9:AR16">
    <cfRule type="duplicateValues" dxfId="2550" priority="3576"/>
  </conditionalFormatting>
  <conditionalFormatting sqref="AR9:AR16">
    <cfRule type="duplicateValues" dxfId="2549" priority="3575"/>
  </conditionalFormatting>
  <conditionalFormatting sqref="AR9:AR16">
    <cfRule type="duplicateValues" dxfId="2548" priority="3574"/>
  </conditionalFormatting>
  <conditionalFormatting sqref="BD9:BD14">
    <cfRule type="duplicateValues" dxfId="2547" priority="3570"/>
  </conditionalFormatting>
  <conditionalFormatting sqref="BD9:BD14">
    <cfRule type="duplicateValues" dxfId="2546" priority="3569"/>
  </conditionalFormatting>
  <conditionalFormatting sqref="BD9:BD14">
    <cfRule type="duplicateValues" dxfId="2545" priority="3568"/>
  </conditionalFormatting>
  <conditionalFormatting sqref="BL9:BL28">
    <cfRule type="cellIs" dxfId="2544" priority="3564" operator="equal">
      <formula>"KM33"</formula>
    </cfRule>
  </conditionalFormatting>
  <conditionalFormatting sqref="BJ19:BJ28">
    <cfRule type="duplicateValues" dxfId="2543" priority="3563"/>
  </conditionalFormatting>
  <conditionalFormatting sqref="BJ19:BJ28">
    <cfRule type="duplicateValues" dxfId="2542" priority="3562"/>
  </conditionalFormatting>
  <conditionalFormatting sqref="BJ19:BJ28">
    <cfRule type="duplicateValues" dxfId="2541" priority="3561"/>
  </conditionalFormatting>
  <conditionalFormatting sqref="BM9:BM28">
    <cfRule type="cellIs" dxfId="2540" priority="3560" operator="equal">
      <formula>"UNREG"</formula>
    </cfRule>
  </conditionalFormatting>
  <conditionalFormatting sqref="BJ15:BJ18">
    <cfRule type="duplicateValues" dxfId="2539" priority="3559"/>
  </conditionalFormatting>
  <conditionalFormatting sqref="BJ15:BJ18">
    <cfRule type="duplicateValues" dxfId="2538" priority="3558"/>
  </conditionalFormatting>
  <conditionalFormatting sqref="BJ15:BJ18">
    <cfRule type="duplicateValues" dxfId="2537" priority="3557"/>
  </conditionalFormatting>
  <conditionalFormatting sqref="BJ15:BJ18">
    <cfRule type="duplicateValues" dxfId="2536" priority="3556"/>
  </conditionalFormatting>
  <conditionalFormatting sqref="BJ9:BJ14">
    <cfRule type="duplicateValues" dxfId="2535" priority="3555"/>
  </conditionalFormatting>
  <conditionalFormatting sqref="BJ9:BJ14">
    <cfRule type="duplicateValues" dxfId="2534" priority="3554"/>
  </conditionalFormatting>
  <conditionalFormatting sqref="BJ9:BJ14">
    <cfRule type="duplicateValues" dxfId="2533" priority="3553"/>
  </conditionalFormatting>
  <conditionalFormatting sqref="BL44:BL63">
    <cfRule type="cellIs" dxfId="2532" priority="3552" operator="equal">
      <formula>"KM33"</formula>
    </cfRule>
  </conditionalFormatting>
  <conditionalFormatting sqref="BJ54:BJ63">
    <cfRule type="duplicateValues" dxfId="2531" priority="3551"/>
  </conditionalFormatting>
  <conditionalFormatting sqref="BJ54:BJ63">
    <cfRule type="duplicateValues" dxfId="2530" priority="3550"/>
  </conditionalFormatting>
  <conditionalFormatting sqref="BJ54:BJ63">
    <cfRule type="duplicateValues" dxfId="2529" priority="3549"/>
  </conditionalFormatting>
  <conditionalFormatting sqref="BM44:BM63">
    <cfRule type="cellIs" dxfId="2528" priority="3548" operator="equal">
      <formula>"UNREG"</formula>
    </cfRule>
  </conditionalFormatting>
  <conditionalFormatting sqref="BJ50:BJ53">
    <cfRule type="duplicateValues" dxfId="2527" priority="3547"/>
  </conditionalFormatting>
  <conditionalFormatting sqref="BJ50:BJ53">
    <cfRule type="duplicateValues" dxfId="2526" priority="3546"/>
  </conditionalFormatting>
  <conditionalFormatting sqref="BJ50:BJ53">
    <cfRule type="duplicateValues" dxfId="2525" priority="3545"/>
  </conditionalFormatting>
  <conditionalFormatting sqref="BJ50:BJ53">
    <cfRule type="duplicateValues" dxfId="2524" priority="3544"/>
  </conditionalFormatting>
  <conditionalFormatting sqref="BJ44:BJ49">
    <cfRule type="duplicateValues" dxfId="2523" priority="3543"/>
  </conditionalFormatting>
  <conditionalFormatting sqref="BJ44:BJ49">
    <cfRule type="duplicateValues" dxfId="2522" priority="3542"/>
  </conditionalFormatting>
  <conditionalFormatting sqref="BJ44:BJ49">
    <cfRule type="duplicateValues" dxfId="2521" priority="3541"/>
  </conditionalFormatting>
  <conditionalFormatting sqref="BL79:BL98">
    <cfRule type="cellIs" dxfId="2520" priority="3540" operator="equal">
      <formula>"KM33"</formula>
    </cfRule>
  </conditionalFormatting>
  <conditionalFormatting sqref="BJ89:BJ98">
    <cfRule type="duplicateValues" dxfId="2519" priority="3539"/>
  </conditionalFormatting>
  <conditionalFormatting sqref="BJ89:BJ98">
    <cfRule type="duplicateValues" dxfId="2518" priority="3538"/>
  </conditionalFormatting>
  <conditionalFormatting sqref="BJ89:BJ98">
    <cfRule type="duplicateValues" dxfId="2517" priority="3537"/>
  </conditionalFormatting>
  <conditionalFormatting sqref="BM79:BM98">
    <cfRule type="cellIs" dxfId="2516" priority="3536" operator="equal">
      <formula>"UNREG"</formula>
    </cfRule>
  </conditionalFormatting>
  <conditionalFormatting sqref="BJ85:BJ88">
    <cfRule type="duplicateValues" dxfId="2515" priority="3535"/>
  </conditionalFormatting>
  <conditionalFormatting sqref="BJ85:BJ88">
    <cfRule type="duplicateValues" dxfId="2514" priority="3534"/>
  </conditionalFormatting>
  <conditionalFormatting sqref="BJ85:BJ88">
    <cfRule type="duplicateValues" dxfId="2513" priority="3533"/>
  </conditionalFormatting>
  <conditionalFormatting sqref="BJ85:BJ88">
    <cfRule type="duplicateValues" dxfId="2512" priority="3532"/>
  </conditionalFormatting>
  <conditionalFormatting sqref="BJ79:BJ84">
    <cfRule type="duplicateValues" dxfId="2511" priority="3531"/>
  </conditionalFormatting>
  <conditionalFormatting sqref="BJ79:BJ84">
    <cfRule type="duplicateValues" dxfId="2510" priority="3530"/>
  </conditionalFormatting>
  <conditionalFormatting sqref="BJ79:BJ84">
    <cfRule type="duplicateValues" dxfId="2509" priority="3529"/>
  </conditionalFormatting>
  <conditionalFormatting sqref="BL114:BL133">
    <cfRule type="cellIs" dxfId="2508" priority="3528" operator="equal">
      <formula>"KM33"</formula>
    </cfRule>
  </conditionalFormatting>
  <conditionalFormatting sqref="BJ124:BJ133">
    <cfRule type="duplicateValues" dxfId="2507" priority="3527"/>
  </conditionalFormatting>
  <conditionalFormatting sqref="BJ124:BJ133">
    <cfRule type="duplicateValues" dxfId="2506" priority="3526"/>
  </conditionalFormatting>
  <conditionalFormatting sqref="BJ124:BJ133">
    <cfRule type="duplicateValues" dxfId="2505" priority="3525"/>
  </conditionalFormatting>
  <conditionalFormatting sqref="BM114:BM133">
    <cfRule type="cellIs" dxfId="2504" priority="3524" operator="equal">
      <formula>"UNREG"</formula>
    </cfRule>
  </conditionalFormatting>
  <conditionalFormatting sqref="BJ120:BJ123">
    <cfRule type="duplicateValues" dxfId="2503" priority="3523"/>
  </conditionalFormatting>
  <conditionalFormatting sqref="BJ120:BJ123">
    <cfRule type="duplicateValues" dxfId="2502" priority="3522"/>
  </conditionalFormatting>
  <conditionalFormatting sqref="BJ120:BJ123">
    <cfRule type="duplicateValues" dxfId="2501" priority="3521"/>
  </conditionalFormatting>
  <conditionalFormatting sqref="BJ120:BJ123">
    <cfRule type="duplicateValues" dxfId="2500" priority="3520"/>
  </conditionalFormatting>
  <conditionalFormatting sqref="BJ114:BJ119">
    <cfRule type="duplicateValues" dxfId="2499" priority="3519"/>
  </conditionalFormatting>
  <conditionalFormatting sqref="BJ114:BJ119">
    <cfRule type="duplicateValues" dxfId="2498" priority="3518"/>
  </conditionalFormatting>
  <conditionalFormatting sqref="BJ114:BJ119">
    <cfRule type="duplicateValues" dxfId="2497" priority="3517"/>
  </conditionalFormatting>
  <conditionalFormatting sqref="BL149:BL168">
    <cfRule type="cellIs" dxfId="2496" priority="3516" operator="equal">
      <formula>"KM33"</formula>
    </cfRule>
  </conditionalFormatting>
  <conditionalFormatting sqref="BJ159:BJ168">
    <cfRule type="duplicateValues" dxfId="2495" priority="3515"/>
  </conditionalFormatting>
  <conditionalFormatting sqref="BJ159:BJ168">
    <cfRule type="duplicateValues" dxfId="2494" priority="3514"/>
  </conditionalFormatting>
  <conditionalFormatting sqref="BJ159:BJ168">
    <cfRule type="duplicateValues" dxfId="2493" priority="3513"/>
  </conditionalFormatting>
  <conditionalFormatting sqref="BM149:BM168">
    <cfRule type="cellIs" dxfId="2492" priority="3512" operator="equal">
      <formula>"UNREG"</formula>
    </cfRule>
  </conditionalFormatting>
  <conditionalFormatting sqref="BJ155:BJ158">
    <cfRule type="duplicateValues" dxfId="2491" priority="3511"/>
  </conditionalFormatting>
  <conditionalFormatting sqref="BJ155:BJ158">
    <cfRule type="duplicateValues" dxfId="2490" priority="3510"/>
  </conditionalFormatting>
  <conditionalFormatting sqref="BJ155:BJ158">
    <cfRule type="duplicateValues" dxfId="2489" priority="3509"/>
  </conditionalFormatting>
  <conditionalFormatting sqref="BJ155:BJ158">
    <cfRule type="duplicateValues" dxfId="2488" priority="3508"/>
  </conditionalFormatting>
  <conditionalFormatting sqref="BJ149:BJ154">
    <cfRule type="duplicateValues" dxfId="2487" priority="3507"/>
  </conditionalFormatting>
  <conditionalFormatting sqref="BJ149:BJ154">
    <cfRule type="duplicateValues" dxfId="2486" priority="3506"/>
  </conditionalFormatting>
  <conditionalFormatting sqref="BJ149:BJ154">
    <cfRule type="duplicateValues" dxfId="2485" priority="3505"/>
  </conditionalFormatting>
  <conditionalFormatting sqref="BL184:BL203">
    <cfRule type="cellIs" dxfId="2484" priority="3504" operator="equal">
      <formula>"KM33"</formula>
    </cfRule>
  </conditionalFormatting>
  <conditionalFormatting sqref="BJ194:BJ203">
    <cfRule type="duplicateValues" dxfId="2483" priority="3503"/>
  </conditionalFormatting>
  <conditionalFormatting sqref="BJ194:BJ203">
    <cfRule type="duplicateValues" dxfId="2482" priority="3502"/>
  </conditionalFormatting>
  <conditionalFormatting sqref="BJ194:BJ203">
    <cfRule type="duplicateValues" dxfId="2481" priority="3501"/>
  </conditionalFormatting>
  <conditionalFormatting sqref="BM184:BM203">
    <cfRule type="cellIs" dxfId="2480" priority="3500" operator="equal">
      <formula>"UNREG"</formula>
    </cfRule>
  </conditionalFormatting>
  <conditionalFormatting sqref="BJ190:BJ193">
    <cfRule type="duplicateValues" dxfId="2479" priority="3499"/>
  </conditionalFormatting>
  <conditionalFormatting sqref="BJ190:BJ193">
    <cfRule type="duplicateValues" dxfId="2478" priority="3498"/>
  </conditionalFormatting>
  <conditionalFormatting sqref="BJ190:BJ193">
    <cfRule type="duplicateValues" dxfId="2477" priority="3497"/>
  </conditionalFormatting>
  <conditionalFormatting sqref="BJ190:BJ193">
    <cfRule type="duplicateValues" dxfId="2476" priority="3496"/>
  </conditionalFormatting>
  <conditionalFormatting sqref="BJ184:BJ189">
    <cfRule type="duplicateValues" dxfId="2475" priority="3495"/>
  </conditionalFormatting>
  <conditionalFormatting sqref="BJ184:BJ189">
    <cfRule type="duplicateValues" dxfId="2474" priority="3494"/>
  </conditionalFormatting>
  <conditionalFormatting sqref="BJ184:BJ189">
    <cfRule type="duplicateValues" dxfId="2473" priority="3493"/>
  </conditionalFormatting>
  <conditionalFormatting sqref="BL219:BL238">
    <cfRule type="cellIs" dxfId="2472" priority="3492" operator="equal">
      <formula>"KM33"</formula>
    </cfRule>
  </conditionalFormatting>
  <conditionalFormatting sqref="BJ229:BJ238">
    <cfRule type="duplicateValues" dxfId="2471" priority="3491"/>
  </conditionalFormatting>
  <conditionalFormatting sqref="BJ229:BJ238">
    <cfRule type="duplicateValues" dxfId="2470" priority="3490"/>
  </conditionalFormatting>
  <conditionalFormatting sqref="BJ229:BJ238">
    <cfRule type="duplicateValues" dxfId="2469" priority="3489"/>
  </conditionalFormatting>
  <conditionalFormatting sqref="BM219:BM238">
    <cfRule type="cellIs" dxfId="2468" priority="3488" operator="equal">
      <formula>"UNREG"</formula>
    </cfRule>
  </conditionalFormatting>
  <conditionalFormatting sqref="BJ225:BJ228">
    <cfRule type="duplicateValues" dxfId="2467" priority="3487"/>
  </conditionalFormatting>
  <conditionalFormatting sqref="BJ225:BJ228">
    <cfRule type="duplicateValues" dxfId="2466" priority="3486"/>
  </conditionalFormatting>
  <conditionalFormatting sqref="BJ225:BJ228">
    <cfRule type="duplicateValues" dxfId="2465" priority="3485"/>
  </conditionalFormatting>
  <conditionalFormatting sqref="BJ225:BJ228">
    <cfRule type="duplicateValues" dxfId="2464" priority="3484"/>
  </conditionalFormatting>
  <conditionalFormatting sqref="BJ219:BJ224">
    <cfRule type="duplicateValues" dxfId="2463" priority="3483"/>
  </conditionalFormatting>
  <conditionalFormatting sqref="BJ219:BJ224">
    <cfRule type="duplicateValues" dxfId="2462" priority="3482"/>
  </conditionalFormatting>
  <conditionalFormatting sqref="BJ219:BJ224">
    <cfRule type="duplicateValues" dxfId="2461" priority="3481"/>
  </conditionalFormatting>
  <conditionalFormatting sqref="BL254:BL273">
    <cfRule type="cellIs" dxfId="2460" priority="3480" operator="equal">
      <formula>"KM33"</formula>
    </cfRule>
  </conditionalFormatting>
  <conditionalFormatting sqref="BJ264:BJ273">
    <cfRule type="duplicateValues" dxfId="2459" priority="3479"/>
  </conditionalFormatting>
  <conditionalFormatting sqref="BJ264:BJ273">
    <cfRule type="duplicateValues" dxfId="2458" priority="3478"/>
  </conditionalFormatting>
  <conditionalFormatting sqref="BJ264:BJ273">
    <cfRule type="duplicateValues" dxfId="2457" priority="3477"/>
  </conditionalFormatting>
  <conditionalFormatting sqref="BM254:BM273">
    <cfRule type="cellIs" dxfId="2456" priority="3476" operator="equal">
      <formula>"UNREG"</formula>
    </cfRule>
  </conditionalFormatting>
  <conditionalFormatting sqref="BJ260:BJ263">
    <cfRule type="duplicateValues" dxfId="2455" priority="3475"/>
  </conditionalFormatting>
  <conditionalFormatting sqref="BJ260:BJ263">
    <cfRule type="duplicateValues" dxfId="2454" priority="3474"/>
  </conditionalFormatting>
  <conditionalFormatting sqref="BJ260:BJ263">
    <cfRule type="duplicateValues" dxfId="2453" priority="3473"/>
  </conditionalFormatting>
  <conditionalFormatting sqref="BJ260:BJ263">
    <cfRule type="duplicateValues" dxfId="2452" priority="3472"/>
  </conditionalFormatting>
  <conditionalFormatting sqref="BJ254:BJ259">
    <cfRule type="duplicateValues" dxfId="2451" priority="3471"/>
  </conditionalFormatting>
  <conditionalFormatting sqref="BJ254:BJ259">
    <cfRule type="duplicateValues" dxfId="2450" priority="3470"/>
  </conditionalFormatting>
  <conditionalFormatting sqref="BJ254:BJ259">
    <cfRule type="duplicateValues" dxfId="2449" priority="3469"/>
  </conditionalFormatting>
  <conditionalFormatting sqref="BL289:BL308">
    <cfRule type="cellIs" dxfId="2448" priority="3468" operator="equal">
      <formula>"KM33"</formula>
    </cfRule>
  </conditionalFormatting>
  <conditionalFormatting sqref="BJ299:BJ308">
    <cfRule type="duplicateValues" dxfId="2447" priority="3467"/>
  </conditionalFormatting>
  <conditionalFormatting sqref="BJ299:BJ308">
    <cfRule type="duplicateValues" dxfId="2446" priority="3466"/>
  </conditionalFormatting>
  <conditionalFormatting sqref="BJ299:BJ308">
    <cfRule type="duplicateValues" dxfId="2445" priority="3465"/>
  </conditionalFormatting>
  <conditionalFormatting sqref="BM289:BM308">
    <cfRule type="cellIs" dxfId="2444" priority="3464" operator="equal">
      <formula>"UNREG"</formula>
    </cfRule>
  </conditionalFormatting>
  <conditionalFormatting sqref="BJ295:BJ298">
    <cfRule type="duplicateValues" dxfId="2443" priority="3463"/>
  </conditionalFormatting>
  <conditionalFormatting sqref="BJ295:BJ298">
    <cfRule type="duplicateValues" dxfId="2442" priority="3462"/>
  </conditionalFormatting>
  <conditionalFormatting sqref="BJ295:BJ298">
    <cfRule type="duplicateValues" dxfId="2441" priority="3461"/>
  </conditionalFormatting>
  <conditionalFormatting sqref="BJ295:BJ298">
    <cfRule type="duplicateValues" dxfId="2440" priority="3460"/>
  </conditionalFormatting>
  <conditionalFormatting sqref="BJ289:BJ294">
    <cfRule type="duplicateValues" dxfId="2439" priority="3459"/>
  </conditionalFormatting>
  <conditionalFormatting sqref="BJ289:BJ294">
    <cfRule type="duplicateValues" dxfId="2438" priority="3458"/>
  </conditionalFormatting>
  <conditionalFormatting sqref="BJ289:BJ294">
    <cfRule type="duplicateValues" dxfId="2437" priority="3457"/>
  </conditionalFormatting>
  <conditionalFormatting sqref="BL324:BL343">
    <cfRule type="cellIs" dxfId="2436" priority="3456" operator="equal">
      <formula>"KM33"</formula>
    </cfRule>
  </conditionalFormatting>
  <conditionalFormatting sqref="BJ334:BJ343">
    <cfRule type="duplicateValues" dxfId="2435" priority="3455"/>
  </conditionalFormatting>
  <conditionalFormatting sqref="BJ334:BJ343">
    <cfRule type="duplicateValues" dxfId="2434" priority="3454"/>
  </conditionalFormatting>
  <conditionalFormatting sqref="BJ334:BJ343">
    <cfRule type="duplicateValues" dxfId="2433" priority="3453"/>
  </conditionalFormatting>
  <conditionalFormatting sqref="BM324:BM343">
    <cfRule type="cellIs" dxfId="2432" priority="3452" operator="equal">
      <formula>"UNREG"</formula>
    </cfRule>
  </conditionalFormatting>
  <conditionalFormatting sqref="BJ330:BJ333">
    <cfRule type="duplicateValues" dxfId="2431" priority="3451"/>
  </conditionalFormatting>
  <conditionalFormatting sqref="BJ330:BJ333">
    <cfRule type="duplicateValues" dxfId="2430" priority="3450"/>
  </conditionalFormatting>
  <conditionalFormatting sqref="BJ330:BJ333">
    <cfRule type="duplicateValues" dxfId="2429" priority="3449"/>
  </conditionalFormatting>
  <conditionalFormatting sqref="BJ330:BJ333">
    <cfRule type="duplicateValues" dxfId="2428" priority="3448"/>
  </conditionalFormatting>
  <conditionalFormatting sqref="BJ324:BJ329">
    <cfRule type="duplicateValues" dxfId="2427" priority="3447"/>
  </conditionalFormatting>
  <conditionalFormatting sqref="BJ324:BJ329">
    <cfRule type="duplicateValues" dxfId="2426" priority="3446"/>
  </conditionalFormatting>
  <conditionalFormatting sqref="BJ324:BJ329">
    <cfRule type="duplicateValues" dxfId="2425" priority="3445"/>
  </conditionalFormatting>
  <conditionalFormatting sqref="BL359:BL378">
    <cfRule type="cellIs" dxfId="2424" priority="3444" operator="equal">
      <formula>"KM33"</formula>
    </cfRule>
  </conditionalFormatting>
  <conditionalFormatting sqref="BJ369:BJ378">
    <cfRule type="duplicateValues" dxfId="2423" priority="3443"/>
  </conditionalFormatting>
  <conditionalFormatting sqref="BJ369:BJ378">
    <cfRule type="duplicateValues" dxfId="2422" priority="3442"/>
  </conditionalFormatting>
  <conditionalFormatting sqref="BJ369:BJ378">
    <cfRule type="duplicateValues" dxfId="2421" priority="3441"/>
  </conditionalFormatting>
  <conditionalFormatting sqref="BM359:BM378">
    <cfRule type="cellIs" dxfId="2420" priority="3440" operator="equal">
      <formula>"UNREG"</formula>
    </cfRule>
  </conditionalFormatting>
  <conditionalFormatting sqref="BJ365:BJ368">
    <cfRule type="duplicateValues" dxfId="2419" priority="3439"/>
  </conditionalFormatting>
  <conditionalFormatting sqref="BJ365:BJ368">
    <cfRule type="duplicateValues" dxfId="2418" priority="3438"/>
  </conditionalFormatting>
  <conditionalFormatting sqref="BJ365:BJ368">
    <cfRule type="duplicateValues" dxfId="2417" priority="3437"/>
  </conditionalFormatting>
  <conditionalFormatting sqref="BJ365:BJ368">
    <cfRule type="duplicateValues" dxfId="2416" priority="3436"/>
  </conditionalFormatting>
  <conditionalFormatting sqref="BJ359:BJ364">
    <cfRule type="duplicateValues" dxfId="2415" priority="3435"/>
  </conditionalFormatting>
  <conditionalFormatting sqref="BJ359:BJ364">
    <cfRule type="duplicateValues" dxfId="2414" priority="3434"/>
  </conditionalFormatting>
  <conditionalFormatting sqref="BJ359:BJ364">
    <cfRule type="duplicateValues" dxfId="2413" priority="3433"/>
  </conditionalFormatting>
  <conditionalFormatting sqref="BL394:BL413">
    <cfRule type="cellIs" dxfId="2412" priority="3432" operator="equal">
      <formula>"KM33"</formula>
    </cfRule>
  </conditionalFormatting>
  <conditionalFormatting sqref="BJ404:BJ413">
    <cfRule type="duplicateValues" dxfId="2411" priority="3431"/>
  </conditionalFormatting>
  <conditionalFormatting sqref="BJ404:BJ413">
    <cfRule type="duplicateValues" dxfId="2410" priority="3430"/>
  </conditionalFormatting>
  <conditionalFormatting sqref="BJ404:BJ413">
    <cfRule type="duplicateValues" dxfId="2409" priority="3429"/>
  </conditionalFormatting>
  <conditionalFormatting sqref="BM394:BM413">
    <cfRule type="cellIs" dxfId="2408" priority="3428" operator="equal">
      <formula>"UNREG"</formula>
    </cfRule>
  </conditionalFormatting>
  <conditionalFormatting sqref="BJ400:BJ403">
    <cfRule type="duplicateValues" dxfId="2407" priority="3427"/>
  </conditionalFormatting>
  <conditionalFormatting sqref="BJ400:BJ403">
    <cfRule type="duplicateValues" dxfId="2406" priority="3426"/>
  </conditionalFormatting>
  <conditionalFormatting sqref="BJ400:BJ403">
    <cfRule type="duplicateValues" dxfId="2405" priority="3425"/>
  </conditionalFormatting>
  <conditionalFormatting sqref="BJ400:BJ403">
    <cfRule type="duplicateValues" dxfId="2404" priority="3424"/>
  </conditionalFormatting>
  <conditionalFormatting sqref="BJ394:BJ399">
    <cfRule type="duplicateValues" dxfId="2403" priority="3423"/>
  </conditionalFormatting>
  <conditionalFormatting sqref="BJ394:BJ399">
    <cfRule type="duplicateValues" dxfId="2402" priority="3422"/>
  </conditionalFormatting>
  <conditionalFormatting sqref="BJ394:BJ399">
    <cfRule type="duplicateValues" dxfId="2401" priority="3421"/>
  </conditionalFormatting>
  <conditionalFormatting sqref="B22:B28">
    <cfRule type="duplicateValues" dxfId="2400" priority="3420"/>
  </conditionalFormatting>
  <conditionalFormatting sqref="B22:B28">
    <cfRule type="duplicateValues" dxfId="2399" priority="3419"/>
  </conditionalFormatting>
  <conditionalFormatting sqref="B22:B28">
    <cfRule type="duplicateValues" dxfId="2398" priority="3418"/>
  </conditionalFormatting>
  <conditionalFormatting sqref="H21:H28">
    <cfRule type="duplicateValues" dxfId="2397" priority="3414"/>
  </conditionalFormatting>
  <conditionalFormatting sqref="H21:H28">
    <cfRule type="duplicateValues" dxfId="2396" priority="3413"/>
  </conditionalFormatting>
  <conditionalFormatting sqref="H21:H28">
    <cfRule type="duplicateValues" dxfId="2395" priority="3412"/>
  </conditionalFormatting>
  <conditionalFormatting sqref="T22:T28">
    <cfRule type="duplicateValues" dxfId="2394" priority="3407"/>
  </conditionalFormatting>
  <conditionalFormatting sqref="T22:T28">
    <cfRule type="duplicateValues" dxfId="2393" priority="3406"/>
  </conditionalFormatting>
  <conditionalFormatting sqref="T22:T28">
    <cfRule type="duplicateValues" dxfId="2392" priority="3405"/>
  </conditionalFormatting>
  <conditionalFormatting sqref="AL19:AL28">
    <cfRule type="duplicateValues" dxfId="2391" priority="3393"/>
  </conditionalFormatting>
  <conditionalFormatting sqref="AL19:AL28">
    <cfRule type="duplicateValues" dxfId="2390" priority="3392"/>
  </conditionalFormatting>
  <conditionalFormatting sqref="AL19:AL28">
    <cfRule type="duplicateValues" dxfId="2389" priority="3391"/>
  </conditionalFormatting>
  <conditionalFormatting sqref="AL17:AL18">
    <cfRule type="duplicateValues" dxfId="2388" priority="3390"/>
  </conditionalFormatting>
  <conditionalFormatting sqref="AL17:AL18">
    <cfRule type="duplicateValues" dxfId="2387" priority="3389"/>
  </conditionalFormatting>
  <conditionalFormatting sqref="AL17:AL18">
    <cfRule type="duplicateValues" dxfId="2386" priority="3388"/>
  </conditionalFormatting>
  <conditionalFormatting sqref="AL17:AL18">
    <cfRule type="duplicateValues" dxfId="2385" priority="3387"/>
  </conditionalFormatting>
  <conditionalFormatting sqref="AX19:AX28">
    <cfRule type="duplicateValues" dxfId="2384" priority="3383"/>
  </conditionalFormatting>
  <conditionalFormatting sqref="AX19:AX28">
    <cfRule type="duplicateValues" dxfId="2383" priority="3382"/>
  </conditionalFormatting>
  <conditionalFormatting sqref="AX19:AX28">
    <cfRule type="duplicateValues" dxfId="2382" priority="3381"/>
  </conditionalFormatting>
  <conditionalFormatting sqref="AX16:AX18">
    <cfRule type="duplicateValues" dxfId="2381" priority="3380"/>
  </conditionalFormatting>
  <conditionalFormatting sqref="AX16:AX18">
    <cfRule type="duplicateValues" dxfId="2380" priority="3379"/>
  </conditionalFormatting>
  <conditionalFormatting sqref="AX16:AX18">
    <cfRule type="duplicateValues" dxfId="2379" priority="3378"/>
  </conditionalFormatting>
  <conditionalFormatting sqref="AX16:AX18">
    <cfRule type="duplicateValues" dxfId="2378" priority="3377"/>
  </conditionalFormatting>
  <conditionalFormatting sqref="BL4:BL1048576 BF5:BF10 AZ5:AZ36 AN1:AN43 AH1:AH43 AB1:AB43 V1:V4 P1:P4 J1:J4 D1:D4 B37:B39 D40:D43 B72:B74 D75:D78 B107:B109 D110:D113 B142:B144 D145:D148 B177:B179 D180:D183 B212:B214 D215:D218 B247:B249 D250:D253 B282:B284 D285:D288 B317:B319 D320:D323 B352:B354 D355:D358 B387:B389 D390:D393 D425:D1048576 B422:B424 J7:J40 J42:J43 J77:J78 J112:J113 J147:J148 J182:J183 J217:J218 J252:J253 J287:J288 J322:J323 J357:J358 J392:J393 J68:J75 D68:D71 P68:P75 V68:V74 AB68:AB78 AH68:AH78 AN68:AN78 AT68:AT71 AZ68:AZ71 BF68:BF71 BF103:BF113 AZ103:AZ113 AT103:AT109 AN103:AN113 AH103:AH113 AB103:AB113 V103:V109 P103:P110 J103:J110 D103:D106 P138:P145 V138:V144 AB138:AB148 AH138:AH148 AN138:AN148 AT138:AT144 AZ138:AZ148 BF138:BF148 J138:J145 D138:D141 BF173:BF183 AZ173:AZ183 AT173:AT179 AN173:AN183 AH173:AH183 AB173:AB183 V173:V179 P173:P180 J173:J180 D173:D176 P208:P215 V208:V214 AB208:AB218 AH208:AH218 AN208:AN218 AT208:AT218 AZ208:AZ218 BF208:BF218 J208:J215 D208:D211 BF243:BF253 AZ243:AZ253 AT243:AT253 AN243:AN253 AH243:AH253 AB243:AB253 V243:V249 P243:P250 J243:J250 D243:D246 P278:P285 V278:V284 AB278:AB288 AH278:AH288 AN278:AN288 AT278:AT288 AZ278:AZ288 BF278:BF288 J278:J285 D278:D281 BF313:BF323 AZ313:AZ323 AT313:AT323 AN313:AN323 AH313:AH323 AB313:AB323 V313:V319 P313:P320 J313:J320 D313:D316 P348:P355 V348:V354 AB348:AB358 AH348:AH358 AN348:AN358 AT348:AT358 AZ348:AZ358 BF348:BF354 J348:J355 D348:D351 BF383:BF389 AZ383:AZ393 AT383:AT393 AN383:AN393 AH383:AH393 AB383:AB393 V383:V389 P383:P390 J383:J390 D383:D386 P418:P1048576 V418:V1048576 AB418:AB1048576 AH418:AH1048576 AN418:AN1048576 AT418:AT1048576 AZ418:AZ1048576 BF418:BF1048576 J418:J1048576 D418:D421 V7:V39 V42:V43 P42:P43 V77:V78 P77:P78 P112:P113 V112:V113 V147:V148 P147:P148 P182:P183 V182:V183 V217:V218 P217:P218 P252:P253 V252:V253 V287:V288 P287:P288 P322:P323 V322:V323 V357:V358 P357:P358 P392:P393 V392:V393 P7:P40 D29:D36 D6:D8 AT7:AT8 AT42:AT43 AT77:AT78 AT112:AT113 AT147:AT148 AT182:AT183 BF18:BF36 AT18:AT36 BF40:BF43 AZ40:AZ43 BF75:BF78 AZ75:AZ78 BF357:BF358 BF392:BF393">
    <cfRule type="cellIs" dxfId="2377" priority="2896" operator="equal">
      <formula>"KM 69"</formula>
    </cfRule>
    <cfRule type="cellIs" dxfId="2376" priority="2897" operator="equal">
      <formula>"KM 65"</formula>
    </cfRule>
  </conditionalFormatting>
  <conditionalFormatting sqref="J1:J4 P1:P4 V1:V4 AB1:AB43 AH1:AH43 AN1:AN43 AZ5:AZ36 BF5:BF10 BL4:BL1048576 D1:D4 B37:B39 D40:D43 B72:B74 D75:D78 B107:B109 D110:D113 B142:B144 D145:D148 B177:B179 D180:D183 B212:B214 D215:D218 B247:B249 D250:D253 B282:B284 D285:D288 B317:B319 D320:D323 B352:B354 D355:D358 B387:B389 D390:D393 D425:D1048576 B422:B424 J7:J40 J42:J43 J77:J78 J112:J113 J147:J148 J182:J183 J217:J218 J252:J253 J287:J288 J322:J323 J357:J358 J392:J393 J68:J75 D68:D71 BF68:BF71 AZ68:AZ71 AT68:AT71 AN68:AN78 AH68:AH78 AB68:AB78 V68:V74 P68:P75 P103:P110 V103:V109 AB103:AB113 AH103:AH113 AN103:AN113 AT103:AT109 AZ103:AZ113 BF103:BF113 J103:J110 D103:D106 BF138:BF148 AZ138:AZ148 AT138:AT144 AN138:AN148 AH138:AH148 AB138:AB148 V138:V144 P138:P145 J138:J145 D138:D141 P173:P180 V173:V179 AB173:AB183 AH173:AH183 AN173:AN183 AT173:AT179 AZ173:AZ183 BF173:BF183 J173:J180 D173:D176 BF208:BF218 AZ208:AZ218 AT208:AT218 AN208:AN218 AH208:AH218 AB208:AB218 V208:V214 P208:P215 J208:J215 D208:D211 P243:P250 V243:V249 AB243:AB253 AH243:AH253 AN243:AN253 AT243:AT253 AZ243:AZ253 BF243:BF253 J243:J250 D243:D246 BF278:BF288 AZ278:AZ288 AT278:AT288 AN278:AN288 AH278:AH288 AB278:AB288 V278:V284 P278:P285 J278:J285 D278:D281 P313:P320 V313:V319 AB313:AB323 AH313:AH323 AN313:AN323 AT313:AT323 AZ313:AZ323 BF313:BF323 J313:J320 D313:D316 BF348:BF354 AZ348:AZ358 AT348:AT358 AN348:AN358 AH348:AH358 AB348:AB358 V348:V354 P348:P355 J348:J355 D348:D351 P383:P390 V383:V389 AB383:AB393 AH383:AH393 AN383:AN393 AT383:AT393 AZ383:AZ393 BF383:BF389 J383:J390 D383:D386 BF418:BF1048576 AZ418:AZ1048576 AT418:AT1048576 AN418:AN1048576 AH418:AH1048576 AB418:AB1048576 V418:V1048576 P418:P1048576 J418:J1048576 D418:D421 V7:V39 V42:V43 P42:P43 P77:P78 V77:V78 V112:V113 P112:P113 P147:P148 V147:V148 V182:V183 P182:P183 P217:P218 V217:V218 V252:V253 P252:P253 P287:P288 V287:V288 V322:V323 P322:P323 P357:P358 V357:V358 V392:V393 P392:P393 P7:P40 D29:D36 D6:D8 AT7:AT8 AT42:AT43 AT77:AT78 AT112:AT113 AT147:AT148 AT182:AT183 BF18:BF36 AT18:AT36 BF40:BF43 AZ40:AZ43 AZ75:AZ78 BF75:BF78 BF357:BF358 BF392:BF393">
    <cfRule type="cellIs" dxfId="2375" priority="2895" operator="equal">
      <formula>"KM 34"</formula>
    </cfRule>
  </conditionalFormatting>
  <conditionalFormatting sqref="D38">
    <cfRule type="cellIs" dxfId="2374" priority="2893" operator="lessThan">
      <formula>-50</formula>
    </cfRule>
    <cfRule type="cellIs" dxfId="2373" priority="2894" operator="greaterThan">
      <formula>50</formula>
    </cfRule>
  </conditionalFormatting>
  <conditionalFormatting sqref="I38:I39">
    <cfRule type="cellIs" dxfId="2372" priority="2891" operator="lessThan">
      <formula>-50</formula>
    </cfRule>
    <cfRule type="cellIs" dxfId="2371" priority="2892" operator="greaterThan">
      <formula>50</formula>
    </cfRule>
  </conditionalFormatting>
  <conditionalFormatting sqref="A38:A39">
    <cfRule type="cellIs" dxfId="2370" priority="2867" operator="equal">
      <formula>"KM 69"</formula>
    </cfRule>
    <cfRule type="cellIs" dxfId="2369" priority="2868" operator="equal">
      <formula>"KM 65"</formula>
    </cfRule>
  </conditionalFormatting>
  <conditionalFormatting sqref="A38:A39">
    <cfRule type="cellIs" dxfId="2368" priority="2866" operator="equal">
      <formula>"KM 34"</formula>
    </cfRule>
  </conditionalFormatting>
  <conditionalFormatting sqref="A37">
    <cfRule type="cellIs" dxfId="2367" priority="2864" operator="equal">
      <formula>"KM 69"</formula>
    </cfRule>
    <cfRule type="cellIs" dxfId="2366" priority="2865" operator="equal">
      <formula>"KM 65"</formula>
    </cfRule>
  </conditionalFormatting>
  <conditionalFormatting sqref="A37">
    <cfRule type="cellIs" dxfId="2365" priority="2863" operator="equal">
      <formula>"KM 34"</formula>
    </cfRule>
  </conditionalFormatting>
  <conditionalFormatting sqref="A72">
    <cfRule type="cellIs" dxfId="2364" priority="2858" operator="equal">
      <formula>"KM 69"</formula>
    </cfRule>
    <cfRule type="cellIs" dxfId="2363" priority="2859" operator="equal">
      <formula>"KM 65"</formula>
    </cfRule>
  </conditionalFormatting>
  <conditionalFormatting sqref="A72">
    <cfRule type="cellIs" dxfId="2362" priority="2857" operator="equal">
      <formula>"KM 34"</formula>
    </cfRule>
  </conditionalFormatting>
  <conditionalFormatting sqref="A107">
    <cfRule type="cellIs" dxfId="2361" priority="2852" operator="equal">
      <formula>"KM 69"</formula>
    </cfRule>
    <cfRule type="cellIs" dxfId="2360" priority="2853" operator="equal">
      <formula>"KM 65"</formula>
    </cfRule>
  </conditionalFormatting>
  <conditionalFormatting sqref="A107">
    <cfRule type="cellIs" dxfId="2359" priority="2851" operator="equal">
      <formula>"KM 34"</formula>
    </cfRule>
  </conditionalFormatting>
  <conditionalFormatting sqref="A73:A74">
    <cfRule type="cellIs" dxfId="2358" priority="2849" operator="equal">
      <formula>"KM 69"</formula>
    </cfRule>
    <cfRule type="cellIs" dxfId="2357" priority="2850" operator="equal">
      <formula>"KM 65"</formula>
    </cfRule>
  </conditionalFormatting>
  <conditionalFormatting sqref="A73:A74">
    <cfRule type="cellIs" dxfId="2356" priority="2848" operator="equal">
      <formula>"KM 34"</formula>
    </cfRule>
  </conditionalFormatting>
  <conditionalFormatting sqref="A108:A109">
    <cfRule type="cellIs" dxfId="2355" priority="2846" operator="equal">
      <formula>"KM 69"</formula>
    </cfRule>
    <cfRule type="cellIs" dxfId="2354" priority="2847" operator="equal">
      <formula>"KM 65"</formula>
    </cfRule>
  </conditionalFormatting>
  <conditionalFormatting sqref="A108:A109">
    <cfRule type="cellIs" dxfId="2353" priority="2845" operator="equal">
      <formula>"KM 34"</formula>
    </cfRule>
  </conditionalFormatting>
  <conditionalFormatting sqref="A142">
    <cfRule type="cellIs" dxfId="2352" priority="2843" operator="equal">
      <formula>"KM 69"</formula>
    </cfRule>
    <cfRule type="cellIs" dxfId="2351" priority="2844" operator="equal">
      <formula>"KM 65"</formula>
    </cfRule>
  </conditionalFormatting>
  <conditionalFormatting sqref="A142">
    <cfRule type="cellIs" dxfId="2350" priority="2842" operator="equal">
      <formula>"KM 34"</formula>
    </cfRule>
  </conditionalFormatting>
  <conditionalFormatting sqref="A143:A144">
    <cfRule type="cellIs" dxfId="2349" priority="2840" operator="equal">
      <formula>"KM 69"</formula>
    </cfRule>
    <cfRule type="cellIs" dxfId="2348" priority="2841" operator="equal">
      <formula>"KM 65"</formula>
    </cfRule>
  </conditionalFormatting>
  <conditionalFormatting sqref="A143:A144">
    <cfRule type="cellIs" dxfId="2347" priority="2839" operator="equal">
      <formula>"KM 34"</formula>
    </cfRule>
  </conditionalFormatting>
  <conditionalFormatting sqref="A177">
    <cfRule type="cellIs" dxfId="2346" priority="2837" operator="equal">
      <formula>"KM 69"</formula>
    </cfRule>
    <cfRule type="cellIs" dxfId="2345" priority="2838" operator="equal">
      <formula>"KM 65"</formula>
    </cfRule>
  </conditionalFormatting>
  <conditionalFormatting sqref="A177">
    <cfRule type="cellIs" dxfId="2344" priority="2836" operator="equal">
      <formula>"KM 34"</formula>
    </cfRule>
  </conditionalFormatting>
  <conditionalFormatting sqref="A178:A179">
    <cfRule type="cellIs" dxfId="2343" priority="2834" operator="equal">
      <formula>"KM 69"</formula>
    </cfRule>
    <cfRule type="cellIs" dxfId="2342" priority="2835" operator="equal">
      <formula>"KM 65"</formula>
    </cfRule>
  </conditionalFormatting>
  <conditionalFormatting sqref="A178:A179">
    <cfRule type="cellIs" dxfId="2341" priority="2833" operator="equal">
      <formula>"KM 34"</formula>
    </cfRule>
  </conditionalFormatting>
  <conditionalFormatting sqref="A212">
    <cfRule type="cellIs" dxfId="2340" priority="2831" operator="equal">
      <formula>"KM 69"</formula>
    </cfRule>
    <cfRule type="cellIs" dxfId="2339" priority="2832" operator="equal">
      <formula>"KM 65"</formula>
    </cfRule>
  </conditionalFormatting>
  <conditionalFormatting sqref="A212">
    <cfRule type="cellIs" dxfId="2338" priority="2830" operator="equal">
      <formula>"KM 34"</formula>
    </cfRule>
  </conditionalFormatting>
  <conditionalFormatting sqref="A213:A214">
    <cfRule type="cellIs" dxfId="2337" priority="2828" operator="equal">
      <formula>"KM 69"</formula>
    </cfRule>
    <cfRule type="cellIs" dxfId="2336" priority="2829" operator="equal">
      <formula>"KM 65"</formula>
    </cfRule>
  </conditionalFormatting>
  <conditionalFormatting sqref="A213:A214">
    <cfRule type="cellIs" dxfId="2335" priority="2827" operator="equal">
      <formula>"KM 34"</formula>
    </cfRule>
  </conditionalFormatting>
  <conditionalFormatting sqref="A247">
    <cfRule type="cellIs" dxfId="2334" priority="2825" operator="equal">
      <formula>"KM 69"</formula>
    </cfRule>
    <cfRule type="cellIs" dxfId="2333" priority="2826" operator="equal">
      <formula>"KM 65"</formula>
    </cfRule>
  </conditionalFormatting>
  <conditionalFormatting sqref="A247">
    <cfRule type="cellIs" dxfId="2332" priority="2824" operator="equal">
      <formula>"KM 34"</formula>
    </cfRule>
  </conditionalFormatting>
  <conditionalFormatting sqref="A248:A249">
    <cfRule type="cellIs" dxfId="2331" priority="2822" operator="equal">
      <formula>"KM 69"</formula>
    </cfRule>
    <cfRule type="cellIs" dxfId="2330" priority="2823" operator="equal">
      <formula>"KM 65"</formula>
    </cfRule>
  </conditionalFormatting>
  <conditionalFormatting sqref="A248:A249">
    <cfRule type="cellIs" dxfId="2329" priority="2821" operator="equal">
      <formula>"KM 34"</formula>
    </cfRule>
  </conditionalFormatting>
  <conditionalFormatting sqref="A282">
    <cfRule type="cellIs" dxfId="2328" priority="2819" operator="equal">
      <formula>"KM 69"</formula>
    </cfRule>
    <cfRule type="cellIs" dxfId="2327" priority="2820" operator="equal">
      <formula>"KM 65"</formula>
    </cfRule>
  </conditionalFormatting>
  <conditionalFormatting sqref="A282">
    <cfRule type="cellIs" dxfId="2326" priority="2818" operator="equal">
      <formula>"KM 34"</formula>
    </cfRule>
  </conditionalFormatting>
  <conditionalFormatting sqref="A283:A284">
    <cfRule type="cellIs" dxfId="2325" priority="2816" operator="equal">
      <formula>"KM 69"</formula>
    </cfRule>
    <cfRule type="cellIs" dxfId="2324" priority="2817" operator="equal">
      <formula>"KM 65"</formula>
    </cfRule>
  </conditionalFormatting>
  <conditionalFormatting sqref="A283:A284">
    <cfRule type="cellIs" dxfId="2323" priority="2815" operator="equal">
      <formula>"KM 34"</formula>
    </cfRule>
  </conditionalFormatting>
  <conditionalFormatting sqref="A317">
    <cfRule type="cellIs" dxfId="2322" priority="2813" operator="equal">
      <formula>"KM 69"</formula>
    </cfRule>
    <cfRule type="cellIs" dxfId="2321" priority="2814" operator="equal">
      <formula>"KM 65"</formula>
    </cfRule>
  </conditionalFormatting>
  <conditionalFormatting sqref="A317">
    <cfRule type="cellIs" dxfId="2320" priority="2812" operator="equal">
      <formula>"KM 34"</formula>
    </cfRule>
  </conditionalFormatting>
  <conditionalFormatting sqref="A318:A319">
    <cfRule type="cellIs" dxfId="2319" priority="2810" operator="equal">
      <formula>"KM 69"</formula>
    </cfRule>
    <cfRule type="cellIs" dxfId="2318" priority="2811" operator="equal">
      <formula>"KM 65"</formula>
    </cfRule>
  </conditionalFormatting>
  <conditionalFormatting sqref="A318:A319">
    <cfRule type="cellIs" dxfId="2317" priority="2809" operator="equal">
      <formula>"KM 34"</formula>
    </cfRule>
  </conditionalFormatting>
  <conditionalFormatting sqref="A352">
    <cfRule type="cellIs" dxfId="2316" priority="2807" operator="equal">
      <formula>"KM 69"</formula>
    </cfRule>
    <cfRule type="cellIs" dxfId="2315" priority="2808" operator="equal">
      <formula>"KM 65"</formula>
    </cfRule>
  </conditionalFormatting>
  <conditionalFormatting sqref="A352">
    <cfRule type="cellIs" dxfId="2314" priority="2806" operator="equal">
      <formula>"KM 34"</formula>
    </cfRule>
  </conditionalFormatting>
  <conditionalFormatting sqref="A353:A354">
    <cfRule type="cellIs" dxfId="2313" priority="2804" operator="equal">
      <formula>"KM 69"</formula>
    </cfRule>
    <cfRule type="cellIs" dxfId="2312" priority="2805" operator="equal">
      <formula>"KM 65"</formula>
    </cfRule>
  </conditionalFormatting>
  <conditionalFormatting sqref="A353:A354">
    <cfRule type="cellIs" dxfId="2311" priority="2803" operator="equal">
      <formula>"KM 34"</formula>
    </cfRule>
  </conditionalFormatting>
  <conditionalFormatting sqref="A387">
    <cfRule type="cellIs" dxfId="2310" priority="2801" operator="equal">
      <formula>"KM 69"</formula>
    </cfRule>
    <cfRule type="cellIs" dxfId="2309" priority="2802" operator="equal">
      <formula>"KM 65"</formula>
    </cfRule>
  </conditionalFormatting>
  <conditionalFormatting sqref="A387">
    <cfRule type="cellIs" dxfId="2308" priority="2800" operator="equal">
      <formula>"KM 34"</formula>
    </cfRule>
  </conditionalFormatting>
  <conditionalFormatting sqref="A388:A389">
    <cfRule type="cellIs" dxfId="2307" priority="2798" operator="equal">
      <formula>"KM 69"</formula>
    </cfRule>
    <cfRule type="cellIs" dxfId="2306" priority="2799" operator="equal">
      <formula>"KM 65"</formula>
    </cfRule>
  </conditionalFormatting>
  <conditionalFormatting sqref="A388:A389">
    <cfRule type="cellIs" dxfId="2305" priority="2797" operator="equal">
      <formula>"KM 34"</formula>
    </cfRule>
  </conditionalFormatting>
  <conditionalFormatting sqref="A422">
    <cfRule type="cellIs" dxfId="2304" priority="2795" operator="equal">
      <formula>"KM 69"</formula>
    </cfRule>
    <cfRule type="cellIs" dxfId="2303" priority="2796" operator="equal">
      <formula>"KM 65"</formula>
    </cfRule>
  </conditionalFormatting>
  <conditionalFormatting sqref="A422">
    <cfRule type="cellIs" dxfId="2302" priority="2794" operator="equal">
      <formula>"KM 34"</formula>
    </cfRule>
  </conditionalFormatting>
  <conditionalFormatting sqref="A423:A424">
    <cfRule type="cellIs" dxfId="2301" priority="2792" operator="equal">
      <formula>"KM 69"</formula>
    </cfRule>
    <cfRule type="cellIs" dxfId="2300" priority="2793" operator="equal">
      <formula>"KM 65"</formula>
    </cfRule>
  </conditionalFormatting>
  <conditionalFormatting sqref="A423:A424">
    <cfRule type="cellIs" dxfId="2299" priority="2791" operator="equal">
      <formula>"KM 34"</formula>
    </cfRule>
  </conditionalFormatting>
  <conditionalFormatting sqref="D38:E39">
    <cfRule type="cellIs" dxfId="2298" priority="2758" operator="between">
      <formula>50</formula>
      <formula>-50</formula>
    </cfRule>
  </conditionalFormatting>
  <conditionalFormatting sqref="D73">
    <cfRule type="cellIs" dxfId="2297" priority="2756" operator="lessThan">
      <formula>-50</formula>
    </cfRule>
    <cfRule type="cellIs" dxfId="2296" priority="2757" operator="greaterThan">
      <formula>50</formula>
    </cfRule>
  </conditionalFormatting>
  <conditionalFormatting sqref="D73:E74">
    <cfRule type="cellIs" dxfId="2295" priority="2755" operator="between">
      <formula>50</formula>
      <formula>-50</formula>
    </cfRule>
  </conditionalFormatting>
  <conditionalFormatting sqref="D108">
    <cfRule type="cellIs" dxfId="2294" priority="2753" operator="lessThan">
      <formula>-50</formula>
    </cfRule>
    <cfRule type="cellIs" dxfId="2293" priority="2754" operator="greaterThan">
      <formula>50</formula>
    </cfRule>
  </conditionalFormatting>
  <conditionalFormatting sqref="D108:E109">
    <cfRule type="cellIs" dxfId="2292" priority="2752" operator="between">
      <formula>50</formula>
      <formula>-50</formula>
    </cfRule>
  </conditionalFormatting>
  <conditionalFormatting sqref="D143">
    <cfRule type="cellIs" dxfId="2291" priority="2750" operator="lessThan">
      <formula>-50</formula>
    </cfRule>
    <cfRule type="cellIs" dxfId="2290" priority="2751" operator="greaterThan">
      <formula>50</formula>
    </cfRule>
  </conditionalFormatting>
  <conditionalFormatting sqref="D143:E144">
    <cfRule type="cellIs" dxfId="2289" priority="2749" operator="between">
      <formula>50</formula>
      <formula>-50</formula>
    </cfRule>
  </conditionalFormatting>
  <conditionalFormatting sqref="D178">
    <cfRule type="cellIs" dxfId="2288" priority="2747" operator="lessThan">
      <formula>-50</formula>
    </cfRule>
    <cfRule type="cellIs" dxfId="2287" priority="2748" operator="greaterThan">
      <formula>50</formula>
    </cfRule>
  </conditionalFormatting>
  <conditionalFormatting sqref="D178:E179">
    <cfRule type="cellIs" dxfId="2286" priority="2746" operator="between">
      <formula>50</formula>
      <formula>-50</formula>
    </cfRule>
  </conditionalFormatting>
  <conditionalFormatting sqref="D213">
    <cfRule type="cellIs" dxfId="2285" priority="2744" operator="lessThan">
      <formula>-50</formula>
    </cfRule>
    <cfRule type="cellIs" dxfId="2284" priority="2745" operator="greaterThan">
      <formula>50</formula>
    </cfRule>
  </conditionalFormatting>
  <conditionalFormatting sqref="D213:E214">
    <cfRule type="cellIs" dxfId="2283" priority="2743" operator="between">
      <formula>50</formula>
      <formula>-50</formula>
    </cfRule>
  </conditionalFormatting>
  <conditionalFormatting sqref="D248">
    <cfRule type="cellIs" dxfId="2282" priority="2741" operator="lessThan">
      <formula>-50</formula>
    </cfRule>
    <cfRule type="cellIs" dxfId="2281" priority="2742" operator="greaterThan">
      <formula>50</formula>
    </cfRule>
  </conditionalFormatting>
  <conditionalFormatting sqref="D248:E249">
    <cfRule type="cellIs" dxfId="2280" priority="2740" operator="between">
      <formula>50</formula>
      <formula>-50</formula>
    </cfRule>
  </conditionalFormatting>
  <conditionalFormatting sqref="D283">
    <cfRule type="cellIs" dxfId="2279" priority="2738" operator="lessThan">
      <formula>-50</formula>
    </cfRule>
    <cfRule type="cellIs" dxfId="2278" priority="2739" operator="greaterThan">
      <formula>50</formula>
    </cfRule>
  </conditionalFormatting>
  <conditionalFormatting sqref="D283:E284">
    <cfRule type="cellIs" dxfId="2277" priority="2737" operator="between">
      <formula>50</formula>
      <formula>-50</formula>
    </cfRule>
  </conditionalFormatting>
  <conditionalFormatting sqref="D318">
    <cfRule type="cellIs" dxfId="2276" priority="2735" operator="lessThan">
      <formula>-50</formula>
    </cfRule>
    <cfRule type="cellIs" dxfId="2275" priority="2736" operator="greaterThan">
      <formula>50</formula>
    </cfRule>
  </conditionalFormatting>
  <conditionalFormatting sqref="D318:E319">
    <cfRule type="cellIs" dxfId="2274" priority="2734" operator="between">
      <formula>50</formula>
      <formula>-50</formula>
    </cfRule>
  </conditionalFormatting>
  <conditionalFormatting sqref="D353">
    <cfRule type="cellIs" dxfId="2273" priority="2732" operator="lessThan">
      <formula>-50</formula>
    </cfRule>
    <cfRule type="cellIs" dxfId="2272" priority="2733" operator="greaterThan">
      <formula>50</formula>
    </cfRule>
  </conditionalFormatting>
  <conditionalFormatting sqref="D353:E354">
    <cfRule type="cellIs" dxfId="2271" priority="2731" operator="between">
      <formula>50</formula>
      <formula>-50</formula>
    </cfRule>
  </conditionalFormatting>
  <conditionalFormatting sqref="D388">
    <cfRule type="cellIs" dxfId="2270" priority="2729" operator="lessThan">
      <formula>-50</formula>
    </cfRule>
    <cfRule type="cellIs" dxfId="2269" priority="2730" operator="greaterThan">
      <formula>50</formula>
    </cfRule>
  </conditionalFormatting>
  <conditionalFormatting sqref="D388:E389">
    <cfRule type="cellIs" dxfId="2268" priority="2728" operator="between">
      <formula>50</formula>
      <formula>-50</formula>
    </cfRule>
  </conditionalFormatting>
  <conditionalFormatting sqref="D423">
    <cfRule type="cellIs" dxfId="2267" priority="2726" operator="lessThan">
      <formula>-50</formula>
    </cfRule>
    <cfRule type="cellIs" dxfId="2266" priority="2727" operator="greaterThan">
      <formula>50</formula>
    </cfRule>
  </conditionalFormatting>
  <conditionalFormatting sqref="D423:E424">
    <cfRule type="cellIs" dxfId="2265" priority="2725" operator="between">
      <formula>50</formula>
      <formula>-50</formula>
    </cfRule>
  </conditionalFormatting>
  <conditionalFormatting sqref="BF44:BF45 BF55 BF57:BF63">
    <cfRule type="cellIs" dxfId="2264" priority="2621" operator="equal">
      <formula>"KM33"</formula>
    </cfRule>
  </conditionalFormatting>
  <conditionalFormatting sqref="BG44:BG55 BG57:BG63">
    <cfRule type="cellIs" dxfId="2263" priority="2617" operator="equal">
      <formula>"UNREG"</formula>
    </cfRule>
  </conditionalFormatting>
  <conditionalFormatting sqref="BF44:BF45 AZ67 AT67 AN67 AH67 AB67 V67 P67 D67 J67 BF55 BF57:BF67">
    <cfRule type="cellIs" dxfId="2262" priority="2582" operator="equal">
      <formula>"KM 69"</formula>
    </cfRule>
    <cfRule type="cellIs" dxfId="2261" priority="2583" operator="equal">
      <formula>"KM 65"</formula>
    </cfRule>
  </conditionalFormatting>
  <conditionalFormatting sqref="P67 V67 AB67 AH67 AN67 AT67 AZ67 BF44:BF45 D67 J67 BF55 BF57:BF67">
    <cfRule type="cellIs" dxfId="2260" priority="2581" operator="equal">
      <formula>"KM 34"</formula>
    </cfRule>
  </conditionalFormatting>
  <conditionalFormatting sqref="E79:E98">
    <cfRule type="cellIs" dxfId="2259" priority="2579" operator="equal">
      <formula>"UNREG"</formula>
    </cfRule>
  </conditionalFormatting>
  <conditionalFormatting sqref="J79:J98">
    <cfRule type="cellIs" dxfId="2258" priority="2578" operator="equal">
      <formula>"KM33"</formula>
    </cfRule>
  </conditionalFormatting>
  <conditionalFormatting sqref="K79:K98">
    <cfRule type="cellIs" dxfId="2257" priority="2577" operator="equal">
      <formula>"UNREG"</formula>
    </cfRule>
  </conditionalFormatting>
  <conditionalFormatting sqref="P79:P98">
    <cfRule type="cellIs" dxfId="2256" priority="2576" operator="equal">
      <formula>"KM33"</formula>
    </cfRule>
  </conditionalFormatting>
  <conditionalFormatting sqref="N89:N98">
    <cfRule type="duplicateValues" dxfId="2255" priority="2575"/>
  </conditionalFormatting>
  <conditionalFormatting sqref="N89:N98">
    <cfRule type="duplicateValues" dxfId="2254" priority="2574"/>
  </conditionalFormatting>
  <conditionalFormatting sqref="N89:N98">
    <cfRule type="duplicateValues" dxfId="2253" priority="2573"/>
  </conditionalFormatting>
  <conditionalFormatting sqref="Q79:Q98">
    <cfRule type="cellIs" dxfId="2252" priority="2572" operator="equal">
      <formula>"UNREG"</formula>
    </cfRule>
  </conditionalFormatting>
  <conditionalFormatting sqref="N79:N88">
    <cfRule type="duplicateValues" dxfId="2251" priority="2571"/>
  </conditionalFormatting>
  <conditionalFormatting sqref="N79:N88">
    <cfRule type="duplicateValues" dxfId="2250" priority="2570"/>
  </conditionalFormatting>
  <conditionalFormatting sqref="N79:N88">
    <cfRule type="duplicateValues" dxfId="2249" priority="2569"/>
  </conditionalFormatting>
  <conditionalFormatting sqref="N79:N88">
    <cfRule type="duplicateValues" dxfId="2248" priority="2568"/>
  </conditionalFormatting>
  <conditionalFormatting sqref="V79:V98">
    <cfRule type="cellIs" dxfId="2247" priority="2567" operator="equal">
      <formula>"KM33"</formula>
    </cfRule>
  </conditionalFormatting>
  <conditionalFormatting sqref="W79:W98">
    <cfRule type="cellIs" dxfId="2246" priority="2566" operator="equal">
      <formula>"UNREG"</formula>
    </cfRule>
  </conditionalFormatting>
  <conditionalFormatting sqref="AB79:AB98">
    <cfRule type="cellIs" dxfId="2245" priority="2565" operator="equal">
      <formula>"KM33"</formula>
    </cfRule>
  </conditionalFormatting>
  <conditionalFormatting sqref="Z89:Z98">
    <cfRule type="duplicateValues" dxfId="2244" priority="2564"/>
  </conditionalFormatting>
  <conditionalFormatting sqref="Z89:Z98">
    <cfRule type="duplicateValues" dxfId="2243" priority="2563"/>
  </conditionalFormatting>
  <conditionalFormatting sqref="Z89:Z98">
    <cfRule type="duplicateValues" dxfId="2242" priority="2562"/>
  </conditionalFormatting>
  <conditionalFormatting sqref="AC79:AC98">
    <cfRule type="cellIs" dxfId="2241" priority="2561" operator="equal">
      <formula>"UNREG"</formula>
    </cfRule>
  </conditionalFormatting>
  <conditionalFormatting sqref="Z79:Z88">
    <cfRule type="duplicateValues" dxfId="2240" priority="2560"/>
  </conditionalFormatting>
  <conditionalFormatting sqref="Z79:Z88">
    <cfRule type="duplicateValues" dxfId="2239" priority="2559"/>
  </conditionalFormatting>
  <conditionalFormatting sqref="Z79:Z88">
    <cfRule type="duplicateValues" dxfId="2238" priority="2558"/>
  </conditionalFormatting>
  <conditionalFormatting sqref="Z79:Z88">
    <cfRule type="duplicateValues" dxfId="2237" priority="2557"/>
  </conditionalFormatting>
  <conditionalFormatting sqref="AH79:AH98">
    <cfRule type="cellIs" dxfId="2236" priority="2556" operator="equal">
      <formula>"KM33"</formula>
    </cfRule>
  </conditionalFormatting>
  <conditionalFormatting sqref="AF89:AF98">
    <cfRule type="duplicateValues" dxfId="2235" priority="2555"/>
  </conditionalFormatting>
  <conditionalFormatting sqref="AF89:AF98">
    <cfRule type="duplicateValues" dxfId="2234" priority="2554"/>
  </conditionalFormatting>
  <conditionalFormatting sqref="AF89:AF98">
    <cfRule type="duplicateValues" dxfId="2233" priority="2553"/>
  </conditionalFormatting>
  <conditionalFormatting sqref="AI79:AI98">
    <cfRule type="cellIs" dxfId="2232" priority="2552" operator="equal">
      <formula>"UNREG"</formula>
    </cfRule>
  </conditionalFormatting>
  <conditionalFormatting sqref="AF79:AF88">
    <cfRule type="duplicateValues" dxfId="2231" priority="2551"/>
  </conditionalFormatting>
  <conditionalFormatting sqref="AF79:AF88">
    <cfRule type="duplicateValues" dxfId="2230" priority="2550"/>
  </conditionalFormatting>
  <conditionalFormatting sqref="AF79:AF88">
    <cfRule type="duplicateValues" dxfId="2229" priority="2549"/>
  </conditionalFormatting>
  <conditionalFormatting sqref="AF79:AF88">
    <cfRule type="duplicateValues" dxfId="2228" priority="2548"/>
  </conditionalFormatting>
  <conditionalFormatting sqref="AN79:AN98">
    <cfRule type="cellIs" dxfId="2227" priority="2547" operator="equal">
      <formula>"KM33"</formula>
    </cfRule>
  </conditionalFormatting>
  <conditionalFormatting sqref="AO79:AO98">
    <cfRule type="cellIs" dxfId="2226" priority="2546" operator="equal">
      <formula>"UNREG"</formula>
    </cfRule>
  </conditionalFormatting>
  <conditionalFormatting sqref="AT79:AT98">
    <cfRule type="cellIs" dxfId="2225" priority="2545" operator="equal">
      <formula>"KM33"</formula>
    </cfRule>
  </conditionalFormatting>
  <conditionalFormatting sqref="AU79:AU98">
    <cfRule type="cellIs" dxfId="2224" priority="2541" operator="equal">
      <formula>"UNREG"</formula>
    </cfRule>
  </conditionalFormatting>
  <conditionalFormatting sqref="AZ79:AZ98">
    <cfRule type="cellIs" dxfId="2223" priority="2536" operator="equal">
      <formula>"KM33"</formula>
    </cfRule>
  </conditionalFormatting>
  <conditionalFormatting sqref="BA79:BA98">
    <cfRule type="cellIs" dxfId="2222" priority="2535" operator="equal">
      <formula>"UNREG"</formula>
    </cfRule>
  </conditionalFormatting>
  <conditionalFormatting sqref="BF83:BF98">
    <cfRule type="cellIs" dxfId="2221" priority="2534" operator="equal">
      <formula>"KM33"</formula>
    </cfRule>
  </conditionalFormatting>
  <conditionalFormatting sqref="BD89:BD98">
    <cfRule type="duplicateValues" dxfId="2220" priority="2533"/>
  </conditionalFormatting>
  <conditionalFormatting sqref="BD89:BD98">
    <cfRule type="duplicateValues" dxfId="2219" priority="2532"/>
  </conditionalFormatting>
  <conditionalFormatting sqref="BD89:BD98">
    <cfRule type="duplicateValues" dxfId="2218" priority="2531"/>
  </conditionalFormatting>
  <conditionalFormatting sqref="BG83:BG98">
    <cfRule type="cellIs" dxfId="2217" priority="2530" operator="equal">
      <formula>"UNREG"</formula>
    </cfRule>
  </conditionalFormatting>
  <conditionalFormatting sqref="BD88">
    <cfRule type="duplicateValues" dxfId="2216" priority="2529"/>
  </conditionalFormatting>
  <conditionalFormatting sqref="BD88">
    <cfRule type="duplicateValues" dxfId="2215" priority="2528"/>
  </conditionalFormatting>
  <conditionalFormatting sqref="BD88">
    <cfRule type="duplicateValues" dxfId="2214" priority="2527"/>
  </conditionalFormatting>
  <conditionalFormatting sqref="BD88">
    <cfRule type="duplicateValues" dxfId="2213" priority="2526"/>
  </conditionalFormatting>
  <conditionalFormatting sqref="BD79:BD87">
    <cfRule type="duplicateValues" dxfId="2212" priority="2522"/>
  </conditionalFormatting>
  <conditionalFormatting sqref="BD79:BD87">
    <cfRule type="duplicateValues" dxfId="2211" priority="2521"/>
  </conditionalFormatting>
  <conditionalFormatting sqref="BD79:BD87">
    <cfRule type="duplicateValues" dxfId="2210" priority="2520"/>
  </conditionalFormatting>
  <conditionalFormatting sqref="B92:B98">
    <cfRule type="duplicateValues" dxfId="2209" priority="2519"/>
  </conditionalFormatting>
  <conditionalFormatting sqref="B92:B98">
    <cfRule type="duplicateValues" dxfId="2208" priority="2518"/>
  </conditionalFormatting>
  <conditionalFormatting sqref="B92:B98">
    <cfRule type="duplicateValues" dxfId="2207" priority="2517"/>
  </conditionalFormatting>
  <conditionalFormatting sqref="H91:H98">
    <cfRule type="duplicateValues" dxfId="2206" priority="2516"/>
  </conditionalFormatting>
  <conditionalFormatting sqref="H91:H98">
    <cfRule type="duplicateValues" dxfId="2205" priority="2515"/>
  </conditionalFormatting>
  <conditionalFormatting sqref="H91:H98">
    <cfRule type="duplicateValues" dxfId="2204" priority="2514"/>
  </conditionalFormatting>
  <conditionalFormatting sqref="T92:T98">
    <cfRule type="duplicateValues" dxfId="2203" priority="2513"/>
  </conditionalFormatting>
  <conditionalFormatting sqref="T92:T98">
    <cfRule type="duplicateValues" dxfId="2202" priority="2512"/>
  </conditionalFormatting>
  <conditionalFormatting sqref="T92:T98">
    <cfRule type="duplicateValues" dxfId="2201" priority="2511"/>
  </conditionalFormatting>
  <conditionalFormatting sqref="AL89:AL98">
    <cfRule type="duplicateValues" dxfId="2200" priority="2510"/>
  </conditionalFormatting>
  <conditionalFormatting sqref="AL89:AL98">
    <cfRule type="duplicateValues" dxfId="2199" priority="2509"/>
  </conditionalFormatting>
  <conditionalFormatting sqref="AL89:AL98">
    <cfRule type="duplicateValues" dxfId="2198" priority="2508"/>
  </conditionalFormatting>
  <conditionalFormatting sqref="AL87:AL88">
    <cfRule type="duplicateValues" dxfId="2197" priority="2507"/>
  </conditionalFormatting>
  <conditionalFormatting sqref="AL87:AL88">
    <cfRule type="duplicateValues" dxfId="2196" priority="2506"/>
  </conditionalFormatting>
  <conditionalFormatting sqref="AL87:AL88">
    <cfRule type="duplicateValues" dxfId="2195" priority="2505"/>
  </conditionalFormatting>
  <conditionalFormatting sqref="AL87:AL88">
    <cfRule type="duplicateValues" dxfId="2194" priority="2504"/>
  </conditionalFormatting>
  <conditionalFormatting sqref="AZ79:AZ102 AT79:AT102 AN79:AN102 AH79:AH102 AB79:AB102 V79:V102 P79:P102 D99:D102 BF83:BF102 J79:J102">
    <cfRule type="cellIs" dxfId="2193" priority="2495" operator="equal">
      <formula>"KM 69"</formula>
    </cfRule>
    <cfRule type="cellIs" dxfId="2192" priority="2496" operator="equal">
      <formula>"KM 65"</formula>
    </cfRule>
  </conditionalFormatting>
  <conditionalFormatting sqref="P79:P102 V79:V102 AB79:AB102 AH79:AH102 AN79:AN102 AT79:AT102 AZ79:AZ102 D99:D102 BF83:BF102 J79:J102">
    <cfRule type="cellIs" dxfId="2191" priority="2494" operator="equal">
      <formula>"KM 34"</formula>
    </cfRule>
  </conditionalFormatting>
  <conditionalFormatting sqref="BF114:BF133">
    <cfRule type="cellIs" dxfId="2190" priority="2447" operator="equal">
      <formula>"KM33"</formula>
    </cfRule>
  </conditionalFormatting>
  <conditionalFormatting sqref="BG114:BG133">
    <cfRule type="cellIs" dxfId="2189" priority="2443" operator="equal">
      <formula>"UNREG"</formula>
    </cfRule>
  </conditionalFormatting>
  <conditionalFormatting sqref="BF114:BF137 AZ137 AT137 AN137 AH137 AB137 V137 P137 D137 J137">
    <cfRule type="cellIs" dxfId="2188" priority="2408" operator="equal">
      <formula>"KM 69"</formula>
    </cfRule>
    <cfRule type="cellIs" dxfId="2187" priority="2409" operator="equal">
      <formula>"KM 65"</formula>
    </cfRule>
  </conditionalFormatting>
  <conditionalFormatting sqref="P137 V137 AB137 AH137 AN137 AT137 AZ137 BF114:BF137 D137 J137">
    <cfRule type="cellIs" dxfId="2186" priority="2407" operator="equal">
      <formula>"KM 34"</formula>
    </cfRule>
  </conditionalFormatting>
  <conditionalFormatting sqref="E149:E168">
    <cfRule type="cellIs" dxfId="2185" priority="2405" operator="equal">
      <formula>"UNREG"</formula>
    </cfRule>
  </conditionalFormatting>
  <conditionalFormatting sqref="J149:J168">
    <cfRule type="cellIs" dxfId="2184" priority="2404" operator="equal">
      <formula>"KM33"</formula>
    </cfRule>
  </conditionalFormatting>
  <conditionalFormatting sqref="K149:K168">
    <cfRule type="cellIs" dxfId="2183" priority="2403" operator="equal">
      <formula>"UNREG"</formula>
    </cfRule>
  </conditionalFormatting>
  <conditionalFormatting sqref="P149:P168">
    <cfRule type="cellIs" dxfId="2182" priority="2402" operator="equal">
      <formula>"KM33"</formula>
    </cfRule>
  </conditionalFormatting>
  <conditionalFormatting sqref="N159:N168">
    <cfRule type="duplicateValues" dxfId="2181" priority="2401"/>
  </conditionalFormatting>
  <conditionalFormatting sqref="N159:N168">
    <cfRule type="duplicateValues" dxfId="2180" priority="2400"/>
  </conditionalFormatting>
  <conditionalFormatting sqref="N159:N168">
    <cfRule type="duplicateValues" dxfId="2179" priority="2399"/>
  </conditionalFormatting>
  <conditionalFormatting sqref="Q149:Q168">
    <cfRule type="cellIs" dxfId="2178" priority="2398" operator="equal">
      <formula>"UNREG"</formula>
    </cfRule>
  </conditionalFormatting>
  <conditionalFormatting sqref="N149:N158">
    <cfRule type="duplicateValues" dxfId="2177" priority="2397"/>
  </conditionalFormatting>
  <conditionalFormatting sqref="N149:N158">
    <cfRule type="duplicateValues" dxfId="2176" priority="2396"/>
  </conditionalFormatting>
  <conditionalFormatting sqref="N149:N158">
    <cfRule type="duplicateValues" dxfId="2175" priority="2395"/>
  </conditionalFormatting>
  <conditionalFormatting sqref="N149:N158">
    <cfRule type="duplicateValues" dxfId="2174" priority="2394"/>
  </conditionalFormatting>
  <conditionalFormatting sqref="V149:V168">
    <cfRule type="cellIs" dxfId="2173" priority="2393" operator="equal">
      <formula>"KM33"</formula>
    </cfRule>
  </conditionalFormatting>
  <conditionalFormatting sqref="W149:W168">
    <cfRule type="cellIs" dxfId="2172" priority="2392" operator="equal">
      <formula>"UNREG"</formula>
    </cfRule>
  </conditionalFormatting>
  <conditionalFormatting sqref="AB149:AB168">
    <cfRule type="cellIs" dxfId="2171" priority="2391" operator="equal">
      <formula>"KM33"</formula>
    </cfRule>
  </conditionalFormatting>
  <conditionalFormatting sqref="Z159:Z168">
    <cfRule type="duplicateValues" dxfId="2170" priority="2390"/>
  </conditionalFormatting>
  <conditionalFormatting sqref="Z159:Z168">
    <cfRule type="duplicateValues" dxfId="2169" priority="2389"/>
  </conditionalFormatting>
  <conditionalFormatting sqref="Z159:Z168">
    <cfRule type="duplicateValues" dxfId="2168" priority="2388"/>
  </conditionalFormatting>
  <conditionalFormatting sqref="AC149:AC168">
    <cfRule type="cellIs" dxfId="2167" priority="2387" operator="equal">
      <formula>"UNREG"</formula>
    </cfRule>
  </conditionalFormatting>
  <conditionalFormatting sqref="Z149:Z158">
    <cfRule type="duplicateValues" dxfId="2166" priority="2386"/>
  </conditionalFormatting>
  <conditionalFormatting sqref="Z149:Z158">
    <cfRule type="duplicateValues" dxfId="2165" priority="2385"/>
  </conditionalFormatting>
  <conditionalFormatting sqref="Z149:Z158">
    <cfRule type="duplicateValues" dxfId="2164" priority="2384"/>
  </conditionalFormatting>
  <conditionalFormatting sqref="Z149:Z158">
    <cfRule type="duplicateValues" dxfId="2163" priority="2383"/>
  </conditionalFormatting>
  <conditionalFormatting sqref="AH149:AH168">
    <cfRule type="cellIs" dxfId="2162" priority="2382" operator="equal">
      <formula>"KM33"</formula>
    </cfRule>
  </conditionalFormatting>
  <conditionalFormatting sqref="AF159:AF168">
    <cfRule type="duplicateValues" dxfId="2161" priority="2381"/>
  </conditionalFormatting>
  <conditionalFormatting sqref="AF159:AF168">
    <cfRule type="duplicateValues" dxfId="2160" priority="2380"/>
  </conditionalFormatting>
  <conditionalFormatting sqref="AF159:AF168">
    <cfRule type="duplicateValues" dxfId="2159" priority="2379"/>
  </conditionalFormatting>
  <conditionalFormatting sqref="AI149:AI168">
    <cfRule type="cellIs" dxfId="2158" priority="2378" operator="equal">
      <formula>"UNREG"</formula>
    </cfRule>
  </conditionalFormatting>
  <conditionalFormatting sqref="AF149:AF158">
    <cfRule type="duplicateValues" dxfId="2157" priority="2377"/>
  </conditionalFormatting>
  <conditionalFormatting sqref="AF149:AF158">
    <cfRule type="duplicateValues" dxfId="2156" priority="2376"/>
  </conditionalFormatting>
  <conditionalFormatting sqref="AF149:AF158">
    <cfRule type="duplicateValues" dxfId="2155" priority="2375"/>
  </conditionalFormatting>
  <conditionalFormatting sqref="AF149:AF158">
    <cfRule type="duplicateValues" dxfId="2154" priority="2374"/>
  </conditionalFormatting>
  <conditionalFormatting sqref="AN149:AN168">
    <cfRule type="cellIs" dxfId="2153" priority="2373" operator="equal">
      <formula>"KM33"</formula>
    </cfRule>
  </conditionalFormatting>
  <conditionalFormatting sqref="AO149:AO168">
    <cfRule type="cellIs" dxfId="2152" priority="2372" operator="equal">
      <formula>"UNREG"</formula>
    </cfRule>
  </conditionalFormatting>
  <conditionalFormatting sqref="AT149:AT168">
    <cfRule type="cellIs" dxfId="2151" priority="2371" operator="equal">
      <formula>"KM33"</formula>
    </cfRule>
  </conditionalFormatting>
  <conditionalFormatting sqref="AR159:AR168">
    <cfRule type="duplicateValues" dxfId="2150" priority="2370"/>
  </conditionalFormatting>
  <conditionalFormatting sqref="AR159:AR168">
    <cfRule type="duplicateValues" dxfId="2149" priority="2369"/>
  </conditionalFormatting>
  <conditionalFormatting sqref="AR159:AR168">
    <cfRule type="duplicateValues" dxfId="2148" priority="2368"/>
  </conditionalFormatting>
  <conditionalFormatting sqref="AU149:AU168">
    <cfRule type="cellIs" dxfId="2147" priority="2367" operator="equal">
      <formula>"UNREG"</formula>
    </cfRule>
  </conditionalFormatting>
  <conditionalFormatting sqref="AR157:AR158">
    <cfRule type="duplicateValues" dxfId="2146" priority="2366"/>
  </conditionalFormatting>
  <conditionalFormatting sqref="AR157:AR158">
    <cfRule type="duplicateValues" dxfId="2145" priority="2365"/>
  </conditionalFormatting>
  <conditionalFormatting sqref="AR157:AR158">
    <cfRule type="duplicateValues" dxfId="2144" priority="2364"/>
  </conditionalFormatting>
  <conditionalFormatting sqref="AR157:AR158">
    <cfRule type="duplicateValues" dxfId="2143" priority="2363"/>
  </conditionalFormatting>
  <conditionalFormatting sqref="AZ149:AZ168">
    <cfRule type="cellIs" dxfId="2142" priority="2362" operator="equal">
      <formula>"KM33"</formula>
    </cfRule>
  </conditionalFormatting>
  <conditionalFormatting sqref="BA149:BA168">
    <cfRule type="cellIs" dxfId="2141" priority="2361" operator="equal">
      <formula>"UNREG"</formula>
    </cfRule>
  </conditionalFormatting>
  <conditionalFormatting sqref="BF149:BF168">
    <cfRule type="cellIs" dxfId="2140" priority="2360" operator="equal">
      <formula>"KM33"</formula>
    </cfRule>
  </conditionalFormatting>
  <conditionalFormatting sqref="BD159:BD168">
    <cfRule type="duplicateValues" dxfId="2139" priority="2359"/>
  </conditionalFormatting>
  <conditionalFormatting sqref="BD159:BD168">
    <cfRule type="duplicateValues" dxfId="2138" priority="2358"/>
  </conditionalFormatting>
  <conditionalFormatting sqref="BD159:BD168">
    <cfRule type="duplicateValues" dxfId="2137" priority="2357"/>
  </conditionalFormatting>
  <conditionalFormatting sqref="BG149:BG168">
    <cfRule type="cellIs" dxfId="2136" priority="2356" operator="equal">
      <formula>"UNREG"</formula>
    </cfRule>
  </conditionalFormatting>
  <conditionalFormatting sqref="BD155:BD158">
    <cfRule type="duplicateValues" dxfId="2135" priority="2355"/>
  </conditionalFormatting>
  <conditionalFormatting sqref="BD155:BD158">
    <cfRule type="duplicateValues" dxfId="2134" priority="2354"/>
  </conditionalFormatting>
  <conditionalFormatting sqref="BD155:BD158">
    <cfRule type="duplicateValues" dxfId="2133" priority="2353"/>
  </conditionalFormatting>
  <conditionalFormatting sqref="BD155:BD158">
    <cfRule type="duplicateValues" dxfId="2132" priority="2352"/>
  </conditionalFormatting>
  <conditionalFormatting sqref="AR149:AR156">
    <cfRule type="duplicateValues" dxfId="2131" priority="2351"/>
  </conditionalFormatting>
  <conditionalFormatting sqref="AR149:AR156">
    <cfRule type="duplicateValues" dxfId="2130" priority="2350"/>
  </conditionalFormatting>
  <conditionalFormatting sqref="AR149:AR156">
    <cfRule type="duplicateValues" dxfId="2129" priority="2349"/>
  </conditionalFormatting>
  <conditionalFormatting sqref="BD149:BD154">
    <cfRule type="duplicateValues" dxfId="2128" priority="2348"/>
  </conditionalFormatting>
  <conditionalFormatting sqref="BD149:BD154">
    <cfRule type="duplicateValues" dxfId="2127" priority="2347"/>
  </conditionalFormatting>
  <conditionalFormatting sqref="BD149:BD154">
    <cfRule type="duplicateValues" dxfId="2126" priority="2346"/>
  </conditionalFormatting>
  <conditionalFormatting sqref="B162:B168">
    <cfRule type="duplicateValues" dxfId="2125" priority="2345"/>
  </conditionalFormatting>
  <conditionalFormatting sqref="B162:B168">
    <cfRule type="duplicateValues" dxfId="2124" priority="2344"/>
  </conditionalFormatting>
  <conditionalFormatting sqref="B162:B168">
    <cfRule type="duplicateValues" dxfId="2123" priority="2343"/>
  </conditionalFormatting>
  <conditionalFormatting sqref="H160:H168">
    <cfRule type="duplicateValues" dxfId="2122" priority="2342"/>
  </conditionalFormatting>
  <conditionalFormatting sqref="H160:H168">
    <cfRule type="duplicateValues" dxfId="2121" priority="2341"/>
  </conditionalFormatting>
  <conditionalFormatting sqref="H160:H168">
    <cfRule type="duplicateValues" dxfId="2120" priority="2340"/>
  </conditionalFormatting>
  <conditionalFormatting sqref="T162:T168">
    <cfRule type="duplicateValues" dxfId="2119" priority="2339"/>
  </conditionalFormatting>
  <conditionalFormatting sqref="T162:T168">
    <cfRule type="duplicateValues" dxfId="2118" priority="2338"/>
  </conditionalFormatting>
  <conditionalFormatting sqref="T162:T168">
    <cfRule type="duplicateValues" dxfId="2117" priority="2337"/>
  </conditionalFormatting>
  <conditionalFormatting sqref="AL159:AL168">
    <cfRule type="duplicateValues" dxfId="2116" priority="2336"/>
  </conditionalFormatting>
  <conditionalFormatting sqref="AL159:AL168">
    <cfRule type="duplicateValues" dxfId="2115" priority="2335"/>
  </conditionalFormatting>
  <conditionalFormatting sqref="AL159:AL168">
    <cfRule type="duplicateValues" dxfId="2114" priority="2334"/>
  </conditionalFormatting>
  <conditionalFormatting sqref="AL157:AL158">
    <cfRule type="duplicateValues" dxfId="2113" priority="2333"/>
  </conditionalFormatting>
  <conditionalFormatting sqref="AL157:AL158">
    <cfRule type="duplicateValues" dxfId="2112" priority="2332"/>
  </conditionalFormatting>
  <conditionalFormatting sqref="AL157:AL158">
    <cfRule type="duplicateValues" dxfId="2111" priority="2331"/>
  </conditionalFormatting>
  <conditionalFormatting sqref="AL157:AL158">
    <cfRule type="duplicateValues" dxfId="2110" priority="2330"/>
  </conditionalFormatting>
  <conditionalFormatting sqref="AX159:AX168">
    <cfRule type="duplicateValues" dxfId="2109" priority="2329"/>
  </conditionalFormatting>
  <conditionalFormatting sqref="AX159:AX168">
    <cfRule type="duplicateValues" dxfId="2108" priority="2328"/>
  </conditionalFormatting>
  <conditionalFormatting sqref="AX159:AX168">
    <cfRule type="duplicateValues" dxfId="2107" priority="2327"/>
  </conditionalFormatting>
  <conditionalFormatting sqref="AX156:AX158">
    <cfRule type="duplicateValues" dxfId="2106" priority="2326"/>
  </conditionalFormatting>
  <conditionalFormatting sqref="AX156:AX158">
    <cfRule type="duplicateValues" dxfId="2105" priority="2325"/>
  </conditionalFormatting>
  <conditionalFormatting sqref="AX156:AX158">
    <cfRule type="duplicateValues" dxfId="2104" priority="2324"/>
  </conditionalFormatting>
  <conditionalFormatting sqref="AX156:AX158">
    <cfRule type="duplicateValues" dxfId="2103" priority="2323"/>
  </conditionalFormatting>
  <conditionalFormatting sqref="BF149:BF172 AZ149:AZ172 AT149:AT172 AN149:AN172 AH149:AH172 AB149:AB172 V149:V172 P149:P172 D169:D172 J149:J172">
    <cfRule type="cellIs" dxfId="2102" priority="2321" operator="equal">
      <formula>"KM 69"</formula>
    </cfRule>
    <cfRule type="cellIs" dxfId="2101" priority="2322" operator="equal">
      <formula>"KM 65"</formula>
    </cfRule>
  </conditionalFormatting>
  <conditionalFormatting sqref="P149:P172 V149:V172 AB149:AB172 AH149:AH172 AN149:AN172 AT149:AT172 AZ149:AZ172 BF149:BF172 D169:D172 J149:J172">
    <cfRule type="cellIs" dxfId="2100" priority="2320" operator="equal">
      <formula>"KM 34"</formula>
    </cfRule>
  </conditionalFormatting>
  <conditionalFormatting sqref="BF207 AZ207 AT207 AN207 AH207 AB207 V207 P207 D207 J207">
    <cfRule type="cellIs" dxfId="2099" priority="2234" operator="equal">
      <formula>"KM 69"</formula>
    </cfRule>
    <cfRule type="cellIs" dxfId="2098" priority="2235" operator="equal">
      <formula>"KM 65"</formula>
    </cfRule>
  </conditionalFormatting>
  <conditionalFormatting sqref="P207 V207 AB207 AH207 AN207 AT207 AZ207 BF207 D207 J207">
    <cfRule type="cellIs" dxfId="2097" priority="2233" operator="equal">
      <formula>"KM 34"</formula>
    </cfRule>
  </conditionalFormatting>
  <conditionalFormatting sqref="BF242 AZ242 AT242 AN242 AH242 AB242 V242 P242 D242 J242">
    <cfRule type="cellIs" dxfId="2096" priority="2147" operator="equal">
      <formula>"KM 69"</formula>
    </cfRule>
    <cfRule type="cellIs" dxfId="2095" priority="2148" operator="equal">
      <formula>"KM 65"</formula>
    </cfRule>
  </conditionalFormatting>
  <conditionalFormatting sqref="P242 V242 AB242 AH242 AN242 AT242 AZ242 BF242 D242 J242">
    <cfRule type="cellIs" dxfId="2094" priority="2146" operator="equal">
      <formula>"KM 34"</formula>
    </cfRule>
  </conditionalFormatting>
  <conditionalFormatting sqref="BF277 AZ277 AT277 AN277 AH277 AB277 V277 P277 D277 J277">
    <cfRule type="cellIs" dxfId="2093" priority="2060" operator="equal">
      <formula>"KM 69"</formula>
    </cfRule>
    <cfRule type="cellIs" dxfId="2092" priority="2061" operator="equal">
      <formula>"KM 65"</formula>
    </cfRule>
  </conditionalFormatting>
  <conditionalFormatting sqref="P277 V277 AB277 AH277 AN277 AT277 AZ277 BF277 D277 J277">
    <cfRule type="cellIs" dxfId="2091" priority="2059" operator="equal">
      <formula>"KM 34"</formula>
    </cfRule>
  </conditionalFormatting>
  <conditionalFormatting sqref="BF312 AZ312 AT312 AN312 AH312 AB312 V312 P312 D312 J312">
    <cfRule type="cellIs" dxfId="2090" priority="1973" operator="equal">
      <formula>"KM 69"</formula>
    </cfRule>
    <cfRule type="cellIs" dxfId="2089" priority="1974" operator="equal">
      <formula>"KM 65"</formula>
    </cfRule>
  </conditionalFormatting>
  <conditionalFormatting sqref="P312 V312 AB312 AH312 AN312 AT312 AZ312 BF312 D312 J312">
    <cfRule type="cellIs" dxfId="2088" priority="1972" operator="equal">
      <formula>"KM 34"</formula>
    </cfRule>
  </conditionalFormatting>
  <conditionalFormatting sqref="BF347 AZ347 AT347 AN347 AH347 AB347 V347 P347 D347 J347">
    <cfRule type="cellIs" dxfId="2087" priority="1886" operator="equal">
      <formula>"KM 69"</formula>
    </cfRule>
    <cfRule type="cellIs" dxfId="2086" priority="1887" operator="equal">
      <formula>"KM 65"</formula>
    </cfRule>
  </conditionalFormatting>
  <conditionalFormatting sqref="P347 V347 AB347 AH347 AN347 AT347 AZ347 BF347 D347 J347">
    <cfRule type="cellIs" dxfId="2085" priority="1885" operator="equal">
      <formula>"KM 34"</formula>
    </cfRule>
  </conditionalFormatting>
  <conditionalFormatting sqref="E359:E378">
    <cfRule type="cellIs" dxfId="2084" priority="1883" operator="equal">
      <formula>"UNREG"</formula>
    </cfRule>
  </conditionalFormatting>
  <conditionalFormatting sqref="J359:J378">
    <cfRule type="cellIs" dxfId="2083" priority="1882" operator="equal">
      <formula>"KM33"</formula>
    </cfRule>
  </conditionalFormatting>
  <conditionalFormatting sqref="K359:K378">
    <cfRule type="cellIs" dxfId="2082" priority="1881" operator="equal">
      <formula>"UNREG"</formula>
    </cfRule>
  </conditionalFormatting>
  <conditionalFormatting sqref="P359:P378">
    <cfRule type="cellIs" dxfId="2081" priority="1880" operator="equal">
      <formula>"KM33"</formula>
    </cfRule>
  </conditionalFormatting>
  <conditionalFormatting sqref="N369:N378">
    <cfRule type="duplicateValues" dxfId="2080" priority="1879"/>
  </conditionalFormatting>
  <conditionalFormatting sqref="N369:N378">
    <cfRule type="duplicateValues" dxfId="2079" priority="1878"/>
  </conditionalFormatting>
  <conditionalFormatting sqref="N369:N378">
    <cfRule type="duplicateValues" dxfId="2078" priority="1877"/>
  </conditionalFormatting>
  <conditionalFormatting sqref="Q359:Q378">
    <cfRule type="cellIs" dxfId="2077" priority="1876" operator="equal">
      <formula>"UNREG"</formula>
    </cfRule>
  </conditionalFormatting>
  <conditionalFormatting sqref="N359:N368">
    <cfRule type="duplicateValues" dxfId="2076" priority="1875"/>
  </conditionalFormatting>
  <conditionalFormatting sqref="N359:N368">
    <cfRule type="duplicateValues" dxfId="2075" priority="1874"/>
  </conditionalFormatting>
  <conditionalFormatting sqref="N359:N368">
    <cfRule type="duplicateValues" dxfId="2074" priority="1873"/>
  </conditionalFormatting>
  <conditionalFormatting sqref="N359:N368">
    <cfRule type="duplicateValues" dxfId="2073" priority="1872"/>
  </conditionalFormatting>
  <conditionalFormatting sqref="V359:V378">
    <cfRule type="cellIs" dxfId="2072" priority="1871" operator="equal">
      <formula>"KM33"</formula>
    </cfRule>
  </conditionalFormatting>
  <conditionalFormatting sqref="W359:W378">
    <cfRule type="cellIs" dxfId="2071" priority="1870" operator="equal">
      <formula>"UNREG"</formula>
    </cfRule>
  </conditionalFormatting>
  <conditionalFormatting sqref="AB359:AB378">
    <cfRule type="cellIs" dxfId="2070" priority="1869" operator="equal">
      <formula>"KM33"</formula>
    </cfRule>
  </conditionalFormatting>
  <conditionalFormatting sqref="Z369:Z378">
    <cfRule type="duplicateValues" dxfId="2069" priority="1868"/>
  </conditionalFormatting>
  <conditionalFormatting sqref="Z369:Z378">
    <cfRule type="duplicateValues" dxfId="2068" priority="1867"/>
  </conditionalFormatting>
  <conditionalFormatting sqref="Z369:Z378">
    <cfRule type="duplicateValues" dxfId="2067" priority="1866"/>
  </conditionalFormatting>
  <conditionalFormatting sqref="AC359:AC378">
    <cfRule type="cellIs" dxfId="2066" priority="1865" operator="equal">
      <formula>"UNREG"</formula>
    </cfRule>
  </conditionalFormatting>
  <conditionalFormatting sqref="Z359:Z368">
    <cfRule type="duplicateValues" dxfId="2065" priority="1864"/>
  </conditionalFormatting>
  <conditionalFormatting sqref="Z359:Z368">
    <cfRule type="duplicateValues" dxfId="2064" priority="1863"/>
  </conditionalFormatting>
  <conditionalFormatting sqref="Z359:Z368">
    <cfRule type="duplicateValues" dxfId="2063" priority="1862"/>
  </conditionalFormatting>
  <conditionalFormatting sqref="Z359:Z368">
    <cfRule type="duplicateValues" dxfId="2062" priority="1861"/>
  </conditionalFormatting>
  <conditionalFormatting sqref="AH359:AH378">
    <cfRule type="cellIs" dxfId="2061" priority="1860" operator="equal">
      <formula>"KM33"</formula>
    </cfRule>
  </conditionalFormatting>
  <conditionalFormatting sqref="AF369:AF378">
    <cfRule type="duplicateValues" dxfId="2060" priority="1859"/>
  </conditionalFormatting>
  <conditionalFormatting sqref="AF369:AF378">
    <cfRule type="duplicateValues" dxfId="2059" priority="1858"/>
  </conditionalFormatting>
  <conditionalFormatting sqref="AF369:AF378">
    <cfRule type="duplicateValues" dxfId="2058" priority="1857"/>
  </conditionalFormatting>
  <conditionalFormatting sqref="AI359:AI378">
    <cfRule type="cellIs" dxfId="2057" priority="1856" operator="equal">
      <formula>"UNREG"</formula>
    </cfRule>
  </conditionalFormatting>
  <conditionalFormatting sqref="AF359:AF368">
    <cfRule type="duplicateValues" dxfId="2056" priority="1855"/>
  </conditionalFormatting>
  <conditionalFormatting sqref="AF359:AF368">
    <cfRule type="duplicateValues" dxfId="2055" priority="1854"/>
  </conditionalFormatting>
  <conditionalFormatting sqref="AF359:AF368">
    <cfRule type="duplicateValues" dxfId="2054" priority="1853"/>
  </conditionalFormatting>
  <conditionalFormatting sqref="AF359:AF368">
    <cfRule type="duplicateValues" dxfId="2053" priority="1852"/>
  </conditionalFormatting>
  <conditionalFormatting sqref="AN359:AN378">
    <cfRule type="cellIs" dxfId="2052" priority="1851" operator="equal">
      <formula>"KM33"</formula>
    </cfRule>
  </conditionalFormatting>
  <conditionalFormatting sqref="AO359:AO378">
    <cfRule type="cellIs" dxfId="2051" priority="1850" operator="equal">
      <formula>"UNREG"</formula>
    </cfRule>
  </conditionalFormatting>
  <conditionalFormatting sqref="AT359:AT378">
    <cfRule type="cellIs" dxfId="2050" priority="1849" operator="equal">
      <formula>"KM33"</formula>
    </cfRule>
  </conditionalFormatting>
  <conditionalFormatting sqref="AR369:AR378">
    <cfRule type="duplicateValues" dxfId="2049" priority="1848"/>
  </conditionalFormatting>
  <conditionalFormatting sqref="AR369:AR378">
    <cfRule type="duplicateValues" dxfId="2048" priority="1847"/>
  </conditionalFormatting>
  <conditionalFormatting sqref="AR369:AR378">
    <cfRule type="duplicateValues" dxfId="2047" priority="1846"/>
  </conditionalFormatting>
  <conditionalFormatting sqref="AU359:AU378">
    <cfRule type="cellIs" dxfId="2046" priority="1845" operator="equal">
      <formula>"UNREG"</formula>
    </cfRule>
  </conditionalFormatting>
  <conditionalFormatting sqref="AR367:AR368">
    <cfRule type="duplicateValues" dxfId="2045" priority="1844"/>
  </conditionalFormatting>
  <conditionalFormatting sqref="AR367:AR368">
    <cfRule type="duplicateValues" dxfId="2044" priority="1843"/>
  </conditionalFormatting>
  <conditionalFormatting sqref="AR367:AR368">
    <cfRule type="duplicateValues" dxfId="2043" priority="1842"/>
  </conditionalFormatting>
  <conditionalFormatting sqref="AR367:AR368">
    <cfRule type="duplicateValues" dxfId="2042" priority="1841"/>
  </conditionalFormatting>
  <conditionalFormatting sqref="AZ359:AZ378">
    <cfRule type="cellIs" dxfId="2041" priority="1840" operator="equal">
      <formula>"KM33"</formula>
    </cfRule>
  </conditionalFormatting>
  <conditionalFormatting sqref="BA359:BA378">
    <cfRule type="cellIs" dxfId="2040" priority="1839" operator="equal">
      <formula>"UNREG"</formula>
    </cfRule>
  </conditionalFormatting>
  <conditionalFormatting sqref="BF359:BF378">
    <cfRule type="cellIs" dxfId="2039" priority="1838" operator="equal">
      <formula>"KM33"</formula>
    </cfRule>
  </conditionalFormatting>
  <conditionalFormatting sqref="BD369:BD378">
    <cfRule type="duplicateValues" dxfId="2038" priority="1837"/>
  </conditionalFormatting>
  <conditionalFormatting sqref="BD369:BD378">
    <cfRule type="duplicateValues" dxfId="2037" priority="1836"/>
  </conditionalFormatting>
  <conditionalFormatting sqref="BD369:BD378">
    <cfRule type="duplicateValues" dxfId="2036" priority="1835"/>
  </conditionalFormatting>
  <conditionalFormatting sqref="BG359:BG378">
    <cfRule type="cellIs" dxfId="2035" priority="1834" operator="equal">
      <formula>"UNREG"</formula>
    </cfRule>
  </conditionalFormatting>
  <conditionalFormatting sqref="BD365:BD368">
    <cfRule type="duplicateValues" dxfId="2034" priority="1833"/>
  </conditionalFormatting>
  <conditionalFormatting sqref="BD365:BD368">
    <cfRule type="duplicateValues" dxfId="2033" priority="1832"/>
  </conditionalFormatting>
  <conditionalFormatting sqref="BD365:BD368">
    <cfRule type="duplicateValues" dxfId="2032" priority="1831"/>
  </conditionalFormatting>
  <conditionalFormatting sqref="BD365:BD368">
    <cfRule type="duplicateValues" dxfId="2031" priority="1830"/>
  </conditionalFormatting>
  <conditionalFormatting sqref="AR359:AR366">
    <cfRule type="duplicateValues" dxfId="2030" priority="1829"/>
  </conditionalFormatting>
  <conditionalFormatting sqref="AR359:AR366">
    <cfRule type="duplicateValues" dxfId="2029" priority="1828"/>
  </conditionalFormatting>
  <conditionalFormatting sqref="AR359:AR366">
    <cfRule type="duplicateValues" dxfId="2028" priority="1827"/>
  </conditionalFormatting>
  <conditionalFormatting sqref="BD359:BD364">
    <cfRule type="duplicateValues" dxfId="2027" priority="1826"/>
  </conditionalFormatting>
  <conditionalFormatting sqref="BD359:BD364">
    <cfRule type="duplicateValues" dxfId="2026" priority="1825"/>
  </conditionalFormatting>
  <conditionalFormatting sqref="BD359:BD364">
    <cfRule type="duplicateValues" dxfId="2025" priority="1824"/>
  </conditionalFormatting>
  <conditionalFormatting sqref="B374:B378">
    <cfRule type="duplicateValues" dxfId="2024" priority="1823"/>
  </conditionalFormatting>
  <conditionalFormatting sqref="B374:B378">
    <cfRule type="duplicateValues" dxfId="2023" priority="1822"/>
  </conditionalFormatting>
  <conditionalFormatting sqref="B374:B378">
    <cfRule type="duplicateValues" dxfId="2022" priority="1821"/>
  </conditionalFormatting>
  <conditionalFormatting sqref="H371:H378">
    <cfRule type="duplicateValues" dxfId="2021" priority="1820"/>
  </conditionalFormatting>
  <conditionalFormatting sqref="H371:H378">
    <cfRule type="duplicateValues" dxfId="2020" priority="1819"/>
  </conditionalFormatting>
  <conditionalFormatting sqref="H371:H378">
    <cfRule type="duplicateValues" dxfId="2019" priority="1818"/>
  </conditionalFormatting>
  <conditionalFormatting sqref="T372:T378">
    <cfRule type="duplicateValues" dxfId="2018" priority="1817"/>
  </conditionalFormatting>
  <conditionalFormatting sqref="T372:T378">
    <cfRule type="duplicateValues" dxfId="2017" priority="1816"/>
  </conditionalFormatting>
  <conditionalFormatting sqref="T372:T378">
    <cfRule type="duplicateValues" dxfId="2016" priority="1815"/>
  </conditionalFormatting>
  <conditionalFormatting sqref="AL369:AL378">
    <cfRule type="duplicateValues" dxfId="2015" priority="1814"/>
  </conditionalFormatting>
  <conditionalFormatting sqref="AL369:AL378">
    <cfRule type="duplicateValues" dxfId="2014" priority="1813"/>
  </conditionalFormatting>
  <conditionalFormatting sqref="AL369:AL378">
    <cfRule type="duplicateValues" dxfId="2013" priority="1812"/>
  </conditionalFormatting>
  <conditionalFormatting sqref="AL367:AL368">
    <cfRule type="duplicateValues" dxfId="2012" priority="1811"/>
  </conditionalFormatting>
  <conditionalFormatting sqref="AL367:AL368">
    <cfRule type="duplicateValues" dxfId="2011" priority="1810"/>
  </conditionalFormatting>
  <conditionalFormatting sqref="AL367:AL368">
    <cfRule type="duplicateValues" dxfId="2010" priority="1809"/>
  </conditionalFormatting>
  <conditionalFormatting sqref="AL367:AL368">
    <cfRule type="duplicateValues" dxfId="2009" priority="1808"/>
  </conditionalFormatting>
  <conditionalFormatting sqref="AX370:AX378">
    <cfRule type="duplicateValues" dxfId="2008" priority="1807"/>
  </conditionalFormatting>
  <conditionalFormatting sqref="AX370:AX378">
    <cfRule type="duplicateValues" dxfId="2007" priority="1806"/>
  </conditionalFormatting>
  <conditionalFormatting sqref="AX370:AX378">
    <cfRule type="duplicateValues" dxfId="2006" priority="1805"/>
  </conditionalFormatting>
  <conditionalFormatting sqref="BF359:BF382 AZ359:AZ382 AT359:AT382 AN359:AN382 AH359:AH382 AB359:AB382 V359:V382 P359:P382 D379:D382 J359:J382">
    <cfRule type="cellIs" dxfId="2005" priority="1799" operator="equal">
      <formula>"KM 69"</formula>
    </cfRule>
    <cfRule type="cellIs" dxfId="2004" priority="1800" operator="equal">
      <formula>"KM 65"</formula>
    </cfRule>
  </conditionalFormatting>
  <conditionalFormatting sqref="P359:P382 V359:V382 AB359:AB382 AH359:AH382 AN359:AN382 AT359:AT382 AZ359:AZ382 BF359:BF382 D379:D382 J359:J382">
    <cfRule type="cellIs" dxfId="2003" priority="1798" operator="equal">
      <formula>"KM 34"</formula>
    </cfRule>
  </conditionalFormatting>
  <conditionalFormatting sqref="P41">
    <cfRule type="cellIs" dxfId="2002" priority="1679" operator="equal">
      <formula>"KM 69"</formula>
    </cfRule>
    <cfRule type="cellIs" dxfId="2001" priority="1680" operator="equal">
      <formula>"KM 65"</formula>
    </cfRule>
  </conditionalFormatting>
  <conditionalFormatting sqref="P41">
    <cfRule type="cellIs" dxfId="2000" priority="1678" operator="equal">
      <formula>"KM 34"</formula>
    </cfRule>
  </conditionalFormatting>
  <conditionalFormatting sqref="J41">
    <cfRule type="cellIs" dxfId="1999" priority="1659" operator="equal">
      <formula>"KM 69"</formula>
    </cfRule>
    <cfRule type="cellIs" dxfId="1998" priority="1660" operator="equal">
      <formula>"KM 65"</formula>
    </cfRule>
  </conditionalFormatting>
  <conditionalFormatting sqref="J41">
    <cfRule type="cellIs" dxfId="1997" priority="1658" operator="equal">
      <formula>"KM 34"</formula>
    </cfRule>
  </conditionalFormatting>
  <conditionalFormatting sqref="P76">
    <cfRule type="cellIs" dxfId="1996" priority="1656" operator="equal">
      <formula>"KM 69"</formula>
    </cfRule>
    <cfRule type="cellIs" dxfId="1995" priority="1657" operator="equal">
      <formula>"KM 65"</formula>
    </cfRule>
  </conditionalFormatting>
  <conditionalFormatting sqref="P76">
    <cfRule type="cellIs" dxfId="1994" priority="1655" operator="equal">
      <formula>"KM 34"</formula>
    </cfRule>
  </conditionalFormatting>
  <conditionalFormatting sqref="J76">
    <cfRule type="cellIs" dxfId="1993" priority="1636" operator="equal">
      <formula>"KM 69"</formula>
    </cfRule>
    <cfRule type="cellIs" dxfId="1992" priority="1637" operator="equal">
      <formula>"KM 65"</formula>
    </cfRule>
  </conditionalFormatting>
  <conditionalFormatting sqref="J76">
    <cfRule type="cellIs" dxfId="1991" priority="1635" operator="equal">
      <formula>"KM 34"</formula>
    </cfRule>
  </conditionalFormatting>
  <conditionalFormatting sqref="P111">
    <cfRule type="cellIs" dxfId="1990" priority="1633" operator="equal">
      <formula>"KM 69"</formula>
    </cfRule>
    <cfRule type="cellIs" dxfId="1989" priority="1634" operator="equal">
      <formula>"KM 65"</formula>
    </cfRule>
  </conditionalFormatting>
  <conditionalFormatting sqref="P111">
    <cfRule type="cellIs" dxfId="1988" priority="1632" operator="equal">
      <formula>"KM 34"</formula>
    </cfRule>
  </conditionalFormatting>
  <conditionalFormatting sqref="J111">
    <cfRule type="cellIs" dxfId="1987" priority="1613" operator="equal">
      <formula>"KM 69"</formula>
    </cfRule>
    <cfRule type="cellIs" dxfId="1986" priority="1614" operator="equal">
      <formula>"KM 65"</formula>
    </cfRule>
  </conditionalFormatting>
  <conditionalFormatting sqref="J111">
    <cfRule type="cellIs" dxfId="1985" priority="1612" operator="equal">
      <formula>"KM 34"</formula>
    </cfRule>
  </conditionalFormatting>
  <conditionalFormatting sqref="P146">
    <cfRule type="cellIs" dxfId="1984" priority="1610" operator="equal">
      <formula>"KM 69"</formula>
    </cfRule>
    <cfRule type="cellIs" dxfId="1983" priority="1611" operator="equal">
      <formula>"KM 65"</formula>
    </cfRule>
  </conditionalFormatting>
  <conditionalFormatting sqref="P146">
    <cfRule type="cellIs" dxfId="1982" priority="1609" operator="equal">
      <formula>"KM 34"</formula>
    </cfRule>
  </conditionalFormatting>
  <conditionalFormatting sqref="J146">
    <cfRule type="cellIs" dxfId="1981" priority="1590" operator="equal">
      <formula>"KM 69"</formula>
    </cfRule>
    <cfRule type="cellIs" dxfId="1980" priority="1591" operator="equal">
      <formula>"KM 65"</formula>
    </cfRule>
  </conditionalFormatting>
  <conditionalFormatting sqref="J146">
    <cfRule type="cellIs" dxfId="1979" priority="1589" operator="equal">
      <formula>"KM 34"</formula>
    </cfRule>
  </conditionalFormatting>
  <conditionalFormatting sqref="P181">
    <cfRule type="cellIs" dxfId="1978" priority="1587" operator="equal">
      <formula>"KM 69"</formula>
    </cfRule>
    <cfRule type="cellIs" dxfId="1977" priority="1588" operator="equal">
      <formula>"KM 65"</formula>
    </cfRule>
  </conditionalFormatting>
  <conditionalFormatting sqref="P181">
    <cfRule type="cellIs" dxfId="1976" priority="1586" operator="equal">
      <formula>"KM 34"</formula>
    </cfRule>
  </conditionalFormatting>
  <conditionalFormatting sqref="J181">
    <cfRule type="cellIs" dxfId="1975" priority="1567" operator="equal">
      <formula>"KM 69"</formula>
    </cfRule>
    <cfRule type="cellIs" dxfId="1974" priority="1568" operator="equal">
      <formula>"KM 65"</formula>
    </cfRule>
  </conditionalFormatting>
  <conditionalFormatting sqref="J181">
    <cfRule type="cellIs" dxfId="1973" priority="1566" operator="equal">
      <formula>"KM 34"</formula>
    </cfRule>
  </conditionalFormatting>
  <conditionalFormatting sqref="P216">
    <cfRule type="cellIs" dxfId="1972" priority="1564" operator="equal">
      <formula>"KM 69"</formula>
    </cfRule>
    <cfRule type="cellIs" dxfId="1971" priority="1565" operator="equal">
      <formula>"KM 65"</formula>
    </cfRule>
  </conditionalFormatting>
  <conditionalFormatting sqref="P216">
    <cfRule type="cellIs" dxfId="1970" priority="1563" operator="equal">
      <formula>"KM 34"</formula>
    </cfRule>
  </conditionalFormatting>
  <conditionalFormatting sqref="J216">
    <cfRule type="cellIs" dxfId="1969" priority="1544" operator="equal">
      <formula>"KM 69"</formula>
    </cfRule>
    <cfRule type="cellIs" dxfId="1968" priority="1545" operator="equal">
      <formula>"KM 65"</formula>
    </cfRule>
  </conditionalFormatting>
  <conditionalFormatting sqref="J216">
    <cfRule type="cellIs" dxfId="1967" priority="1543" operator="equal">
      <formula>"KM 34"</formula>
    </cfRule>
  </conditionalFormatting>
  <conditionalFormatting sqref="P251">
    <cfRule type="cellIs" dxfId="1966" priority="1541" operator="equal">
      <formula>"KM 69"</formula>
    </cfRule>
    <cfRule type="cellIs" dxfId="1965" priority="1542" operator="equal">
      <formula>"KM 65"</formula>
    </cfRule>
  </conditionalFormatting>
  <conditionalFormatting sqref="P251">
    <cfRule type="cellIs" dxfId="1964" priority="1540" operator="equal">
      <formula>"KM 34"</formula>
    </cfRule>
  </conditionalFormatting>
  <conditionalFormatting sqref="J251">
    <cfRule type="cellIs" dxfId="1963" priority="1521" operator="equal">
      <formula>"KM 69"</formula>
    </cfRule>
    <cfRule type="cellIs" dxfId="1962" priority="1522" operator="equal">
      <formula>"KM 65"</formula>
    </cfRule>
  </conditionalFormatting>
  <conditionalFormatting sqref="J251">
    <cfRule type="cellIs" dxfId="1961" priority="1520" operator="equal">
      <formula>"KM 34"</formula>
    </cfRule>
  </conditionalFormatting>
  <conditionalFormatting sqref="P286">
    <cfRule type="cellIs" dxfId="1960" priority="1518" operator="equal">
      <formula>"KM 69"</formula>
    </cfRule>
    <cfRule type="cellIs" dxfId="1959" priority="1519" operator="equal">
      <formula>"KM 65"</formula>
    </cfRule>
  </conditionalFormatting>
  <conditionalFormatting sqref="P286">
    <cfRule type="cellIs" dxfId="1958" priority="1517" operator="equal">
      <formula>"KM 34"</formula>
    </cfRule>
  </conditionalFormatting>
  <conditionalFormatting sqref="J286">
    <cfRule type="cellIs" dxfId="1957" priority="1498" operator="equal">
      <formula>"KM 69"</formula>
    </cfRule>
    <cfRule type="cellIs" dxfId="1956" priority="1499" operator="equal">
      <formula>"KM 65"</formula>
    </cfRule>
  </conditionalFormatting>
  <conditionalFormatting sqref="J286">
    <cfRule type="cellIs" dxfId="1955" priority="1497" operator="equal">
      <formula>"KM 34"</formula>
    </cfRule>
  </conditionalFormatting>
  <conditionalFormatting sqref="P321">
    <cfRule type="cellIs" dxfId="1954" priority="1495" operator="equal">
      <formula>"KM 69"</formula>
    </cfRule>
    <cfRule type="cellIs" dxfId="1953" priority="1496" operator="equal">
      <formula>"KM 65"</formula>
    </cfRule>
  </conditionalFormatting>
  <conditionalFormatting sqref="P321">
    <cfRule type="cellIs" dxfId="1952" priority="1494" operator="equal">
      <formula>"KM 34"</formula>
    </cfRule>
  </conditionalFormatting>
  <conditionalFormatting sqref="J321">
    <cfRule type="cellIs" dxfId="1951" priority="1475" operator="equal">
      <formula>"KM 69"</formula>
    </cfRule>
    <cfRule type="cellIs" dxfId="1950" priority="1476" operator="equal">
      <formula>"KM 65"</formula>
    </cfRule>
  </conditionalFormatting>
  <conditionalFormatting sqref="J321">
    <cfRule type="cellIs" dxfId="1949" priority="1474" operator="equal">
      <formula>"KM 34"</formula>
    </cfRule>
  </conditionalFormatting>
  <conditionalFormatting sqref="P356">
    <cfRule type="cellIs" dxfId="1948" priority="1472" operator="equal">
      <formula>"KM 69"</formula>
    </cfRule>
    <cfRule type="cellIs" dxfId="1947" priority="1473" operator="equal">
      <formula>"KM 65"</formula>
    </cfRule>
  </conditionalFormatting>
  <conditionalFormatting sqref="P356">
    <cfRule type="cellIs" dxfId="1946" priority="1471" operator="equal">
      <formula>"KM 34"</formula>
    </cfRule>
  </conditionalFormatting>
  <conditionalFormatting sqref="J356">
    <cfRule type="cellIs" dxfId="1945" priority="1452" operator="equal">
      <formula>"KM 69"</formula>
    </cfRule>
    <cfRule type="cellIs" dxfId="1944" priority="1453" operator="equal">
      <formula>"KM 65"</formula>
    </cfRule>
  </conditionalFormatting>
  <conditionalFormatting sqref="J356">
    <cfRule type="cellIs" dxfId="1943" priority="1451" operator="equal">
      <formula>"KM 34"</formula>
    </cfRule>
  </conditionalFormatting>
  <conditionalFormatting sqref="P391">
    <cfRule type="cellIs" dxfId="1942" priority="1449" operator="equal">
      <formula>"KM 69"</formula>
    </cfRule>
    <cfRule type="cellIs" dxfId="1941" priority="1450" operator="equal">
      <formula>"KM 65"</formula>
    </cfRule>
  </conditionalFormatting>
  <conditionalFormatting sqref="P391">
    <cfRule type="cellIs" dxfId="1940" priority="1448" operator="equal">
      <formula>"KM 34"</formula>
    </cfRule>
  </conditionalFormatting>
  <conditionalFormatting sqref="J391">
    <cfRule type="cellIs" dxfId="1939" priority="1429" operator="equal">
      <formula>"KM 69"</formula>
    </cfRule>
    <cfRule type="cellIs" dxfId="1938" priority="1430" operator="equal">
      <formula>"KM 65"</formula>
    </cfRule>
  </conditionalFormatting>
  <conditionalFormatting sqref="J391">
    <cfRule type="cellIs" dxfId="1937" priority="1428" operator="equal">
      <formula>"KM 34"</formula>
    </cfRule>
  </conditionalFormatting>
  <conditionalFormatting sqref="P6">
    <cfRule type="cellIs" dxfId="1936" priority="1426" operator="equal">
      <formula>"KM 69"</formula>
    </cfRule>
    <cfRule type="cellIs" dxfId="1935" priority="1427" operator="equal">
      <formula>"KM 65"</formula>
    </cfRule>
  </conditionalFormatting>
  <conditionalFormatting sqref="P6">
    <cfRule type="cellIs" dxfId="1934" priority="1425" operator="equal">
      <formula>"KM 34"</formula>
    </cfRule>
  </conditionalFormatting>
  <conditionalFormatting sqref="J6">
    <cfRule type="cellIs" dxfId="1933" priority="1406" operator="equal">
      <formula>"KM 69"</formula>
    </cfRule>
    <cfRule type="cellIs" dxfId="1932" priority="1407" operator="equal">
      <formula>"KM 65"</formula>
    </cfRule>
  </conditionalFormatting>
  <conditionalFormatting sqref="J6">
    <cfRule type="cellIs" dxfId="1931" priority="1405" operator="equal">
      <formula>"KM 34"</formula>
    </cfRule>
  </conditionalFormatting>
  <conditionalFormatting sqref="D359:D378">
    <cfRule type="cellIs" dxfId="1930" priority="1205" operator="equal">
      <formula>"KM33"</formula>
    </cfRule>
  </conditionalFormatting>
  <conditionalFormatting sqref="D359:D378">
    <cfRule type="cellIs" dxfId="1929" priority="1203" operator="equal">
      <formula>"KM 69"</formula>
    </cfRule>
    <cfRule type="cellIs" dxfId="1928" priority="1204" operator="equal">
      <formula>"KM 65"</formula>
    </cfRule>
  </conditionalFormatting>
  <conditionalFormatting sqref="D359:D378">
    <cfRule type="cellIs" dxfId="1927" priority="1202" operator="equal">
      <formula>"KM 34"</formula>
    </cfRule>
  </conditionalFormatting>
  <conditionalFormatting sqref="U145">
    <cfRule type="cellIs" dxfId="1926" priority="1002" operator="equal">
      <formula>"KM33"</formula>
    </cfRule>
  </conditionalFormatting>
  <conditionalFormatting sqref="U145">
    <cfRule type="cellIs" dxfId="1925" priority="1000" operator="equal">
      <formula>"KM 69"</formula>
    </cfRule>
    <cfRule type="cellIs" dxfId="1924" priority="1001" operator="equal">
      <formula>"KM 65"</formula>
    </cfRule>
  </conditionalFormatting>
  <conditionalFormatting sqref="U145">
    <cfRule type="cellIs" dxfId="1923" priority="999" operator="equal">
      <formula>"KM 34"</formula>
    </cfRule>
  </conditionalFormatting>
  <conditionalFormatting sqref="D149:D168">
    <cfRule type="cellIs" dxfId="1922" priority="1181" operator="equal">
      <formula>"KM33"</formula>
    </cfRule>
  </conditionalFormatting>
  <conditionalFormatting sqref="D149:D168">
    <cfRule type="cellIs" dxfId="1921" priority="1179" operator="equal">
      <formula>"KM 69"</formula>
    </cfRule>
    <cfRule type="cellIs" dxfId="1920" priority="1180" operator="equal">
      <formula>"KM 65"</formula>
    </cfRule>
  </conditionalFormatting>
  <conditionalFormatting sqref="D149:D168">
    <cfRule type="cellIs" dxfId="1919" priority="1178" operator="equal">
      <formula>"KM 34"</formula>
    </cfRule>
  </conditionalFormatting>
  <conditionalFormatting sqref="U320">
    <cfRule type="cellIs" dxfId="1918" priority="887" operator="equal">
      <formula>"KM33"</formula>
    </cfRule>
  </conditionalFormatting>
  <conditionalFormatting sqref="U320">
    <cfRule type="cellIs" dxfId="1917" priority="885" operator="equal">
      <formula>"KM 69"</formula>
    </cfRule>
    <cfRule type="cellIs" dxfId="1916" priority="886" operator="equal">
      <formula>"KM 65"</formula>
    </cfRule>
  </conditionalFormatting>
  <conditionalFormatting sqref="U320">
    <cfRule type="cellIs" dxfId="1915" priority="884" operator="equal">
      <formula>"KM 34"</formula>
    </cfRule>
  </conditionalFormatting>
  <conditionalFormatting sqref="D79:D98">
    <cfRule type="cellIs" dxfId="1914" priority="1173" operator="equal">
      <formula>"KM33"</formula>
    </cfRule>
  </conditionalFormatting>
  <conditionalFormatting sqref="D79:D98">
    <cfRule type="cellIs" dxfId="1913" priority="1171" operator="equal">
      <formula>"KM 69"</formula>
    </cfRule>
    <cfRule type="cellIs" dxfId="1912" priority="1172" operator="equal">
      <formula>"KM 65"</formula>
    </cfRule>
  </conditionalFormatting>
  <conditionalFormatting sqref="D79:D98">
    <cfRule type="cellIs" dxfId="1911" priority="1170" operator="equal">
      <formula>"KM 34"</formula>
    </cfRule>
  </conditionalFormatting>
  <conditionalFormatting sqref="D9:D28">
    <cfRule type="cellIs" dxfId="1910" priority="1165" operator="equal">
      <formula>"KM33"</formula>
    </cfRule>
  </conditionalFormatting>
  <conditionalFormatting sqref="D9:D28">
    <cfRule type="cellIs" dxfId="1909" priority="1163" operator="equal">
      <formula>"KM 69"</formula>
    </cfRule>
    <cfRule type="cellIs" dxfId="1908" priority="1164" operator="equal">
      <formula>"KM 65"</formula>
    </cfRule>
  </conditionalFormatting>
  <conditionalFormatting sqref="D9:D28">
    <cfRule type="cellIs" dxfId="1907" priority="1162" operator="equal">
      <formula>"KM 34"</formula>
    </cfRule>
  </conditionalFormatting>
  <conditionalFormatting sqref="U6">
    <cfRule type="cellIs" dxfId="1906" priority="1123" operator="equal">
      <formula>"LOW CV CT"</formula>
    </cfRule>
    <cfRule type="cellIs" dxfId="1905" priority="1124" operator="equal">
      <formula>"LOW CV CT.."</formula>
    </cfRule>
    <cfRule type="cellIs" dxfId="1904" priority="1125" operator="equal">
      <formula>"LOW CV CT."</formula>
    </cfRule>
    <cfRule type="cellIs" dxfId="1903" priority="1126" operator="equal">
      <formula>"T200 CT2"</formula>
    </cfRule>
    <cfRule type="cellIs" dxfId="1902" priority="1127" operator="equal">
      <formula>"T300 CT2"</formula>
    </cfRule>
    <cfRule type="cellIs" dxfId="1901" priority="1128" operator="equal">
      <formula>"T200 CT1."</formula>
    </cfRule>
    <cfRule type="cellIs" dxfId="1900" priority="1129" operator="equal">
      <formula>"T200 CT1"</formula>
    </cfRule>
    <cfRule type="cellIs" dxfId="1899" priority="1130" operator="equal">
      <formula>"T300 CT1."</formula>
    </cfRule>
    <cfRule type="cellIs" dxfId="1898" priority="1131" operator="equal">
      <formula>"T300 CT1"</formula>
    </cfRule>
    <cfRule type="cellIs" dxfId="1897" priority="1132" operator="equal">
      <formula>"HIASH PRG"</formula>
    </cfRule>
    <cfRule type="cellIs" dxfId="1896" priority="1133" operator="equal">
      <formula>"LOW CV HI TS"</formula>
    </cfRule>
    <cfRule type="cellIs" dxfId="1895" priority="1134" operator="equal">
      <formula>"LOW CA PRG"</formula>
    </cfRule>
    <cfRule type="cellIs" dxfId="1894" priority="1135" operator="equal">
      <formula>"PB 700"</formula>
    </cfRule>
    <cfRule type="cellIs" dxfId="1893" priority="1136" operator="equal">
      <formula>"PB 600"</formula>
    </cfRule>
  </conditionalFormatting>
  <conditionalFormatting sqref="V5">
    <cfRule type="cellIs" dxfId="1892" priority="1122" operator="equal">
      <formula>"KM33"</formula>
    </cfRule>
  </conditionalFormatting>
  <conditionalFormatting sqref="V5">
    <cfRule type="cellIs" dxfId="1891" priority="1120" operator="equal">
      <formula>"KM 69"</formula>
    </cfRule>
    <cfRule type="cellIs" dxfId="1890" priority="1121" operator="equal">
      <formula>"KM 65"</formula>
    </cfRule>
  </conditionalFormatting>
  <conditionalFormatting sqref="V5">
    <cfRule type="cellIs" dxfId="1889" priority="1119" operator="equal">
      <formula>"KM 34"</formula>
    </cfRule>
  </conditionalFormatting>
  <conditionalFormatting sqref="V6">
    <cfRule type="cellIs" dxfId="1888" priority="1118" operator="equal">
      <formula>"UNREG"</formula>
    </cfRule>
  </conditionalFormatting>
  <conditionalFormatting sqref="U5">
    <cfRule type="cellIs" dxfId="1887" priority="1117" operator="equal">
      <formula>"KM33"</formula>
    </cfRule>
  </conditionalFormatting>
  <conditionalFormatting sqref="U5">
    <cfRule type="cellIs" dxfId="1886" priority="1115" operator="equal">
      <formula>"KM 69"</formula>
    </cfRule>
    <cfRule type="cellIs" dxfId="1885" priority="1116" operator="equal">
      <formula>"KM 65"</formula>
    </cfRule>
  </conditionalFormatting>
  <conditionalFormatting sqref="U5">
    <cfRule type="cellIs" dxfId="1884" priority="1114" operator="equal">
      <formula>"KM 34"</formula>
    </cfRule>
  </conditionalFormatting>
  <conditionalFormatting sqref="U41">
    <cfRule type="cellIs" dxfId="1883" priority="1077" operator="equal">
      <formula>"LOW CV CT"</formula>
    </cfRule>
    <cfRule type="cellIs" dxfId="1882" priority="1078" operator="equal">
      <formula>"LOW CV CT.."</formula>
    </cfRule>
    <cfRule type="cellIs" dxfId="1881" priority="1079" operator="equal">
      <formula>"LOW CV CT."</formula>
    </cfRule>
    <cfRule type="cellIs" dxfId="1880" priority="1080" operator="equal">
      <formula>"T200 CT2"</formula>
    </cfRule>
    <cfRule type="cellIs" dxfId="1879" priority="1081" operator="equal">
      <formula>"T300 CT2"</formula>
    </cfRule>
    <cfRule type="cellIs" dxfId="1878" priority="1082" operator="equal">
      <formula>"T200 CT1."</formula>
    </cfRule>
    <cfRule type="cellIs" dxfId="1877" priority="1083" operator="equal">
      <formula>"T200 CT1"</formula>
    </cfRule>
    <cfRule type="cellIs" dxfId="1876" priority="1084" operator="equal">
      <formula>"T300 CT1."</formula>
    </cfRule>
    <cfRule type="cellIs" dxfId="1875" priority="1085" operator="equal">
      <formula>"T300 CT1"</formula>
    </cfRule>
    <cfRule type="cellIs" dxfId="1874" priority="1086" operator="equal">
      <formula>"HIASH PRG"</formula>
    </cfRule>
    <cfRule type="cellIs" dxfId="1873" priority="1087" operator="equal">
      <formula>"LOW CV HI TS"</formula>
    </cfRule>
    <cfRule type="cellIs" dxfId="1872" priority="1088" operator="equal">
      <formula>"LOW CA PRG"</formula>
    </cfRule>
    <cfRule type="cellIs" dxfId="1871" priority="1089" operator="equal">
      <formula>"PB 700"</formula>
    </cfRule>
    <cfRule type="cellIs" dxfId="1870" priority="1090" operator="equal">
      <formula>"PB 600"</formula>
    </cfRule>
  </conditionalFormatting>
  <conditionalFormatting sqref="V40">
    <cfRule type="cellIs" dxfId="1869" priority="1076" operator="equal">
      <formula>"KM33"</formula>
    </cfRule>
  </conditionalFormatting>
  <conditionalFormatting sqref="V40">
    <cfRule type="cellIs" dxfId="1868" priority="1074" operator="equal">
      <formula>"KM 69"</formula>
    </cfRule>
    <cfRule type="cellIs" dxfId="1867" priority="1075" operator="equal">
      <formula>"KM 65"</formula>
    </cfRule>
  </conditionalFormatting>
  <conditionalFormatting sqref="V40">
    <cfRule type="cellIs" dxfId="1866" priority="1073" operator="equal">
      <formula>"KM 34"</formula>
    </cfRule>
  </conditionalFormatting>
  <conditionalFormatting sqref="V41">
    <cfRule type="cellIs" dxfId="1865" priority="1072" operator="equal">
      <formula>"UNREG"</formula>
    </cfRule>
  </conditionalFormatting>
  <conditionalFormatting sqref="U40">
    <cfRule type="cellIs" dxfId="1864" priority="1071" operator="equal">
      <formula>"KM33"</formula>
    </cfRule>
  </conditionalFormatting>
  <conditionalFormatting sqref="U40">
    <cfRule type="cellIs" dxfId="1863" priority="1069" operator="equal">
      <formula>"KM 69"</formula>
    </cfRule>
    <cfRule type="cellIs" dxfId="1862" priority="1070" operator="equal">
      <formula>"KM 65"</formula>
    </cfRule>
  </conditionalFormatting>
  <conditionalFormatting sqref="U40">
    <cfRule type="cellIs" dxfId="1861" priority="1068" operator="equal">
      <formula>"KM 34"</formula>
    </cfRule>
  </conditionalFormatting>
  <conditionalFormatting sqref="U76">
    <cfRule type="cellIs" dxfId="1860" priority="1054" operator="equal">
      <formula>"LOW CV CT"</formula>
    </cfRule>
    <cfRule type="cellIs" dxfId="1859" priority="1055" operator="equal">
      <formula>"LOW CV CT.."</formula>
    </cfRule>
    <cfRule type="cellIs" dxfId="1858" priority="1056" operator="equal">
      <formula>"LOW CV CT."</formula>
    </cfRule>
    <cfRule type="cellIs" dxfId="1857" priority="1057" operator="equal">
      <formula>"T200 CT2"</formula>
    </cfRule>
    <cfRule type="cellIs" dxfId="1856" priority="1058" operator="equal">
      <formula>"T300 CT2"</formula>
    </cfRule>
    <cfRule type="cellIs" dxfId="1855" priority="1059" operator="equal">
      <formula>"T200 CT1."</formula>
    </cfRule>
    <cfRule type="cellIs" dxfId="1854" priority="1060" operator="equal">
      <formula>"T200 CT1"</formula>
    </cfRule>
    <cfRule type="cellIs" dxfId="1853" priority="1061" operator="equal">
      <formula>"T300 CT1."</formula>
    </cfRule>
    <cfRule type="cellIs" dxfId="1852" priority="1062" operator="equal">
      <formula>"T300 CT1"</formula>
    </cfRule>
    <cfRule type="cellIs" dxfId="1851" priority="1063" operator="equal">
      <formula>"HIASH PRG"</formula>
    </cfRule>
    <cfRule type="cellIs" dxfId="1850" priority="1064" operator="equal">
      <formula>"LOW CV HI TS"</formula>
    </cfRule>
    <cfRule type="cellIs" dxfId="1849" priority="1065" operator="equal">
      <formula>"LOW CA PRG"</formula>
    </cfRule>
    <cfRule type="cellIs" dxfId="1848" priority="1066" operator="equal">
      <formula>"PB 700"</formula>
    </cfRule>
    <cfRule type="cellIs" dxfId="1847" priority="1067" operator="equal">
      <formula>"PB 600"</formula>
    </cfRule>
  </conditionalFormatting>
  <conditionalFormatting sqref="V75">
    <cfRule type="cellIs" dxfId="1846" priority="1053" operator="equal">
      <formula>"KM33"</formula>
    </cfRule>
  </conditionalFormatting>
  <conditionalFormatting sqref="V75">
    <cfRule type="cellIs" dxfId="1845" priority="1051" operator="equal">
      <formula>"KM 69"</formula>
    </cfRule>
    <cfRule type="cellIs" dxfId="1844" priority="1052" operator="equal">
      <formula>"KM 65"</formula>
    </cfRule>
  </conditionalFormatting>
  <conditionalFormatting sqref="V75">
    <cfRule type="cellIs" dxfId="1843" priority="1050" operator="equal">
      <formula>"KM 34"</formula>
    </cfRule>
  </conditionalFormatting>
  <conditionalFormatting sqref="V76">
    <cfRule type="cellIs" dxfId="1842" priority="1049" operator="equal">
      <formula>"UNREG"</formula>
    </cfRule>
  </conditionalFormatting>
  <conditionalFormatting sqref="U75">
    <cfRule type="cellIs" dxfId="1841" priority="1048" operator="equal">
      <formula>"KM33"</formula>
    </cfRule>
  </conditionalFormatting>
  <conditionalFormatting sqref="U75">
    <cfRule type="cellIs" dxfId="1840" priority="1046" operator="equal">
      <formula>"KM 69"</formula>
    </cfRule>
    <cfRule type="cellIs" dxfId="1839" priority="1047" operator="equal">
      <formula>"KM 65"</formula>
    </cfRule>
  </conditionalFormatting>
  <conditionalFormatting sqref="U75">
    <cfRule type="cellIs" dxfId="1838" priority="1045" operator="equal">
      <formula>"KM 34"</formula>
    </cfRule>
  </conditionalFormatting>
  <conditionalFormatting sqref="U111">
    <cfRule type="cellIs" dxfId="1837" priority="1031" operator="equal">
      <formula>"LOW CV CT"</formula>
    </cfRule>
    <cfRule type="cellIs" dxfId="1836" priority="1032" operator="equal">
      <formula>"LOW CV CT.."</formula>
    </cfRule>
    <cfRule type="cellIs" dxfId="1835" priority="1033" operator="equal">
      <formula>"LOW CV CT."</formula>
    </cfRule>
    <cfRule type="cellIs" dxfId="1834" priority="1034" operator="equal">
      <formula>"T200 CT2"</formula>
    </cfRule>
    <cfRule type="cellIs" dxfId="1833" priority="1035" operator="equal">
      <formula>"T300 CT2"</formula>
    </cfRule>
    <cfRule type="cellIs" dxfId="1832" priority="1036" operator="equal">
      <formula>"T200 CT1."</formula>
    </cfRule>
    <cfRule type="cellIs" dxfId="1831" priority="1037" operator="equal">
      <formula>"T200 CT1"</formula>
    </cfRule>
    <cfRule type="cellIs" dxfId="1830" priority="1038" operator="equal">
      <formula>"T300 CT1."</formula>
    </cfRule>
    <cfRule type="cellIs" dxfId="1829" priority="1039" operator="equal">
      <formula>"T300 CT1"</formula>
    </cfRule>
    <cfRule type="cellIs" dxfId="1828" priority="1040" operator="equal">
      <formula>"HIASH PRG"</formula>
    </cfRule>
    <cfRule type="cellIs" dxfId="1827" priority="1041" operator="equal">
      <formula>"LOW CV HI TS"</formula>
    </cfRule>
    <cfRule type="cellIs" dxfId="1826" priority="1042" operator="equal">
      <formula>"LOW CA PRG"</formula>
    </cfRule>
    <cfRule type="cellIs" dxfId="1825" priority="1043" operator="equal">
      <formula>"PB 700"</formula>
    </cfRule>
    <cfRule type="cellIs" dxfId="1824" priority="1044" operator="equal">
      <formula>"PB 600"</formula>
    </cfRule>
  </conditionalFormatting>
  <conditionalFormatting sqref="V110">
    <cfRule type="cellIs" dxfId="1823" priority="1030" operator="equal">
      <formula>"KM33"</formula>
    </cfRule>
  </conditionalFormatting>
  <conditionalFormatting sqref="V110">
    <cfRule type="cellIs" dxfId="1822" priority="1028" operator="equal">
      <formula>"KM 69"</formula>
    </cfRule>
    <cfRule type="cellIs" dxfId="1821" priority="1029" operator="equal">
      <formula>"KM 65"</formula>
    </cfRule>
  </conditionalFormatting>
  <conditionalFormatting sqref="V110">
    <cfRule type="cellIs" dxfId="1820" priority="1027" operator="equal">
      <formula>"KM 34"</formula>
    </cfRule>
  </conditionalFormatting>
  <conditionalFormatting sqref="V111">
    <cfRule type="cellIs" dxfId="1819" priority="1026" operator="equal">
      <formula>"UNREG"</formula>
    </cfRule>
  </conditionalFormatting>
  <conditionalFormatting sqref="U110">
    <cfRule type="cellIs" dxfId="1818" priority="1025" operator="equal">
      <formula>"KM33"</formula>
    </cfRule>
  </conditionalFormatting>
  <conditionalFormatting sqref="U110">
    <cfRule type="cellIs" dxfId="1817" priority="1023" operator="equal">
      <formula>"KM 69"</formula>
    </cfRule>
    <cfRule type="cellIs" dxfId="1816" priority="1024" operator="equal">
      <formula>"KM 65"</formula>
    </cfRule>
  </conditionalFormatting>
  <conditionalFormatting sqref="U110">
    <cfRule type="cellIs" dxfId="1815" priority="1022" operator="equal">
      <formula>"KM 34"</formula>
    </cfRule>
  </conditionalFormatting>
  <conditionalFormatting sqref="U146">
    <cfRule type="cellIs" dxfId="1814" priority="1008" operator="equal">
      <formula>"LOW CV CT"</formula>
    </cfRule>
    <cfRule type="cellIs" dxfId="1813" priority="1009" operator="equal">
      <formula>"LOW CV CT.."</formula>
    </cfRule>
    <cfRule type="cellIs" dxfId="1812" priority="1010" operator="equal">
      <formula>"LOW CV CT."</formula>
    </cfRule>
    <cfRule type="cellIs" dxfId="1811" priority="1011" operator="equal">
      <formula>"T200 CT2"</formula>
    </cfRule>
    <cfRule type="cellIs" dxfId="1810" priority="1012" operator="equal">
      <formula>"T300 CT2"</formula>
    </cfRule>
    <cfRule type="cellIs" dxfId="1809" priority="1013" operator="equal">
      <formula>"T200 CT1."</formula>
    </cfRule>
    <cfRule type="cellIs" dxfId="1808" priority="1014" operator="equal">
      <formula>"T200 CT1"</formula>
    </cfRule>
    <cfRule type="cellIs" dxfId="1807" priority="1015" operator="equal">
      <formula>"T300 CT1."</formula>
    </cfRule>
    <cfRule type="cellIs" dxfId="1806" priority="1016" operator="equal">
      <formula>"T300 CT1"</formula>
    </cfRule>
    <cfRule type="cellIs" dxfId="1805" priority="1017" operator="equal">
      <formula>"HIASH PRG"</formula>
    </cfRule>
    <cfRule type="cellIs" dxfId="1804" priority="1018" operator="equal">
      <formula>"LOW CV HI TS"</formula>
    </cfRule>
    <cfRule type="cellIs" dxfId="1803" priority="1019" operator="equal">
      <formula>"LOW CA PRG"</formula>
    </cfRule>
    <cfRule type="cellIs" dxfId="1802" priority="1020" operator="equal">
      <formula>"PB 700"</formula>
    </cfRule>
    <cfRule type="cellIs" dxfId="1801" priority="1021" operator="equal">
      <formula>"PB 600"</formula>
    </cfRule>
  </conditionalFormatting>
  <conditionalFormatting sqref="V145">
    <cfRule type="cellIs" dxfId="1800" priority="1007" operator="equal">
      <formula>"KM33"</formula>
    </cfRule>
  </conditionalFormatting>
  <conditionalFormatting sqref="V145">
    <cfRule type="cellIs" dxfId="1799" priority="1005" operator="equal">
      <formula>"KM 69"</formula>
    </cfRule>
    <cfRule type="cellIs" dxfId="1798" priority="1006" operator="equal">
      <formula>"KM 65"</formula>
    </cfRule>
  </conditionalFormatting>
  <conditionalFormatting sqref="V145">
    <cfRule type="cellIs" dxfId="1797" priority="1004" operator="equal">
      <formula>"KM 34"</formula>
    </cfRule>
  </conditionalFormatting>
  <conditionalFormatting sqref="V146">
    <cfRule type="cellIs" dxfId="1796" priority="1003" operator="equal">
      <formula>"UNREG"</formula>
    </cfRule>
  </conditionalFormatting>
  <conditionalFormatting sqref="U181">
    <cfRule type="cellIs" dxfId="1795" priority="985" operator="equal">
      <formula>"LOW CV CT"</formula>
    </cfRule>
    <cfRule type="cellIs" dxfId="1794" priority="986" operator="equal">
      <formula>"LOW CV CT.."</formula>
    </cfRule>
    <cfRule type="cellIs" dxfId="1793" priority="987" operator="equal">
      <formula>"LOW CV CT."</formula>
    </cfRule>
    <cfRule type="cellIs" dxfId="1792" priority="988" operator="equal">
      <formula>"T200 CT2"</formula>
    </cfRule>
    <cfRule type="cellIs" dxfId="1791" priority="989" operator="equal">
      <formula>"T300 CT2"</formula>
    </cfRule>
    <cfRule type="cellIs" dxfId="1790" priority="990" operator="equal">
      <formula>"T200 CT1."</formula>
    </cfRule>
    <cfRule type="cellIs" dxfId="1789" priority="991" operator="equal">
      <formula>"T200 CT1"</formula>
    </cfRule>
    <cfRule type="cellIs" dxfId="1788" priority="992" operator="equal">
      <formula>"T300 CT1."</formula>
    </cfRule>
    <cfRule type="cellIs" dxfId="1787" priority="993" operator="equal">
      <formula>"T300 CT1"</formula>
    </cfRule>
    <cfRule type="cellIs" dxfId="1786" priority="994" operator="equal">
      <formula>"HIASH PRG"</formula>
    </cfRule>
    <cfRule type="cellIs" dxfId="1785" priority="995" operator="equal">
      <formula>"LOW CV HI TS"</formula>
    </cfRule>
    <cfRule type="cellIs" dxfId="1784" priority="996" operator="equal">
      <formula>"LOW CA PRG"</formula>
    </cfRule>
    <cfRule type="cellIs" dxfId="1783" priority="997" operator="equal">
      <formula>"PB 700"</formula>
    </cfRule>
    <cfRule type="cellIs" dxfId="1782" priority="998" operator="equal">
      <formula>"PB 600"</formula>
    </cfRule>
  </conditionalFormatting>
  <conditionalFormatting sqref="V180">
    <cfRule type="cellIs" dxfId="1781" priority="984" operator="equal">
      <formula>"KM33"</formula>
    </cfRule>
  </conditionalFormatting>
  <conditionalFormatting sqref="V180">
    <cfRule type="cellIs" dxfId="1780" priority="982" operator="equal">
      <formula>"KM 69"</formula>
    </cfRule>
    <cfRule type="cellIs" dxfId="1779" priority="983" operator="equal">
      <formula>"KM 65"</formula>
    </cfRule>
  </conditionalFormatting>
  <conditionalFormatting sqref="V180">
    <cfRule type="cellIs" dxfId="1778" priority="981" operator="equal">
      <formula>"KM 34"</formula>
    </cfRule>
  </conditionalFormatting>
  <conditionalFormatting sqref="V181">
    <cfRule type="cellIs" dxfId="1777" priority="980" operator="equal">
      <formula>"UNREG"</formula>
    </cfRule>
  </conditionalFormatting>
  <conditionalFormatting sqref="U180">
    <cfRule type="cellIs" dxfId="1776" priority="979" operator="equal">
      <formula>"KM33"</formula>
    </cfRule>
  </conditionalFormatting>
  <conditionalFormatting sqref="U180">
    <cfRule type="cellIs" dxfId="1775" priority="977" operator="equal">
      <formula>"KM 69"</formula>
    </cfRule>
    <cfRule type="cellIs" dxfId="1774" priority="978" operator="equal">
      <formula>"KM 65"</formula>
    </cfRule>
  </conditionalFormatting>
  <conditionalFormatting sqref="U180">
    <cfRule type="cellIs" dxfId="1773" priority="976" operator="equal">
      <formula>"KM 34"</formula>
    </cfRule>
  </conditionalFormatting>
  <conditionalFormatting sqref="U216">
    <cfRule type="cellIs" dxfId="1772" priority="962" operator="equal">
      <formula>"LOW CV CT"</formula>
    </cfRule>
    <cfRule type="cellIs" dxfId="1771" priority="963" operator="equal">
      <formula>"LOW CV CT.."</formula>
    </cfRule>
    <cfRule type="cellIs" dxfId="1770" priority="964" operator="equal">
      <formula>"LOW CV CT."</formula>
    </cfRule>
    <cfRule type="cellIs" dxfId="1769" priority="965" operator="equal">
      <formula>"T200 CT2"</formula>
    </cfRule>
    <cfRule type="cellIs" dxfId="1768" priority="966" operator="equal">
      <formula>"T300 CT2"</formula>
    </cfRule>
    <cfRule type="cellIs" dxfId="1767" priority="967" operator="equal">
      <formula>"T200 CT1."</formula>
    </cfRule>
    <cfRule type="cellIs" dxfId="1766" priority="968" operator="equal">
      <formula>"T200 CT1"</formula>
    </cfRule>
    <cfRule type="cellIs" dxfId="1765" priority="969" operator="equal">
      <formula>"T300 CT1."</formula>
    </cfRule>
    <cfRule type="cellIs" dxfId="1764" priority="970" operator="equal">
      <formula>"T300 CT1"</formula>
    </cfRule>
    <cfRule type="cellIs" dxfId="1763" priority="971" operator="equal">
      <formula>"HIASH PRG"</formula>
    </cfRule>
    <cfRule type="cellIs" dxfId="1762" priority="972" operator="equal">
      <formula>"LOW CV HI TS"</formula>
    </cfRule>
    <cfRule type="cellIs" dxfId="1761" priority="973" operator="equal">
      <formula>"LOW CA PRG"</formula>
    </cfRule>
    <cfRule type="cellIs" dxfId="1760" priority="974" operator="equal">
      <formula>"PB 700"</formula>
    </cfRule>
    <cfRule type="cellIs" dxfId="1759" priority="975" operator="equal">
      <formula>"PB 600"</formula>
    </cfRule>
  </conditionalFormatting>
  <conditionalFormatting sqref="V215">
    <cfRule type="cellIs" dxfId="1758" priority="961" operator="equal">
      <formula>"KM33"</formula>
    </cfRule>
  </conditionalFormatting>
  <conditionalFormatting sqref="V215">
    <cfRule type="cellIs" dxfId="1757" priority="959" operator="equal">
      <formula>"KM 69"</formula>
    </cfRule>
    <cfRule type="cellIs" dxfId="1756" priority="960" operator="equal">
      <formula>"KM 65"</formula>
    </cfRule>
  </conditionalFormatting>
  <conditionalFormatting sqref="V215">
    <cfRule type="cellIs" dxfId="1755" priority="958" operator="equal">
      <formula>"KM 34"</formula>
    </cfRule>
  </conditionalFormatting>
  <conditionalFormatting sqref="V216">
    <cfRule type="cellIs" dxfId="1754" priority="957" operator="equal">
      <formula>"UNREG"</formula>
    </cfRule>
  </conditionalFormatting>
  <conditionalFormatting sqref="U215">
    <cfRule type="cellIs" dxfId="1753" priority="956" operator="equal">
      <formula>"KM33"</formula>
    </cfRule>
  </conditionalFormatting>
  <conditionalFormatting sqref="U215">
    <cfRule type="cellIs" dxfId="1752" priority="954" operator="equal">
      <formula>"KM 69"</formula>
    </cfRule>
    <cfRule type="cellIs" dxfId="1751" priority="955" operator="equal">
      <formula>"KM 65"</formula>
    </cfRule>
  </conditionalFormatting>
  <conditionalFormatting sqref="U215">
    <cfRule type="cellIs" dxfId="1750" priority="953" operator="equal">
      <formula>"KM 34"</formula>
    </cfRule>
  </conditionalFormatting>
  <conditionalFormatting sqref="U251">
    <cfRule type="cellIs" dxfId="1749" priority="939" operator="equal">
      <formula>"LOW CV CT"</formula>
    </cfRule>
    <cfRule type="cellIs" dxfId="1748" priority="940" operator="equal">
      <formula>"LOW CV CT.."</formula>
    </cfRule>
    <cfRule type="cellIs" dxfId="1747" priority="941" operator="equal">
      <formula>"LOW CV CT."</formula>
    </cfRule>
    <cfRule type="cellIs" dxfId="1746" priority="942" operator="equal">
      <formula>"T200 CT2"</formula>
    </cfRule>
    <cfRule type="cellIs" dxfId="1745" priority="943" operator="equal">
      <formula>"T300 CT2"</formula>
    </cfRule>
    <cfRule type="cellIs" dxfId="1744" priority="944" operator="equal">
      <formula>"T200 CT1."</formula>
    </cfRule>
    <cfRule type="cellIs" dxfId="1743" priority="945" operator="equal">
      <formula>"T200 CT1"</formula>
    </cfRule>
    <cfRule type="cellIs" dxfId="1742" priority="946" operator="equal">
      <formula>"T300 CT1."</formula>
    </cfRule>
    <cfRule type="cellIs" dxfId="1741" priority="947" operator="equal">
      <formula>"T300 CT1"</formula>
    </cfRule>
    <cfRule type="cellIs" dxfId="1740" priority="948" operator="equal">
      <formula>"HIASH PRG"</formula>
    </cfRule>
    <cfRule type="cellIs" dxfId="1739" priority="949" operator="equal">
      <formula>"LOW CV HI TS"</formula>
    </cfRule>
    <cfRule type="cellIs" dxfId="1738" priority="950" operator="equal">
      <formula>"LOW CA PRG"</formula>
    </cfRule>
    <cfRule type="cellIs" dxfId="1737" priority="951" operator="equal">
      <formula>"PB 700"</formula>
    </cfRule>
    <cfRule type="cellIs" dxfId="1736" priority="952" operator="equal">
      <formula>"PB 600"</formula>
    </cfRule>
  </conditionalFormatting>
  <conditionalFormatting sqref="V250">
    <cfRule type="cellIs" dxfId="1735" priority="938" operator="equal">
      <formula>"KM33"</formula>
    </cfRule>
  </conditionalFormatting>
  <conditionalFormatting sqref="V250">
    <cfRule type="cellIs" dxfId="1734" priority="936" operator="equal">
      <formula>"KM 69"</formula>
    </cfRule>
    <cfRule type="cellIs" dxfId="1733" priority="937" operator="equal">
      <formula>"KM 65"</formula>
    </cfRule>
  </conditionalFormatting>
  <conditionalFormatting sqref="V250">
    <cfRule type="cellIs" dxfId="1732" priority="935" operator="equal">
      <formula>"KM 34"</formula>
    </cfRule>
  </conditionalFormatting>
  <conditionalFormatting sqref="V251">
    <cfRule type="cellIs" dxfId="1731" priority="934" operator="equal">
      <formula>"UNREG"</formula>
    </cfRule>
  </conditionalFormatting>
  <conditionalFormatting sqref="U250">
    <cfRule type="cellIs" dxfId="1730" priority="933" operator="equal">
      <formula>"KM33"</formula>
    </cfRule>
  </conditionalFormatting>
  <conditionalFormatting sqref="U250">
    <cfRule type="cellIs" dxfId="1729" priority="931" operator="equal">
      <formula>"KM 69"</formula>
    </cfRule>
    <cfRule type="cellIs" dxfId="1728" priority="932" operator="equal">
      <formula>"KM 65"</formula>
    </cfRule>
  </conditionalFormatting>
  <conditionalFormatting sqref="U250">
    <cfRule type="cellIs" dxfId="1727" priority="930" operator="equal">
      <formula>"KM 34"</formula>
    </cfRule>
  </conditionalFormatting>
  <conditionalFormatting sqref="U286">
    <cfRule type="cellIs" dxfId="1726" priority="916" operator="equal">
      <formula>"LOW CV CT"</formula>
    </cfRule>
    <cfRule type="cellIs" dxfId="1725" priority="917" operator="equal">
      <formula>"LOW CV CT.."</formula>
    </cfRule>
    <cfRule type="cellIs" dxfId="1724" priority="918" operator="equal">
      <formula>"LOW CV CT."</formula>
    </cfRule>
    <cfRule type="cellIs" dxfId="1723" priority="919" operator="equal">
      <formula>"T200 CT2"</formula>
    </cfRule>
    <cfRule type="cellIs" dxfId="1722" priority="920" operator="equal">
      <formula>"T300 CT2"</formula>
    </cfRule>
    <cfRule type="cellIs" dxfId="1721" priority="921" operator="equal">
      <formula>"T200 CT1."</formula>
    </cfRule>
    <cfRule type="cellIs" dxfId="1720" priority="922" operator="equal">
      <formula>"T200 CT1"</formula>
    </cfRule>
    <cfRule type="cellIs" dxfId="1719" priority="923" operator="equal">
      <formula>"T300 CT1."</formula>
    </cfRule>
    <cfRule type="cellIs" dxfId="1718" priority="924" operator="equal">
      <formula>"T300 CT1"</formula>
    </cfRule>
    <cfRule type="cellIs" dxfId="1717" priority="925" operator="equal">
      <formula>"HIASH PRG"</formula>
    </cfRule>
    <cfRule type="cellIs" dxfId="1716" priority="926" operator="equal">
      <formula>"LOW CV HI TS"</formula>
    </cfRule>
    <cfRule type="cellIs" dxfId="1715" priority="927" operator="equal">
      <formula>"LOW CA PRG"</formula>
    </cfRule>
    <cfRule type="cellIs" dxfId="1714" priority="928" operator="equal">
      <formula>"PB 700"</formula>
    </cfRule>
    <cfRule type="cellIs" dxfId="1713" priority="929" operator="equal">
      <formula>"PB 600"</formula>
    </cfRule>
  </conditionalFormatting>
  <conditionalFormatting sqref="V285">
    <cfRule type="cellIs" dxfId="1712" priority="915" operator="equal">
      <formula>"KM33"</formula>
    </cfRule>
  </conditionalFormatting>
  <conditionalFormatting sqref="V285">
    <cfRule type="cellIs" dxfId="1711" priority="913" operator="equal">
      <formula>"KM 69"</formula>
    </cfRule>
    <cfRule type="cellIs" dxfId="1710" priority="914" operator="equal">
      <formula>"KM 65"</formula>
    </cfRule>
  </conditionalFormatting>
  <conditionalFormatting sqref="V285">
    <cfRule type="cellIs" dxfId="1709" priority="912" operator="equal">
      <formula>"KM 34"</formula>
    </cfRule>
  </conditionalFormatting>
  <conditionalFormatting sqref="V286">
    <cfRule type="cellIs" dxfId="1708" priority="911" operator="equal">
      <formula>"UNREG"</formula>
    </cfRule>
  </conditionalFormatting>
  <conditionalFormatting sqref="U285">
    <cfRule type="cellIs" dxfId="1707" priority="910" operator="equal">
      <formula>"KM33"</formula>
    </cfRule>
  </conditionalFormatting>
  <conditionalFormatting sqref="U285">
    <cfRule type="cellIs" dxfId="1706" priority="908" operator="equal">
      <formula>"KM 69"</formula>
    </cfRule>
    <cfRule type="cellIs" dxfId="1705" priority="909" operator="equal">
      <formula>"KM 65"</formula>
    </cfRule>
  </conditionalFormatting>
  <conditionalFormatting sqref="U285">
    <cfRule type="cellIs" dxfId="1704" priority="907" operator="equal">
      <formula>"KM 34"</formula>
    </cfRule>
  </conditionalFormatting>
  <conditionalFormatting sqref="U321">
    <cfRule type="cellIs" dxfId="1703" priority="893" operator="equal">
      <formula>"LOW CV CT"</formula>
    </cfRule>
    <cfRule type="cellIs" dxfId="1702" priority="894" operator="equal">
      <formula>"LOW CV CT.."</formula>
    </cfRule>
    <cfRule type="cellIs" dxfId="1701" priority="895" operator="equal">
      <formula>"LOW CV CT."</formula>
    </cfRule>
    <cfRule type="cellIs" dxfId="1700" priority="896" operator="equal">
      <formula>"T200 CT2"</formula>
    </cfRule>
    <cfRule type="cellIs" dxfId="1699" priority="897" operator="equal">
      <formula>"T300 CT2"</formula>
    </cfRule>
    <cfRule type="cellIs" dxfId="1698" priority="898" operator="equal">
      <formula>"T200 CT1."</formula>
    </cfRule>
    <cfRule type="cellIs" dxfId="1697" priority="899" operator="equal">
      <formula>"T200 CT1"</formula>
    </cfRule>
    <cfRule type="cellIs" dxfId="1696" priority="900" operator="equal">
      <formula>"T300 CT1."</formula>
    </cfRule>
    <cfRule type="cellIs" dxfId="1695" priority="901" operator="equal">
      <formula>"T300 CT1"</formula>
    </cfRule>
    <cfRule type="cellIs" dxfId="1694" priority="902" operator="equal">
      <formula>"HIASH PRG"</formula>
    </cfRule>
    <cfRule type="cellIs" dxfId="1693" priority="903" operator="equal">
      <formula>"LOW CV HI TS"</formula>
    </cfRule>
    <cfRule type="cellIs" dxfId="1692" priority="904" operator="equal">
      <formula>"LOW CA PRG"</formula>
    </cfRule>
    <cfRule type="cellIs" dxfId="1691" priority="905" operator="equal">
      <formula>"PB 700"</formula>
    </cfRule>
    <cfRule type="cellIs" dxfId="1690" priority="906" operator="equal">
      <formula>"PB 600"</formula>
    </cfRule>
  </conditionalFormatting>
  <conditionalFormatting sqref="V320">
    <cfRule type="cellIs" dxfId="1689" priority="892" operator="equal">
      <formula>"KM33"</formula>
    </cfRule>
  </conditionalFormatting>
  <conditionalFormatting sqref="V320">
    <cfRule type="cellIs" dxfId="1688" priority="890" operator="equal">
      <formula>"KM 69"</formula>
    </cfRule>
    <cfRule type="cellIs" dxfId="1687" priority="891" operator="equal">
      <formula>"KM 65"</formula>
    </cfRule>
  </conditionalFormatting>
  <conditionalFormatting sqref="V320">
    <cfRule type="cellIs" dxfId="1686" priority="889" operator="equal">
      <formula>"KM 34"</formula>
    </cfRule>
  </conditionalFormatting>
  <conditionalFormatting sqref="V321">
    <cfRule type="cellIs" dxfId="1685" priority="888" operator="equal">
      <formula>"UNREG"</formula>
    </cfRule>
  </conditionalFormatting>
  <conditionalFormatting sqref="U356">
    <cfRule type="cellIs" dxfId="1684" priority="870" operator="equal">
      <formula>"LOW CV CT"</formula>
    </cfRule>
    <cfRule type="cellIs" dxfId="1683" priority="871" operator="equal">
      <formula>"LOW CV CT.."</formula>
    </cfRule>
    <cfRule type="cellIs" dxfId="1682" priority="872" operator="equal">
      <formula>"LOW CV CT."</formula>
    </cfRule>
    <cfRule type="cellIs" dxfId="1681" priority="873" operator="equal">
      <formula>"T200 CT2"</formula>
    </cfRule>
    <cfRule type="cellIs" dxfId="1680" priority="874" operator="equal">
      <formula>"T300 CT2"</formula>
    </cfRule>
    <cfRule type="cellIs" dxfId="1679" priority="875" operator="equal">
      <formula>"T200 CT1."</formula>
    </cfRule>
    <cfRule type="cellIs" dxfId="1678" priority="876" operator="equal">
      <formula>"T200 CT1"</formula>
    </cfRule>
    <cfRule type="cellIs" dxfId="1677" priority="877" operator="equal">
      <formula>"T300 CT1."</formula>
    </cfRule>
    <cfRule type="cellIs" dxfId="1676" priority="878" operator="equal">
      <formula>"T300 CT1"</formula>
    </cfRule>
    <cfRule type="cellIs" dxfId="1675" priority="879" operator="equal">
      <formula>"HIASH PRG"</formula>
    </cfRule>
    <cfRule type="cellIs" dxfId="1674" priority="880" operator="equal">
      <formula>"LOW CV HI TS"</formula>
    </cfRule>
    <cfRule type="cellIs" dxfId="1673" priority="881" operator="equal">
      <formula>"LOW CA PRG"</formula>
    </cfRule>
    <cfRule type="cellIs" dxfId="1672" priority="882" operator="equal">
      <formula>"PB 700"</formula>
    </cfRule>
    <cfRule type="cellIs" dxfId="1671" priority="883" operator="equal">
      <formula>"PB 600"</formula>
    </cfRule>
  </conditionalFormatting>
  <conditionalFormatting sqref="V355">
    <cfRule type="cellIs" dxfId="1670" priority="869" operator="equal">
      <formula>"KM33"</formula>
    </cfRule>
  </conditionalFormatting>
  <conditionalFormatting sqref="V355">
    <cfRule type="cellIs" dxfId="1669" priority="867" operator="equal">
      <formula>"KM 69"</formula>
    </cfRule>
    <cfRule type="cellIs" dxfId="1668" priority="868" operator="equal">
      <formula>"KM 65"</formula>
    </cfRule>
  </conditionalFormatting>
  <conditionalFormatting sqref="V355">
    <cfRule type="cellIs" dxfId="1667" priority="866" operator="equal">
      <formula>"KM 34"</formula>
    </cfRule>
  </conditionalFormatting>
  <conditionalFormatting sqref="V356">
    <cfRule type="cellIs" dxfId="1666" priority="865" operator="equal">
      <formula>"UNREG"</formula>
    </cfRule>
  </conditionalFormatting>
  <conditionalFormatting sqref="U355">
    <cfRule type="cellIs" dxfId="1665" priority="864" operator="equal">
      <formula>"KM33"</formula>
    </cfRule>
  </conditionalFormatting>
  <conditionalFormatting sqref="U355">
    <cfRule type="cellIs" dxfId="1664" priority="862" operator="equal">
      <formula>"KM 69"</formula>
    </cfRule>
    <cfRule type="cellIs" dxfId="1663" priority="863" operator="equal">
      <formula>"KM 65"</formula>
    </cfRule>
  </conditionalFormatting>
  <conditionalFormatting sqref="U355">
    <cfRule type="cellIs" dxfId="1662" priority="861" operator="equal">
      <formula>"KM 34"</formula>
    </cfRule>
  </conditionalFormatting>
  <conditionalFormatting sqref="U391">
    <cfRule type="cellIs" dxfId="1661" priority="847" operator="equal">
      <formula>"LOW CV CT"</formula>
    </cfRule>
    <cfRule type="cellIs" dxfId="1660" priority="848" operator="equal">
      <formula>"LOW CV CT.."</formula>
    </cfRule>
    <cfRule type="cellIs" dxfId="1659" priority="849" operator="equal">
      <formula>"LOW CV CT."</formula>
    </cfRule>
    <cfRule type="cellIs" dxfId="1658" priority="850" operator="equal">
      <formula>"T200 CT2"</formula>
    </cfRule>
    <cfRule type="cellIs" dxfId="1657" priority="851" operator="equal">
      <formula>"T300 CT2"</formula>
    </cfRule>
    <cfRule type="cellIs" dxfId="1656" priority="852" operator="equal">
      <formula>"T200 CT1."</formula>
    </cfRule>
    <cfRule type="cellIs" dxfId="1655" priority="853" operator="equal">
      <formula>"T200 CT1"</formula>
    </cfRule>
    <cfRule type="cellIs" dxfId="1654" priority="854" operator="equal">
      <formula>"T300 CT1."</formula>
    </cfRule>
    <cfRule type="cellIs" dxfId="1653" priority="855" operator="equal">
      <formula>"T300 CT1"</formula>
    </cfRule>
    <cfRule type="cellIs" dxfId="1652" priority="856" operator="equal">
      <formula>"HIASH PRG"</formula>
    </cfRule>
    <cfRule type="cellIs" dxfId="1651" priority="857" operator="equal">
      <formula>"LOW CV HI TS"</formula>
    </cfRule>
    <cfRule type="cellIs" dxfId="1650" priority="858" operator="equal">
      <formula>"LOW CA PRG"</formula>
    </cfRule>
    <cfRule type="cellIs" dxfId="1649" priority="859" operator="equal">
      <formula>"PB 700"</formula>
    </cfRule>
    <cfRule type="cellIs" dxfId="1648" priority="860" operator="equal">
      <formula>"PB 600"</formula>
    </cfRule>
  </conditionalFormatting>
  <conditionalFormatting sqref="V390">
    <cfRule type="cellIs" dxfId="1647" priority="846" operator="equal">
      <formula>"KM33"</formula>
    </cfRule>
  </conditionalFormatting>
  <conditionalFormatting sqref="V390">
    <cfRule type="cellIs" dxfId="1646" priority="844" operator="equal">
      <formula>"KM 69"</formula>
    </cfRule>
    <cfRule type="cellIs" dxfId="1645" priority="845" operator="equal">
      <formula>"KM 65"</formula>
    </cfRule>
  </conditionalFormatting>
  <conditionalFormatting sqref="V390">
    <cfRule type="cellIs" dxfId="1644" priority="843" operator="equal">
      <formula>"KM 34"</formula>
    </cfRule>
  </conditionalFormatting>
  <conditionalFormatting sqref="V391">
    <cfRule type="cellIs" dxfId="1643" priority="842" operator="equal">
      <formula>"UNREG"</formula>
    </cfRule>
  </conditionalFormatting>
  <conditionalFormatting sqref="U390">
    <cfRule type="cellIs" dxfId="1642" priority="841" operator="equal">
      <formula>"KM33"</formula>
    </cfRule>
  </conditionalFormatting>
  <conditionalFormatting sqref="U390">
    <cfRule type="cellIs" dxfId="1641" priority="839" operator="equal">
      <formula>"KM 69"</formula>
    </cfRule>
    <cfRule type="cellIs" dxfId="1640" priority="840" operator="equal">
      <formula>"KM 65"</formula>
    </cfRule>
  </conditionalFormatting>
  <conditionalFormatting sqref="U390">
    <cfRule type="cellIs" dxfId="1639" priority="838" operator="equal">
      <formula>"KM 34"</formula>
    </cfRule>
  </conditionalFormatting>
  <conditionalFormatting sqref="E44:E63">
    <cfRule type="cellIs" dxfId="1638" priority="837" operator="equal">
      <formula>"UNREG"</formula>
    </cfRule>
  </conditionalFormatting>
  <conditionalFormatting sqref="J44:J63">
    <cfRule type="cellIs" dxfId="1637" priority="836" operator="equal">
      <formula>"KM33"</formula>
    </cfRule>
  </conditionalFormatting>
  <conditionalFormatting sqref="K44:K63">
    <cfRule type="cellIs" dxfId="1636" priority="835" operator="equal">
      <formula>"UNREG"</formula>
    </cfRule>
  </conditionalFormatting>
  <conditionalFormatting sqref="P44:P63">
    <cfRule type="cellIs" dxfId="1635" priority="834" operator="equal">
      <formula>"KM33"</formula>
    </cfRule>
  </conditionalFormatting>
  <conditionalFormatting sqref="N54:N63">
    <cfRule type="duplicateValues" dxfId="1634" priority="833"/>
  </conditionalFormatting>
  <conditionalFormatting sqref="N54:N63">
    <cfRule type="duplicateValues" dxfId="1633" priority="832"/>
  </conditionalFormatting>
  <conditionalFormatting sqref="N54:N63">
    <cfRule type="duplicateValues" dxfId="1632" priority="831"/>
  </conditionalFormatting>
  <conditionalFormatting sqref="Q44:Q63">
    <cfRule type="cellIs" dxfId="1631" priority="830" operator="equal">
      <formula>"UNREG"</formula>
    </cfRule>
  </conditionalFormatting>
  <conditionalFormatting sqref="N44:N53">
    <cfRule type="duplicateValues" dxfId="1630" priority="829"/>
  </conditionalFormatting>
  <conditionalFormatting sqref="N44:N53">
    <cfRule type="duplicateValues" dxfId="1629" priority="828"/>
  </conditionalFormatting>
  <conditionalFormatting sqref="N44:N53">
    <cfRule type="duplicateValues" dxfId="1628" priority="827"/>
  </conditionalFormatting>
  <conditionalFormatting sqref="N44:N53">
    <cfRule type="duplicateValues" dxfId="1627" priority="826"/>
  </conditionalFormatting>
  <conditionalFormatting sqref="V44:V63">
    <cfRule type="cellIs" dxfId="1626" priority="825" operator="equal">
      <formula>"KM33"</formula>
    </cfRule>
  </conditionalFormatting>
  <conditionalFormatting sqref="W44:W63">
    <cfRule type="cellIs" dxfId="1625" priority="824" operator="equal">
      <formula>"UNREG"</formula>
    </cfRule>
  </conditionalFormatting>
  <conditionalFormatting sqref="AB44:AB63">
    <cfRule type="cellIs" dxfId="1624" priority="823" operator="equal">
      <formula>"KM33"</formula>
    </cfRule>
  </conditionalFormatting>
  <conditionalFormatting sqref="Z54:Z63">
    <cfRule type="duplicateValues" dxfId="1623" priority="822"/>
  </conditionalFormatting>
  <conditionalFormatting sqref="Z54:Z63">
    <cfRule type="duplicateValues" dxfId="1622" priority="821"/>
  </conditionalFormatting>
  <conditionalFormatting sqref="Z54:Z63">
    <cfRule type="duplicateValues" dxfId="1621" priority="820"/>
  </conditionalFormatting>
  <conditionalFormatting sqref="AC44:AC63">
    <cfRule type="cellIs" dxfId="1620" priority="819" operator="equal">
      <formula>"UNREG"</formula>
    </cfRule>
  </conditionalFormatting>
  <conditionalFormatting sqref="Z44:Z53">
    <cfRule type="duplicateValues" dxfId="1619" priority="818"/>
  </conditionalFormatting>
  <conditionalFormatting sqref="Z44:Z53">
    <cfRule type="duplicateValues" dxfId="1618" priority="817"/>
  </conditionalFormatting>
  <conditionalFormatting sqref="Z44:Z53">
    <cfRule type="duplicateValues" dxfId="1617" priority="816"/>
  </conditionalFormatting>
  <conditionalFormatting sqref="Z44:Z53">
    <cfRule type="duplicateValues" dxfId="1616" priority="815"/>
  </conditionalFormatting>
  <conditionalFormatting sqref="AH44:AH63">
    <cfRule type="cellIs" dxfId="1615" priority="814" operator="equal">
      <formula>"KM33"</formula>
    </cfRule>
  </conditionalFormatting>
  <conditionalFormatting sqref="AF54:AF63">
    <cfRule type="duplicateValues" dxfId="1614" priority="813"/>
  </conditionalFormatting>
  <conditionalFormatting sqref="AF54:AF63">
    <cfRule type="duplicateValues" dxfId="1613" priority="812"/>
  </conditionalFormatting>
  <conditionalFormatting sqref="AF54:AF63">
    <cfRule type="duplicateValues" dxfId="1612" priority="811"/>
  </conditionalFormatting>
  <conditionalFormatting sqref="AI44:AI63">
    <cfRule type="cellIs" dxfId="1611" priority="810" operator="equal">
      <formula>"UNREG"</formula>
    </cfRule>
  </conditionalFormatting>
  <conditionalFormatting sqref="AF44:AF53">
    <cfRule type="duplicateValues" dxfId="1610" priority="809"/>
  </conditionalFormatting>
  <conditionalFormatting sqref="AF44:AF53">
    <cfRule type="duplicateValues" dxfId="1609" priority="808"/>
  </conditionalFormatting>
  <conditionalFormatting sqref="AF44:AF53">
    <cfRule type="duplicateValues" dxfId="1608" priority="807"/>
  </conditionalFormatting>
  <conditionalFormatting sqref="AF44:AF53">
    <cfRule type="duplicateValues" dxfId="1607" priority="806"/>
  </conditionalFormatting>
  <conditionalFormatting sqref="AN44:AN63">
    <cfRule type="cellIs" dxfId="1606" priority="805" operator="equal">
      <formula>"KM33"</formula>
    </cfRule>
  </conditionalFormatting>
  <conditionalFormatting sqref="AO44:AO63">
    <cfRule type="cellIs" dxfId="1605" priority="804" operator="equal">
      <formula>"UNREG"</formula>
    </cfRule>
  </conditionalFormatting>
  <conditionalFormatting sqref="AT54:AT55 AT57:AT63">
    <cfRule type="cellIs" dxfId="1604" priority="803" operator="equal">
      <formula>"KM33"</formula>
    </cfRule>
  </conditionalFormatting>
  <conditionalFormatting sqref="AR54:AR55 AR57:AR63">
    <cfRule type="duplicateValues" dxfId="1603" priority="802"/>
  </conditionalFormatting>
  <conditionalFormatting sqref="AR54:AR55 AR57:AR63">
    <cfRule type="duplicateValues" dxfId="1602" priority="801"/>
  </conditionalFormatting>
  <conditionalFormatting sqref="AR54:AR55 AR57:AR63">
    <cfRule type="duplicateValues" dxfId="1601" priority="800"/>
  </conditionalFormatting>
  <conditionalFormatting sqref="AU44:AU55 AU57:AU63">
    <cfRule type="cellIs" dxfId="1600" priority="799" operator="equal">
      <formula>"UNREG"</formula>
    </cfRule>
  </conditionalFormatting>
  <conditionalFormatting sqref="AR52:AR53">
    <cfRule type="duplicateValues" dxfId="1599" priority="798"/>
  </conditionalFormatting>
  <conditionalFormatting sqref="AR52:AR53">
    <cfRule type="duplicateValues" dxfId="1598" priority="797"/>
  </conditionalFormatting>
  <conditionalFormatting sqref="AR52:AR53">
    <cfRule type="duplicateValues" dxfId="1597" priority="796"/>
  </conditionalFormatting>
  <conditionalFormatting sqref="AR52:AR53">
    <cfRule type="duplicateValues" dxfId="1596" priority="795"/>
  </conditionalFormatting>
  <conditionalFormatting sqref="AZ44:AZ63">
    <cfRule type="cellIs" dxfId="1595" priority="794" operator="equal">
      <formula>"KM33"</formula>
    </cfRule>
  </conditionalFormatting>
  <conditionalFormatting sqref="BA44:BA63">
    <cfRule type="cellIs" dxfId="1594" priority="793" operator="equal">
      <formula>"UNREG"</formula>
    </cfRule>
  </conditionalFormatting>
  <conditionalFormatting sqref="BD54:BD55 BD57:BD63">
    <cfRule type="duplicateValues" dxfId="1593" priority="792"/>
  </conditionalFormatting>
  <conditionalFormatting sqref="BD54:BD55 BD57:BD63">
    <cfRule type="duplicateValues" dxfId="1592" priority="791"/>
  </conditionalFormatting>
  <conditionalFormatting sqref="BD54:BD55 BD57:BD63">
    <cfRule type="duplicateValues" dxfId="1591" priority="790"/>
  </conditionalFormatting>
  <conditionalFormatting sqref="BD50:BD53">
    <cfRule type="duplicateValues" dxfId="1590" priority="789"/>
  </conditionalFormatting>
  <conditionalFormatting sqref="BD50:BD53">
    <cfRule type="duplicateValues" dxfId="1589" priority="788"/>
  </conditionalFormatting>
  <conditionalFormatting sqref="BD50:BD53">
    <cfRule type="duplicateValues" dxfId="1588" priority="787"/>
  </conditionalFormatting>
  <conditionalFormatting sqref="BD50:BD53">
    <cfRule type="duplicateValues" dxfId="1587" priority="786"/>
  </conditionalFormatting>
  <conditionalFormatting sqref="AR44:AR51">
    <cfRule type="duplicateValues" dxfId="1586" priority="785"/>
  </conditionalFormatting>
  <conditionalFormatting sqref="AR44:AR51">
    <cfRule type="duplicateValues" dxfId="1585" priority="784"/>
  </conditionalFormatting>
  <conditionalFormatting sqref="AR44:AR51">
    <cfRule type="duplicateValues" dxfId="1584" priority="783"/>
  </conditionalFormatting>
  <conditionalFormatting sqref="BD44:BD49">
    <cfRule type="duplicateValues" dxfId="1583" priority="782"/>
  </conditionalFormatting>
  <conditionalFormatting sqref="BD44:BD49">
    <cfRule type="duplicateValues" dxfId="1582" priority="781"/>
  </conditionalFormatting>
  <conditionalFormatting sqref="BD44:BD49">
    <cfRule type="duplicateValues" dxfId="1581" priority="780"/>
  </conditionalFormatting>
  <conditionalFormatting sqref="B57:B63">
    <cfRule type="duplicateValues" dxfId="1580" priority="779"/>
  </conditionalFormatting>
  <conditionalFormatting sqref="B57:B63">
    <cfRule type="duplicateValues" dxfId="1579" priority="778"/>
  </conditionalFormatting>
  <conditionalFormatting sqref="B57:B63">
    <cfRule type="duplicateValues" dxfId="1578" priority="777"/>
  </conditionalFormatting>
  <conditionalFormatting sqref="H56:H63">
    <cfRule type="duplicateValues" dxfId="1577" priority="776"/>
  </conditionalFormatting>
  <conditionalFormatting sqref="H56:H63">
    <cfRule type="duplicateValues" dxfId="1576" priority="775"/>
  </conditionalFormatting>
  <conditionalFormatting sqref="H56:H63">
    <cfRule type="duplicateValues" dxfId="1575" priority="774"/>
  </conditionalFormatting>
  <conditionalFormatting sqref="T57:T63">
    <cfRule type="duplicateValues" dxfId="1574" priority="773"/>
  </conditionalFormatting>
  <conditionalFormatting sqref="T57:T63">
    <cfRule type="duplicateValues" dxfId="1573" priority="772"/>
  </conditionalFormatting>
  <conditionalFormatting sqref="T57:T63">
    <cfRule type="duplicateValues" dxfId="1572" priority="771"/>
  </conditionalFormatting>
  <conditionalFormatting sqref="AL54:AL63">
    <cfRule type="duplicateValues" dxfId="1571" priority="770"/>
  </conditionalFormatting>
  <conditionalFormatting sqref="AL54:AL63">
    <cfRule type="duplicateValues" dxfId="1570" priority="769"/>
  </conditionalFormatting>
  <conditionalFormatting sqref="AL54:AL63">
    <cfRule type="duplicateValues" dxfId="1569" priority="768"/>
  </conditionalFormatting>
  <conditionalFormatting sqref="AL52:AL53">
    <cfRule type="duplicateValues" dxfId="1568" priority="767"/>
  </conditionalFormatting>
  <conditionalFormatting sqref="AL52:AL53">
    <cfRule type="duplicateValues" dxfId="1567" priority="766"/>
  </conditionalFormatting>
  <conditionalFormatting sqref="AL52:AL53">
    <cfRule type="duplicateValues" dxfId="1566" priority="765"/>
  </conditionalFormatting>
  <conditionalFormatting sqref="AL52:AL53">
    <cfRule type="duplicateValues" dxfId="1565" priority="764"/>
  </conditionalFormatting>
  <conditionalFormatting sqref="AZ44:AZ66 AT54:AT55 AN44:AN66 AH44:AH66 AB44:AB66 J44:J66 V44:V66 P44:P66 D64:D66 AT57:AT66">
    <cfRule type="cellIs" dxfId="1564" priority="755" operator="equal">
      <formula>"KM 69"</formula>
    </cfRule>
    <cfRule type="cellIs" dxfId="1563" priority="756" operator="equal">
      <formula>"KM 65"</formula>
    </cfRule>
  </conditionalFormatting>
  <conditionalFormatting sqref="AB44:AB66 AH44:AH66 AN44:AN66 AT54:AT55 AZ44:AZ66 J44:J66 V44:V66 P44:P66 D64:D66 AT57:AT66">
    <cfRule type="cellIs" dxfId="1562" priority="754" operator="equal">
      <formula>"KM 34"</formula>
    </cfRule>
  </conditionalFormatting>
  <conditionalFormatting sqref="D44:D63">
    <cfRule type="cellIs" dxfId="1561" priority="753" operator="equal">
      <formula>"KM33"</formula>
    </cfRule>
  </conditionalFormatting>
  <conditionalFormatting sqref="D44:D63">
    <cfRule type="cellIs" dxfId="1560" priority="751" operator="equal">
      <formula>"KM 69"</formula>
    </cfRule>
    <cfRule type="cellIs" dxfId="1559" priority="752" operator="equal">
      <formula>"KM 65"</formula>
    </cfRule>
  </conditionalFormatting>
  <conditionalFormatting sqref="D44:D63">
    <cfRule type="cellIs" dxfId="1558" priority="750" operator="equal">
      <formula>"KM 34"</formula>
    </cfRule>
  </conditionalFormatting>
  <conditionalFormatting sqref="AR89:AR98">
    <cfRule type="duplicateValues" dxfId="1557" priority="749"/>
  </conditionalFormatting>
  <conditionalFormatting sqref="AR89:AR98">
    <cfRule type="duplicateValues" dxfId="1556" priority="748"/>
  </conditionalFormatting>
  <conditionalFormatting sqref="AR89:AR98">
    <cfRule type="duplicateValues" dxfId="1555" priority="747"/>
  </conditionalFormatting>
  <conditionalFormatting sqref="AR87:AR88">
    <cfRule type="duplicateValues" dxfId="1554" priority="746"/>
  </conditionalFormatting>
  <conditionalFormatting sqref="AR87:AR88">
    <cfRule type="duplicateValues" dxfId="1553" priority="745"/>
  </conditionalFormatting>
  <conditionalFormatting sqref="AR87:AR88">
    <cfRule type="duplicateValues" dxfId="1552" priority="744"/>
  </conditionalFormatting>
  <conditionalFormatting sqref="AR87:AR88">
    <cfRule type="duplicateValues" dxfId="1551" priority="743"/>
  </conditionalFormatting>
  <conditionalFormatting sqref="AR79:AR86">
    <cfRule type="duplicateValues" dxfId="1550" priority="742"/>
  </conditionalFormatting>
  <conditionalFormatting sqref="AR79:AR86">
    <cfRule type="duplicateValues" dxfId="1549" priority="741"/>
  </conditionalFormatting>
  <conditionalFormatting sqref="AR79:AR86">
    <cfRule type="duplicateValues" dxfId="1548" priority="740"/>
  </conditionalFormatting>
  <conditionalFormatting sqref="E114:E133">
    <cfRule type="cellIs" dxfId="1547" priority="739" operator="equal">
      <formula>"UNREG"</formula>
    </cfRule>
  </conditionalFormatting>
  <conditionalFormatting sqref="J114:J133">
    <cfRule type="cellIs" dxfId="1546" priority="738" operator="equal">
      <formula>"KM33"</formula>
    </cfRule>
  </conditionalFormatting>
  <conditionalFormatting sqref="K114:K133">
    <cfRule type="cellIs" dxfId="1545" priority="737" operator="equal">
      <formula>"UNREG"</formula>
    </cfRule>
  </conditionalFormatting>
  <conditionalFormatting sqref="P114:P133">
    <cfRule type="cellIs" dxfId="1544" priority="736" operator="equal">
      <formula>"KM33"</formula>
    </cfRule>
  </conditionalFormatting>
  <conditionalFormatting sqref="N124:N133">
    <cfRule type="duplicateValues" dxfId="1543" priority="735"/>
  </conditionalFormatting>
  <conditionalFormatting sqref="N124:N133">
    <cfRule type="duplicateValues" dxfId="1542" priority="734"/>
  </conditionalFormatting>
  <conditionalFormatting sqref="N124:N133">
    <cfRule type="duplicateValues" dxfId="1541" priority="733"/>
  </conditionalFormatting>
  <conditionalFormatting sqref="Q114:Q133">
    <cfRule type="cellIs" dxfId="1540" priority="732" operator="equal">
      <formula>"UNREG"</formula>
    </cfRule>
  </conditionalFormatting>
  <conditionalFormatting sqref="N114:N123">
    <cfRule type="duplicateValues" dxfId="1539" priority="731"/>
  </conditionalFormatting>
  <conditionalFormatting sqref="N114:N123">
    <cfRule type="duplicateValues" dxfId="1538" priority="730"/>
  </conditionalFormatting>
  <conditionalFormatting sqref="N114:N123">
    <cfRule type="duplicateValues" dxfId="1537" priority="729"/>
  </conditionalFormatting>
  <conditionalFormatting sqref="N114:N123">
    <cfRule type="duplicateValues" dxfId="1536" priority="728"/>
  </conditionalFormatting>
  <conditionalFormatting sqref="V114:V133">
    <cfRule type="cellIs" dxfId="1535" priority="727" operator="equal">
      <formula>"KM33"</formula>
    </cfRule>
  </conditionalFormatting>
  <conditionalFormatting sqref="W114:W133">
    <cfRule type="cellIs" dxfId="1534" priority="726" operator="equal">
      <formula>"UNREG"</formula>
    </cfRule>
  </conditionalFormatting>
  <conditionalFormatting sqref="AB114:AB133">
    <cfRule type="cellIs" dxfId="1533" priority="725" operator="equal">
      <formula>"KM33"</formula>
    </cfRule>
  </conditionalFormatting>
  <conditionalFormatting sqref="Z124:Z133">
    <cfRule type="duplicateValues" dxfId="1532" priority="724"/>
  </conditionalFormatting>
  <conditionalFormatting sqref="Z124:Z133">
    <cfRule type="duplicateValues" dxfId="1531" priority="723"/>
  </conditionalFormatting>
  <conditionalFormatting sqref="Z124:Z133">
    <cfRule type="duplicateValues" dxfId="1530" priority="722"/>
  </conditionalFormatting>
  <conditionalFormatting sqref="AC114:AC133">
    <cfRule type="cellIs" dxfId="1529" priority="721" operator="equal">
      <formula>"UNREG"</formula>
    </cfRule>
  </conditionalFormatting>
  <conditionalFormatting sqref="Z114:Z123">
    <cfRule type="duplicateValues" dxfId="1528" priority="720"/>
  </conditionalFormatting>
  <conditionalFormatting sqref="Z114:Z123">
    <cfRule type="duplicateValues" dxfId="1527" priority="719"/>
  </conditionalFormatting>
  <conditionalFormatting sqref="Z114:Z123">
    <cfRule type="duplicateValues" dxfId="1526" priority="718"/>
  </conditionalFormatting>
  <conditionalFormatting sqref="Z114:Z123">
    <cfRule type="duplicateValues" dxfId="1525" priority="717"/>
  </conditionalFormatting>
  <conditionalFormatting sqref="AH114:AH133">
    <cfRule type="cellIs" dxfId="1524" priority="716" operator="equal">
      <formula>"KM33"</formula>
    </cfRule>
  </conditionalFormatting>
  <conditionalFormatting sqref="AF124:AF133">
    <cfRule type="duplicateValues" dxfId="1523" priority="715"/>
  </conditionalFormatting>
  <conditionalFormatting sqref="AF124:AF133">
    <cfRule type="duplicateValues" dxfId="1522" priority="714"/>
  </conditionalFormatting>
  <conditionalFormatting sqref="AF124:AF133">
    <cfRule type="duplicateValues" dxfId="1521" priority="713"/>
  </conditionalFormatting>
  <conditionalFormatting sqref="AI114:AI133">
    <cfRule type="cellIs" dxfId="1520" priority="712" operator="equal">
      <formula>"UNREG"</formula>
    </cfRule>
  </conditionalFormatting>
  <conditionalFormatting sqref="AF114:AF123">
    <cfRule type="duplicateValues" dxfId="1519" priority="711"/>
  </conditionalFormatting>
  <conditionalFormatting sqref="AF114:AF123">
    <cfRule type="duplicateValues" dxfId="1518" priority="710"/>
  </conditionalFormatting>
  <conditionalFormatting sqref="AF114:AF123">
    <cfRule type="duplicateValues" dxfId="1517" priority="709"/>
  </conditionalFormatting>
  <conditionalFormatting sqref="AF114:AF123">
    <cfRule type="duplicateValues" dxfId="1516" priority="708"/>
  </conditionalFormatting>
  <conditionalFormatting sqref="AN114:AN133">
    <cfRule type="cellIs" dxfId="1515" priority="707" operator="equal">
      <formula>"KM33"</formula>
    </cfRule>
  </conditionalFormatting>
  <conditionalFormatting sqref="AO114:AO133">
    <cfRule type="cellIs" dxfId="1514" priority="706" operator="equal">
      <formula>"UNREG"</formula>
    </cfRule>
  </conditionalFormatting>
  <conditionalFormatting sqref="AT114:AT133">
    <cfRule type="cellIs" dxfId="1513" priority="705" operator="equal">
      <formula>"KM33"</formula>
    </cfRule>
  </conditionalFormatting>
  <conditionalFormatting sqref="AU114:AU133">
    <cfRule type="cellIs" dxfId="1512" priority="704" operator="equal">
      <formula>"UNREG"</formula>
    </cfRule>
  </conditionalFormatting>
  <conditionalFormatting sqref="AZ114:AZ133">
    <cfRule type="cellIs" dxfId="1511" priority="703" operator="equal">
      <formula>"KM33"</formula>
    </cfRule>
  </conditionalFormatting>
  <conditionalFormatting sqref="BA114:BA133">
    <cfRule type="cellIs" dxfId="1510" priority="702" operator="equal">
      <formula>"UNREG"</formula>
    </cfRule>
  </conditionalFormatting>
  <conditionalFormatting sqref="BD124:BD133">
    <cfRule type="duplicateValues" dxfId="1509" priority="701"/>
  </conditionalFormatting>
  <conditionalFormatting sqref="BD124:BD133">
    <cfRule type="duplicateValues" dxfId="1508" priority="700"/>
  </conditionalFormatting>
  <conditionalFormatting sqref="BD124:BD133">
    <cfRule type="duplicateValues" dxfId="1507" priority="699"/>
  </conditionalFormatting>
  <conditionalFormatting sqref="BD120:BD123">
    <cfRule type="duplicateValues" dxfId="1506" priority="698"/>
  </conditionalFormatting>
  <conditionalFormatting sqref="BD120:BD123">
    <cfRule type="duplicateValues" dxfId="1505" priority="697"/>
  </conditionalFormatting>
  <conditionalFormatting sqref="BD120:BD123">
    <cfRule type="duplicateValues" dxfId="1504" priority="696"/>
  </conditionalFormatting>
  <conditionalFormatting sqref="BD120:BD123">
    <cfRule type="duplicateValues" dxfId="1503" priority="695"/>
  </conditionalFormatting>
  <conditionalFormatting sqref="BD114:BD119">
    <cfRule type="duplicateValues" dxfId="1502" priority="694"/>
  </conditionalFormatting>
  <conditionalFormatting sqref="BD114:BD119">
    <cfRule type="duplicateValues" dxfId="1501" priority="693"/>
  </conditionalFormatting>
  <conditionalFormatting sqref="BD114:BD119">
    <cfRule type="duplicateValues" dxfId="1500" priority="692"/>
  </conditionalFormatting>
  <conditionalFormatting sqref="B127:B133">
    <cfRule type="duplicateValues" dxfId="1499" priority="691"/>
  </conditionalFormatting>
  <conditionalFormatting sqref="B127:B133">
    <cfRule type="duplicateValues" dxfId="1498" priority="690"/>
  </conditionalFormatting>
  <conditionalFormatting sqref="B127:B133">
    <cfRule type="duplicateValues" dxfId="1497" priority="689"/>
  </conditionalFormatting>
  <conditionalFormatting sqref="H126:H133">
    <cfRule type="duplicateValues" dxfId="1496" priority="688"/>
  </conditionalFormatting>
  <conditionalFormatting sqref="H126:H133">
    <cfRule type="duplicateValues" dxfId="1495" priority="687"/>
  </conditionalFormatting>
  <conditionalFormatting sqref="H126:H133">
    <cfRule type="duplicateValues" dxfId="1494" priority="686"/>
  </conditionalFormatting>
  <conditionalFormatting sqref="T127:T133">
    <cfRule type="duplicateValues" dxfId="1493" priority="685"/>
  </conditionalFormatting>
  <conditionalFormatting sqref="T127:T133">
    <cfRule type="duplicateValues" dxfId="1492" priority="684"/>
  </conditionalFormatting>
  <conditionalFormatting sqref="T127:T133">
    <cfRule type="duplicateValues" dxfId="1491" priority="683"/>
  </conditionalFormatting>
  <conditionalFormatting sqref="AL124:AL133">
    <cfRule type="duplicateValues" dxfId="1490" priority="682"/>
  </conditionalFormatting>
  <conditionalFormatting sqref="AL124:AL133">
    <cfRule type="duplicateValues" dxfId="1489" priority="681"/>
  </conditionalFormatting>
  <conditionalFormatting sqref="AL124:AL133">
    <cfRule type="duplicateValues" dxfId="1488" priority="680"/>
  </conditionalFormatting>
  <conditionalFormatting sqref="AL122:AL123">
    <cfRule type="duplicateValues" dxfId="1487" priority="679"/>
  </conditionalFormatting>
  <conditionalFormatting sqref="AL122:AL123">
    <cfRule type="duplicateValues" dxfId="1486" priority="678"/>
  </conditionalFormatting>
  <conditionalFormatting sqref="AL122:AL123">
    <cfRule type="duplicateValues" dxfId="1485" priority="677"/>
  </conditionalFormatting>
  <conditionalFormatting sqref="AL122:AL123">
    <cfRule type="duplicateValues" dxfId="1484" priority="676"/>
  </conditionalFormatting>
  <conditionalFormatting sqref="AZ114:AZ134 AT114:AT134 AN114:AN134 AH114:AH134 AB114:AB134 P114:P134 D134 J114:J134 V114:V134">
    <cfRule type="cellIs" dxfId="1483" priority="667" operator="equal">
      <formula>"KM 69"</formula>
    </cfRule>
    <cfRule type="cellIs" dxfId="1482" priority="668" operator="equal">
      <formula>"KM 65"</formula>
    </cfRule>
  </conditionalFormatting>
  <conditionalFormatting sqref="P114:P134 AB114:AB134 AH114:AH134 AN114:AN134 AT114:AT134 AZ114:AZ134 D134 J114:J134 V114:V134">
    <cfRule type="cellIs" dxfId="1481" priority="666" operator="equal">
      <formula>"KM 34"</formula>
    </cfRule>
  </conditionalFormatting>
  <conditionalFormatting sqref="D114:D133">
    <cfRule type="cellIs" dxfId="1480" priority="665" operator="equal">
      <formula>"KM33"</formula>
    </cfRule>
  </conditionalFormatting>
  <conditionalFormatting sqref="D114:D133">
    <cfRule type="cellIs" dxfId="1479" priority="663" operator="equal">
      <formula>"KM 69"</formula>
    </cfRule>
    <cfRule type="cellIs" dxfId="1478" priority="664" operator="equal">
      <formula>"KM 65"</formula>
    </cfRule>
  </conditionalFormatting>
  <conditionalFormatting sqref="D114:D133">
    <cfRule type="cellIs" dxfId="1477" priority="662" operator="equal">
      <formula>"KM 34"</formula>
    </cfRule>
  </conditionalFormatting>
  <conditionalFormatting sqref="AR124:AR133">
    <cfRule type="duplicateValues" dxfId="1476" priority="661"/>
  </conditionalFormatting>
  <conditionalFormatting sqref="AR124:AR133">
    <cfRule type="duplicateValues" dxfId="1475" priority="660"/>
  </conditionalFormatting>
  <conditionalFormatting sqref="AR124:AR133">
    <cfRule type="duplicateValues" dxfId="1474" priority="659"/>
  </conditionalFormatting>
  <conditionalFormatting sqref="AR122:AR123">
    <cfRule type="duplicateValues" dxfId="1473" priority="658"/>
  </conditionalFormatting>
  <conditionalFormatting sqref="AR122:AR123">
    <cfRule type="duplicateValues" dxfId="1472" priority="657"/>
  </conditionalFormatting>
  <conditionalFormatting sqref="AR122:AR123">
    <cfRule type="duplicateValues" dxfId="1471" priority="656"/>
  </conditionalFormatting>
  <conditionalFormatting sqref="AR122:AR123">
    <cfRule type="duplicateValues" dxfId="1470" priority="655"/>
  </conditionalFormatting>
  <conditionalFormatting sqref="AR114:AR121">
    <cfRule type="duplicateValues" dxfId="1469" priority="654"/>
  </conditionalFormatting>
  <conditionalFormatting sqref="AR114:AR121">
    <cfRule type="duplicateValues" dxfId="1468" priority="653"/>
  </conditionalFormatting>
  <conditionalFormatting sqref="AR114:AR121">
    <cfRule type="duplicateValues" dxfId="1467" priority="652"/>
  </conditionalFormatting>
  <conditionalFormatting sqref="AS6">
    <cfRule type="cellIs" dxfId="1466" priority="638" operator="equal">
      <formula>"LOW CV CT"</formula>
    </cfRule>
    <cfRule type="cellIs" dxfId="1465" priority="639" operator="equal">
      <formula>"LOW CV CT.."</formula>
    </cfRule>
    <cfRule type="cellIs" dxfId="1464" priority="640" operator="equal">
      <formula>"LOW CV CT."</formula>
    </cfRule>
    <cfRule type="cellIs" dxfId="1463" priority="641" operator="equal">
      <formula>"T200 CT2"</formula>
    </cfRule>
    <cfRule type="cellIs" dxfId="1462" priority="642" operator="equal">
      <formula>"T300 CT2"</formula>
    </cfRule>
    <cfRule type="cellIs" dxfId="1461" priority="643" operator="equal">
      <formula>"T200 CT1."</formula>
    </cfRule>
    <cfRule type="cellIs" dxfId="1460" priority="644" operator="equal">
      <formula>"T200 CT1"</formula>
    </cfRule>
    <cfRule type="cellIs" dxfId="1459" priority="645" operator="equal">
      <formula>"T300 CT1."</formula>
    </cfRule>
    <cfRule type="cellIs" dxfId="1458" priority="646" operator="equal">
      <formula>"T300 CT1"</formula>
    </cfRule>
    <cfRule type="cellIs" dxfId="1457" priority="647" operator="equal">
      <formula>"HIASH PRG"</formula>
    </cfRule>
    <cfRule type="cellIs" dxfId="1456" priority="648" operator="equal">
      <formula>"LOW CV HI TS"</formula>
    </cfRule>
    <cfRule type="cellIs" dxfId="1455" priority="649" operator="equal">
      <formula>"LOW CA PRG"</formula>
    </cfRule>
    <cfRule type="cellIs" dxfId="1454" priority="650" operator="equal">
      <formula>"PB 700"</formula>
    </cfRule>
    <cfRule type="cellIs" dxfId="1453" priority="651" operator="equal">
      <formula>"PB 600"</formula>
    </cfRule>
  </conditionalFormatting>
  <conditionalFormatting sqref="AT5">
    <cfRule type="cellIs" dxfId="1452" priority="637" operator="equal">
      <formula>"KM33"</formula>
    </cfRule>
  </conditionalFormatting>
  <conditionalFormatting sqref="AT5">
    <cfRule type="cellIs" dxfId="1451" priority="635" operator="equal">
      <formula>"KM 69"</formula>
    </cfRule>
    <cfRule type="cellIs" dxfId="1450" priority="636" operator="equal">
      <formula>"KM 65"</formula>
    </cfRule>
  </conditionalFormatting>
  <conditionalFormatting sqref="AT5">
    <cfRule type="cellIs" dxfId="1449" priority="634" operator="equal">
      <formula>"KM 34"</formula>
    </cfRule>
  </conditionalFormatting>
  <conditionalFormatting sqref="AT6">
    <cfRule type="cellIs" dxfId="1448" priority="633" operator="equal">
      <formula>"UNREG"</formula>
    </cfRule>
  </conditionalFormatting>
  <conditionalFormatting sqref="AS5">
    <cfRule type="cellIs" dxfId="1447" priority="632" operator="equal">
      <formula>"KM33"</formula>
    </cfRule>
  </conditionalFormatting>
  <conditionalFormatting sqref="AS5">
    <cfRule type="cellIs" dxfId="1446" priority="630" operator="equal">
      <formula>"KM 69"</formula>
    </cfRule>
    <cfRule type="cellIs" dxfId="1445" priority="631" operator="equal">
      <formula>"KM 65"</formula>
    </cfRule>
  </conditionalFormatting>
  <conditionalFormatting sqref="AS5">
    <cfRule type="cellIs" dxfId="1444" priority="629" operator="equal">
      <formula>"KM 34"</formula>
    </cfRule>
  </conditionalFormatting>
  <conditionalFormatting sqref="AS41">
    <cfRule type="cellIs" dxfId="1443" priority="615" operator="equal">
      <formula>"LOW CV CT"</formula>
    </cfRule>
    <cfRule type="cellIs" dxfId="1442" priority="616" operator="equal">
      <formula>"LOW CV CT.."</formula>
    </cfRule>
    <cfRule type="cellIs" dxfId="1441" priority="617" operator="equal">
      <formula>"LOW CV CT."</formula>
    </cfRule>
    <cfRule type="cellIs" dxfId="1440" priority="618" operator="equal">
      <formula>"T200 CT2"</formula>
    </cfRule>
    <cfRule type="cellIs" dxfId="1439" priority="619" operator="equal">
      <formula>"T300 CT2"</formula>
    </cfRule>
    <cfRule type="cellIs" dxfId="1438" priority="620" operator="equal">
      <formula>"T200 CT1."</formula>
    </cfRule>
    <cfRule type="cellIs" dxfId="1437" priority="621" operator="equal">
      <formula>"T200 CT1"</formula>
    </cfRule>
    <cfRule type="cellIs" dxfId="1436" priority="622" operator="equal">
      <formula>"T300 CT1."</formula>
    </cfRule>
    <cfRule type="cellIs" dxfId="1435" priority="623" operator="equal">
      <formula>"T300 CT1"</formula>
    </cfRule>
    <cfRule type="cellIs" dxfId="1434" priority="624" operator="equal">
      <formula>"HIASH PRG"</formula>
    </cfRule>
    <cfRule type="cellIs" dxfId="1433" priority="625" operator="equal">
      <formula>"LOW CV HI TS"</formula>
    </cfRule>
    <cfRule type="cellIs" dxfId="1432" priority="626" operator="equal">
      <formula>"LOW CA PRG"</formula>
    </cfRule>
    <cfRule type="cellIs" dxfId="1431" priority="627" operator="equal">
      <formula>"PB 700"</formula>
    </cfRule>
    <cfRule type="cellIs" dxfId="1430" priority="628" operator="equal">
      <formula>"PB 600"</formula>
    </cfRule>
  </conditionalFormatting>
  <conditionalFormatting sqref="AT40">
    <cfRule type="cellIs" dxfId="1429" priority="614" operator="equal">
      <formula>"KM33"</formula>
    </cfRule>
  </conditionalFormatting>
  <conditionalFormatting sqref="AT40">
    <cfRule type="cellIs" dxfId="1428" priority="612" operator="equal">
      <formula>"KM 69"</formula>
    </cfRule>
    <cfRule type="cellIs" dxfId="1427" priority="613" operator="equal">
      <formula>"KM 65"</formula>
    </cfRule>
  </conditionalFormatting>
  <conditionalFormatting sqref="AT40">
    <cfRule type="cellIs" dxfId="1426" priority="611" operator="equal">
      <formula>"KM 34"</formula>
    </cfRule>
  </conditionalFormatting>
  <conditionalFormatting sqref="AT41">
    <cfRule type="cellIs" dxfId="1425" priority="610" operator="equal">
      <formula>"UNREG"</formula>
    </cfRule>
  </conditionalFormatting>
  <conditionalFormatting sqref="AS40">
    <cfRule type="cellIs" dxfId="1424" priority="609" operator="equal">
      <formula>"KM33"</formula>
    </cfRule>
  </conditionalFormatting>
  <conditionalFormatting sqref="AS40">
    <cfRule type="cellIs" dxfId="1423" priority="607" operator="equal">
      <formula>"KM 69"</formula>
    </cfRule>
    <cfRule type="cellIs" dxfId="1422" priority="608" operator="equal">
      <formula>"KM 65"</formula>
    </cfRule>
  </conditionalFormatting>
  <conditionalFormatting sqref="AS40">
    <cfRule type="cellIs" dxfId="1421" priority="606" operator="equal">
      <formula>"KM 34"</formula>
    </cfRule>
  </conditionalFormatting>
  <conditionalFormatting sqref="AS76">
    <cfRule type="cellIs" dxfId="1420" priority="592" operator="equal">
      <formula>"LOW CV CT"</formula>
    </cfRule>
    <cfRule type="cellIs" dxfId="1419" priority="593" operator="equal">
      <formula>"LOW CV CT.."</formula>
    </cfRule>
    <cfRule type="cellIs" dxfId="1418" priority="594" operator="equal">
      <formula>"LOW CV CT."</formula>
    </cfRule>
    <cfRule type="cellIs" dxfId="1417" priority="595" operator="equal">
      <formula>"T200 CT2"</formula>
    </cfRule>
    <cfRule type="cellIs" dxfId="1416" priority="596" operator="equal">
      <formula>"T300 CT2"</formula>
    </cfRule>
    <cfRule type="cellIs" dxfId="1415" priority="597" operator="equal">
      <formula>"T200 CT1."</formula>
    </cfRule>
    <cfRule type="cellIs" dxfId="1414" priority="598" operator="equal">
      <formula>"T200 CT1"</formula>
    </cfRule>
    <cfRule type="cellIs" dxfId="1413" priority="599" operator="equal">
      <formula>"T300 CT1."</formula>
    </cfRule>
    <cfRule type="cellIs" dxfId="1412" priority="600" operator="equal">
      <formula>"T300 CT1"</formula>
    </cfRule>
    <cfRule type="cellIs" dxfId="1411" priority="601" operator="equal">
      <formula>"HIASH PRG"</formula>
    </cfRule>
    <cfRule type="cellIs" dxfId="1410" priority="602" operator="equal">
      <formula>"LOW CV HI TS"</formula>
    </cfRule>
    <cfRule type="cellIs" dxfId="1409" priority="603" operator="equal">
      <formula>"LOW CA PRG"</formula>
    </cfRule>
    <cfRule type="cellIs" dxfId="1408" priority="604" operator="equal">
      <formula>"PB 700"</formula>
    </cfRule>
    <cfRule type="cellIs" dxfId="1407" priority="605" operator="equal">
      <formula>"PB 600"</formula>
    </cfRule>
  </conditionalFormatting>
  <conditionalFormatting sqref="AT75">
    <cfRule type="cellIs" dxfId="1406" priority="591" operator="equal">
      <formula>"KM33"</formula>
    </cfRule>
  </conditionalFormatting>
  <conditionalFormatting sqref="AT75">
    <cfRule type="cellIs" dxfId="1405" priority="589" operator="equal">
      <formula>"KM 69"</formula>
    </cfRule>
    <cfRule type="cellIs" dxfId="1404" priority="590" operator="equal">
      <formula>"KM 65"</formula>
    </cfRule>
  </conditionalFormatting>
  <conditionalFormatting sqref="AT75">
    <cfRule type="cellIs" dxfId="1403" priority="588" operator="equal">
      <formula>"KM 34"</formula>
    </cfRule>
  </conditionalFormatting>
  <conditionalFormatting sqref="AT76">
    <cfRule type="cellIs" dxfId="1402" priority="587" operator="equal">
      <formula>"UNREG"</formula>
    </cfRule>
  </conditionalFormatting>
  <conditionalFormatting sqref="AS75">
    <cfRule type="cellIs" dxfId="1401" priority="586" operator="equal">
      <formula>"KM33"</formula>
    </cfRule>
  </conditionalFormatting>
  <conditionalFormatting sqref="AS75">
    <cfRule type="cellIs" dxfId="1400" priority="584" operator="equal">
      <formula>"KM 69"</formula>
    </cfRule>
    <cfRule type="cellIs" dxfId="1399" priority="585" operator="equal">
      <formula>"KM 65"</formula>
    </cfRule>
  </conditionalFormatting>
  <conditionalFormatting sqref="AS75">
    <cfRule type="cellIs" dxfId="1398" priority="583" operator="equal">
      <formula>"KM 34"</formula>
    </cfRule>
  </conditionalFormatting>
  <conditionalFormatting sqref="AS111">
    <cfRule type="cellIs" dxfId="1397" priority="569" operator="equal">
      <formula>"LOW CV CT"</formula>
    </cfRule>
    <cfRule type="cellIs" dxfId="1396" priority="570" operator="equal">
      <formula>"LOW CV CT.."</formula>
    </cfRule>
    <cfRule type="cellIs" dxfId="1395" priority="571" operator="equal">
      <formula>"LOW CV CT."</formula>
    </cfRule>
    <cfRule type="cellIs" dxfId="1394" priority="572" operator="equal">
      <formula>"T200 CT2"</formula>
    </cfRule>
    <cfRule type="cellIs" dxfId="1393" priority="573" operator="equal">
      <formula>"T300 CT2"</formula>
    </cfRule>
    <cfRule type="cellIs" dxfId="1392" priority="574" operator="equal">
      <formula>"T200 CT1."</formula>
    </cfRule>
    <cfRule type="cellIs" dxfId="1391" priority="575" operator="equal">
      <formula>"T200 CT1"</formula>
    </cfRule>
    <cfRule type="cellIs" dxfId="1390" priority="576" operator="equal">
      <formula>"T300 CT1."</formula>
    </cfRule>
    <cfRule type="cellIs" dxfId="1389" priority="577" operator="equal">
      <formula>"T300 CT1"</formula>
    </cfRule>
    <cfRule type="cellIs" dxfId="1388" priority="578" operator="equal">
      <formula>"HIASH PRG"</formula>
    </cfRule>
    <cfRule type="cellIs" dxfId="1387" priority="579" operator="equal">
      <formula>"LOW CV HI TS"</formula>
    </cfRule>
    <cfRule type="cellIs" dxfId="1386" priority="580" operator="equal">
      <formula>"LOW CA PRG"</formula>
    </cfRule>
    <cfRule type="cellIs" dxfId="1385" priority="581" operator="equal">
      <formula>"PB 700"</formula>
    </cfRule>
    <cfRule type="cellIs" dxfId="1384" priority="582" operator="equal">
      <formula>"PB 600"</formula>
    </cfRule>
  </conditionalFormatting>
  <conditionalFormatting sqref="AT110">
    <cfRule type="cellIs" dxfId="1383" priority="568" operator="equal">
      <formula>"KM33"</formula>
    </cfRule>
  </conditionalFormatting>
  <conditionalFormatting sqref="AT110">
    <cfRule type="cellIs" dxfId="1382" priority="566" operator="equal">
      <formula>"KM 69"</formula>
    </cfRule>
    <cfRule type="cellIs" dxfId="1381" priority="567" operator="equal">
      <formula>"KM 65"</formula>
    </cfRule>
  </conditionalFormatting>
  <conditionalFormatting sqref="AT110">
    <cfRule type="cellIs" dxfId="1380" priority="565" operator="equal">
      <formula>"KM 34"</formula>
    </cfRule>
  </conditionalFormatting>
  <conditionalFormatting sqref="AT111">
    <cfRule type="cellIs" dxfId="1379" priority="564" operator="equal">
      <formula>"UNREG"</formula>
    </cfRule>
  </conditionalFormatting>
  <conditionalFormatting sqref="AS110">
    <cfRule type="cellIs" dxfId="1378" priority="563" operator="equal">
      <formula>"KM33"</formula>
    </cfRule>
  </conditionalFormatting>
  <conditionalFormatting sqref="AS110">
    <cfRule type="cellIs" dxfId="1377" priority="561" operator="equal">
      <formula>"KM 69"</formula>
    </cfRule>
    <cfRule type="cellIs" dxfId="1376" priority="562" operator="equal">
      <formula>"KM 65"</formula>
    </cfRule>
  </conditionalFormatting>
  <conditionalFormatting sqref="AS110">
    <cfRule type="cellIs" dxfId="1375" priority="560" operator="equal">
      <formula>"KM 34"</formula>
    </cfRule>
  </conditionalFormatting>
  <conditionalFormatting sqref="AS146">
    <cfRule type="cellIs" dxfId="1374" priority="546" operator="equal">
      <formula>"LOW CV CT"</formula>
    </cfRule>
    <cfRule type="cellIs" dxfId="1373" priority="547" operator="equal">
      <formula>"LOW CV CT.."</formula>
    </cfRule>
    <cfRule type="cellIs" dxfId="1372" priority="548" operator="equal">
      <formula>"LOW CV CT."</formula>
    </cfRule>
    <cfRule type="cellIs" dxfId="1371" priority="549" operator="equal">
      <formula>"T200 CT2"</formula>
    </cfRule>
    <cfRule type="cellIs" dxfId="1370" priority="550" operator="equal">
      <formula>"T300 CT2"</formula>
    </cfRule>
    <cfRule type="cellIs" dxfId="1369" priority="551" operator="equal">
      <formula>"T200 CT1."</formula>
    </cfRule>
    <cfRule type="cellIs" dxfId="1368" priority="552" operator="equal">
      <formula>"T200 CT1"</formula>
    </cfRule>
    <cfRule type="cellIs" dxfId="1367" priority="553" operator="equal">
      <formula>"T300 CT1."</formula>
    </cfRule>
    <cfRule type="cellIs" dxfId="1366" priority="554" operator="equal">
      <formula>"T300 CT1"</formula>
    </cfRule>
    <cfRule type="cellIs" dxfId="1365" priority="555" operator="equal">
      <formula>"HIASH PRG"</formula>
    </cfRule>
    <cfRule type="cellIs" dxfId="1364" priority="556" operator="equal">
      <formula>"LOW CV HI TS"</formula>
    </cfRule>
    <cfRule type="cellIs" dxfId="1363" priority="557" operator="equal">
      <formula>"LOW CA PRG"</formula>
    </cfRule>
    <cfRule type="cellIs" dxfId="1362" priority="558" operator="equal">
      <formula>"PB 700"</formula>
    </cfRule>
    <cfRule type="cellIs" dxfId="1361" priority="559" operator="equal">
      <formula>"PB 600"</formula>
    </cfRule>
  </conditionalFormatting>
  <conditionalFormatting sqref="AT145">
    <cfRule type="cellIs" dxfId="1360" priority="545" operator="equal">
      <formula>"KM33"</formula>
    </cfRule>
  </conditionalFormatting>
  <conditionalFormatting sqref="AT145">
    <cfRule type="cellIs" dxfId="1359" priority="543" operator="equal">
      <formula>"KM 69"</formula>
    </cfRule>
    <cfRule type="cellIs" dxfId="1358" priority="544" operator="equal">
      <formula>"KM 65"</formula>
    </cfRule>
  </conditionalFormatting>
  <conditionalFormatting sqref="AT145">
    <cfRule type="cellIs" dxfId="1357" priority="542" operator="equal">
      <formula>"KM 34"</formula>
    </cfRule>
  </conditionalFormatting>
  <conditionalFormatting sqref="AT146">
    <cfRule type="cellIs" dxfId="1356" priority="541" operator="equal">
      <formula>"UNREG"</formula>
    </cfRule>
  </conditionalFormatting>
  <conditionalFormatting sqref="AS145">
    <cfRule type="cellIs" dxfId="1355" priority="540" operator="equal">
      <formula>"KM33"</formula>
    </cfRule>
  </conditionalFormatting>
  <conditionalFormatting sqref="AS145">
    <cfRule type="cellIs" dxfId="1354" priority="538" operator="equal">
      <formula>"KM 69"</formula>
    </cfRule>
    <cfRule type="cellIs" dxfId="1353" priority="539" operator="equal">
      <formula>"KM 65"</formula>
    </cfRule>
  </conditionalFormatting>
  <conditionalFormatting sqref="AS145">
    <cfRule type="cellIs" dxfId="1352" priority="537" operator="equal">
      <formula>"KM 34"</formula>
    </cfRule>
  </conditionalFormatting>
  <conditionalFormatting sqref="AS181">
    <cfRule type="cellIs" dxfId="1351" priority="523" operator="equal">
      <formula>"LOW CV CT"</formula>
    </cfRule>
    <cfRule type="cellIs" dxfId="1350" priority="524" operator="equal">
      <formula>"LOW CV CT.."</formula>
    </cfRule>
    <cfRule type="cellIs" dxfId="1349" priority="525" operator="equal">
      <formula>"LOW CV CT."</formula>
    </cfRule>
    <cfRule type="cellIs" dxfId="1348" priority="526" operator="equal">
      <formula>"T200 CT2"</formula>
    </cfRule>
    <cfRule type="cellIs" dxfId="1347" priority="527" operator="equal">
      <formula>"T300 CT2"</formula>
    </cfRule>
    <cfRule type="cellIs" dxfId="1346" priority="528" operator="equal">
      <formula>"T200 CT1."</formula>
    </cfRule>
    <cfRule type="cellIs" dxfId="1345" priority="529" operator="equal">
      <formula>"T200 CT1"</formula>
    </cfRule>
    <cfRule type="cellIs" dxfId="1344" priority="530" operator="equal">
      <formula>"T300 CT1."</formula>
    </cfRule>
    <cfRule type="cellIs" dxfId="1343" priority="531" operator="equal">
      <formula>"T300 CT1"</formula>
    </cfRule>
    <cfRule type="cellIs" dxfId="1342" priority="532" operator="equal">
      <formula>"HIASH PRG"</formula>
    </cfRule>
    <cfRule type="cellIs" dxfId="1341" priority="533" operator="equal">
      <formula>"LOW CV HI TS"</formula>
    </cfRule>
    <cfRule type="cellIs" dxfId="1340" priority="534" operator="equal">
      <formula>"LOW CA PRG"</formula>
    </cfRule>
    <cfRule type="cellIs" dxfId="1339" priority="535" operator="equal">
      <formula>"PB 700"</formula>
    </cfRule>
    <cfRule type="cellIs" dxfId="1338" priority="536" operator="equal">
      <formula>"PB 600"</formula>
    </cfRule>
  </conditionalFormatting>
  <conditionalFormatting sqref="AT180">
    <cfRule type="cellIs" dxfId="1337" priority="522" operator="equal">
      <formula>"KM33"</formula>
    </cfRule>
  </conditionalFormatting>
  <conditionalFormatting sqref="AT180">
    <cfRule type="cellIs" dxfId="1336" priority="520" operator="equal">
      <formula>"KM 69"</formula>
    </cfRule>
    <cfRule type="cellIs" dxfId="1335" priority="521" operator="equal">
      <formula>"KM 65"</formula>
    </cfRule>
  </conditionalFormatting>
  <conditionalFormatting sqref="AT180">
    <cfRule type="cellIs" dxfId="1334" priority="519" operator="equal">
      <formula>"KM 34"</formula>
    </cfRule>
  </conditionalFormatting>
  <conditionalFormatting sqref="AT181">
    <cfRule type="cellIs" dxfId="1333" priority="518" operator="equal">
      <formula>"UNREG"</formula>
    </cfRule>
  </conditionalFormatting>
  <conditionalFormatting sqref="AS180">
    <cfRule type="cellIs" dxfId="1332" priority="517" operator="equal">
      <formula>"KM33"</formula>
    </cfRule>
  </conditionalFormatting>
  <conditionalFormatting sqref="AS180">
    <cfRule type="cellIs" dxfId="1331" priority="515" operator="equal">
      <formula>"KM 69"</formula>
    </cfRule>
    <cfRule type="cellIs" dxfId="1330" priority="516" operator="equal">
      <formula>"KM 65"</formula>
    </cfRule>
  </conditionalFormatting>
  <conditionalFormatting sqref="AS180">
    <cfRule type="cellIs" dxfId="1329" priority="514" operator="equal">
      <formula>"KM 34"</formula>
    </cfRule>
  </conditionalFormatting>
  <conditionalFormatting sqref="AX54:AX63">
    <cfRule type="duplicateValues" dxfId="1328" priority="513"/>
  </conditionalFormatting>
  <conditionalFormatting sqref="AX54:AX63">
    <cfRule type="duplicateValues" dxfId="1327" priority="512"/>
  </conditionalFormatting>
  <conditionalFormatting sqref="AX54:AX63">
    <cfRule type="duplicateValues" dxfId="1326" priority="511"/>
  </conditionalFormatting>
  <conditionalFormatting sqref="AX51:AX53">
    <cfRule type="duplicateValues" dxfId="1325" priority="510"/>
  </conditionalFormatting>
  <conditionalFormatting sqref="AX51:AX53">
    <cfRule type="duplicateValues" dxfId="1324" priority="509"/>
  </conditionalFormatting>
  <conditionalFormatting sqref="AX51:AX53">
    <cfRule type="duplicateValues" dxfId="1323" priority="508"/>
  </conditionalFormatting>
  <conditionalFormatting sqref="AX51:AX53">
    <cfRule type="duplicateValues" dxfId="1322" priority="507"/>
  </conditionalFormatting>
  <conditionalFormatting sqref="AX89:AX98">
    <cfRule type="duplicateValues" dxfId="1321" priority="506"/>
  </conditionalFormatting>
  <conditionalFormatting sqref="AX89:AX98">
    <cfRule type="duplicateValues" dxfId="1320" priority="505"/>
  </conditionalFormatting>
  <conditionalFormatting sqref="AX89:AX98">
    <cfRule type="duplicateValues" dxfId="1319" priority="504"/>
  </conditionalFormatting>
  <conditionalFormatting sqref="AX86:AX88">
    <cfRule type="duplicateValues" dxfId="1318" priority="503"/>
  </conditionalFormatting>
  <conditionalFormatting sqref="AX86:AX88">
    <cfRule type="duplicateValues" dxfId="1317" priority="502"/>
  </conditionalFormatting>
  <conditionalFormatting sqref="AX86:AX88">
    <cfRule type="duplicateValues" dxfId="1316" priority="501"/>
  </conditionalFormatting>
  <conditionalFormatting sqref="AX86:AX88">
    <cfRule type="duplicateValues" dxfId="1315" priority="500"/>
  </conditionalFormatting>
  <conditionalFormatting sqref="AX124:AX133">
    <cfRule type="duplicateValues" dxfId="1314" priority="499"/>
  </conditionalFormatting>
  <conditionalFormatting sqref="AX124:AX133">
    <cfRule type="duplicateValues" dxfId="1313" priority="498"/>
  </conditionalFormatting>
  <conditionalFormatting sqref="AX124:AX133">
    <cfRule type="duplicateValues" dxfId="1312" priority="497"/>
  </conditionalFormatting>
  <conditionalFormatting sqref="AX121:AX123">
    <cfRule type="duplicateValues" dxfId="1311" priority="496"/>
  </conditionalFormatting>
  <conditionalFormatting sqref="AX121:AX123">
    <cfRule type="duplicateValues" dxfId="1310" priority="495"/>
  </conditionalFormatting>
  <conditionalFormatting sqref="AX121:AX123">
    <cfRule type="duplicateValues" dxfId="1309" priority="494"/>
  </conditionalFormatting>
  <conditionalFormatting sqref="AX121:AX123">
    <cfRule type="duplicateValues" dxfId="1308" priority="493"/>
  </conditionalFormatting>
  <conditionalFormatting sqref="BF9:BF19">
    <cfRule type="cellIs" dxfId="1307" priority="492" operator="equal">
      <formula>"KM33"</formula>
    </cfRule>
  </conditionalFormatting>
  <conditionalFormatting sqref="BF9:BF19">
    <cfRule type="cellIs" dxfId="1306" priority="488" operator="equal">
      <formula>"KM 34"</formula>
    </cfRule>
    <cfRule type="cellIs" dxfId="1305" priority="489" operator="equal">
      <formula>"KM 34 "</formula>
    </cfRule>
    <cfRule type="cellIs" dxfId="1304" priority="490" operator="equal">
      <formula>"KM 69"</formula>
    </cfRule>
    <cfRule type="cellIs" dxfId="1303" priority="491" operator="equal">
      <formula>"KM 65"</formula>
    </cfRule>
  </conditionalFormatting>
  <conditionalFormatting sqref="BF46:BF54">
    <cfRule type="cellIs" dxfId="1302" priority="487" operator="equal">
      <formula>"KM33"</formula>
    </cfRule>
  </conditionalFormatting>
  <conditionalFormatting sqref="BF46:BF54">
    <cfRule type="cellIs" dxfId="1301" priority="483" operator="equal">
      <formula>"KM 34"</formula>
    </cfRule>
    <cfRule type="cellIs" dxfId="1300" priority="484" operator="equal">
      <formula>"KM 34 "</formula>
    </cfRule>
    <cfRule type="cellIs" dxfId="1299" priority="485" operator="equal">
      <formula>"KM 69"</formula>
    </cfRule>
    <cfRule type="cellIs" dxfId="1298" priority="486" operator="equal">
      <formula>"KM 65"</formula>
    </cfRule>
  </conditionalFormatting>
  <conditionalFormatting sqref="AT17 AT15 AT13 AT11 AT9">
    <cfRule type="cellIs" dxfId="1297" priority="482" operator="equal">
      <formula>"KM33"</formula>
    </cfRule>
  </conditionalFormatting>
  <conditionalFormatting sqref="AT17 AT15 AT13 AT11 AT9">
    <cfRule type="cellIs" dxfId="1296" priority="478" operator="equal">
      <formula>"KM 34"</formula>
    </cfRule>
    <cfRule type="cellIs" dxfId="1295" priority="479" operator="equal">
      <formula>"KM 34 "</formula>
    </cfRule>
    <cfRule type="cellIs" dxfId="1294" priority="480" operator="equal">
      <formula>"KM 69"</formula>
    </cfRule>
    <cfRule type="cellIs" dxfId="1293" priority="481" operator="equal">
      <formula>"KM 65"</formula>
    </cfRule>
  </conditionalFormatting>
  <conditionalFormatting sqref="AT12 AT10">
    <cfRule type="cellIs" dxfId="1292" priority="472" operator="equal">
      <formula>"KM33"</formula>
    </cfRule>
  </conditionalFormatting>
  <conditionalFormatting sqref="AT12 AT10">
    <cfRule type="cellIs" dxfId="1291" priority="468" operator="equal">
      <formula>"KM 34"</formula>
    </cfRule>
    <cfRule type="cellIs" dxfId="1290" priority="469" operator="equal">
      <formula>"KM 34 "</formula>
    </cfRule>
    <cfRule type="cellIs" dxfId="1289" priority="470" operator="equal">
      <formula>"KM 69"</formula>
    </cfRule>
    <cfRule type="cellIs" dxfId="1288" priority="471" operator="equal">
      <formula>"KM 65"</formula>
    </cfRule>
  </conditionalFormatting>
  <conditionalFormatting sqref="AT14">
    <cfRule type="cellIs" dxfId="1287" priority="467" operator="equal">
      <formula>"KM33"</formula>
    </cfRule>
  </conditionalFormatting>
  <conditionalFormatting sqref="AT14">
    <cfRule type="cellIs" dxfId="1286" priority="463" operator="equal">
      <formula>"KM 34"</formula>
    </cfRule>
    <cfRule type="cellIs" dxfId="1285" priority="464" operator="equal">
      <formula>"KM 34 "</formula>
    </cfRule>
    <cfRule type="cellIs" dxfId="1284" priority="465" operator="equal">
      <formula>"KM 69"</formula>
    </cfRule>
    <cfRule type="cellIs" dxfId="1283" priority="466" operator="equal">
      <formula>"KM 65"</formula>
    </cfRule>
  </conditionalFormatting>
  <conditionalFormatting sqref="AT16">
    <cfRule type="cellIs" dxfId="1282" priority="462" operator="equal">
      <formula>"KM33"</formula>
    </cfRule>
  </conditionalFormatting>
  <conditionalFormatting sqref="AT16">
    <cfRule type="cellIs" dxfId="1281" priority="458" operator="equal">
      <formula>"KM 34"</formula>
    </cfRule>
    <cfRule type="cellIs" dxfId="1280" priority="459" operator="equal">
      <formula>"KM 34 "</formula>
    </cfRule>
    <cfRule type="cellIs" dxfId="1279" priority="460" operator="equal">
      <formula>"KM 69"</formula>
    </cfRule>
    <cfRule type="cellIs" dxfId="1278" priority="461" operator="equal">
      <formula>"KM 65"</formula>
    </cfRule>
  </conditionalFormatting>
  <conditionalFormatting sqref="N9:N10">
    <cfRule type="duplicateValues" dxfId="1277" priority="457"/>
  </conditionalFormatting>
  <conditionalFormatting sqref="N9:N10">
    <cfRule type="duplicateValues" dxfId="1276" priority="456"/>
  </conditionalFormatting>
  <conditionalFormatting sqref="N9:N10">
    <cfRule type="duplicateValues" dxfId="1275" priority="455"/>
  </conditionalFormatting>
  <conditionalFormatting sqref="N9:N10">
    <cfRule type="duplicateValues" dxfId="1274" priority="454"/>
  </conditionalFormatting>
  <conditionalFormatting sqref="BF16:BF17">
    <cfRule type="cellIs" dxfId="1273" priority="453" operator="equal">
      <formula>"KM33"</formula>
    </cfRule>
  </conditionalFormatting>
  <conditionalFormatting sqref="BF16:BF17">
    <cfRule type="cellIs" dxfId="1272" priority="451" operator="equal">
      <formula>"KM 69"</formula>
    </cfRule>
    <cfRule type="cellIs" dxfId="1271" priority="452" operator="equal">
      <formula>"KM 65"</formula>
    </cfRule>
  </conditionalFormatting>
  <conditionalFormatting sqref="BF16:BF17">
    <cfRule type="cellIs" dxfId="1270" priority="450" operator="equal">
      <formula>"KM 34"</formula>
    </cfRule>
  </conditionalFormatting>
  <conditionalFormatting sqref="BJ1:BJ3">
    <cfRule type="cellIs" dxfId="1269" priority="446" operator="equal">
      <formula>"KM 34"</formula>
    </cfRule>
    <cfRule type="cellIs" dxfId="1268" priority="447" operator="equal">
      <formula>"KM 34 "</formula>
    </cfRule>
    <cfRule type="cellIs" dxfId="1267" priority="448" operator="equal">
      <formula>"KM 69"</formula>
    </cfRule>
    <cfRule type="cellIs" dxfId="1266" priority="449" operator="equal">
      <formula>"KM 65"</formula>
    </cfRule>
  </conditionalFormatting>
  <conditionalFormatting sqref="AX2:AX4 BD2">
    <cfRule type="cellIs" dxfId="1265" priority="430" operator="equal">
      <formula>"KM 34"</formula>
    </cfRule>
    <cfRule type="cellIs" dxfId="1264" priority="431" operator="equal">
      <formula>"KM 34 "</formula>
    </cfRule>
    <cfRule type="cellIs" dxfId="1263" priority="432" operator="equal">
      <formula>"KM 69"</formula>
    </cfRule>
    <cfRule type="cellIs" dxfId="1262" priority="433" operator="equal">
      <formula>"KM 65"</formula>
    </cfRule>
  </conditionalFormatting>
  <conditionalFormatting sqref="AX37:AX39 BD37">
    <cfRule type="cellIs" dxfId="1261" priority="426" operator="equal">
      <formula>"KM 34"</formula>
    </cfRule>
    <cfRule type="cellIs" dxfId="1260" priority="427" operator="equal">
      <formula>"KM 34 "</formula>
    </cfRule>
    <cfRule type="cellIs" dxfId="1259" priority="428" operator="equal">
      <formula>"KM 69"</formula>
    </cfRule>
    <cfRule type="cellIs" dxfId="1258" priority="429" operator="equal">
      <formula>"KM 65"</formula>
    </cfRule>
  </conditionalFormatting>
  <conditionalFormatting sqref="AT46 AT44 AT48:AT53">
    <cfRule type="cellIs" dxfId="1257" priority="402" operator="equal">
      <formula>"KM33"</formula>
    </cfRule>
  </conditionalFormatting>
  <conditionalFormatting sqref="AT46 AT44 AT48:AT53">
    <cfRule type="cellIs" dxfId="1256" priority="398" operator="equal">
      <formula>"KM 34"</formula>
    </cfRule>
    <cfRule type="cellIs" dxfId="1255" priority="399" operator="equal">
      <formula>"KM 34 "</formula>
    </cfRule>
    <cfRule type="cellIs" dxfId="1254" priority="400" operator="equal">
      <formula>"KM 69"</formula>
    </cfRule>
    <cfRule type="cellIs" dxfId="1253" priority="401" operator="equal">
      <formula>"KM 65"</formula>
    </cfRule>
  </conditionalFormatting>
  <conditionalFormatting sqref="AT47 AT45">
    <cfRule type="cellIs" dxfId="1252" priority="397" operator="equal">
      <formula>"KM33"</formula>
    </cfRule>
  </conditionalFormatting>
  <conditionalFormatting sqref="AT47 AT45">
    <cfRule type="cellIs" dxfId="1251" priority="393" operator="equal">
      <formula>"KM 34"</formula>
    </cfRule>
    <cfRule type="cellIs" dxfId="1250" priority="394" operator="equal">
      <formula>"KM 34 "</formula>
    </cfRule>
    <cfRule type="cellIs" dxfId="1249" priority="395" operator="equal">
      <formula>"KM 69"</formula>
    </cfRule>
    <cfRule type="cellIs" dxfId="1248" priority="396" operator="equal">
      <formula>"KM 65"</formula>
    </cfRule>
  </conditionalFormatting>
  <conditionalFormatting sqref="BF18:BF19">
    <cfRule type="cellIs" dxfId="1247" priority="382" operator="equal">
      <formula>"KM33"</formula>
    </cfRule>
  </conditionalFormatting>
  <conditionalFormatting sqref="BF18:BF19">
    <cfRule type="cellIs" dxfId="1246" priority="380" operator="equal">
      <formula>"KM 69"</formula>
    </cfRule>
    <cfRule type="cellIs" dxfId="1245" priority="381" operator="equal">
      <formula>"KM 65"</formula>
    </cfRule>
  </conditionalFormatting>
  <conditionalFormatting sqref="BF18:BF19">
    <cfRule type="cellIs" dxfId="1244" priority="379" operator="equal">
      <formula>"KM 34"</formula>
    </cfRule>
  </conditionalFormatting>
  <conditionalFormatting sqref="BC56">
    <cfRule type="cellIs" dxfId="1243" priority="378" operator="equal">
      <formula>"KM33"</formula>
    </cfRule>
  </conditionalFormatting>
  <conditionalFormatting sqref="BC56">
    <cfRule type="cellIs" dxfId="1242" priority="374" operator="equal">
      <formula>"KM 34"</formula>
    </cfRule>
    <cfRule type="cellIs" dxfId="1241" priority="375" operator="equal">
      <formula>"KM 34 "</formula>
    </cfRule>
    <cfRule type="cellIs" dxfId="1240" priority="376" operator="equal">
      <formula>"KM 69"</formula>
    </cfRule>
    <cfRule type="cellIs" dxfId="1239" priority="377" operator="equal">
      <formula>"KM 65"</formula>
    </cfRule>
  </conditionalFormatting>
  <conditionalFormatting sqref="AQ56">
    <cfRule type="cellIs" dxfId="1238" priority="373" operator="equal">
      <formula>"KM33"</formula>
    </cfRule>
  </conditionalFormatting>
  <conditionalFormatting sqref="AQ56">
    <cfRule type="cellIs" dxfId="1237" priority="369" operator="equal">
      <formula>"KM 34"</formula>
    </cfRule>
    <cfRule type="cellIs" dxfId="1236" priority="370" operator="equal">
      <formula>"KM 34 "</formula>
    </cfRule>
    <cfRule type="cellIs" dxfId="1235" priority="371" operator="equal">
      <formula>"KM 69"</formula>
    </cfRule>
    <cfRule type="cellIs" dxfId="1234" priority="372" operator="equal">
      <formula>"KM 65"</formula>
    </cfRule>
  </conditionalFormatting>
  <conditionalFormatting sqref="BF79:BF82">
    <cfRule type="cellIs" dxfId="1233" priority="368" operator="equal">
      <formula>"KM33"</formula>
    </cfRule>
  </conditionalFormatting>
  <conditionalFormatting sqref="BG79:BG82">
    <cfRule type="cellIs" dxfId="1232" priority="367" operator="equal">
      <formula>"UNREG"</formula>
    </cfRule>
  </conditionalFormatting>
  <conditionalFormatting sqref="BF79:BF82">
    <cfRule type="cellIs" dxfId="1231" priority="365" operator="equal">
      <formula>"KM 69"</formula>
    </cfRule>
    <cfRule type="cellIs" dxfId="1230" priority="366" operator="equal">
      <formula>"KM 65"</formula>
    </cfRule>
  </conditionalFormatting>
  <conditionalFormatting sqref="BF79:BF82">
    <cfRule type="cellIs" dxfId="1229" priority="364" operator="equal">
      <formula>"KM 34"</formula>
    </cfRule>
  </conditionalFormatting>
  <conditionalFormatting sqref="BF72:BF74 AZ72:AZ74 AT72:AT74">
    <cfRule type="cellIs" dxfId="1228" priority="362" operator="equal">
      <formula>"KM 69"</formula>
    </cfRule>
    <cfRule type="cellIs" dxfId="1227" priority="363" operator="equal">
      <formula>"KM 65"</formula>
    </cfRule>
  </conditionalFormatting>
  <conditionalFormatting sqref="AT72:AT74 AZ72:AZ74 BF72:BF74">
    <cfRule type="cellIs" dxfId="1226" priority="361" operator="equal">
      <formula>"KM 34"</formula>
    </cfRule>
  </conditionalFormatting>
  <conditionalFormatting sqref="B9:B10">
    <cfRule type="duplicateValues" dxfId="1225" priority="357"/>
  </conditionalFormatting>
  <conditionalFormatting sqref="B9:B10">
    <cfRule type="duplicateValues" dxfId="1224" priority="356"/>
  </conditionalFormatting>
  <conditionalFormatting sqref="B9:B10">
    <cfRule type="duplicateValues" dxfId="1223" priority="355"/>
  </conditionalFormatting>
  <conditionalFormatting sqref="BG13">
    <cfRule type="cellIs" dxfId="1222" priority="354" operator="equal">
      <formula>"UNREG"</formula>
    </cfRule>
  </conditionalFormatting>
  <conditionalFormatting sqref="BF13">
    <cfRule type="cellIs" dxfId="1221" priority="353" operator="equal">
      <formula>"KM33"</formula>
    </cfRule>
  </conditionalFormatting>
  <conditionalFormatting sqref="BF13">
    <cfRule type="cellIs" dxfId="1220" priority="351" operator="equal">
      <formula>"KM 69"</formula>
    </cfRule>
    <cfRule type="cellIs" dxfId="1219" priority="352" operator="equal">
      <formula>"KM 65"</formula>
    </cfRule>
  </conditionalFormatting>
  <conditionalFormatting sqref="BF13">
    <cfRule type="cellIs" dxfId="1218" priority="350" operator="equal">
      <formula>"KM 34"</formula>
    </cfRule>
  </conditionalFormatting>
  <conditionalFormatting sqref="BF13">
    <cfRule type="cellIs" dxfId="1217" priority="349" operator="equal">
      <formula>"KM33"</formula>
    </cfRule>
  </conditionalFormatting>
  <conditionalFormatting sqref="BF13">
    <cfRule type="cellIs" dxfId="1216" priority="347" operator="equal">
      <formula>"KM 69"</formula>
    </cfRule>
    <cfRule type="cellIs" dxfId="1215" priority="348" operator="equal">
      <formula>"KM 65"</formula>
    </cfRule>
  </conditionalFormatting>
  <conditionalFormatting sqref="BF13">
    <cfRule type="cellIs" dxfId="1214" priority="346" operator="equal">
      <formula>"KM 34"</formula>
    </cfRule>
  </conditionalFormatting>
  <conditionalFormatting sqref="AZ135:AZ136 AT135:AT136 AN135:AN136 AH135:AH136 AB135:AB136 V135:V136 P135:P136 D135:D136 J135:J136">
    <cfRule type="cellIs" dxfId="1213" priority="344" operator="equal">
      <formula>"KM 69"</formula>
    </cfRule>
    <cfRule type="cellIs" dxfId="1212" priority="345" operator="equal">
      <formula>"KM 65"</formula>
    </cfRule>
  </conditionalFormatting>
  <conditionalFormatting sqref="P135:P136 V135:V136 AB135:AB136 AH135:AH136 AN135:AN136 AT135:AT136 AZ135:AZ136 D135:D136 J135:J136">
    <cfRule type="cellIs" dxfId="1211" priority="343" operator="equal">
      <formula>"KM 34"</formula>
    </cfRule>
  </conditionalFormatting>
  <conditionalFormatting sqref="E324:E343 E289:E308 E254:E273 E219:E238 E184:E203">
    <cfRule type="cellIs" dxfId="1210" priority="252" operator="equal">
      <formula>"UNREG"</formula>
    </cfRule>
  </conditionalFormatting>
  <conditionalFormatting sqref="J324:J343 J289:J308 J254:J273 J184:J203 J219:J238">
    <cfRule type="cellIs" dxfId="1209" priority="251" operator="equal">
      <formula>"KM33"</formula>
    </cfRule>
  </conditionalFormatting>
  <conditionalFormatting sqref="K324:K343 K289:K308 K254:K273 K219:K238 K184:K203">
    <cfRule type="cellIs" dxfId="1208" priority="250" operator="equal">
      <formula>"UNREG"</formula>
    </cfRule>
  </conditionalFormatting>
  <conditionalFormatting sqref="P324:P343 P289:P308 P254:P273 P219:P238 P184:P203">
    <cfRule type="cellIs" dxfId="1207" priority="249" operator="equal">
      <formula>"KM33"</formula>
    </cfRule>
  </conditionalFormatting>
  <conditionalFormatting sqref="N334:N343 N299:N308 N264:N273 N229:N238 N194:N203">
    <cfRule type="duplicateValues" dxfId="1206" priority="248"/>
  </conditionalFormatting>
  <conditionalFormatting sqref="N334:N343 N299:N308 N264:N273 N229:N238 N194:N203">
    <cfRule type="duplicateValues" dxfId="1205" priority="247"/>
  </conditionalFormatting>
  <conditionalFormatting sqref="N334:N343 N299:N308 N264:N273 N229:N238 N194:N203">
    <cfRule type="duplicateValues" dxfId="1204" priority="246"/>
  </conditionalFormatting>
  <conditionalFormatting sqref="Q324:Q343 Q289:Q308 Q254:Q273 Q219:Q238 Q184:Q203">
    <cfRule type="cellIs" dxfId="1203" priority="245" operator="equal">
      <formula>"UNREG"</formula>
    </cfRule>
  </conditionalFormatting>
  <conditionalFormatting sqref="N289:N298 N254:N263 N219:N228 N184:N193 N324:N333">
    <cfRule type="duplicateValues" dxfId="1202" priority="244"/>
  </conditionalFormatting>
  <conditionalFormatting sqref="N289:N298 N254:N263 N219:N228 N184:N193 N324:N333">
    <cfRule type="duplicateValues" dxfId="1201" priority="243"/>
  </conditionalFormatting>
  <conditionalFormatting sqref="N289:N298 N254:N263 N219:N228 N184:N193 N324:N333">
    <cfRule type="duplicateValues" dxfId="1200" priority="242"/>
  </conditionalFormatting>
  <conditionalFormatting sqref="N289:N298 N254:N263 N219:N228 N184:N193 N324:N333">
    <cfRule type="duplicateValues" dxfId="1199" priority="241"/>
  </conditionalFormatting>
  <conditionalFormatting sqref="V324:V343 V289:V308 V254:V273 V219:V238 V184:V203">
    <cfRule type="cellIs" dxfId="1198" priority="240" operator="equal">
      <formula>"KM33"</formula>
    </cfRule>
  </conditionalFormatting>
  <conditionalFormatting sqref="W324:W343 W289:W308 W254:W273 W219:W238 W184:W203">
    <cfRule type="cellIs" dxfId="1197" priority="239" operator="equal">
      <formula>"UNREG"</formula>
    </cfRule>
  </conditionalFormatting>
  <conditionalFormatting sqref="AB324:AB343 AB289:AB308 AB254:AB273 AB219:AB238 AB184:AB203">
    <cfRule type="cellIs" dxfId="1196" priority="238" operator="equal">
      <formula>"KM33"</formula>
    </cfRule>
  </conditionalFormatting>
  <conditionalFormatting sqref="Z334:Z343 Z299:Z308 Z264:Z273 Z229:Z238 Z194:Z203">
    <cfRule type="duplicateValues" dxfId="1195" priority="237"/>
  </conditionalFormatting>
  <conditionalFormatting sqref="Z334:Z343 Z299:Z308 Z264:Z273 Z229:Z238 Z194:Z203">
    <cfRule type="duplicateValues" dxfId="1194" priority="236"/>
  </conditionalFormatting>
  <conditionalFormatting sqref="Z334:Z343 Z299:Z308 Z264:Z273 Z229:Z238 Z194:Z203">
    <cfRule type="duplicateValues" dxfId="1193" priority="235"/>
  </conditionalFormatting>
  <conditionalFormatting sqref="AC324:AC343 AC289:AC308 AC254:AC273 AC219:AC238 AC184:AC203">
    <cfRule type="cellIs" dxfId="1192" priority="234" operator="equal">
      <formula>"UNREG"</formula>
    </cfRule>
  </conditionalFormatting>
  <conditionalFormatting sqref="Z324:Z333 Z289:Z298 Z254:Z263 Z219:Z228 Z184:Z193">
    <cfRule type="duplicateValues" dxfId="1191" priority="233"/>
  </conditionalFormatting>
  <conditionalFormatting sqref="Z324:Z333 Z289:Z298 Z254:Z263 Z219:Z228 Z184:Z193">
    <cfRule type="duplicateValues" dxfId="1190" priority="232"/>
  </conditionalFormatting>
  <conditionalFormatting sqref="Z324:Z333 Z289:Z298 Z254:Z263 Z219:Z228 Z184:Z193">
    <cfRule type="duplicateValues" dxfId="1189" priority="231"/>
  </conditionalFormatting>
  <conditionalFormatting sqref="Z324:Z333 Z289:Z298 Z254:Z263 Z219:Z228 Z184:Z193">
    <cfRule type="duplicateValues" dxfId="1188" priority="230"/>
  </conditionalFormatting>
  <conditionalFormatting sqref="AH324:AH343 AH289:AH308 AH254:AH273 AH219:AH238 AH184:AH203">
    <cfRule type="cellIs" dxfId="1187" priority="229" operator="equal">
      <formula>"KM33"</formula>
    </cfRule>
  </conditionalFormatting>
  <conditionalFormatting sqref="AF334:AF343 AF299:AF308 AF264:AF273 AF229:AF238 AF194:AF203">
    <cfRule type="duplicateValues" dxfId="1186" priority="228"/>
  </conditionalFormatting>
  <conditionalFormatting sqref="AF334:AF343 AF299:AF308 AF264:AF273 AF229:AF238 AF194:AF203">
    <cfRule type="duplicateValues" dxfId="1185" priority="227"/>
  </conditionalFormatting>
  <conditionalFormatting sqref="AF334:AF343 AF299:AF308 AF264:AF273 AF229:AF238 AF194:AF203">
    <cfRule type="duplicateValues" dxfId="1184" priority="226"/>
  </conditionalFormatting>
  <conditionalFormatting sqref="AI324:AI343 AI289:AI308 AI254:AI273 AI219:AI238 AI184:AI203">
    <cfRule type="cellIs" dxfId="1183" priority="225" operator="equal">
      <formula>"UNREG"</formula>
    </cfRule>
  </conditionalFormatting>
  <conditionalFormatting sqref="AF324:AF333 AF289:AF298 AF254:AF263 AF219:AF228 AF184:AF193">
    <cfRule type="duplicateValues" dxfId="1182" priority="224"/>
  </conditionalFormatting>
  <conditionalFormatting sqref="AF324:AF333 AF289:AF298 AF254:AF263 AF219:AF228 AF184:AF193">
    <cfRule type="duplicateValues" dxfId="1181" priority="223"/>
  </conditionalFormatting>
  <conditionalFormatting sqref="AF324:AF333 AF289:AF298 AF254:AF263 AF219:AF228 AF184:AF193">
    <cfRule type="duplicateValues" dxfId="1180" priority="222"/>
  </conditionalFormatting>
  <conditionalFormatting sqref="AF324:AF333 AF289:AF298 AF254:AF263 AF219:AF228 AF184:AF193">
    <cfRule type="duplicateValues" dxfId="1179" priority="221"/>
  </conditionalFormatting>
  <conditionalFormatting sqref="AN324:AN343 AN289:AN308 AN254:AN273 AN219:AN238 AN184:AN203">
    <cfRule type="cellIs" dxfId="1178" priority="220" operator="equal">
      <formula>"KM33"</formula>
    </cfRule>
  </conditionalFormatting>
  <conditionalFormatting sqref="AO324:AO343 AO289:AO308 AO254:AO273 AO219:AO238 AO184:AO203">
    <cfRule type="cellIs" dxfId="1177" priority="219" operator="equal">
      <formula>"UNREG"</formula>
    </cfRule>
  </conditionalFormatting>
  <conditionalFormatting sqref="AT324:AT343 AT289:AT308 AT254:AT273 AT219:AT238 AT184:AT203">
    <cfRule type="cellIs" dxfId="1176" priority="218" operator="equal">
      <formula>"KM33"</formula>
    </cfRule>
  </conditionalFormatting>
  <conditionalFormatting sqref="AR334:AR343 AR299:AR308 AR264:AR273 AR229:AR238 AR194:AR203">
    <cfRule type="duplicateValues" dxfId="1175" priority="217"/>
  </conditionalFormatting>
  <conditionalFormatting sqref="AR334:AR343 AR299:AR308 AR264:AR273 AR229:AR238 AR194:AR203">
    <cfRule type="duplicateValues" dxfId="1174" priority="216"/>
  </conditionalFormatting>
  <conditionalFormatting sqref="AR334:AR343 AR299:AR308 AR264:AR273 AR229:AR238 AR194:AR203">
    <cfRule type="duplicateValues" dxfId="1173" priority="215"/>
  </conditionalFormatting>
  <conditionalFormatting sqref="AU324:AU343 AU289:AU308 AU254:AU273 AU219:AU238 AU184:AU203">
    <cfRule type="cellIs" dxfId="1172" priority="214" operator="equal">
      <formula>"UNREG"</formula>
    </cfRule>
  </conditionalFormatting>
  <conditionalFormatting sqref="AR332:AR333 AR297:AR298 AR262:AR263 AR227:AR228 AR192:AR193">
    <cfRule type="duplicateValues" dxfId="1171" priority="213"/>
  </conditionalFormatting>
  <conditionalFormatting sqref="AR332:AR333 AR297:AR298 AR262:AR263 AR227:AR228 AR192:AR193">
    <cfRule type="duplicateValues" dxfId="1170" priority="212"/>
  </conditionalFormatting>
  <conditionalFormatting sqref="AR332:AR333 AR297:AR298 AR262:AR263 AR227:AR228 AR192:AR193">
    <cfRule type="duplicateValues" dxfId="1169" priority="211"/>
  </conditionalFormatting>
  <conditionalFormatting sqref="AR332:AR333 AR297:AR298 AR262:AR263 AR227:AR228 AR192:AR193">
    <cfRule type="duplicateValues" dxfId="1168" priority="210"/>
  </conditionalFormatting>
  <conditionalFormatting sqref="AZ324:AZ343 AZ289:AZ308 AZ254:AZ273 AZ219:AZ238 AZ184:AZ203">
    <cfRule type="cellIs" dxfId="1167" priority="209" operator="equal">
      <formula>"KM33"</formula>
    </cfRule>
  </conditionalFormatting>
  <conditionalFormatting sqref="BA324:BA343 BA289:BA308 BA254:BA273 BA219:BA238 BA184:BA203">
    <cfRule type="cellIs" dxfId="1166" priority="208" operator="equal">
      <formula>"UNREG"</formula>
    </cfRule>
  </conditionalFormatting>
  <conditionalFormatting sqref="BF324:BF343 BF289:BF308 BF254:BF273 BF219:BF238 BF184:BF203">
    <cfRule type="cellIs" dxfId="1165" priority="207" operator="equal">
      <formula>"KM33"</formula>
    </cfRule>
  </conditionalFormatting>
  <conditionalFormatting sqref="BD334:BD343 BD299:BD308 BD264:BD273 BD229:BD238 BD194:BD203">
    <cfRule type="duplicateValues" dxfId="1164" priority="206"/>
  </conditionalFormatting>
  <conditionalFormatting sqref="BD334:BD343 BD299:BD308 BD264:BD273 BD229:BD238 BD194:BD203">
    <cfRule type="duplicateValues" dxfId="1163" priority="205"/>
  </conditionalFormatting>
  <conditionalFormatting sqref="BD334:BD343 BD299:BD308 BD264:BD273 BD229:BD238 BD194:BD203">
    <cfRule type="duplicateValues" dxfId="1162" priority="204"/>
  </conditionalFormatting>
  <conditionalFormatting sqref="BG324:BG343 BG289:BG308 BG254:BG273 BG219:BG238 BG184:BG203">
    <cfRule type="cellIs" dxfId="1161" priority="203" operator="equal">
      <formula>"UNREG"</formula>
    </cfRule>
  </conditionalFormatting>
  <conditionalFormatting sqref="BD330:BD333 BD295:BD298 BD225:BD228 BD190:BD193 BD259:BD263">
    <cfRule type="duplicateValues" dxfId="1160" priority="202"/>
  </conditionalFormatting>
  <conditionalFormatting sqref="BD330:BD333 BD295:BD298 BD225:BD228 BD190:BD193 BD259:BD263">
    <cfRule type="duplicateValues" dxfId="1159" priority="201"/>
  </conditionalFormatting>
  <conditionalFormatting sqref="BD330:BD333 BD295:BD298 BD225:BD228 BD190:BD193 BD259:BD263">
    <cfRule type="duplicateValues" dxfId="1158" priority="200"/>
  </conditionalFormatting>
  <conditionalFormatting sqref="BD330:BD333 BD295:BD298 BD225:BD228 BD190:BD193 BD259:BD263">
    <cfRule type="duplicateValues" dxfId="1157" priority="199"/>
  </conditionalFormatting>
  <conditionalFormatting sqref="AR324:AR331 AR289:AR296 AR254:AR261 AR219:AR226 AR184:AR191">
    <cfRule type="duplicateValues" dxfId="1156" priority="198"/>
  </conditionalFormatting>
  <conditionalFormatting sqref="AR324:AR331 AR289:AR296 AR254:AR261 AR219:AR226 AR184:AR191">
    <cfRule type="duplicateValues" dxfId="1155" priority="197"/>
  </conditionalFormatting>
  <conditionalFormatting sqref="AR324:AR331 AR289:AR296 AR254:AR261 AR219:AR226 AR184:AR191">
    <cfRule type="duplicateValues" dxfId="1154" priority="196"/>
  </conditionalFormatting>
  <conditionalFormatting sqref="BD324:BD329 BD289:BD294 BD219:BD224 BD184:BD186 BD188:BD189 BD254:BD260">
    <cfRule type="duplicateValues" dxfId="1153" priority="195"/>
  </conditionalFormatting>
  <conditionalFormatting sqref="BD324:BD329 BD289:BD294 BD219:BD224 BD184:BD186 BD188:BD189 BD254:BD260">
    <cfRule type="duplicateValues" dxfId="1152" priority="194"/>
  </conditionalFormatting>
  <conditionalFormatting sqref="BD324:BD329 BD289:BD294 BD219:BD224 BD184:BD186 BD188:BD189 BD254:BD260">
    <cfRule type="duplicateValues" dxfId="1151" priority="193"/>
  </conditionalFormatting>
  <conditionalFormatting sqref="B337:B343 B302:B308 B267:B273 B232:B238 B197:B203">
    <cfRule type="duplicateValues" dxfId="1150" priority="192"/>
  </conditionalFormatting>
  <conditionalFormatting sqref="B337:B343 B302:B308 B267:B273 B232:B238 B197:B203">
    <cfRule type="duplicateValues" dxfId="1149" priority="191"/>
  </conditionalFormatting>
  <conditionalFormatting sqref="B337:B343 B302:B308 B267:B273 B232:B238 B197:B203">
    <cfRule type="duplicateValues" dxfId="1148" priority="190"/>
  </conditionalFormatting>
  <conditionalFormatting sqref="H336:H343 H301:H308 H266:H273 H196:H203 H231:H238">
    <cfRule type="duplicateValues" dxfId="1147" priority="189"/>
  </conditionalFormatting>
  <conditionalFormatting sqref="H336:H343 H301:H308 H266:H273 H196:H203 H231:H238">
    <cfRule type="duplicateValues" dxfId="1146" priority="187"/>
  </conditionalFormatting>
  <conditionalFormatting sqref="T337:T343 T302:T308 T267:T273 T232:T238 T197:T203">
    <cfRule type="duplicateValues" dxfId="1145" priority="186"/>
  </conditionalFormatting>
  <conditionalFormatting sqref="T337:T343 T302:T308 T267:T273 T232:T238 T197:T203">
    <cfRule type="duplicateValues" dxfId="1144" priority="185"/>
  </conditionalFormatting>
  <conditionalFormatting sqref="T337:T343 T302:T308 T267:T273 T232:T238 T197:T203">
    <cfRule type="duplicateValues" dxfId="1143" priority="184"/>
  </conditionalFormatting>
  <conditionalFormatting sqref="AL334:AL343 AL299:AL308 AL264:AL273 AL229:AL238 AL194:AL203">
    <cfRule type="duplicateValues" dxfId="1142" priority="183"/>
  </conditionalFormatting>
  <conditionalFormatting sqref="AL334:AL343 AL299:AL308 AL264:AL273 AL229:AL238 AL194:AL203">
    <cfRule type="duplicateValues" dxfId="1141" priority="182"/>
  </conditionalFormatting>
  <conditionalFormatting sqref="AL334:AL343 AL299:AL308 AL264:AL273 AL229:AL238 AL194:AL203">
    <cfRule type="duplicateValues" dxfId="1140" priority="181"/>
  </conditionalFormatting>
  <conditionalFormatting sqref="AL332:AL333 AL297:AL298 AL262:AL263 AL227:AL228 AL192:AL193">
    <cfRule type="duplicateValues" dxfId="1139" priority="180"/>
  </conditionalFormatting>
  <conditionalFormatting sqref="AL332:AL333 AL297:AL298 AL262:AL263 AL227:AL228 AL192:AL193">
    <cfRule type="duplicateValues" dxfId="1138" priority="179"/>
  </conditionalFormatting>
  <conditionalFormatting sqref="AL332:AL333 AL297:AL298 AL262:AL263 AL227:AL228 AL192:AL193">
    <cfRule type="duplicateValues" dxfId="1137" priority="178"/>
  </conditionalFormatting>
  <conditionalFormatting sqref="AL332:AL333 AL297:AL298 AL262:AL263 AL227:AL228 AL192:AL193">
    <cfRule type="duplicateValues" dxfId="1136" priority="177"/>
  </conditionalFormatting>
  <conditionalFormatting sqref="AX334:AX343 AX299:AX308 AX264:AX273 AX229:AX238 AX194:AX203">
    <cfRule type="duplicateValues" dxfId="1135" priority="176"/>
  </conditionalFormatting>
  <conditionalFormatting sqref="AX334:AX343 AX299:AX308 AX264:AX273 AX229:AX238 AX194:AX203">
    <cfRule type="duplicateValues" dxfId="1134" priority="175"/>
  </conditionalFormatting>
  <conditionalFormatting sqref="AX334:AX343 AX299:AX308 AX264:AX273 AX229:AX238 AX194:AX203">
    <cfRule type="duplicateValues" dxfId="1133" priority="174"/>
  </conditionalFormatting>
  <conditionalFormatting sqref="AX331:AX333 AX296:AX298 AX261:AX263 AX226:AX228 AX191:AX193">
    <cfRule type="duplicateValues" dxfId="1132" priority="173"/>
  </conditionalFormatting>
  <conditionalFormatting sqref="AX331:AX333 AX296:AX298 AX261:AX263 AX226:AX228 AX191:AX193">
    <cfRule type="duplicateValues" dxfId="1131" priority="172"/>
  </conditionalFormatting>
  <conditionalFormatting sqref="AX331:AX333 AX296:AX298 AX261:AX263 AX226:AX228 AX191:AX193">
    <cfRule type="duplicateValues" dxfId="1130" priority="171"/>
  </conditionalFormatting>
  <conditionalFormatting sqref="AX331:AX333 AX296:AX298 AX261:AX263 AX226:AX228 AX191:AX193">
    <cfRule type="duplicateValues" dxfId="1129" priority="170"/>
  </conditionalFormatting>
  <conditionalFormatting sqref="BF324:BF346 AZ324:AZ346 AT324:AT346 AN324:AN346 AH324:AH346 AB324:AB346 V324:V346 P324:P346 D344:D346 J324:J346 BF289:BF311 AZ289:AZ311 AT289:AT311 AN289:AN311 AH289:AH311 AB289:AB311 V289:V311 P289:P311 D309:D311 J289:J311 BF254:BF276 AZ254:AZ276 AT254:AT276 AN254:AN276 AH254:AH276 AB254:AB276 V254:V276 P254:P276 D274:D276 J254:J276 BF219:BF241 AZ219:AZ241 AT219:AT241 AN219:AN241 AH219:AH241 AB219:AB241 V219:V241 P219:P241 D239:D241 BF184:BF206 AZ184:AZ206 AT184:AT206 AN184:AN206 AH184:AH206 AB184:AB206 V184:V206 P184:P206 D204:D206 J184:J206 J219:J241">
    <cfRule type="cellIs" dxfId="1128" priority="168" operator="equal">
      <formula>"KM 69"</formula>
    </cfRule>
    <cfRule type="cellIs" dxfId="1127" priority="169" operator="equal">
      <formula>"KM 65"</formula>
    </cfRule>
  </conditionalFormatting>
  <conditionalFormatting sqref="P324:P346 V324:V346 AB324:AB346 AH324:AH346 AN324:AN346 AT324:AT346 AZ324:AZ346 BF324:BF346 D344:D346 J324:J346 P289:P311 V289:V311 AB289:AB311 AH289:AH311 AN289:AN311 AT289:AT311 AZ289:AZ311 BF289:BF311 D309:D311 J289:J311 P254:P276 V254:V276 AB254:AB276 AH254:AH276 AN254:AN276 AT254:AT276 AZ254:AZ276 BF254:BF276 D274:D276 J254:J276 P219:P241 V219:V241 AB219:AB241 AH219:AH241 AN219:AN241 AT219:AT241 AZ219:AZ241 BF219:BF241 D239:D241 P184:P206 V184:V206 AB184:AB206 AH184:AH206 AN184:AN206 AT184:AT206 AZ184:AZ206 BF184:BF206 D204:D206 J184:J206 J219:J241">
    <cfRule type="cellIs" dxfId="1126" priority="167" operator="equal">
      <formula>"KM 34"</formula>
    </cfRule>
  </conditionalFormatting>
  <conditionalFormatting sqref="D324:D343 D289:D308 D254:D273 D219:D238 D184:D203">
    <cfRule type="cellIs" dxfId="1125" priority="166" operator="equal">
      <formula>"KM33"</formula>
    </cfRule>
  </conditionalFormatting>
  <conditionalFormatting sqref="D324:D343 D289:D308 D254:D273 D219:D238 D184:D203">
    <cfRule type="cellIs" dxfId="1124" priority="164" operator="equal">
      <formula>"KM 69"</formula>
    </cfRule>
    <cfRule type="cellIs" dxfId="1123" priority="165" operator="equal">
      <formula>"KM 65"</formula>
    </cfRule>
  </conditionalFormatting>
  <conditionalFormatting sqref="D324:D343 D289:D308 D254:D273 D219:D238 D184:D203">
    <cfRule type="cellIs" dxfId="1122" priority="163" operator="equal">
      <formula>"KM 34"</formula>
    </cfRule>
  </conditionalFormatting>
  <conditionalFormatting sqref="B126">
    <cfRule type="duplicateValues" dxfId="1121" priority="162"/>
  </conditionalFormatting>
  <conditionalFormatting sqref="B126">
    <cfRule type="duplicateValues" dxfId="1120" priority="161"/>
  </conditionalFormatting>
  <conditionalFormatting sqref="B126">
    <cfRule type="duplicateValues" dxfId="1119" priority="160"/>
  </conditionalFormatting>
  <conditionalFormatting sqref="H160">
    <cfRule type="duplicateValues" dxfId="1118" priority="159"/>
  </conditionalFormatting>
  <conditionalFormatting sqref="H160">
    <cfRule type="duplicateValues" dxfId="1117" priority="158"/>
  </conditionalFormatting>
  <conditionalFormatting sqref="H160">
    <cfRule type="duplicateValues" dxfId="1116" priority="157"/>
  </conditionalFormatting>
  <conditionalFormatting sqref="H159">
    <cfRule type="duplicateValues" dxfId="1115" priority="156"/>
  </conditionalFormatting>
  <conditionalFormatting sqref="H159">
    <cfRule type="duplicateValues" dxfId="1114" priority="155"/>
  </conditionalFormatting>
  <conditionalFormatting sqref="H159">
    <cfRule type="duplicateValues" dxfId="1113" priority="154"/>
  </conditionalFormatting>
  <conditionalFormatting sqref="BD187">
    <cfRule type="duplicateValues" dxfId="1112" priority="153"/>
  </conditionalFormatting>
  <conditionalFormatting sqref="BD187">
    <cfRule type="duplicateValues" dxfId="1111" priority="152"/>
  </conditionalFormatting>
  <conditionalFormatting sqref="BD187">
    <cfRule type="duplicateValues" dxfId="1110" priority="151"/>
  </conditionalFormatting>
  <conditionalFormatting sqref="E394:E413">
    <cfRule type="cellIs" dxfId="1109" priority="150" operator="equal">
      <formula>"UNREG"</formula>
    </cfRule>
  </conditionalFormatting>
  <conditionalFormatting sqref="J394:J413">
    <cfRule type="cellIs" dxfId="1108" priority="149" operator="equal">
      <formula>"KM33"</formula>
    </cfRule>
  </conditionalFormatting>
  <conditionalFormatting sqref="K394:K413">
    <cfRule type="cellIs" dxfId="1107" priority="148" operator="equal">
      <formula>"UNREG"</formula>
    </cfRule>
  </conditionalFormatting>
  <conditionalFormatting sqref="P394:P413">
    <cfRule type="cellIs" dxfId="1106" priority="147" operator="equal">
      <formula>"KM33"</formula>
    </cfRule>
  </conditionalFormatting>
  <conditionalFormatting sqref="N404:N413">
    <cfRule type="duplicateValues" dxfId="1105" priority="146"/>
  </conditionalFormatting>
  <conditionalFormatting sqref="N404:N413">
    <cfRule type="duplicateValues" dxfId="1104" priority="145"/>
  </conditionalFormatting>
  <conditionalFormatting sqref="N404:N413">
    <cfRule type="duplicateValues" dxfId="1103" priority="144"/>
  </conditionalFormatting>
  <conditionalFormatting sqref="Q394:Q413">
    <cfRule type="cellIs" dxfId="1102" priority="143" operator="equal">
      <formula>"UNREG"</formula>
    </cfRule>
  </conditionalFormatting>
  <conditionalFormatting sqref="N394:N403">
    <cfRule type="duplicateValues" dxfId="1101" priority="142"/>
  </conditionalFormatting>
  <conditionalFormatting sqref="N394:N403">
    <cfRule type="duplicateValues" dxfId="1100" priority="141"/>
  </conditionalFormatting>
  <conditionalFormatting sqref="N394:N403">
    <cfRule type="duplicateValues" dxfId="1099" priority="140"/>
  </conditionalFormatting>
  <conditionalFormatting sqref="N394:N403">
    <cfRule type="duplicateValues" dxfId="1098" priority="139"/>
  </conditionalFormatting>
  <conditionalFormatting sqref="V394:V413">
    <cfRule type="cellIs" dxfId="1097" priority="138" operator="equal">
      <formula>"KM33"</formula>
    </cfRule>
  </conditionalFormatting>
  <conditionalFormatting sqref="W394:W413">
    <cfRule type="cellIs" dxfId="1096" priority="137" operator="equal">
      <formula>"UNREG"</formula>
    </cfRule>
  </conditionalFormatting>
  <conditionalFormatting sqref="AB394:AB413">
    <cfRule type="cellIs" dxfId="1095" priority="136" operator="equal">
      <formula>"KM33"</formula>
    </cfRule>
  </conditionalFormatting>
  <conditionalFormatting sqref="Z404:Z413">
    <cfRule type="duplicateValues" dxfId="1094" priority="135"/>
  </conditionalFormatting>
  <conditionalFormatting sqref="Z404:Z413">
    <cfRule type="duplicateValues" dxfId="1093" priority="134"/>
  </conditionalFormatting>
  <conditionalFormatting sqref="Z404:Z413">
    <cfRule type="duplicateValues" dxfId="1092" priority="133"/>
  </conditionalFormatting>
  <conditionalFormatting sqref="AC394:AC413">
    <cfRule type="cellIs" dxfId="1091" priority="132" operator="equal">
      <formula>"UNREG"</formula>
    </cfRule>
  </conditionalFormatting>
  <conditionalFormatting sqref="Z394:Z403">
    <cfRule type="duplicateValues" dxfId="1090" priority="131"/>
  </conditionalFormatting>
  <conditionalFormatting sqref="Z394:Z403">
    <cfRule type="duplicateValues" dxfId="1089" priority="130"/>
  </conditionalFormatting>
  <conditionalFormatting sqref="Z394:Z403">
    <cfRule type="duplicateValues" dxfId="1088" priority="129"/>
  </conditionalFormatting>
  <conditionalFormatting sqref="Z394:Z403">
    <cfRule type="duplicateValues" dxfId="1087" priority="128"/>
  </conditionalFormatting>
  <conditionalFormatting sqref="AH394:AH413">
    <cfRule type="cellIs" dxfId="1086" priority="127" operator="equal">
      <formula>"KM33"</formula>
    </cfRule>
  </conditionalFormatting>
  <conditionalFormatting sqref="AF404:AF413">
    <cfRule type="duplicateValues" dxfId="1085" priority="126"/>
  </conditionalFormatting>
  <conditionalFormatting sqref="AF404:AF413">
    <cfRule type="duplicateValues" dxfId="1084" priority="125"/>
  </conditionalFormatting>
  <conditionalFormatting sqref="AF404:AF413">
    <cfRule type="duplicateValues" dxfId="1083" priority="124"/>
  </conditionalFormatting>
  <conditionalFormatting sqref="AI394:AI413">
    <cfRule type="cellIs" dxfId="1082" priority="123" operator="equal">
      <formula>"UNREG"</formula>
    </cfRule>
  </conditionalFormatting>
  <conditionalFormatting sqref="AF394:AF403">
    <cfRule type="duplicateValues" dxfId="1081" priority="122"/>
  </conditionalFormatting>
  <conditionalFormatting sqref="AF394:AF403">
    <cfRule type="duplicateValues" dxfId="1080" priority="121"/>
  </conditionalFormatting>
  <conditionalFormatting sqref="AF394:AF403">
    <cfRule type="duplicateValues" dxfId="1079" priority="120"/>
  </conditionalFormatting>
  <conditionalFormatting sqref="AF394:AF403">
    <cfRule type="duplicateValues" dxfId="1078" priority="119"/>
  </conditionalFormatting>
  <conditionalFormatting sqref="AN394:AN413">
    <cfRule type="cellIs" dxfId="1077" priority="118" operator="equal">
      <formula>"KM33"</formula>
    </cfRule>
  </conditionalFormatting>
  <conditionalFormatting sqref="AO394:AO413">
    <cfRule type="cellIs" dxfId="1076" priority="117" operator="equal">
      <formula>"UNREG"</formula>
    </cfRule>
  </conditionalFormatting>
  <conditionalFormatting sqref="AT394:AT413">
    <cfRule type="cellIs" dxfId="1075" priority="116" operator="equal">
      <formula>"KM33"</formula>
    </cfRule>
  </conditionalFormatting>
  <conditionalFormatting sqref="AR404:AR413">
    <cfRule type="duplicateValues" dxfId="1074" priority="115"/>
  </conditionalFormatting>
  <conditionalFormatting sqref="AR404:AR413">
    <cfRule type="duplicateValues" dxfId="1073" priority="114"/>
  </conditionalFormatting>
  <conditionalFormatting sqref="AR404:AR413">
    <cfRule type="duplicateValues" dxfId="1072" priority="113"/>
  </conditionalFormatting>
  <conditionalFormatting sqref="AU394:AU413">
    <cfRule type="cellIs" dxfId="1071" priority="112" operator="equal">
      <formula>"UNREG"</formula>
    </cfRule>
  </conditionalFormatting>
  <conditionalFormatting sqref="AR402:AR403">
    <cfRule type="duplicateValues" dxfId="1070" priority="111"/>
  </conditionalFormatting>
  <conditionalFormatting sqref="AR402:AR403">
    <cfRule type="duplicateValues" dxfId="1069" priority="110"/>
  </conditionalFormatting>
  <conditionalFormatting sqref="AR402:AR403">
    <cfRule type="duplicateValues" dxfId="1068" priority="109"/>
  </conditionalFormatting>
  <conditionalFormatting sqref="AR402:AR403">
    <cfRule type="duplicateValues" dxfId="1067" priority="108"/>
  </conditionalFormatting>
  <conditionalFormatting sqref="AZ394:AZ413">
    <cfRule type="cellIs" dxfId="1066" priority="107" operator="equal">
      <formula>"KM33"</formula>
    </cfRule>
  </conditionalFormatting>
  <conditionalFormatting sqref="BA394:BA413">
    <cfRule type="cellIs" dxfId="1065" priority="106" operator="equal">
      <formula>"UNREG"</formula>
    </cfRule>
  </conditionalFormatting>
  <conditionalFormatting sqref="BF394:BF413">
    <cfRule type="cellIs" dxfId="1064" priority="105" operator="equal">
      <formula>"KM33"</formula>
    </cfRule>
  </conditionalFormatting>
  <conditionalFormatting sqref="BD404:BD413">
    <cfRule type="duplicateValues" dxfId="1063" priority="104"/>
  </conditionalFormatting>
  <conditionalFormatting sqref="BD404:BD413">
    <cfRule type="duplicateValues" dxfId="1062" priority="103"/>
  </conditionalFormatting>
  <conditionalFormatting sqref="BD404:BD413">
    <cfRule type="duplicateValues" dxfId="1061" priority="102"/>
  </conditionalFormatting>
  <conditionalFormatting sqref="BG394:BG413">
    <cfRule type="cellIs" dxfId="1060" priority="101" operator="equal">
      <formula>"UNREG"</formula>
    </cfRule>
  </conditionalFormatting>
  <conditionalFormatting sqref="BD400:BD403">
    <cfRule type="duplicateValues" dxfId="1059" priority="100"/>
  </conditionalFormatting>
  <conditionalFormatting sqref="BD400:BD403">
    <cfRule type="duplicateValues" dxfId="1058" priority="99"/>
  </conditionalFormatting>
  <conditionalFormatting sqref="BD400:BD403">
    <cfRule type="duplicateValues" dxfId="1057" priority="98"/>
  </conditionalFormatting>
  <conditionalFormatting sqref="BD400:BD403">
    <cfRule type="duplicateValues" dxfId="1056" priority="97"/>
  </conditionalFormatting>
  <conditionalFormatting sqref="AR394:AR401">
    <cfRule type="duplicateValues" dxfId="1055" priority="96"/>
  </conditionalFormatting>
  <conditionalFormatting sqref="AR394:AR401">
    <cfRule type="duplicateValues" dxfId="1054" priority="95"/>
  </conditionalFormatting>
  <conditionalFormatting sqref="AR394:AR401">
    <cfRule type="duplicateValues" dxfId="1053" priority="94"/>
  </conditionalFormatting>
  <conditionalFormatting sqref="BD394:BD399">
    <cfRule type="duplicateValues" dxfId="1052" priority="93"/>
  </conditionalFormatting>
  <conditionalFormatting sqref="BD394:BD399">
    <cfRule type="duplicateValues" dxfId="1051" priority="92"/>
  </conditionalFormatting>
  <conditionalFormatting sqref="BD394:BD399">
    <cfRule type="duplicateValues" dxfId="1050" priority="91"/>
  </conditionalFormatting>
  <conditionalFormatting sqref="B406:B413">
    <cfRule type="duplicateValues" dxfId="1049" priority="90"/>
  </conditionalFormatting>
  <conditionalFormatting sqref="B406:B413">
    <cfRule type="duplicateValues" dxfId="1048" priority="89"/>
  </conditionalFormatting>
  <conditionalFormatting sqref="B406:B413">
    <cfRule type="duplicateValues" dxfId="1047" priority="88"/>
  </conditionalFormatting>
  <conditionalFormatting sqref="H406:H413">
    <cfRule type="duplicateValues" dxfId="1046" priority="87"/>
  </conditionalFormatting>
  <conditionalFormatting sqref="H406:H413">
    <cfRule type="duplicateValues" dxfId="1045" priority="86"/>
  </conditionalFormatting>
  <conditionalFormatting sqref="H406:H413">
    <cfRule type="duplicateValues" dxfId="1044" priority="85"/>
  </conditionalFormatting>
  <conditionalFormatting sqref="T407:T413">
    <cfRule type="duplicateValues" dxfId="1043" priority="84"/>
  </conditionalFormatting>
  <conditionalFormatting sqref="T407:T413">
    <cfRule type="duplicateValues" dxfId="1042" priority="83"/>
  </conditionalFormatting>
  <conditionalFormatting sqref="T407:T413">
    <cfRule type="duplicateValues" dxfId="1041" priority="82"/>
  </conditionalFormatting>
  <conditionalFormatting sqref="AL404:AL413">
    <cfRule type="duplicateValues" dxfId="1040" priority="81"/>
  </conditionalFormatting>
  <conditionalFormatting sqref="AL404:AL413">
    <cfRule type="duplicateValues" dxfId="1039" priority="80"/>
  </conditionalFormatting>
  <conditionalFormatting sqref="AL404:AL413">
    <cfRule type="duplicateValues" dxfId="1038" priority="79"/>
  </conditionalFormatting>
  <conditionalFormatting sqref="AL402:AL403">
    <cfRule type="duplicateValues" dxfId="1037" priority="78"/>
  </conditionalFormatting>
  <conditionalFormatting sqref="AL402:AL403">
    <cfRule type="duplicateValues" dxfId="1036" priority="77"/>
  </conditionalFormatting>
  <conditionalFormatting sqref="AL402:AL403">
    <cfRule type="duplicateValues" dxfId="1035" priority="76"/>
  </conditionalFormatting>
  <conditionalFormatting sqref="AL402:AL403">
    <cfRule type="duplicateValues" dxfId="1034" priority="75"/>
  </conditionalFormatting>
  <conditionalFormatting sqref="AX406:AX413">
    <cfRule type="duplicateValues" dxfId="1033" priority="74"/>
  </conditionalFormatting>
  <conditionalFormatting sqref="AX406:AX413">
    <cfRule type="duplicateValues" dxfId="1032" priority="73"/>
  </conditionalFormatting>
  <conditionalFormatting sqref="AX406:AX413">
    <cfRule type="duplicateValues" dxfId="1031" priority="72"/>
  </conditionalFormatting>
  <conditionalFormatting sqref="BF394:BF417 AZ394:AZ417 AT394:AT417 AN394:AN417 AH394:AH417 AB394:AB417 V394:V417 P394:P417 D414:D417 J394:J417">
    <cfRule type="cellIs" dxfId="1030" priority="66" operator="equal">
      <formula>"KM 69"</formula>
    </cfRule>
    <cfRule type="cellIs" dxfId="1029" priority="67" operator="equal">
      <formula>"KM 65"</formula>
    </cfRule>
  </conditionalFormatting>
  <conditionalFormatting sqref="P394:P417 V394:V417 AB394:AB417 AH394:AH417 AN394:AN417 AT394:AT417 AZ394:AZ417 BF394:BF417 D414:D417 J394:J417">
    <cfRule type="cellIs" dxfId="1028" priority="65" operator="equal">
      <formula>"KM 34"</formula>
    </cfRule>
  </conditionalFormatting>
  <conditionalFormatting sqref="D394:D413">
    <cfRule type="cellIs" dxfId="1027" priority="64" operator="equal">
      <formula>"KM33"</formula>
    </cfRule>
  </conditionalFormatting>
  <conditionalFormatting sqref="D394:D413">
    <cfRule type="cellIs" dxfId="1026" priority="62" operator="equal">
      <formula>"KM 69"</formula>
    </cfRule>
    <cfRule type="cellIs" dxfId="1025" priority="63" operator="equal">
      <formula>"KM 65"</formula>
    </cfRule>
  </conditionalFormatting>
  <conditionalFormatting sqref="D394:D413">
    <cfRule type="cellIs" dxfId="1024" priority="61" operator="equal">
      <formula>"KM 34"</formula>
    </cfRule>
  </conditionalFormatting>
  <conditionalFormatting sqref="BE356">
    <cfRule type="cellIs" dxfId="1023" priority="47" operator="equal">
      <formula>"LOW CV CT"</formula>
    </cfRule>
    <cfRule type="cellIs" dxfId="1022" priority="48" operator="equal">
      <formula>"LOW CV CT.."</formula>
    </cfRule>
    <cfRule type="cellIs" dxfId="1021" priority="49" operator="equal">
      <formula>"LOW CV CT."</formula>
    </cfRule>
    <cfRule type="cellIs" dxfId="1020" priority="50" operator="equal">
      <formula>"T200 CT2"</formula>
    </cfRule>
    <cfRule type="cellIs" dxfId="1019" priority="51" operator="equal">
      <formula>"T300 CT2"</formula>
    </cfRule>
    <cfRule type="cellIs" dxfId="1018" priority="52" operator="equal">
      <formula>"T200 CT1."</formula>
    </cfRule>
    <cfRule type="cellIs" dxfId="1017" priority="53" operator="equal">
      <formula>"T200 CT1"</formula>
    </cfRule>
    <cfRule type="cellIs" dxfId="1016" priority="54" operator="equal">
      <formula>"T300 CT1."</formula>
    </cfRule>
    <cfRule type="cellIs" dxfId="1015" priority="55" operator="equal">
      <formula>"T300 CT1"</formula>
    </cfRule>
    <cfRule type="cellIs" dxfId="1014" priority="56" operator="equal">
      <formula>"HIASH PRG"</formula>
    </cfRule>
    <cfRule type="cellIs" dxfId="1013" priority="57" operator="equal">
      <formula>"LOW CV HI TS"</formula>
    </cfRule>
    <cfRule type="cellIs" dxfId="1012" priority="58" operator="equal">
      <formula>"LOW CA PRG"</formula>
    </cfRule>
    <cfRule type="cellIs" dxfId="1011" priority="59" operator="equal">
      <formula>"PB 700"</formula>
    </cfRule>
    <cfRule type="cellIs" dxfId="1010" priority="60" operator="equal">
      <formula>"PB 600"</formula>
    </cfRule>
  </conditionalFormatting>
  <conditionalFormatting sqref="BF355">
    <cfRule type="cellIs" dxfId="1009" priority="46" operator="equal">
      <formula>"KM33"</formula>
    </cfRule>
  </conditionalFormatting>
  <conditionalFormatting sqref="BF355">
    <cfRule type="cellIs" dxfId="1008" priority="44" operator="equal">
      <formula>"KM 69"</formula>
    </cfRule>
    <cfRule type="cellIs" dxfId="1007" priority="45" operator="equal">
      <formula>"KM 65"</formula>
    </cfRule>
  </conditionalFormatting>
  <conditionalFormatting sqref="BF355">
    <cfRule type="cellIs" dxfId="1006" priority="43" operator="equal">
      <formula>"KM 34"</formula>
    </cfRule>
  </conditionalFormatting>
  <conditionalFormatting sqref="BF356">
    <cfRule type="cellIs" dxfId="1005" priority="42" operator="equal">
      <formula>"UNREG"</formula>
    </cfRule>
  </conditionalFormatting>
  <conditionalFormatting sqref="BE355">
    <cfRule type="cellIs" dxfId="1004" priority="41" operator="equal">
      <formula>"KM33"</formula>
    </cfRule>
  </conditionalFormatting>
  <conditionalFormatting sqref="BE355">
    <cfRule type="cellIs" dxfId="1003" priority="39" operator="equal">
      <formula>"KM 69"</formula>
    </cfRule>
    <cfRule type="cellIs" dxfId="1002" priority="40" operator="equal">
      <formula>"KM 65"</formula>
    </cfRule>
  </conditionalFormatting>
  <conditionalFormatting sqref="BE355">
    <cfRule type="cellIs" dxfId="1001" priority="38" operator="equal">
      <formula>"KM 34"</formula>
    </cfRule>
  </conditionalFormatting>
  <conditionalFormatting sqref="BE391">
    <cfRule type="cellIs" dxfId="1000" priority="24" operator="equal">
      <formula>"LOW CV CT"</formula>
    </cfRule>
    <cfRule type="cellIs" dxfId="999" priority="25" operator="equal">
      <formula>"LOW CV CT.."</formula>
    </cfRule>
    <cfRule type="cellIs" dxfId="998" priority="26" operator="equal">
      <formula>"LOW CV CT."</formula>
    </cfRule>
    <cfRule type="cellIs" dxfId="997" priority="27" operator="equal">
      <formula>"T200 CT2"</formula>
    </cfRule>
    <cfRule type="cellIs" dxfId="996" priority="28" operator="equal">
      <formula>"T300 CT2"</formula>
    </cfRule>
    <cfRule type="cellIs" dxfId="995" priority="29" operator="equal">
      <formula>"T200 CT1."</formula>
    </cfRule>
    <cfRule type="cellIs" dxfId="994" priority="30" operator="equal">
      <formula>"T200 CT1"</formula>
    </cfRule>
    <cfRule type="cellIs" dxfId="993" priority="31" operator="equal">
      <formula>"T300 CT1."</formula>
    </cfRule>
    <cfRule type="cellIs" dxfId="992" priority="32" operator="equal">
      <formula>"T300 CT1"</formula>
    </cfRule>
    <cfRule type="cellIs" dxfId="991" priority="33" operator="equal">
      <formula>"HIASH PRG"</formula>
    </cfRule>
    <cfRule type="cellIs" dxfId="990" priority="34" operator="equal">
      <formula>"LOW CV HI TS"</formula>
    </cfRule>
    <cfRule type="cellIs" dxfId="989" priority="35" operator="equal">
      <formula>"LOW CA PRG"</formula>
    </cfRule>
    <cfRule type="cellIs" dxfId="988" priority="36" operator="equal">
      <formula>"PB 700"</formula>
    </cfRule>
    <cfRule type="cellIs" dxfId="987" priority="37" operator="equal">
      <formula>"PB 600"</formula>
    </cfRule>
  </conditionalFormatting>
  <conditionalFormatting sqref="BF390">
    <cfRule type="cellIs" dxfId="986" priority="23" operator="equal">
      <formula>"KM33"</formula>
    </cfRule>
  </conditionalFormatting>
  <conditionalFormatting sqref="BF390">
    <cfRule type="cellIs" dxfId="985" priority="21" operator="equal">
      <formula>"KM 69"</formula>
    </cfRule>
    <cfRule type="cellIs" dxfId="984" priority="22" operator="equal">
      <formula>"KM 65"</formula>
    </cfRule>
  </conditionalFormatting>
  <conditionalFormatting sqref="BF390">
    <cfRule type="cellIs" dxfId="983" priority="20" operator="equal">
      <formula>"KM 34"</formula>
    </cfRule>
  </conditionalFormatting>
  <conditionalFormatting sqref="BF391">
    <cfRule type="cellIs" dxfId="982" priority="19" operator="equal">
      <formula>"UNREG"</formula>
    </cfRule>
  </conditionalFormatting>
  <conditionalFormatting sqref="BE390">
    <cfRule type="cellIs" dxfId="981" priority="18" operator="equal">
      <formula>"KM33"</formula>
    </cfRule>
  </conditionalFormatting>
  <conditionalFormatting sqref="BE390">
    <cfRule type="cellIs" dxfId="980" priority="16" operator="equal">
      <formula>"KM 69"</formula>
    </cfRule>
    <cfRule type="cellIs" dxfId="979" priority="17" operator="equal">
      <formula>"KM 65"</formula>
    </cfRule>
  </conditionalFormatting>
  <conditionalFormatting sqref="BE390">
    <cfRule type="cellIs" dxfId="978" priority="15" operator="equal">
      <formula>"KM 34"</formula>
    </cfRule>
  </conditionalFormatting>
  <conditionalFormatting sqref="BD363">
    <cfRule type="duplicateValues" dxfId="977" priority="10"/>
  </conditionalFormatting>
  <conditionalFormatting sqref="BD363">
    <cfRule type="duplicateValues" dxfId="976" priority="9"/>
  </conditionalFormatting>
  <conditionalFormatting sqref="BD363">
    <cfRule type="duplicateValues" dxfId="975" priority="8"/>
  </conditionalFormatting>
  <conditionalFormatting sqref="B406">
    <cfRule type="duplicateValues" dxfId="974" priority="7"/>
  </conditionalFormatting>
  <conditionalFormatting sqref="B406">
    <cfRule type="duplicateValues" dxfId="973" priority="6"/>
  </conditionalFormatting>
  <conditionalFormatting sqref="B406">
    <cfRule type="duplicateValues" dxfId="972" priority="5"/>
  </conditionalFormatting>
  <conditionalFormatting sqref="B406">
    <cfRule type="duplicateValues" dxfId="971" priority="4"/>
  </conditionalFormatting>
  <conditionalFormatting sqref="BD362">
    <cfRule type="duplicateValues" dxfId="970" priority="3"/>
  </conditionalFormatting>
  <conditionalFormatting sqref="BD362">
    <cfRule type="duplicateValues" dxfId="969" priority="2"/>
  </conditionalFormatting>
  <conditionalFormatting sqref="BD362">
    <cfRule type="duplicateValues" dxfId="968" priority="1"/>
  </conditionalFormatting>
  <pageMargins left="0.7" right="0.7" top="0.75" bottom="0.75" header="0.3" footer="0.3"/>
  <pageSetup paperSize="9" orientation="portrait" horizontalDpi="4294967293" verticalDpi="72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764"/>
  <sheetViews>
    <sheetView showGridLines="0" zoomScaleNormal="100" workbookViewId="0">
      <pane ySplit="6" topLeftCell="A617" activePane="bottomLeft" state="frozen"/>
      <selection pane="bottomLeft" activeCell="F625" sqref="F625"/>
    </sheetView>
  </sheetViews>
  <sheetFormatPr defaultRowHeight="15"/>
  <cols>
    <col min="2" max="3" width="12.5703125" customWidth="1"/>
    <col min="4" max="4" width="12.7109375" customWidth="1"/>
    <col min="5" max="5" width="10.7109375" customWidth="1"/>
    <col min="7" max="7" width="12.7109375" style="413" customWidth="1"/>
    <col min="8" max="8" width="10.5703125" style="413" customWidth="1"/>
    <col min="9" max="9" width="11.28515625" style="413" customWidth="1"/>
    <col min="10" max="11" width="8.85546875" style="413"/>
    <col min="12" max="12" width="24.140625" style="413" customWidth="1"/>
    <col min="14" max="14" width="11.140625" bestFit="1" customWidth="1"/>
  </cols>
  <sheetData>
    <row r="1" spans="1:12">
      <c r="B1" s="62" t="s">
        <v>66</v>
      </c>
      <c r="C1" s="62" t="s">
        <v>67</v>
      </c>
      <c r="D1" s="37" t="s">
        <v>68</v>
      </c>
      <c r="E1" s="67" t="s">
        <v>111</v>
      </c>
      <c r="F1" s="37" t="s">
        <v>74</v>
      </c>
    </row>
    <row r="2" spans="1:12">
      <c r="B2" s="37" t="s">
        <v>69</v>
      </c>
      <c r="C2" s="37" t="s">
        <v>70</v>
      </c>
      <c r="D2" s="37" t="s">
        <v>71</v>
      </c>
      <c r="E2" s="67" t="s">
        <v>112</v>
      </c>
      <c r="F2" s="37" t="s">
        <v>75</v>
      </c>
    </row>
    <row r="3" spans="1:12">
      <c r="B3" s="37" t="s">
        <v>65</v>
      </c>
      <c r="C3" s="37" t="s">
        <v>72</v>
      </c>
      <c r="D3" s="67" t="s">
        <v>73</v>
      </c>
      <c r="E3" s="67" t="s">
        <v>113</v>
      </c>
      <c r="F3" s="37" t="s">
        <v>75</v>
      </c>
    </row>
    <row r="4" spans="1:12">
      <c r="B4" s="37" t="s">
        <v>110</v>
      </c>
      <c r="C4" s="62" t="s">
        <v>108</v>
      </c>
      <c r="D4" s="37" t="s">
        <v>106</v>
      </c>
      <c r="E4" s="67" t="s">
        <v>116</v>
      </c>
      <c r="F4" s="37" t="s">
        <v>114</v>
      </c>
    </row>
    <row r="5" spans="1:12">
      <c r="B5" s="67" t="s">
        <v>107</v>
      </c>
      <c r="C5" s="37" t="s">
        <v>109</v>
      </c>
      <c r="D5" s="37" t="s">
        <v>115</v>
      </c>
      <c r="E5" s="67" t="s">
        <v>117</v>
      </c>
    </row>
    <row r="8" spans="1:12" s="56" customFormat="1">
      <c r="B8" s="1025" t="s">
        <v>147</v>
      </c>
      <c r="C8" s="1025"/>
      <c r="D8" s="1025"/>
      <c r="E8" s="1025"/>
      <c r="G8" s="581"/>
      <c r="H8" s="582"/>
      <c r="I8" s="581"/>
      <c r="J8" s="581"/>
      <c r="K8" s="581"/>
      <c r="L8" s="581"/>
    </row>
    <row r="9" spans="1:12" s="56" customFormat="1">
      <c r="B9" s="1026" t="s">
        <v>16</v>
      </c>
      <c r="C9" s="1027" t="s">
        <v>0</v>
      </c>
      <c r="D9" s="1027"/>
      <c r="E9" s="1027"/>
      <c r="G9" s="581"/>
      <c r="H9" s="582"/>
      <c r="I9" s="581"/>
      <c r="J9" s="581"/>
      <c r="K9" s="581"/>
      <c r="L9" s="581"/>
    </row>
    <row r="10" spans="1:12" s="56" customFormat="1">
      <c r="B10" s="1026"/>
      <c r="C10" s="187" t="s">
        <v>85</v>
      </c>
      <c r="D10" s="188" t="s">
        <v>86</v>
      </c>
      <c r="E10" s="189" t="s">
        <v>28</v>
      </c>
      <c r="G10" s="581"/>
      <c r="H10" s="581"/>
      <c r="I10" s="581"/>
      <c r="J10" s="581"/>
      <c r="K10" s="581"/>
      <c r="L10" s="581"/>
    </row>
    <row r="11" spans="1:12" ht="15.75">
      <c r="A11">
        <v>1</v>
      </c>
      <c r="B11" s="1028">
        <v>0.16666666666666666</v>
      </c>
      <c r="C11" s="834">
        <v>303</v>
      </c>
      <c r="D11" s="425" t="s">
        <v>447</v>
      </c>
      <c r="E11" s="78" t="s">
        <v>393</v>
      </c>
      <c r="G11" s="1021" t="s">
        <v>78</v>
      </c>
      <c r="H11" s="1021"/>
      <c r="I11" s="1021" t="s">
        <v>88</v>
      </c>
      <c r="J11" s="1021"/>
      <c r="K11" s="1021"/>
      <c r="L11" s="1021"/>
    </row>
    <row r="12" spans="1:12" ht="15.75">
      <c r="A12">
        <v>2</v>
      </c>
      <c r="B12" s="1028"/>
      <c r="C12" s="834">
        <v>271</v>
      </c>
      <c r="D12" s="425" t="s">
        <v>447</v>
      </c>
      <c r="E12" s="78" t="s">
        <v>393</v>
      </c>
      <c r="G12" s="579" t="s">
        <v>152</v>
      </c>
      <c r="H12" s="579" t="s">
        <v>28</v>
      </c>
      <c r="I12" s="579" t="s">
        <v>80</v>
      </c>
      <c r="J12" s="579" t="s">
        <v>25</v>
      </c>
      <c r="K12" s="579" t="s">
        <v>81</v>
      </c>
      <c r="L12" s="580" t="s">
        <v>82</v>
      </c>
    </row>
    <row r="13" spans="1:12" s="169" customFormat="1" ht="15.75">
      <c r="A13" s="169">
        <v>3</v>
      </c>
      <c r="B13" s="1028"/>
      <c r="C13" s="834">
        <v>307</v>
      </c>
      <c r="D13" s="425" t="s">
        <v>447</v>
      </c>
      <c r="E13" s="78" t="s">
        <v>393</v>
      </c>
      <c r="G13" s="762" t="s">
        <v>763</v>
      </c>
      <c r="H13" s="78" t="s">
        <v>356</v>
      </c>
      <c r="I13" s="238">
        <v>2</v>
      </c>
      <c r="J13" s="585">
        <f>COUNTIF(D11:D65,G13)</f>
        <v>1</v>
      </c>
      <c r="K13" s="585">
        <f>IFERROR(I13-J13,"")</f>
        <v>1</v>
      </c>
      <c r="L13" s="580"/>
    </row>
    <row r="14" spans="1:12" s="169" customFormat="1" ht="15.75">
      <c r="A14" s="169">
        <v>4</v>
      </c>
      <c r="B14" s="1028"/>
      <c r="C14" s="592">
        <v>392</v>
      </c>
      <c r="D14" s="437" t="s">
        <v>548</v>
      </c>
      <c r="E14" s="78" t="s">
        <v>549</v>
      </c>
      <c r="G14" s="418" t="s">
        <v>566</v>
      </c>
      <c r="H14" s="78" t="s">
        <v>356</v>
      </c>
      <c r="I14" s="238">
        <v>7</v>
      </c>
      <c r="J14" s="585">
        <f>COUNTIF(D11:D65,G14)</f>
        <v>2</v>
      </c>
      <c r="K14" s="585">
        <f t="shared" ref="K14:K28" si="0">IFERROR(I14-J14,"")</f>
        <v>5</v>
      </c>
      <c r="L14" s="580"/>
    </row>
    <row r="15" spans="1:12" s="169" customFormat="1" ht="15.75">
      <c r="A15" s="169">
        <v>5</v>
      </c>
      <c r="B15" s="1028"/>
      <c r="C15" s="238">
        <v>418</v>
      </c>
      <c r="D15" s="437" t="s">
        <v>548</v>
      </c>
      <c r="E15" s="78" t="s">
        <v>549</v>
      </c>
      <c r="G15" s="425" t="s">
        <v>447</v>
      </c>
      <c r="H15" s="78" t="s">
        <v>393</v>
      </c>
      <c r="I15" s="238">
        <v>3</v>
      </c>
      <c r="J15" s="585">
        <f>COUNTIF(D11:D65,G15)</f>
        <v>3</v>
      </c>
      <c r="K15" s="585">
        <f t="shared" si="0"/>
        <v>0</v>
      </c>
      <c r="L15" s="580"/>
    </row>
    <row r="16" spans="1:12" s="169" customFormat="1" ht="15.75">
      <c r="A16" s="169">
        <v>6</v>
      </c>
      <c r="B16" s="1028"/>
      <c r="C16" s="238">
        <v>289</v>
      </c>
      <c r="D16" s="437" t="s">
        <v>548</v>
      </c>
      <c r="E16" s="78" t="s">
        <v>549</v>
      </c>
      <c r="G16" s="426" t="s">
        <v>394</v>
      </c>
      <c r="H16" s="78" t="s">
        <v>393</v>
      </c>
      <c r="I16" s="238"/>
      <c r="J16" s="585">
        <f>COUNTIF(D11:D65,G16)</f>
        <v>0</v>
      </c>
      <c r="K16" s="585">
        <f t="shared" si="0"/>
        <v>0</v>
      </c>
      <c r="L16" s="580"/>
    </row>
    <row r="17" spans="1:12" s="169" customFormat="1" ht="15.75">
      <c r="A17" s="169">
        <v>7</v>
      </c>
      <c r="B17" s="1028"/>
      <c r="C17" s="238">
        <v>284</v>
      </c>
      <c r="D17" s="437" t="s">
        <v>548</v>
      </c>
      <c r="E17" s="78" t="s">
        <v>549</v>
      </c>
      <c r="G17" s="427" t="s">
        <v>395</v>
      </c>
      <c r="H17" s="78" t="s">
        <v>393</v>
      </c>
      <c r="I17" s="238"/>
      <c r="J17" s="585">
        <f>COUNTIF(D11:D65,G17)</f>
        <v>0</v>
      </c>
      <c r="K17" s="585">
        <f t="shared" si="0"/>
        <v>0</v>
      </c>
      <c r="L17" s="580"/>
    </row>
    <row r="18" spans="1:12">
      <c r="A18" s="169">
        <v>8</v>
      </c>
      <c r="B18" s="1028"/>
      <c r="C18" s="238">
        <v>322</v>
      </c>
      <c r="D18" s="434" t="s">
        <v>550</v>
      </c>
      <c r="E18" s="78" t="s">
        <v>549</v>
      </c>
      <c r="G18" s="356" t="s">
        <v>65</v>
      </c>
      <c r="H18" s="78" t="s">
        <v>666</v>
      </c>
      <c r="I18" s="238">
        <v>4</v>
      </c>
      <c r="J18" s="585">
        <f>COUNTIF(D11:D65,G18)</f>
        <v>5</v>
      </c>
      <c r="K18" s="585">
        <f t="shared" si="0"/>
        <v>-1</v>
      </c>
      <c r="L18" s="81"/>
    </row>
    <row r="19" spans="1:12">
      <c r="A19" s="169">
        <v>9</v>
      </c>
      <c r="B19" s="1028"/>
      <c r="C19" s="238">
        <v>359</v>
      </c>
      <c r="D19" s="434" t="s">
        <v>550</v>
      </c>
      <c r="E19" s="78" t="s">
        <v>549</v>
      </c>
      <c r="G19" s="356" t="s">
        <v>574</v>
      </c>
      <c r="H19" s="78" t="s">
        <v>667</v>
      </c>
      <c r="I19" s="238">
        <v>3</v>
      </c>
      <c r="J19" s="585">
        <f>COUNTIF(D11:D65,G19)</f>
        <v>6</v>
      </c>
      <c r="K19" s="585">
        <f t="shared" si="0"/>
        <v>-3</v>
      </c>
      <c r="L19" s="81"/>
    </row>
    <row r="20" spans="1:12">
      <c r="A20" s="169">
        <v>10</v>
      </c>
      <c r="B20" s="1028"/>
      <c r="C20" s="238">
        <v>313</v>
      </c>
      <c r="D20" s="434" t="s">
        <v>550</v>
      </c>
      <c r="E20" s="78" t="s">
        <v>549</v>
      </c>
      <c r="G20" s="724" t="s">
        <v>70</v>
      </c>
      <c r="H20" s="78" t="s">
        <v>398</v>
      </c>
      <c r="I20" s="238"/>
      <c r="J20" s="585">
        <f>COUNTIF(D11:D65,G20)</f>
        <v>0</v>
      </c>
      <c r="K20" s="585">
        <f t="shared" si="0"/>
        <v>0</v>
      </c>
      <c r="L20" s="81"/>
    </row>
    <row r="21" spans="1:12">
      <c r="A21" s="169">
        <v>11</v>
      </c>
      <c r="B21" s="1028"/>
      <c r="C21" s="238">
        <v>290</v>
      </c>
      <c r="D21" s="356" t="s">
        <v>65</v>
      </c>
      <c r="E21" s="78" t="s">
        <v>666</v>
      </c>
      <c r="G21" s="433" t="s">
        <v>427</v>
      </c>
      <c r="H21" s="78" t="s">
        <v>399</v>
      </c>
      <c r="I21" s="238">
        <v>3</v>
      </c>
      <c r="J21" s="585">
        <f>COUNTIF(D11:D65,G21)</f>
        <v>4</v>
      </c>
      <c r="K21" s="585">
        <f t="shared" si="0"/>
        <v>-1</v>
      </c>
      <c r="L21" s="81"/>
    </row>
    <row r="22" spans="1:12">
      <c r="A22" s="169">
        <v>12</v>
      </c>
      <c r="B22" s="1028"/>
      <c r="C22" s="238">
        <v>362</v>
      </c>
      <c r="D22" s="356" t="s">
        <v>65</v>
      </c>
      <c r="E22" s="78" t="s">
        <v>666</v>
      </c>
      <c r="G22" s="434" t="s">
        <v>550</v>
      </c>
      <c r="H22" s="78" t="s">
        <v>549</v>
      </c>
      <c r="I22" s="238">
        <v>4</v>
      </c>
      <c r="J22" s="585">
        <f>COUNTIF(D11:D65,G22)</f>
        <v>3</v>
      </c>
      <c r="K22" s="585">
        <f t="shared" si="0"/>
        <v>1</v>
      </c>
      <c r="L22" s="81"/>
    </row>
    <row r="23" spans="1:12">
      <c r="A23" s="169">
        <v>13</v>
      </c>
      <c r="B23" s="1028"/>
      <c r="C23" s="238">
        <v>330</v>
      </c>
      <c r="D23" s="356" t="s">
        <v>65</v>
      </c>
      <c r="E23" s="78" t="s">
        <v>666</v>
      </c>
      <c r="G23" s="437" t="s">
        <v>548</v>
      </c>
      <c r="H23" s="78" t="s">
        <v>549</v>
      </c>
      <c r="I23" s="238">
        <v>5</v>
      </c>
      <c r="J23" s="585">
        <f>COUNTIF(D11:D65,G23)</f>
        <v>4</v>
      </c>
      <c r="K23" s="585">
        <f t="shared" si="0"/>
        <v>1</v>
      </c>
      <c r="L23" s="81"/>
    </row>
    <row r="24" spans="1:12">
      <c r="A24" s="169">
        <v>14</v>
      </c>
      <c r="B24" s="1028"/>
      <c r="C24" s="238">
        <v>269</v>
      </c>
      <c r="D24" s="356" t="s">
        <v>65</v>
      </c>
      <c r="E24" s="78" t="s">
        <v>666</v>
      </c>
      <c r="G24" s="238"/>
      <c r="H24" s="238"/>
      <c r="I24" s="238"/>
      <c r="J24" s="585">
        <f>COUNTIF(D11:D65,G24)</f>
        <v>0</v>
      </c>
      <c r="K24" s="585">
        <f t="shared" si="0"/>
        <v>0</v>
      </c>
      <c r="L24" s="81"/>
    </row>
    <row r="25" spans="1:12">
      <c r="A25" s="169">
        <v>15</v>
      </c>
      <c r="B25" s="1028"/>
      <c r="C25" s="238">
        <v>417</v>
      </c>
      <c r="D25" s="356" t="s">
        <v>65</v>
      </c>
      <c r="E25" s="78" t="s">
        <v>666</v>
      </c>
      <c r="G25" s="238"/>
      <c r="H25" s="238"/>
      <c r="I25" s="238"/>
      <c r="J25" s="585">
        <f>COUNTIF(D11:D65,G25)</f>
        <v>0</v>
      </c>
      <c r="K25" s="585">
        <f t="shared" si="0"/>
        <v>0</v>
      </c>
      <c r="L25" s="81"/>
    </row>
    <row r="26" spans="1:12">
      <c r="A26" s="169">
        <v>16</v>
      </c>
      <c r="B26" s="1028"/>
      <c r="C26" s="592">
        <v>346</v>
      </c>
      <c r="D26" s="762" t="s">
        <v>763</v>
      </c>
      <c r="E26" s="78" t="s">
        <v>356</v>
      </c>
      <c r="G26" s="81"/>
      <c r="H26" s="81"/>
      <c r="I26" s="81"/>
      <c r="J26" s="585">
        <f>COUNTIF(D11:D65,G26)</f>
        <v>0</v>
      </c>
      <c r="K26" s="585">
        <f t="shared" si="0"/>
        <v>0</v>
      </c>
      <c r="L26" s="81"/>
    </row>
    <row r="27" spans="1:12">
      <c r="A27" s="169">
        <v>17</v>
      </c>
      <c r="B27" s="1028"/>
      <c r="C27" s="238">
        <v>304</v>
      </c>
      <c r="D27" s="418" t="s">
        <v>566</v>
      </c>
      <c r="E27" s="78" t="s">
        <v>356</v>
      </c>
      <c r="G27" s="81"/>
      <c r="H27" s="81"/>
      <c r="I27" s="81"/>
      <c r="J27" s="585">
        <f>COUNTIF(D11:D65,G27)</f>
        <v>0</v>
      </c>
      <c r="K27" s="585">
        <f t="shared" si="0"/>
        <v>0</v>
      </c>
      <c r="L27" s="81"/>
    </row>
    <row r="28" spans="1:12">
      <c r="A28" s="169">
        <v>18</v>
      </c>
      <c r="B28" s="1028"/>
      <c r="C28" s="238">
        <v>407</v>
      </c>
      <c r="D28" s="418" t="s">
        <v>566</v>
      </c>
      <c r="E28" s="78" t="s">
        <v>356</v>
      </c>
      <c r="G28" s="1023" t="s">
        <v>87</v>
      </c>
      <c r="H28" s="1024"/>
      <c r="I28" s="583">
        <f>SUM(I13:I27)</f>
        <v>31</v>
      </c>
      <c r="J28" s="594">
        <f>+SUM(J13:J27)</f>
        <v>28</v>
      </c>
      <c r="K28" s="594">
        <f t="shared" si="0"/>
        <v>3</v>
      </c>
      <c r="L28" s="81"/>
    </row>
    <row r="29" spans="1:12">
      <c r="A29" s="169">
        <v>19</v>
      </c>
      <c r="B29" s="1028"/>
      <c r="C29" s="238">
        <v>393</v>
      </c>
      <c r="D29" s="356" t="s">
        <v>574</v>
      </c>
      <c r="E29" s="78" t="s">
        <v>667</v>
      </c>
    </row>
    <row r="30" spans="1:12">
      <c r="A30" s="169">
        <v>20</v>
      </c>
      <c r="B30" s="1028"/>
      <c r="C30" s="238">
        <v>247</v>
      </c>
      <c r="D30" s="356" t="s">
        <v>574</v>
      </c>
      <c r="E30" s="78" t="s">
        <v>667</v>
      </c>
      <c r="G30" s="584" t="s">
        <v>80</v>
      </c>
      <c r="H30" s="584" t="s">
        <v>83</v>
      </c>
      <c r="I30" s="584" t="s">
        <v>64</v>
      </c>
    </row>
    <row r="31" spans="1:12">
      <c r="A31" s="169">
        <v>21</v>
      </c>
      <c r="B31" s="1028"/>
      <c r="C31" s="238">
        <v>401</v>
      </c>
      <c r="D31" s="356" t="s">
        <v>574</v>
      </c>
      <c r="E31" s="78" t="s">
        <v>667</v>
      </c>
      <c r="G31" s="41">
        <f>I28</f>
        <v>31</v>
      </c>
      <c r="H31" s="41">
        <f>J28</f>
        <v>28</v>
      </c>
      <c r="I31" s="42">
        <f>IFERROR(H31/G31,"")</f>
        <v>0.90322580645161288</v>
      </c>
    </row>
    <row r="32" spans="1:12">
      <c r="A32" s="169">
        <v>22</v>
      </c>
      <c r="B32" s="1028"/>
      <c r="C32" s="238">
        <v>326</v>
      </c>
      <c r="D32" s="356" t="s">
        <v>574</v>
      </c>
      <c r="E32" s="78" t="s">
        <v>667</v>
      </c>
    </row>
    <row r="33" spans="1:12">
      <c r="A33" s="169">
        <v>23</v>
      </c>
      <c r="B33" s="1028"/>
      <c r="C33" s="238">
        <v>297</v>
      </c>
      <c r="D33" s="356" t="s">
        <v>574</v>
      </c>
      <c r="E33" s="78" t="s">
        <v>667</v>
      </c>
    </row>
    <row r="34" spans="1:12">
      <c r="A34" s="169">
        <v>24</v>
      </c>
      <c r="B34" s="1028"/>
      <c r="C34" s="238">
        <v>361</v>
      </c>
      <c r="D34" s="356" t="s">
        <v>574</v>
      </c>
      <c r="E34" s="78" t="s">
        <v>667</v>
      </c>
    </row>
    <row r="35" spans="1:12">
      <c r="A35" s="169">
        <v>25</v>
      </c>
      <c r="B35" s="1028"/>
      <c r="C35" s="592">
        <v>287</v>
      </c>
      <c r="D35" s="433" t="s">
        <v>427</v>
      </c>
      <c r="E35" s="78" t="s">
        <v>399</v>
      </c>
    </row>
    <row r="36" spans="1:12">
      <c r="A36" s="169">
        <v>26</v>
      </c>
      <c r="B36" s="1028"/>
      <c r="C36" s="592">
        <v>265</v>
      </c>
      <c r="D36" s="433" t="s">
        <v>427</v>
      </c>
      <c r="E36" s="78" t="s">
        <v>399</v>
      </c>
    </row>
    <row r="37" spans="1:12">
      <c r="A37" s="169">
        <v>27</v>
      </c>
      <c r="B37" s="1028"/>
      <c r="C37" s="592">
        <v>314</v>
      </c>
      <c r="D37" s="433" t="s">
        <v>427</v>
      </c>
      <c r="E37" s="78" t="s">
        <v>399</v>
      </c>
    </row>
    <row r="38" spans="1:12">
      <c r="A38" s="169">
        <v>28</v>
      </c>
      <c r="B38" s="1028"/>
      <c r="C38" s="238">
        <v>364</v>
      </c>
      <c r="D38" s="433" t="s">
        <v>427</v>
      </c>
      <c r="E38" s="78" t="s">
        <v>399</v>
      </c>
    </row>
    <row r="39" spans="1:12" hidden="1">
      <c r="A39" s="169">
        <v>29</v>
      </c>
      <c r="B39" s="1028"/>
      <c r="C39" s="114"/>
      <c r="D39" s="114"/>
      <c r="E39" s="114"/>
    </row>
    <row r="40" spans="1:12" hidden="1">
      <c r="A40" s="169">
        <v>30</v>
      </c>
      <c r="B40" s="1028"/>
      <c r="C40" s="114"/>
      <c r="D40" s="114"/>
      <c r="E40" s="114"/>
    </row>
    <row r="41" spans="1:12" hidden="1">
      <c r="A41" s="169">
        <v>31</v>
      </c>
      <c r="B41" s="1028"/>
      <c r="C41" s="114"/>
      <c r="D41" s="114"/>
      <c r="E41" s="114"/>
    </row>
    <row r="42" spans="1:12" hidden="1">
      <c r="A42" s="169">
        <v>32</v>
      </c>
      <c r="B42" s="1028"/>
      <c r="C42" s="114"/>
      <c r="D42" s="114"/>
      <c r="E42" s="114"/>
    </row>
    <row r="43" spans="1:12" hidden="1">
      <c r="A43" s="169">
        <v>33</v>
      </c>
      <c r="B43" s="1028"/>
      <c r="C43" s="114"/>
      <c r="D43" s="114"/>
      <c r="E43" s="114"/>
    </row>
    <row r="44" spans="1:12" hidden="1">
      <c r="A44" s="169">
        <v>34</v>
      </c>
      <c r="B44" s="1028"/>
      <c r="C44" s="114"/>
      <c r="D44" s="114"/>
      <c r="E44" s="114"/>
    </row>
    <row r="45" spans="1:12" hidden="1">
      <c r="A45" s="169">
        <v>35</v>
      </c>
      <c r="B45" s="1028"/>
      <c r="C45" s="114"/>
      <c r="D45" s="114"/>
      <c r="E45" s="114"/>
    </row>
    <row r="46" spans="1:12" s="169" customFormat="1" hidden="1">
      <c r="A46" s="169">
        <v>36</v>
      </c>
      <c r="B46" s="1028"/>
      <c r="C46" s="114"/>
      <c r="D46" s="114"/>
      <c r="E46" s="114"/>
      <c r="G46" s="413"/>
      <c r="H46" s="413"/>
      <c r="I46" s="413"/>
      <c r="J46" s="413"/>
      <c r="K46" s="413"/>
      <c r="L46" s="413"/>
    </row>
    <row r="47" spans="1:12" s="169" customFormat="1" hidden="1">
      <c r="A47" s="169">
        <v>37</v>
      </c>
      <c r="B47" s="1028"/>
      <c r="C47" s="114"/>
      <c r="D47" s="737"/>
      <c r="E47" s="114"/>
      <c r="G47" s="413"/>
      <c r="H47" s="413"/>
      <c r="I47" s="413"/>
      <c r="J47" s="413"/>
      <c r="K47" s="413"/>
      <c r="L47" s="413"/>
    </row>
    <row r="48" spans="1:12" s="169" customFormat="1" hidden="1">
      <c r="A48" s="169">
        <v>38</v>
      </c>
      <c r="B48" s="1028"/>
      <c r="C48" s="114"/>
      <c r="D48" s="114"/>
      <c r="E48" s="114"/>
      <c r="G48" s="413"/>
      <c r="H48" s="413"/>
      <c r="I48" s="413"/>
      <c r="J48" s="413"/>
      <c r="K48" s="413"/>
      <c r="L48" s="413"/>
    </row>
    <row r="49" spans="1:12" s="169" customFormat="1" hidden="1">
      <c r="A49" s="169">
        <v>39</v>
      </c>
      <c r="B49" s="1028"/>
      <c r="C49" s="114"/>
      <c r="D49" s="114"/>
      <c r="E49" s="114"/>
      <c r="G49" s="413"/>
      <c r="H49" s="413"/>
      <c r="I49" s="413"/>
      <c r="J49" s="413"/>
      <c r="K49" s="413"/>
      <c r="L49" s="413"/>
    </row>
    <row r="50" spans="1:12" s="169" customFormat="1" hidden="1">
      <c r="A50" s="169">
        <v>40</v>
      </c>
      <c r="B50" s="1028"/>
      <c r="C50" s="114"/>
      <c r="D50" s="114"/>
      <c r="E50" s="114"/>
      <c r="G50" s="413"/>
      <c r="H50" s="413"/>
      <c r="I50" s="413"/>
      <c r="J50" s="413"/>
      <c r="K50" s="413"/>
      <c r="L50" s="413"/>
    </row>
    <row r="51" spans="1:12" s="169" customFormat="1" hidden="1">
      <c r="A51" s="169">
        <v>41</v>
      </c>
      <c r="B51" s="1028"/>
      <c r="C51" s="114"/>
      <c r="D51" s="114"/>
      <c r="E51" s="114"/>
      <c r="G51" s="413"/>
      <c r="H51" s="413"/>
      <c r="I51" s="413"/>
      <c r="J51" s="413"/>
      <c r="K51" s="413"/>
      <c r="L51" s="413"/>
    </row>
    <row r="52" spans="1:12" s="169" customFormat="1" hidden="1">
      <c r="A52" s="169">
        <v>42</v>
      </c>
      <c r="B52" s="1028"/>
      <c r="C52" s="114"/>
      <c r="D52" s="738"/>
      <c r="E52" s="114"/>
      <c r="G52" s="413"/>
      <c r="H52" s="413"/>
      <c r="I52" s="413"/>
      <c r="J52" s="413"/>
      <c r="K52" s="413"/>
      <c r="L52" s="413"/>
    </row>
    <row r="53" spans="1:12" s="169" customFormat="1" hidden="1">
      <c r="A53" s="169">
        <v>43</v>
      </c>
      <c r="B53" s="1028"/>
      <c r="C53" s="114"/>
      <c r="D53" s="738"/>
      <c r="E53" s="114"/>
      <c r="G53" s="413"/>
      <c r="H53" s="413"/>
      <c r="I53" s="413"/>
      <c r="J53" s="413"/>
      <c r="K53" s="413"/>
      <c r="L53" s="413"/>
    </row>
    <row r="54" spans="1:12" s="169" customFormat="1" hidden="1">
      <c r="A54" s="169">
        <v>44</v>
      </c>
      <c r="B54" s="1028"/>
      <c r="C54" s="114"/>
      <c r="D54" s="737"/>
      <c r="E54" s="114"/>
      <c r="G54" s="413"/>
      <c r="H54" s="413"/>
      <c r="I54" s="413"/>
      <c r="J54" s="413"/>
      <c r="K54" s="413"/>
      <c r="L54" s="413"/>
    </row>
    <row r="55" spans="1:12" s="169" customFormat="1" hidden="1">
      <c r="A55" s="169">
        <v>45</v>
      </c>
      <c r="B55" s="1028"/>
      <c r="C55" s="114"/>
      <c r="D55" s="737"/>
      <c r="E55" s="114"/>
      <c r="G55" s="413"/>
      <c r="H55" s="413"/>
      <c r="I55" s="413"/>
      <c r="J55" s="413"/>
      <c r="K55" s="413"/>
      <c r="L55" s="413"/>
    </row>
    <row r="56" spans="1:12" hidden="1">
      <c r="A56" s="169">
        <v>46</v>
      </c>
      <c r="B56" s="1028"/>
      <c r="C56" s="114"/>
      <c r="D56" s="585"/>
      <c r="E56" s="114"/>
    </row>
    <row r="57" spans="1:12" hidden="1">
      <c r="A57" s="169">
        <v>47</v>
      </c>
      <c r="B57" s="1028"/>
      <c r="C57" s="114"/>
      <c r="D57" s="585"/>
      <c r="E57" s="114"/>
    </row>
    <row r="58" spans="1:12" hidden="1">
      <c r="A58" s="169">
        <v>48</v>
      </c>
      <c r="B58" s="1028"/>
      <c r="C58" s="114"/>
      <c r="D58" s="738"/>
      <c r="E58" s="114"/>
    </row>
    <row r="59" spans="1:12" hidden="1">
      <c r="A59" s="169">
        <v>49</v>
      </c>
      <c r="B59" s="1028"/>
      <c r="C59" s="114"/>
      <c r="D59" s="738"/>
      <c r="E59" s="114"/>
    </row>
    <row r="60" spans="1:12" hidden="1">
      <c r="A60" s="169">
        <v>50</v>
      </c>
      <c r="B60" s="1028"/>
      <c r="C60" s="114"/>
      <c r="D60" s="738"/>
      <c r="E60" s="114"/>
    </row>
    <row r="61" spans="1:12" hidden="1">
      <c r="A61" s="169">
        <v>51</v>
      </c>
      <c r="B61" s="1028"/>
      <c r="C61" s="114"/>
      <c r="D61" s="738"/>
      <c r="E61" s="114"/>
    </row>
    <row r="62" spans="1:12" hidden="1">
      <c r="A62" s="169">
        <v>52</v>
      </c>
      <c r="B62" s="1028"/>
      <c r="C62" s="114"/>
      <c r="D62" s="114"/>
      <c r="E62" s="114"/>
    </row>
    <row r="63" spans="1:12" hidden="1">
      <c r="A63" s="169">
        <v>53</v>
      </c>
      <c r="B63" s="1028"/>
      <c r="C63" s="114"/>
      <c r="D63" s="114"/>
      <c r="E63" s="114"/>
    </row>
    <row r="64" spans="1:12">
      <c r="A64" s="169">
        <v>54</v>
      </c>
      <c r="B64" s="1028"/>
      <c r="C64" s="114"/>
      <c r="D64" s="114"/>
      <c r="E64" s="114"/>
    </row>
    <row r="65" spans="1:12">
      <c r="A65" s="169">
        <v>55</v>
      </c>
      <c r="B65" s="1028"/>
      <c r="C65" s="114"/>
      <c r="D65" s="114"/>
      <c r="E65" s="114"/>
    </row>
    <row r="66" spans="1:12" ht="15.75">
      <c r="A66">
        <v>1</v>
      </c>
      <c r="B66" s="1029">
        <v>0.20833333333333334</v>
      </c>
      <c r="C66" s="592">
        <v>274</v>
      </c>
      <c r="D66" s="356" t="s">
        <v>65</v>
      </c>
      <c r="E66" s="78" t="s">
        <v>666</v>
      </c>
      <c r="G66" s="1021" t="s">
        <v>78</v>
      </c>
      <c r="H66" s="1021"/>
      <c r="I66" s="1021" t="s">
        <v>88</v>
      </c>
      <c r="J66" s="1021"/>
      <c r="K66" s="1021"/>
      <c r="L66" s="1021"/>
    </row>
    <row r="67" spans="1:12" ht="15.75">
      <c r="A67">
        <v>2</v>
      </c>
      <c r="B67" s="1029"/>
      <c r="C67" s="238">
        <v>399</v>
      </c>
      <c r="D67" s="356" t="s">
        <v>65</v>
      </c>
      <c r="E67" s="78" t="s">
        <v>666</v>
      </c>
      <c r="G67" s="579" t="s">
        <v>152</v>
      </c>
      <c r="H67" s="579" t="s">
        <v>28</v>
      </c>
      <c r="I67" s="579" t="s">
        <v>80</v>
      </c>
      <c r="J67" s="579" t="s">
        <v>25</v>
      </c>
      <c r="K67" s="579" t="s">
        <v>81</v>
      </c>
      <c r="L67" s="580" t="s">
        <v>82</v>
      </c>
    </row>
    <row r="68" spans="1:12" s="169" customFormat="1" ht="15.75">
      <c r="A68" s="169">
        <v>3</v>
      </c>
      <c r="B68" s="1029"/>
      <c r="C68" s="238">
        <v>283</v>
      </c>
      <c r="D68" s="433" t="s">
        <v>427</v>
      </c>
      <c r="E68" s="78" t="s">
        <v>399</v>
      </c>
      <c r="G68" s="762" t="s">
        <v>763</v>
      </c>
      <c r="H68" s="78" t="s">
        <v>356</v>
      </c>
      <c r="I68" s="238">
        <v>2</v>
      </c>
      <c r="J68" s="585">
        <f>+COUNTIF(D66:D120,G68)</f>
        <v>0</v>
      </c>
      <c r="K68" s="585">
        <f t="shared" ref="K68:K72" si="1">+I68-J68</f>
        <v>2</v>
      </c>
      <c r="L68" s="580"/>
    </row>
    <row r="69" spans="1:12" s="169" customFormat="1" ht="15.75">
      <c r="A69" s="169">
        <v>4</v>
      </c>
      <c r="B69" s="1029"/>
      <c r="C69" s="834">
        <v>184</v>
      </c>
      <c r="D69" s="425" t="s">
        <v>447</v>
      </c>
      <c r="E69" s="78" t="s">
        <v>393</v>
      </c>
      <c r="G69" s="418" t="s">
        <v>566</v>
      </c>
      <c r="H69" s="78" t="s">
        <v>356</v>
      </c>
      <c r="I69" s="238">
        <v>7</v>
      </c>
      <c r="J69" s="585">
        <f>+COUNTIF(D66:D120,G69)</f>
        <v>5</v>
      </c>
      <c r="K69" s="585">
        <f t="shared" si="1"/>
        <v>2</v>
      </c>
      <c r="L69" s="580"/>
    </row>
    <row r="70" spans="1:12" s="169" customFormat="1" ht="15.75">
      <c r="A70" s="169">
        <v>5</v>
      </c>
      <c r="B70" s="1029"/>
      <c r="C70" s="834">
        <v>291</v>
      </c>
      <c r="D70" s="425" t="s">
        <v>447</v>
      </c>
      <c r="E70" s="78" t="s">
        <v>393</v>
      </c>
      <c r="G70" s="425" t="s">
        <v>447</v>
      </c>
      <c r="H70" s="78" t="s">
        <v>393</v>
      </c>
      <c r="I70" s="238">
        <v>3</v>
      </c>
      <c r="J70" s="585">
        <f>+COUNTIF(D66:D120,G70)</f>
        <v>3</v>
      </c>
      <c r="K70" s="585">
        <f t="shared" si="1"/>
        <v>0</v>
      </c>
      <c r="L70" s="580"/>
    </row>
    <row r="71" spans="1:12" s="169" customFormat="1" ht="15.75">
      <c r="A71" s="169">
        <v>6</v>
      </c>
      <c r="B71" s="1029"/>
      <c r="C71" s="834">
        <v>260</v>
      </c>
      <c r="D71" s="425" t="s">
        <v>447</v>
      </c>
      <c r="E71" s="78" t="s">
        <v>393</v>
      </c>
      <c r="G71" s="426" t="s">
        <v>394</v>
      </c>
      <c r="H71" s="78" t="s">
        <v>393</v>
      </c>
      <c r="I71" s="238"/>
      <c r="J71" s="585">
        <f>+COUNTIF(D66:D120,G71)</f>
        <v>0</v>
      </c>
      <c r="K71" s="585">
        <f t="shared" si="1"/>
        <v>0</v>
      </c>
      <c r="L71" s="580"/>
    </row>
    <row r="72" spans="1:12" s="169" customFormat="1" ht="15.75">
      <c r="A72" s="169">
        <v>7</v>
      </c>
      <c r="B72" s="1029"/>
      <c r="C72" s="238">
        <v>227</v>
      </c>
      <c r="D72" s="434" t="s">
        <v>550</v>
      </c>
      <c r="E72" s="78" t="s">
        <v>549</v>
      </c>
      <c r="G72" s="427" t="s">
        <v>395</v>
      </c>
      <c r="H72" s="78" t="s">
        <v>393</v>
      </c>
      <c r="I72" s="238"/>
      <c r="J72" s="585">
        <f>+COUNTIF(D66:D120,G72)</f>
        <v>0</v>
      </c>
      <c r="K72" s="585">
        <f t="shared" si="1"/>
        <v>0</v>
      </c>
      <c r="L72" s="580"/>
    </row>
    <row r="73" spans="1:12">
      <c r="A73" s="169">
        <v>8</v>
      </c>
      <c r="B73" s="1029"/>
      <c r="C73" s="238">
        <v>279</v>
      </c>
      <c r="D73" s="434" t="s">
        <v>550</v>
      </c>
      <c r="E73" s="78" t="s">
        <v>549</v>
      </c>
      <c r="G73" s="356" t="s">
        <v>65</v>
      </c>
      <c r="H73" s="78" t="s">
        <v>666</v>
      </c>
      <c r="I73" s="238">
        <v>4</v>
      </c>
      <c r="J73" s="585">
        <f>+COUNTIF(D66:D120,G73)</f>
        <v>2</v>
      </c>
      <c r="K73" s="585">
        <f>+I73-J73</f>
        <v>2</v>
      </c>
      <c r="L73" s="81"/>
    </row>
    <row r="74" spans="1:12">
      <c r="A74" s="169">
        <v>9</v>
      </c>
      <c r="B74" s="1029"/>
      <c r="C74" s="238">
        <v>231</v>
      </c>
      <c r="D74" s="434" t="s">
        <v>550</v>
      </c>
      <c r="E74" s="78" t="s">
        <v>549</v>
      </c>
      <c r="G74" s="356" t="s">
        <v>574</v>
      </c>
      <c r="H74" s="78" t="s">
        <v>667</v>
      </c>
      <c r="I74" s="238">
        <v>3</v>
      </c>
      <c r="J74" s="585">
        <f>+COUNTIF(D66:D120,G74)</f>
        <v>2</v>
      </c>
      <c r="K74" s="585">
        <f>+I74-J74</f>
        <v>1</v>
      </c>
      <c r="L74" s="81"/>
    </row>
    <row r="75" spans="1:12">
      <c r="A75" s="169">
        <v>10</v>
      </c>
      <c r="B75" s="1029"/>
      <c r="C75" s="238">
        <v>325</v>
      </c>
      <c r="D75" s="437" t="s">
        <v>548</v>
      </c>
      <c r="E75" s="78" t="s">
        <v>549</v>
      </c>
      <c r="G75" s="724" t="s">
        <v>70</v>
      </c>
      <c r="H75" s="78" t="s">
        <v>398</v>
      </c>
      <c r="I75" s="238"/>
      <c r="J75" s="585">
        <f>+COUNTIF(D66:D120,G75)</f>
        <v>0</v>
      </c>
      <c r="K75" s="585">
        <f>+I75-J75</f>
        <v>0</v>
      </c>
      <c r="L75" s="81"/>
    </row>
    <row r="76" spans="1:12">
      <c r="A76" s="169">
        <v>11</v>
      </c>
      <c r="B76" s="1029"/>
      <c r="C76" s="238">
        <v>344</v>
      </c>
      <c r="D76" s="437" t="s">
        <v>548</v>
      </c>
      <c r="E76" s="78" t="s">
        <v>549</v>
      </c>
      <c r="G76" s="433" t="s">
        <v>427</v>
      </c>
      <c r="H76" s="78" t="s">
        <v>399</v>
      </c>
      <c r="I76" s="238">
        <v>3</v>
      </c>
      <c r="J76" s="585">
        <f>+COUNTIF(D66:D120,G76)</f>
        <v>1</v>
      </c>
      <c r="K76" s="585">
        <f t="shared" ref="K76:K77" si="2">+I76-J76</f>
        <v>2</v>
      </c>
      <c r="L76" s="81"/>
    </row>
    <row r="77" spans="1:12">
      <c r="A77" s="169">
        <v>12</v>
      </c>
      <c r="B77" s="1029"/>
      <c r="C77" s="238">
        <v>419</v>
      </c>
      <c r="D77" s="437" t="s">
        <v>548</v>
      </c>
      <c r="E77" s="78" t="s">
        <v>549</v>
      </c>
      <c r="G77" s="434" t="s">
        <v>550</v>
      </c>
      <c r="H77" s="78" t="s">
        <v>549</v>
      </c>
      <c r="I77" s="238">
        <v>4</v>
      </c>
      <c r="J77" s="585">
        <f>+COUNTIF(D66:D120,G77)</f>
        <v>3</v>
      </c>
      <c r="K77" s="585">
        <f t="shared" si="2"/>
        <v>1</v>
      </c>
      <c r="L77" s="81"/>
    </row>
    <row r="78" spans="1:12">
      <c r="A78" s="169">
        <v>13</v>
      </c>
      <c r="B78" s="1029"/>
      <c r="C78" s="238">
        <v>245</v>
      </c>
      <c r="D78" s="437" t="s">
        <v>548</v>
      </c>
      <c r="E78" s="78" t="s">
        <v>549</v>
      </c>
      <c r="G78" s="437" t="s">
        <v>548</v>
      </c>
      <c r="H78" s="78" t="s">
        <v>549</v>
      </c>
      <c r="I78" s="238">
        <v>5</v>
      </c>
      <c r="J78" s="585">
        <f>+COUNTIF(D66:D120,G78)</f>
        <v>5</v>
      </c>
      <c r="K78" s="585">
        <f>+I78-J78</f>
        <v>0</v>
      </c>
      <c r="L78" s="81"/>
    </row>
    <row r="79" spans="1:12">
      <c r="A79" s="169">
        <v>14</v>
      </c>
      <c r="B79" s="1029"/>
      <c r="C79" s="238">
        <v>213</v>
      </c>
      <c r="D79" s="437" t="s">
        <v>548</v>
      </c>
      <c r="E79" s="78" t="s">
        <v>549</v>
      </c>
      <c r="G79" s="238"/>
      <c r="H79" s="238"/>
      <c r="I79" s="238"/>
      <c r="J79" s="585">
        <f>+COUNTIF(D66:D120,G79)</f>
        <v>0</v>
      </c>
      <c r="K79" s="585">
        <f t="shared" ref="K79:K82" si="3">+I79-J79</f>
        <v>0</v>
      </c>
      <c r="L79" s="81"/>
    </row>
    <row r="80" spans="1:12">
      <c r="A80" s="169">
        <v>15</v>
      </c>
      <c r="B80" s="1029"/>
      <c r="C80" s="592">
        <v>355</v>
      </c>
      <c r="D80" s="356" t="s">
        <v>574</v>
      </c>
      <c r="E80" s="78" t="s">
        <v>667</v>
      </c>
      <c r="G80" s="238"/>
      <c r="H80" s="238"/>
      <c r="I80" s="238"/>
      <c r="J80" s="585">
        <f>+COUNTIF(D66:D120,G80)</f>
        <v>0</v>
      </c>
      <c r="K80" s="585">
        <f t="shared" si="3"/>
        <v>0</v>
      </c>
      <c r="L80" s="81"/>
    </row>
    <row r="81" spans="1:12">
      <c r="A81" s="169">
        <v>16</v>
      </c>
      <c r="B81" s="1029"/>
      <c r="C81" s="238">
        <v>301</v>
      </c>
      <c r="D81" s="356" t="s">
        <v>574</v>
      </c>
      <c r="E81" s="78" t="s">
        <v>667</v>
      </c>
      <c r="G81" s="81"/>
      <c r="H81" s="81"/>
      <c r="I81" s="81"/>
      <c r="J81" s="585">
        <f>+COUNTIF(D66:D120,G81)</f>
        <v>0</v>
      </c>
      <c r="K81" s="585">
        <f t="shared" si="3"/>
        <v>0</v>
      </c>
      <c r="L81" s="81"/>
    </row>
    <row r="82" spans="1:12">
      <c r="A82" s="169">
        <v>17</v>
      </c>
      <c r="B82" s="1029"/>
      <c r="C82" s="238">
        <v>414</v>
      </c>
      <c r="D82" s="418" t="s">
        <v>566</v>
      </c>
      <c r="E82" s="78" t="s">
        <v>356</v>
      </c>
      <c r="G82" s="81"/>
      <c r="H82" s="81"/>
      <c r="I82" s="81"/>
      <c r="J82" s="585">
        <f>+COUNTIF(D66:D120,G82)</f>
        <v>0</v>
      </c>
      <c r="K82" s="585">
        <f t="shared" si="3"/>
        <v>0</v>
      </c>
      <c r="L82" s="81"/>
    </row>
    <row r="83" spans="1:12">
      <c r="A83" s="169">
        <v>18</v>
      </c>
      <c r="B83" s="1029"/>
      <c r="C83" s="238">
        <v>166</v>
      </c>
      <c r="D83" s="418" t="s">
        <v>566</v>
      </c>
      <c r="E83" s="78" t="s">
        <v>356</v>
      </c>
      <c r="G83" s="1023" t="s">
        <v>87</v>
      </c>
      <c r="H83" s="1024"/>
      <c r="I83" s="583">
        <f>SUM(I68:I82)</f>
        <v>31</v>
      </c>
      <c r="J83" s="594">
        <f>SUM(J68:J82)</f>
        <v>21</v>
      </c>
      <c r="K83" s="594">
        <f>SUM(K68:K82)</f>
        <v>10</v>
      </c>
      <c r="L83" s="81"/>
    </row>
    <row r="84" spans="1:12">
      <c r="A84" s="169">
        <v>19</v>
      </c>
      <c r="B84" s="1029"/>
      <c r="C84" s="238">
        <v>221</v>
      </c>
      <c r="D84" s="418" t="s">
        <v>566</v>
      </c>
      <c r="E84" s="78" t="s">
        <v>356</v>
      </c>
    </row>
    <row r="85" spans="1:12">
      <c r="A85" s="169">
        <v>20</v>
      </c>
      <c r="B85" s="1029"/>
      <c r="C85" s="238">
        <v>198</v>
      </c>
      <c r="D85" s="418" t="s">
        <v>566</v>
      </c>
      <c r="E85" s="78" t="s">
        <v>356</v>
      </c>
      <c r="G85" s="584" t="s">
        <v>80</v>
      </c>
      <c r="H85" s="584" t="s">
        <v>83</v>
      </c>
      <c r="I85" s="584" t="s">
        <v>64</v>
      </c>
    </row>
    <row r="86" spans="1:12">
      <c r="A86" s="169">
        <v>21</v>
      </c>
      <c r="B86" s="1029"/>
      <c r="C86" s="238">
        <v>406</v>
      </c>
      <c r="D86" s="418" t="s">
        <v>566</v>
      </c>
      <c r="E86" s="78" t="s">
        <v>356</v>
      </c>
      <c r="G86" s="41">
        <f>I83</f>
        <v>31</v>
      </c>
      <c r="H86" s="41">
        <f>SUM(J83)</f>
        <v>21</v>
      </c>
      <c r="I86" s="42">
        <f>IFERROR(H86/G86,"")</f>
        <v>0.67741935483870963</v>
      </c>
    </row>
    <row r="87" spans="1:12">
      <c r="A87" s="169">
        <v>22</v>
      </c>
      <c r="B87" s="1029"/>
      <c r="C87" s="114"/>
      <c r="D87" s="114"/>
      <c r="E87" s="114"/>
    </row>
    <row r="88" spans="1:12" hidden="1">
      <c r="A88" s="169">
        <v>23</v>
      </c>
      <c r="B88" s="1029"/>
      <c r="C88" s="114"/>
      <c r="D88" s="114"/>
      <c r="E88" s="114"/>
    </row>
    <row r="89" spans="1:12" hidden="1">
      <c r="A89" s="169">
        <v>24</v>
      </c>
      <c r="B89" s="1029"/>
      <c r="C89" s="114"/>
      <c r="D89" s="114"/>
      <c r="E89" s="114"/>
    </row>
    <row r="90" spans="1:12" hidden="1">
      <c r="A90" s="169">
        <v>25</v>
      </c>
      <c r="B90" s="1029"/>
      <c r="C90" s="114"/>
      <c r="D90" s="114"/>
      <c r="E90" s="114"/>
    </row>
    <row r="91" spans="1:12" hidden="1">
      <c r="A91" s="169">
        <v>26</v>
      </c>
      <c r="B91" s="1029"/>
      <c r="C91" s="114"/>
      <c r="D91" s="114"/>
      <c r="E91" s="114"/>
    </row>
    <row r="92" spans="1:12" hidden="1">
      <c r="A92" s="169">
        <v>27</v>
      </c>
      <c r="B92" s="1029"/>
      <c r="C92" s="114"/>
      <c r="D92" s="114"/>
      <c r="E92" s="114"/>
    </row>
    <row r="93" spans="1:12" hidden="1">
      <c r="A93" s="169">
        <v>28</v>
      </c>
      <c r="B93" s="1029"/>
      <c r="C93" s="114"/>
      <c r="D93" s="114"/>
      <c r="E93" s="114"/>
    </row>
    <row r="94" spans="1:12" hidden="1">
      <c r="A94" s="169">
        <v>29</v>
      </c>
      <c r="B94" s="1029"/>
      <c r="C94" s="114"/>
      <c r="D94" s="114"/>
      <c r="E94" s="114"/>
    </row>
    <row r="95" spans="1:12" hidden="1">
      <c r="A95" s="169">
        <v>30</v>
      </c>
      <c r="B95" s="1029"/>
      <c r="C95" s="114"/>
      <c r="D95" s="114"/>
      <c r="E95" s="114"/>
    </row>
    <row r="96" spans="1:12" hidden="1">
      <c r="A96" s="169">
        <v>31</v>
      </c>
      <c r="B96" s="1029"/>
      <c r="C96" s="114"/>
      <c r="D96" s="114"/>
      <c r="E96" s="114"/>
    </row>
    <row r="97" spans="1:12" hidden="1">
      <c r="A97" s="169">
        <v>32</v>
      </c>
      <c r="B97" s="1029"/>
      <c r="C97" s="114"/>
      <c r="D97" s="114"/>
      <c r="E97" s="114"/>
    </row>
    <row r="98" spans="1:12" hidden="1">
      <c r="A98" s="169">
        <v>33</v>
      </c>
      <c r="B98" s="1029"/>
      <c r="C98" s="114"/>
      <c r="D98" s="114"/>
      <c r="E98" s="114"/>
    </row>
    <row r="99" spans="1:12" hidden="1">
      <c r="A99" s="169">
        <v>34</v>
      </c>
      <c r="B99" s="1029"/>
      <c r="C99" s="114"/>
      <c r="D99" s="114"/>
      <c r="E99" s="114"/>
    </row>
    <row r="100" spans="1:12" hidden="1">
      <c r="A100" s="169">
        <v>35</v>
      </c>
      <c r="B100" s="1029"/>
      <c r="C100" s="114"/>
      <c r="D100" s="114"/>
      <c r="E100" s="114"/>
    </row>
    <row r="101" spans="1:12" s="169" customFormat="1" hidden="1">
      <c r="A101" s="169">
        <v>36</v>
      </c>
      <c r="B101" s="1029"/>
      <c r="C101" s="114"/>
      <c r="D101" s="114"/>
      <c r="E101" s="114"/>
      <c r="G101" s="413"/>
      <c r="H101" s="413"/>
      <c r="I101" s="413"/>
      <c r="J101" s="413"/>
      <c r="K101" s="413"/>
      <c r="L101" s="413"/>
    </row>
    <row r="102" spans="1:12" s="169" customFormat="1" hidden="1">
      <c r="A102" s="169">
        <v>37</v>
      </c>
      <c r="B102" s="1029"/>
      <c r="C102" s="114"/>
      <c r="D102" s="114"/>
      <c r="E102" s="114"/>
      <c r="G102" s="413"/>
      <c r="H102" s="413"/>
      <c r="I102" s="413"/>
      <c r="J102" s="413"/>
      <c r="K102" s="413"/>
      <c r="L102" s="413"/>
    </row>
    <row r="103" spans="1:12" s="169" customFormat="1" hidden="1">
      <c r="A103" s="169">
        <v>38</v>
      </c>
      <c r="B103" s="1029"/>
      <c r="C103" s="114"/>
      <c r="D103" s="114"/>
      <c r="E103" s="114"/>
      <c r="G103" s="413"/>
      <c r="H103" s="413"/>
      <c r="I103" s="413"/>
      <c r="J103" s="413"/>
      <c r="K103" s="413"/>
      <c r="L103" s="413"/>
    </row>
    <row r="104" spans="1:12" s="169" customFormat="1" hidden="1">
      <c r="A104" s="169">
        <v>39</v>
      </c>
      <c r="B104" s="1029"/>
      <c r="C104" s="114"/>
      <c r="D104" s="114"/>
      <c r="E104" s="114"/>
      <c r="G104" s="413"/>
      <c r="H104" s="413"/>
      <c r="I104" s="413"/>
      <c r="J104" s="413"/>
      <c r="K104" s="413"/>
      <c r="L104" s="413"/>
    </row>
    <row r="105" spans="1:12" s="169" customFormat="1" hidden="1">
      <c r="A105" s="169">
        <v>40</v>
      </c>
      <c r="B105" s="1029"/>
      <c r="C105" s="114"/>
      <c r="D105" s="114"/>
      <c r="E105" s="114"/>
      <c r="G105" s="413"/>
      <c r="H105" s="413"/>
      <c r="I105" s="413"/>
      <c r="J105" s="413"/>
      <c r="K105" s="413"/>
      <c r="L105" s="413"/>
    </row>
    <row r="106" spans="1:12" s="169" customFormat="1" hidden="1">
      <c r="A106" s="169">
        <v>41</v>
      </c>
      <c r="B106" s="1029"/>
      <c r="C106" s="114"/>
      <c r="D106" s="114"/>
      <c r="E106" s="114"/>
      <c r="G106" s="413"/>
      <c r="H106" s="413"/>
      <c r="I106" s="413"/>
      <c r="J106" s="413"/>
      <c r="K106" s="413"/>
      <c r="L106" s="413"/>
    </row>
    <row r="107" spans="1:12" s="169" customFormat="1" hidden="1">
      <c r="A107" s="169">
        <v>42</v>
      </c>
      <c r="B107" s="1029"/>
      <c r="C107" s="114"/>
      <c r="D107" s="114"/>
      <c r="E107" s="114"/>
      <c r="G107" s="413"/>
      <c r="H107" s="413"/>
      <c r="I107" s="413"/>
      <c r="J107" s="413"/>
      <c r="K107" s="413"/>
      <c r="L107" s="413"/>
    </row>
    <row r="108" spans="1:12" s="169" customFormat="1" hidden="1">
      <c r="A108" s="169">
        <v>43</v>
      </c>
      <c r="B108" s="1029"/>
      <c r="C108" s="114"/>
      <c r="D108" s="114"/>
      <c r="E108" s="114"/>
      <c r="G108" s="413"/>
      <c r="H108" s="413"/>
      <c r="I108" s="413"/>
      <c r="J108" s="413"/>
      <c r="K108" s="413"/>
      <c r="L108" s="413"/>
    </row>
    <row r="109" spans="1:12" s="169" customFormat="1" hidden="1">
      <c r="A109" s="169">
        <v>44</v>
      </c>
      <c r="B109" s="1029"/>
      <c r="C109" s="114"/>
      <c r="D109" s="114"/>
      <c r="E109" s="114"/>
      <c r="G109" s="413"/>
      <c r="H109" s="413"/>
      <c r="I109" s="413"/>
      <c r="J109" s="413"/>
      <c r="K109" s="413"/>
      <c r="L109" s="413"/>
    </row>
    <row r="110" spans="1:12" s="169" customFormat="1" hidden="1">
      <c r="A110" s="169">
        <v>45</v>
      </c>
      <c r="B110" s="1029"/>
      <c r="C110" s="114"/>
      <c r="D110" s="114"/>
      <c r="E110" s="114"/>
      <c r="G110" s="413"/>
      <c r="H110" s="413"/>
      <c r="I110" s="413"/>
      <c r="J110" s="413"/>
      <c r="K110" s="413"/>
      <c r="L110" s="413"/>
    </row>
    <row r="111" spans="1:12" hidden="1">
      <c r="A111" s="169">
        <v>46</v>
      </c>
      <c r="B111" s="1029"/>
      <c r="C111" s="114"/>
      <c r="D111" s="114"/>
      <c r="E111" s="114"/>
    </row>
    <row r="112" spans="1:12" hidden="1">
      <c r="A112" s="169">
        <v>47</v>
      </c>
      <c r="B112" s="1029"/>
      <c r="C112" s="114"/>
      <c r="D112" s="114"/>
      <c r="E112" s="114"/>
    </row>
    <row r="113" spans="1:12" hidden="1">
      <c r="A113" s="169">
        <v>48</v>
      </c>
      <c r="B113" s="1029"/>
      <c r="C113" s="114"/>
      <c r="D113" s="114"/>
      <c r="E113" s="114"/>
    </row>
    <row r="114" spans="1:12" hidden="1">
      <c r="A114" s="169">
        <v>49</v>
      </c>
      <c r="B114" s="1029"/>
      <c r="C114" s="114"/>
      <c r="D114" s="114"/>
      <c r="E114" s="114"/>
    </row>
    <row r="115" spans="1:12" hidden="1">
      <c r="A115" s="169">
        <v>50</v>
      </c>
      <c r="B115" s="1029"/>
      <c r="C115" s="114"/>
      <c r="D115" s="114"/>
      <c r="E115" s="114"/>
    </row>
    <row r="116" spans="1:12" hidden="1">
      <c r="A116" s="169">
        <v>51</v>
      </c>
      <c r="B116" s="1029"/>
      <c r="C116" s="114"/>
      <c r="D116" s="114"/>
      <c r="E116" s="114"/>
    </row>
    <row r="117" spans="1:12" hidden="1">
      <c r="A117" s="169">
        <v>52</v>
      </c>
      <c r="B117" s="1029"/>
      <c r="C117" s="114"/>
      <c r="D117" s="114"/>
      <c r="E117" s="114"/>
    </row>
    <row r="118" spans="1:12" hidden="1">
      <c r="A118" s="169">
        <v>53</v>
      </c>
      <c r="B118" s="1029"/>
      <c r="C118" s="114"/>
      <c r="D118" s="114"/>
      <c r="E118" s="114"/>
    </row>
    <row r="119" spans="1:12">
      <c r="A119" s="169">
        <v>54</v>
      </c>
      <c r="B119" s="1029"/>
      <c r="C119" s="114"/>
      <c r="D119" s="114"/>
      <c r="E119" s="114"/>
    </row>
    <row r="120" spans="1:12">
      <c r="A120" s="169">
        <v>55</v>
      </c>
      <c r="B120" s="1029"/>
      <c r="C120" s="114"/>
      <c r="D120" s="114"/>
      <c r="E120" s="114"/>
    </row>
    <row r="121" spans="1:12" ht="15.75">
      <c r="A121" s="169">
        <v>1</v>
      </c>
      <c r="B121" s="1022">
        <v>0.25</v>
      </c>
      <c r="C121" s="114">
        <v>337</v>
      </c>
      <c r="D121" s="437" t="s">
        <v>548</v>
      </c>
      <c r="E121" s="78" t="s">
        <v>549</v>
      </c>
      <c r="G121" s="1021" t="s">
        <v>78</v>
      </c>
      <c r="H121" s="1021"/>
      <c r="I121" s="1021" t="s">
        <v>88</v>
      </c>
      <c r="J121" s="1021"/>
      <c r="K121" s="1021"/>
      <c r="L121" s="1021"/>
    </row>
    <row r="122" spans="1:12" ht="15.75">
      <c r="A122" s="169">
        <v>2</v>
      </c>
      <c r="B122" s="1022"/>
      <c r="C122" s="114">
        <v>145</v>
      </c>
      <c r="D122" s="437" t="s">
        <v>548</v>
      </c>
      <c r="E122" s="78" t="s">
        <v>549</v>
      </c>
      <c r="G122" s="579" t="s">
        <v>152</v>
      </c>
      <c r="H122" s="579" t="s">
        <v>28</v>
      </c>
      <c r="I122" s="579" t="s">
        <v>80</v>
      </c>
      <c r="J122" s="579" t="s">
        <v>25</v>
      </c>
      <c r="K122" s="579" t="s">
        <v>81</v>
      </c>
      <c r="L122" s="580" t="s">
        <v>82</v>
      </c>
    </row>
    <row r="123" spans="1:12" s="169" customFormat="1" ht="15.75">
      <c r="A123" s="169">
        <v>3</v>
      </c>
      <c r="B123" s="1022"/>
      <c r="C123" s="114">
        <v>270</v>
      </c>
      <c r="D123" s="437" t="s">
        <v>548</v>
      </c>
      <c r="E123" s="78" t="s">
        <v>549</v>
      </c>
      <c r="G123" s="762" t="s">
        <v>763</v>
      </c>
      <c r="H123" s="78" t="s">
        <v>356</v>
      </c>
      <c r="I123" s="238"/>
      <c r="J123" s="585">
        <f>+COUNTIF(D121:D175,G123)</f>
        <v>2</v>
      </c>
      <c r="K123" s="585">
        <f t="shared" ref="K123:K127" si="4">+I123-J123</f>
        <v>-2</v>
      </c>
      <c r="L123" s="580"/>
    </row>
    <row r="124" spans="1:12" s="169" customFormat="1" ht="15.75">
      <c r="A124" s="169">
        <v>4</v>
      </c>
      <c r="B124" s="1022"/>
      <c r="C124" s="114">
        <v>268</v>
      </c>
      <c r="D124" s="437" t="s">
        <v>548</v>
      </c>
      <c r="E124" s="78" t="s">
        <v>549</v>
      </c>
      <c r="G124" s="418" t="s">
        <v>566</v>
      </c>
      <c r="H124" s="78" t="s">
        <v>356</v>
      </c>
      <c r="I124" s="238">
        <v>4</v>
      </c>
      <c r="J124" s="585">
        <f>+COUNTIF(D121:D175,G124)</f>
        <v>2</v>
      </c>
      <c r="K124" s="585">
        <f t="shared" si="4"/>
        <v>2</v>
      </c>
      <c r="L124" s="580"/>
    </row>
    <row r="125" spans="1:12" s="169" customFormat="1" ht="15.75">
      <c r="A125" s="169">
        <v>5</v>
      </c>
      <c r="B125" s="1022"/>
      <c r="C125" s="114">
        <v>317</v>
      </c>
      <c r="D125" s="437" t="s">
        <v>548</v>
      </c>
      <c r="E125" s="78" t="s">
        <v>549</v>
      </c>
      <c r="G125" s="425" t="s">
        <v>447</v>
      </c>
      <c r="H125" s="78" t="s">
        <v>393</v>
      </c>
      <c r="I125" s="238">
        <v>4</v>
      </c>
      <c r="J125" s="585">
        <f>+COUNTIF(D121:D175,G125)</f>
        <v>0</v>
      </c>
      <c r="K125" s="585">
        <f t="shared" si="4"/>
        <v>4</v>
      </c>
      <c r="L125" s="580"/>
    </row>
    <row r="126" spans="1:12" s="169" customFormat="1" ht="15.75">
      <c r="A126" s="169">
        <v>6</v>
      </c>
      <c r="B126" s="1022"/>
      <c r="C126" s="114">
        <v>191</v>
      </c>
      <c r="D126" s="433" t="s">
        <v>427</v>
      </c>
      <c r="E126" s="78" t="s">
        <v>399</v>
      </c>
      <c r="G126" s="426" t="s">
        <v>394</v>
      </c>
      <c r="H126" s="78" t="s">
        <v>393</v>
      </c>
      <c r="I126" s="238"/>
      <c r="J126" s="585">
        <f>+COUNTIF(D121:D175,G126)</f>
        <v>0</v>
      </c>
      <c r="K126" s="585">
        <f t="shared" si="4"/>
        <v>0</v>
      </c>
      <c r="L126" s="580"/>
    </row>
    <row r="127" spans="1:12" s="169" customFormat="1" ht="15.75">
      <c r="A127" s="169">
        <v>7</v>
      </c>
      <c r="B127" s="1022"/>
      <c r="C127" s="114">
        <v>219</v>
      </c>
      <c r="D127" s="418" t="s">
        <v>566</v>
      </c>
      <c r="E127" s="78" t="s">
        <v>356</v>
      </c>
      <c r="G127" s="427" t="s">
        <v>395</v>
      </c>
      <c r="H127" s="78" t="s">
        <v>393</v>
      </c>
      <c r="I127" s="238"/>
      <c r="J127" s="585">
        <f>+COUNTIF(D121:D175,G127)</f>
        <v>0</v>
      </c>
      <c r="K127" s="585">
        <f t="shared" si="4"/>
        <v>0</v>
      </c>
      <c r="L127" s="580"/>
    </row>
    <row r="128" spans="1:12">
      <c r="A128" s="169">
        <v>8</v>
      </c>
      <c r="B128" s="1022"/>
      <c r="C128" s="114">
        <v>300</v>
      </c>
      <c r="D128" s="418" t="s">
        <v>566</v>
      </c>
      <c r="E128" s="78" t="s">
        <v>356</v>
      </c>
      <c r="G128" s="356" t="s">
        <v>65</v>
      </c>
      <c r="H128" s="78" t="s">
        <v>666</v>
      </c>
      <c r="I128" s="238">
        <v>8</v>
      </c>
      <c r="J128" s="585">
        <f>+COUNTIF(D121:D175,G128)</f>
        <v>3</v>
      </c>
      <c r="K128" s="585">
        <f>+I128-J128</f>
        <v>5</v>
      </c>
      <c r="L128" s="81"/>
    </row>
    <row r="129" spans="1:12">
      <c r="A129" s="169">
        <v>9</v>
      </c>
      <c r="B129" s="1022"/>
      <c r="C129" s="114">
        <v>230</v>
      </c>
      <c r="D129" s="762" t="s">
        <v>763</v>
      </c>
      <c r="E129" s="78" t="s">
        <v>356</v>
      </c>
      <c r="G129" s="356" t="s">
        <v>574</v>
      </c>
      <c r="H129" s="78" t="s">
        <v>667</v>
      </c>
      <c r="I129" s="238">
        <v>7</v>
      </c>
      <c r="J129" s="585">
        <f>+COUNTIF(D121:D175,G129)</f>
        <v>5</v>
      </c>
      <c r="K129" s="585">
        <f>+I129-J129</f>
        <v>2</v>
      </c>
      <c r="L129" s="81"/>
    </row>
    <row r="130" spans="1:12">
      <c r="A130" s="169">
        <v>10</v>
      </c>
      <c r="B130" s="1022"/>
      <c r="C130" s="114">
        <v>347</v>
      </c>
      <c r="D130" s="762" t="s">
        <v>763</v>
      </c>
      <c r="E130" s="78" t="s">
        <v>356</v>
      </c>
      <c r="G130" s="724" t="s">
        <v>70</v>
      </c>
      <c r="H130" s="78" t="s">
        <v>398</v>
      </c>
      <c r="I130" s="238">
        <v>4</v>
      </c>
      <c r="J130" s="585">
        <f>+COUNTIF(D121:D175,G130)</f>
        <v>0</v>
      </c>
      <c r="K130" s="585">
        <f>+I130-J130</f>
        <v>4</v>
      </c>
      <c r="L130" s="81"/>
    </row>
    <row r="131" spans="1:12">
      <c r="A131" s="169">
        <v>11</v>
      </c>
      <c r="B131" s="1022"/>
      <c r="C131" s="114">
        <v>295</v>
      </c>
      <c r="D131" s="356" t="s">
        <v>65</v>
      </c>
      <c r="E131" s="78" t="s">
        <v>666</v>
      </c>
      <c r="G131" s="433" t="s">
        <v>427</v>
      </c>
      <c r="H131" s="78" t="s">
        <v>399</v>
      </c>
      <c r="I131" s="238">
        <v>4</v>
      </c>
      <c r="J131" s="585">
        <f>+COUNTIF(D121:D175,G131)</f>
        <v>1</v>
      </c>
      <c r="K131" s="585">
        <f t="shared" ref="K131:K132" si="5">+I131-J131</f>
        <v>3</v>
      </c>
      <c r="L131" s="81"/>
    </row>
    <row r="132" spans="1:12">
      <c r="A132" s="169">
        <v>12</v>
      </c>
      <c r="B132" s="1022"/>
      <c r="C132" s="114">
        <v>382</v>
      </c>
      <c r="D132" s="356" t="s">
        <v>65</v>
      </c>
      <c r="E132" s="78" t="s">
        <v>666</v>
      </c>
      <c r="G132" s="434" t="s">
        <v>550</v>
      </c>
      <c r="H132" s="78" t="s">
        <v>549</v>
      </c>
      <c r="I132" s="238"/>
      <c r="J132" s="585">
        <f>+COUNTIF(D121:D175,G132)</f>
        <v>0</v>
      </c>
      <c r="K132" s="585">
        <f t="shared" si="5"/>
        <v>0</v>
      </c>
      <c r="L132" s="81"/>
    </row>
    <row r="133" spans="1:12">
      <c r="A133" s="169">
        <v>13</v>
      </c>
      <c r="B133" s="1022"/>
      <c r="C133" s="114">
        <v>349</v>
      </c>
      <c r="D133" s="356" t="s">
        <v>65</v>
      </c>
      <c r="E133" s="78" t="s">
        <v>666</v>
      </c>
      <c r="G133" s="437" t="s">
        <v>548</v>
      </c>
      <c r="H133" s="78" t="s">
        <v>549</v>
      </c>
      <c r="I133" s="238"/>
      <c r="J133" s="585">
        <f>+COUNTIF(D121:D175,G133)</f>
        <v>5</v>
      </c>
      <c r="K133" s="585">
        <f>+I133-J133</f>
        <v>-5</v>
      </c>
      <c r="L133" s="81"/>
    </row>
    <row r="134" spans="1:12">
      <c r="A134" s="169">
        <v>14</v>
      </c>
      <c r="B134" s="1022"/>
      <c r="C134" s="114">
        <v>249</v>
      </c>
      <c r="D134" s="356" t="s">
        <v>574</v>
      </c>
      <c r="E134" s="78" t="s">
        <v>667</v>
      </c>
      <c r="G134" s="238"/>
      <c r="H134" s="238"/>
      <c r="I134" s="238"/>
      <c r="J134" s="585">
        <f>+COUNTIF(D121:D175,G134)</f>
        <v>0</v>
      </c>
      <c r="K134" s="585">
        <f t="shared" ref="K134:K137" si="6">+I134-J134</f>
        <v>0</v>
      </c>
      <c r="L134" s="81"/>
    </row>
    <row r="135" spans="1:12">
      <c r="A135" s="169">
        <v>15</v>
      </c>
      <c r="B135" s="1022"/>
      <c r="C135" s="114">
        <v>244</v>
      </c>
      <c r="D135" s="356" t="s">
        <v>574</v>
      </c>
      <c r="E135" s="78" t="s">
        <v>667</v>
      </c>
      <c r="G135" s="238"/>
      <c r="H135" s="238"/>
      <c r="I135" s="238"/>
      <c r="J135" s="585">
        <f>+COUNTIF(D121:D175,G135)</f>
        <v>0</v>
      </c>
      <c r="K135" s="585">
        <f t="shared" si="6"/>
        <v>0</v>
      </c>
      <c r="L135" s="81"/>
    </row>
    <row r="136" spans="1:12">
      <c r="A136" s="169">
        <v>16</v>
      </c>
      <c r="B136" s="1022"/>
      <c r="C136" s="114">
        <v>186</v>
      </c>
      <c r="D136" s="356" t="s">
        <v>574</v>
      </c>
      <c r="E136" s="78" t="s">
        <v>667</v>
      </c>
      <c r="G136" s="81"/>
      <c r="H136" s="81"/>
      <c r="I136" s="81"/>
      <c r="J136" s="585">
        <f>+COUNTIF(D121:D175,G136)</f>
        <v>0</v>
      </c>
      <c r="K136" s="585">
        <f t="shared" si="6"/>
        <v>0</v>
      </c>
      <c r="L136" s="81"/>
    </row>
    <row r="137" spans="1:12">
      <c r="A137" s="169">
        <v>17</v>
      </c>
      <c r="B137" s="1022"/>
      <c r="C137" s="114">
        <v>310</v>
      </c>
      <c r="D137" s="356" t="s">
        <v>574</v>
      </c>
      <c r="E137" s="78" t="s">
        <v>667</v>
      </c>
      <c r="G137" s="81"/>
      <c r="H137" s="81"/>
      <c r="I137" s="81"/>
      <c r="J137" s="585">
        <f>+COUNTIF(D121:D175,G137)</f>
        <v>0</v>
      </c>
      <c r="K137" s="585">
        <f t="shared" si="6"/>
        <v>0</v>
      </c>
      <c r="L137" s="81"/>
    </row>
    <row r="138" spans="1:12">
      <c r="A138" s="169">
        <v>18</v>
      </c>
      <c r="B138" s="1022"/>
      <c r="C138" s="114">
        <v>150</v>
      </c>
      <c r="D138" s="356" t="s">
        <v>574</v>
      </c>
      <c r="E138" s="78" t="s">
        <v>667</v>
      </c>
      <c r="G138" s="1023" t="s">
        <v>87</v>
      </c>
      <c r="H138" s="1024"/>
      <c r="I138" s="583">
        <f>SUM(I123:I137)</f>
        <v>31</v>
      </c>
      <c r="J138" s="594">
        <f>SUM(J123:J137)</f>
        <v>18</v>
      </c>
      <c r="K138" s="594">
        <f>SUM(K123:K137)</f>
        <v>13</v>
      </c>
      <c r="L138" s="81"/>
    </row>
    <row r="139" spans="1:12">
      <c r="A139" s="169">
        <v>19</v>
      </c>
      <c r="B139" s="1022"/>
      <c r="C139" s="114"/>
      <c r="D139" s="114"/>
      <c r="E139" s="114"/>
    </row>
    <row r="140" spans="1:12">
      <c r="A140" s="169">
        <v>20</v>
      </c>
      <c r="B140" s="1022"/>
      <c r="C140" s="114"/>
      <c r="D140" s="114"/>
      <c r="E140" s="114"/>
      <c r="G140" s="584" t="s">
        <v>80</v>
      </c>
      <c r="H140" s="584" t="s">
        <v>83</v>
      </c>
      <c r="I140" s="584" t="s">
        <v>64</v>
      </c>
    </row>
    <row r="141" spans="1:12">
      <c r="A141" s="169">
        <v>21</v>
      </c>
      <c r="B141" s="1022"/>
      <c r="C141" s="114"/>
      <c r="D141" s="114"/>
      <c r="E141" s="114"/>
      <c r="G141" s="41">
        <f>I138</f>
        <v>31</v>
      </c>
      <c r="H141" s="41">
        <f>SUM(J138)</f>
        <v>18</v>
      </c>
      <c r="I141" s="42">
        <f>IFERROR(H141/G141,"")</f>
        <v>0.58064516129032262</v>
      </c>
    </row>
    <row r="142" spans="1:12">
      <c r="A142" s="169">
        <v>22</v>
      </c>
      <c r="B142" s="1022"/>
      <c r="C142" s="114"/>
      <c r="D142" s="114"/>
      <c r="E142" s="114"/>
    </row>
    <row r="143" spans="1:12" hidden="1">
      <c r="A143" s="169">
        <v>23</v>
      </c>
      <c r="B143" s="1022"/>
      <c r="C143" s="114"/>
      <c r="D143" s="114"/>
      <c r="E143" s="114"/>
    </row>
    <row r="144" spans="1:12" hidden="1">
      <c r="A144" s="169">
        <v>24</v>
      </c>
      <c r="B144" s="1022"/>
      <c r="C144" s="114"/>
      <c r="D144" s="114"/>
      <c r="E144" s="114"/>
    </row>
    <row r="145" spans="1:12" hidden="1">
      <c r="A145" s="169">
        <v>25</v>
      </c>
      <c r="B145" s="1022"/>
      <c r="C145" s="114"/>
      <c r="D145" s="114"/>
      <c r="E145" s="114"/>
    </row>
    <row r="146" spans="1:12" hidden="1">
      <c r="A146" s="169">
        <v>26</v>
      </c>
      <c r="B146" s="1022"/>
      <c r="C146" s="114"/>
      <c r="D146" s="114"/>
      <c r="E146" s="114"/>
    </row>
    <row r="147" spans="1:12" hidden="1">
      <c r="A147" s="169">
        <v>27</v>
      </c>
      <c r="B147" s="1022"/>
      <c r="C147" s="114"/>
      <c r="D147" s="114"/>
      <c r="E147" s="114"/>
    </row>
    <row r="148" spans="1:12" hidden="1">
      <c r="A148" s="169">
        <v>28</v>
      </c>
      <c r="B148" s="1022"/>
      <c r="C148" s="114"/>
      <c r="D148" s="114"/>
      <c r="E148" s="114"/>
    </row>
    <row r="149" spans="1:12" hidden="1">
      <c r="A149" s="169">
        <v>29</v>
      </c>
      <c r="B149" s="1022"/>
      <c r="C149" s="114"/>
      <c r="D149" s="114"/>
      <c r="E149" s="114"/>
    </row>
    <row r="150" spans="1:12" hidden="1">
      <c r="A150" s="169">
        <v>30</v>
      </c>
      <c r="B150" s="1022"/>
      <c r="C150" s="114"/>
      <c r="D150" s="114"/>
      <c r="E150" s="114"/>
    </row>
    <row r="151" spans="1:12" hidden="1">
      <c r="A151" s="169">
        <v>31</v>
      </c>
      <c r="B151" s="1022"/>
      <c r="C151" s="114"/>
      <c r="D151" s="114"/>
      <c r="E151" s="114"/>
    </row>
    <row r="152" spans="1:12" hidden="1">
      <c r="A152" s="169">
        <v>32</v>
      </c>
      <c r="B152" s="1022"/>
      <c r="C152" s="114"/>
      <c r="D152" s="114"/>
      <c r="E152" s="114"/>
    </row>
    <row r="153" spans="1:12" hidden="1">
      <c r="A153" s="169">
        <v>33</v>
      </c>
      <c r="B153" s="1022"/>
      <c r="C153" s="114"/>
      <c r="D153" s="114"/>
      <c r="E153" s="114"/>
    </row>
    <row r="154" spans="1:12" hidden="1">
      <c r="A154" s="169">
        <v>34</v>
      </c>
      <c r="B154" s="1022"/>
      <c r="C154" s="114"/>
      <c r="D154" s="114"/>
      <c r="E154" s="114"/>
    </row>
    <row r="155" spans="1:12" hidden="1">
      <c r="A155" s="169">
        <v>35</v>
      </c>
      <c r="B155" s="1022"/>
      <c r="C155" s="114"/>
      <c r="D155" s="114"/>
      <c r="E155" s="114"/>
    </row>
    <row r="156" spans="1:12" s="169" customFormat="1" hidden="1">
      <c r="A156" s="169">
        <v>36</v>
      </c>
      <c r="B156" s="1022"/>
      <c r="C156" s="114"/>
      <c r="D156" s="114"/>
      <c r="E156" s="114"/>
      <c r="G156" s="413"/>
      <c r="H156" s="413"/>
      <c r="I156" s="413"/>
      <c r="J156" s="413"/>
      <c r="K156" s="413"/>
      <c r="L156" s="413"/>
    </row>
    <row r="157" spans="1:12" s="169" customFormat="1" hidden="1">
      <c r="A157" s="169">
        <v>37</v>
      </c>
      <c r="B157" s="1022"/>
      <c r="C157" s="114"/>
      <c r="D157" s="114"/>
      <c r="E157" s="114"/>
      <c r="G157" s="413"/>
      <c r="H157" s="413"/>
      <c r="I157" s="413"/>
      <c r="J157" s="413"/>
      <c r="K157" s="413"/>
      <c r="L157" s="413"/>
    </row>
    <row r="158" spans="1:12" s="169" customFormat="1" hidden="1">
      <c r="A158" s="169">
        <v>38</v>
      </c>
      <c r="B158" s="1022"/>
      <c r="C158" s="114"/>
      <c r="D158" s="114"/>
      <c r="E158" s="114"/>
      <c r="G158" s="413"/>
      <c r="H158" s="413"/>
      <c r="I158" s="413"/>
      <c r="J158" s="413"/>
      <c r="K158" s="413"/>
      <c r="L158" s="413"/>
    </row>
    <row r="159" spans="1:12" s="169" customFormat="1" hidden="1">
      <c r="A159" s="169">
        <v>39</v>
      </c>
      <c r="B159" s="1022"/>
      <c r="C159" s="114"/>
      <c r="D159" s="114"/>
      <c r="E159" s="114"/>
      <c r="G159" s="413"/>
      <c r="H159" s="413"/>
      <c r="I159" s="413"/>
      <c r="J159" s="413"/>
      <c r="K159" s="413"/>
      <c r="L159" s="413"/>
    </row>
    <row r="160" spans="1:12" s="169" customFormat="1" hidden="1">
      <c r="A160" s="169">
        <v>40</v>
      </c>
      <c r="B160" s="1022"/>
      <c r="C160" s="114"/>
      <c r="D160" s="114"/>
      <c r="E160" s="114"/>
      <c r="G160" s="413"/>
      <c r="H160" s="413"/>
      <c r="I160" s="413"/>
      <c r="J160" s="413"/>
      <c r="K160" s="413"/>
      <c r="L160" s="413"/>
    </row>
    <row r="161" spans="1:12" s="169" customFormat="1" hidden="1">
      <c r="A161" s="169">
        <v>41</v>
      </c>
      <c r="B161" s="1022"/>
      <c r="C161" s="114"/>
      <c r="D161" s="114"/>
      <c r="E161" s="114"/>
      <c r="G161" s="413"/>
      <c r="H161" s="413"/>
      <c r="I161" s="413"/>
      <c r="J161" s="413"/>
      <c r="K161" s="413"/>
      <c r="L161" s="413"/>
    </row>
    <row r="162" spans="1:12" s="169" customFormat="1" hidden="1">
      <c r="A162" s="169">
        <v>42</v>
      </c>
      <c r="B162" s="1022"/>
      <c r="C162" s="114"/>
      <c r="D162" s="114"/>
      <c r="E162" s="114"/>
      <c r="G162" s="413"/>
      <c r="H162" s="413"/>
      <c r="I162" s="413"/>
      <c r="J162" s="413"/>
      <c r="K162" s="413"/>
      <c r="L162" s="413"/>
    </row>
    <row r="163" spans="1:12" s="169" customFormat="1" hidden="1">
      <c r="A163" s="169">
        <v>43</v>
      </c>
      <c r="B163" s="1022"/>
      <c r="C163" s="114"/>
      <c r="D163" s="114"/>
      <c r="E163" s="114"/>
      <c r="G163" s="413"/>
      <c r="H163" s="413"/>
      <c r="I163" s="413"/>
      <c r="J163" s="413"/>
      <c r="K163" s="413"/>
      <c r="L163" s="413"/>
    </row>
    <row r="164" spans="1:12" s="169" customFormat="1" hidden="1">
      <c r="A164" s="169">
        <v>44</v>
      </c>
      <c r="B164" s="1022"/>
      <c r="C164" s="114"/>
      <c r="D164" s="114"/>
      <c r="E164" s="114"/>
      <c r="G164" s="413"/>
      <c r="H164" s="413"/>
      <c r="I164" s="413"/>
      <c r="J164" s="413"/>
      <c r="K164" s="413"/>
      <c r="L164" s="413"/>
    </row>
    <row r="165" spans="1:12" s="169" customFormat="1" hidden="1">
      <c r="A165" s="169">
        <v>45</v>
      </c>
      <c r="B165" s="1022"/>
      <c r="C165" s="114"/>
      <c r="D165" s="114"/>
      <c r="E165" s="114"/>
      <c r="G165" s="413"/>
      <c r="H165" s="413"/>
      <c r="I165" s="413"/>
      <c r="J165" s="413"/>
      <c r="K165" s="413"/>
      <c r="L165" s="413"/>
    </row>
    <row r="166" spans="1:12" hidden="1">
      <c r="A166" s="169">
        <v>46</v>
      </c>
      <c r="B166" s="1022"/>
      <c r="C166" s="114"/>
      <c r="D166" s="114"/>
      <c r="E166" s="114"/>
    </row>
    <row r="167" spans="1:12" hidden="1">
      <c r="A167" s="169">
        <v>47</v>
      </c>
      <c r="B167" s="1022"/>
      <c r="C167" s="114"/>
      <c r="D167" s="114"/>
      <c r="E167" s="114"/>
    </row>
    <row r="168" spans="1:12" hidden="1">
      <c r="A168" s="169">
        <v>48</v>
      </c>
      <c r="B168" s="1022"/>
      <c r="C168" s="114"/>
      <c r="D168" s="114"/>
      <c r="E168" s="114"/>
    </row>
    <row r="169" spans="1:12" hidden="1">
      <c r="A169" s="169">
        <v>49</v>
      </c>
      <c r="B169" s="1022"/>
      <c r="C169" s="114"/>
      <c r="D169" s="114"/>
      <c r="E169" s="114"/>
    </row>
    <row r="170" spans="1:12" hidden="1">
      <c r="A170" s="169">
        <v>50</v>
      </c>
      <c r="B170" s="1022"/>
      <c r="C170" s="114"/>
      <c r="D170" s="114"/>
      <c r="E170" s="114"/>
    </row>
    <row r="171" spans="1:12" hidden="1">
      <c r="A171" s="169">
        <v>51</v>
      </c>
      <c r="B171" s="1022"/>
      <c r="C171" s="114"/>
      <c r="D171" s="114"/>
      <c r="E171" s="114"/>
    </row>
    <row r="172" spans="1:12" hidden="1">
      <c r="A172" s="169">
        <v>52</v>
      </c>
      <c r="B172" s="1022"/>
      <c r="C172" s="114"/>
      <c r="D172" s="114"/>
      <c r="E172" s="114"/>
    </row>
    <row r="173" spans="1:12" hidden="1">
      <c r="A173" s="169">
        <v>53</v>
      </c>
      <c r="B173" s="1022"/>
      <c r="C173" s="114"/>
      <c r="D173" s="114"/>
      <c r="E173" s="114"/>
    </row>
    <row r="174" spans="1:12">
      <c r="A174" s="169">
        <v>54</v>
      </c>
      <c r="B174" s="1022"/>
      <c r="C174" s="114"/>
      <c r="D174" s="114"/>
      <c r="E174" s="114"/>
    </row>
    <row r="175" spans="1:12">
      <c r="A175" s="169">
        <v>55</v>
      </c>
      <c r="B175" s="1022"/>
      <c r="C175" s="114"/>
      <c r="D175" s="114"/>
      <c r="E175" s="114"/>
    </row>
    <row r="176" spans="1:12" ht="15.75">
      <c r="A176" s="169">
        <v>1</v>
      </c>
      <c r="B176" s="1022">
        <v>0.29166666666666669</v>
      </c>
      <c r="C176" s="114">
        <v>342</v>
      </c>
      <c r="D176" s="356" t="s">
        <v>65</v>
      </c>
      <c r="E176" s="78" t="s">
        <v>666</v>
      </c>
      <c r="G176" s="1021" t="s">
        <v>78</v>
      </c>
      <c r="H176" s="1021"/>
      <c r="I176" s="1021" t="s">
        <v>88</v>
      </c>
      <c r="J176" s="1021"/>
      <c r="K176" s="1021"/>
      <c r="L176" s="1021"/>
    </row>
    <row r="177" spans="1:12" ht="15.75">
      <c r="A177" s="169">
        <v>2</v>
      </c>
      <c r="B177" s="1022"/>
      <c r="C177" s="114">
        <v>233</v>
      </c>
      <c r="D177" s="356" t="s">
        <v>65</v>
      </c>
      <c r="E177" s="78" t="s">
        <v>666</v>
      </c>
      <c r="G177" s="579" t="s">
        <v>152</v>
      </c>
      <c r="H177" s="579" t="s">
        <v>28</v>
      </c>
      <c r="I177" s="579" t="s">
        <v>80</v>
      </c>
      <c r="J177" s="579" t="s">
        <v>25</v>
      </c>
      <c r="K177" s="579" t="s">
        <v>81</v>
      </c>
      <c r="L177" s="580" t="s">
        <v>82</v>
      </c>
    </row>
    <row r="178" spans="1:12" s="169" customFormat="1" ht="15.75">
      <c r="A178" s="169">
        <v>3</v>
      </c>
      <c r="B178" s="1022"/>
      <c r="C178" s="114">
        <v>389</v>
      </c>
      <c r="D178" s="356" t="s">
        <v>65</v>
      </c>
      <c r="E178" s="78" t="s">
        <v>666</v>
      </c>
      <c r="G178" s="762" t="s">
        <v>763</v>
      </c>
      <c r="H178" s="78" t="s">
        <v>356</v>
      </c>
      <c r="I178" s="238"/>
      <c r="J178" s="585">
        <f>+COUNTIF(D176:D230,G178)</f>
        <v>2</v>
      </c>
      <c r="K178" s="585">
        <f t="shared" ref="K178:K182" si="7">+I178-J178</f>
        <v>-2</v>
      </c>
      <c r="L178" s="580"/>
    </row>
    <row r="179" spans="1:12" s="169" customFormat="1" ht="15.75">
      <c r="A179" s="169">
        <v>4</v>
      </c>
      <c r="B179" s="1022"/>
      <c r="C179" s="114">
        <v>410</v>
      </c>
      <c r="D179" s="356" t="s">
        <v>65</v>
      </c>
      <c r="E179" s="78" t="s">
        <v>666</v>
      </c>
      <c r="G179" s="418" t="s">
        <v>566</v>
      </c>
      <c r="H179" s="78" t="s">
        <v>356</v>
      </c>
      <c r="I179" s="238">
        <v>4</v>
      </c>
      <c r="J179" s="585">
        <f>+COUNTIF(D176:D230,G179)</f>
        <v>6</v>
      </c>
      <c r="K179" s="585">
        <f t="shared" si="7"/>
        <v>-2</v>
      </c>
      <c r="L179" s="580"/>
    </row>
    <row r="180" spans="1:12" s="169" customFormat="1" ht="15.75">
      <c r="A180" s="169">
        <v>5</v>
      </c>
      <c r="B180" s="1022"/>
      <c r="C180" s="114">
        <v>373</v>
      </c>
      <c r="D180" s="356" t="s">
        <v>65</v>
      </c>
      <c r="E180" s="78" t="s">
        <v>666</v>
      </c>
      <c r="G180" s="425" t="s">
        <v>447</v>
      </c>
      <c r="H180" s="78" t="s">
        <v>393</v>
      </c>
      <c r="I180" s="238">
        <v>4</v>
      </c>
      <c r="J180" s="585">
        <f>+COUNTIF(D176:D230,G180)</f>
        <v>0</v>
      </c>
      <c r="K180" s="585">
        <f t="shared" si="7"/>
        <v>4</v>
      </c>
      <c r="L180" s="580"/>
    </row>
    <row r="181" spans="1:12" s="169" customFormat="1" ht="15.75">
      <c r="A181" s="169">
        <v>6</v>
      </c>
      <c r="B181" s="1022"/>
      <c r="C181" s="114">
        <v>367</v>
      </c>
      <c r="D181" s="356" t="s">
        <v>65</v>
      </c>
      <c r="E181" s="78" t="s">
        <v>666</v>
      </c>
      <c r="G181" s="426" t="s">
        <v>394</v>
      </c>
      <c r="H181" s="78" t="s">
        <v>393</v>
      </c>
      <c r="I181" s="238"/>
      <c r="J181" s="585">
        <f>+COUNTIF(D176:D230,G181)</f>
        <v>0</v>
      </c>
      <c r="K181" s="585">
        <f t="shared" si="7"/>
        <v>0</v>
      </c>
      <c r="L181" s="580"/>
    </row>
    <row r="182" spans="1:12" s="169" customFormat="1" ht="15.75">
      <c r="A182" s="169">
        <v>7</v>
      </c>
      <c r="B182" s="1022"/>
      <c r="C182" s="114">
        <v>189</v>
      </c>
      <c r="D182" s="356" t="s">
        <v>65</v>
      </c>
      <c r="E182" s="78" t="s">
        <v>666</v>
      </c>
      <c r="G182" s="427" t="s">
        <v>395</v>
      </c>
      <c r="H182" s="78" t="s">
        <v>393</v>
      </c>
      <c r="I182" s="238"/>
      <c r="J182" s="585">
        <f>+COUNTIF(D176:D230,G182)</f>
        <v>0</v>
      </c>
      <c r="K182" s="585">
        <f t="shared" si="7"/>
        <v>0</v>
      </c>
      <c r="L182" s="580"/>
    </row>
    <row r="183" spans="1:12">
      <c r="A183" s="169">
        <v>8</v>
      </c>
      <c r="B183" s="1022"/>
      <c r="C183" s="114">
        <v>352</v>
      </c>
      <c r="D183" s="356" t="s">
        <v>65</v>
      </c>
      <c r="E183" s="78" t="s">
        <v>666</v>
      </c>
      <c r="G183" s="356" t="s">
        <v>65</v>
      </c>
      <c r="H183" s="78" t="s">
        <v>666</v>
      </c>
      <c r="I183" s="238">
        <v>8</v>
      </c>
      <c r="J183" s="585">
        <f>+COUNTIF(D176:D230,G183)</f>
        <v>8</v>
      </c>
      <c r="K183" s="585">
        <f>+I183-J183</f>
        <v>0</v>
      </c>
      <c r="L183" s="81"/>
    </row>
    <row r="184" spans="1:12">
      <c r="A184" s="169">
        <v>9</v>
      </c>
      <c r="B184" s="1022"/>
      <c r="C184" s="114">
        <v>388</v>
      </c>
      <c r="D184" s="433" t="s">
        <v>427</v>
      </c>
      <c r="E184" s="78" t="s">
        <v>399</v>
      </c>
      <c r="G184" s="356" t="s">
        <v>574</v>
      </c>
      <c r="H184" s="78" t="s">
        <v>667</v>
      </c>
      <c r="I184" s="238">
        <v>7</v>
      </c>
      <c r="J184" s="585">
        <f>+COUNTIF(D176:D230,G184)</f>
        <v>5</v>
      </c>
      <c r="K184" s="585">
        <f>+I184-J184</f>
        <v>2</v>
      </c>
      <c r="L184" s="81"/>
    </row>
    <row r="185" spans="1:12">
      <c r="A185" s="169">
        <v>10</v>
      </c>
      <c r="B185" s="1022"/>
      <c r="C185" s="114">
        <v>286</v>
      </c>
      <c r="D185" s="433" t="s">
        <v>427</v>
      </c>
      <c r="E185" s="78" t="s">
        <v>399</v>
      </c>
      <c r="G185" s="724" t="s">
        <v>70</v>
      </c>
      <c r="H185" s="78" t="s">
        <v>398</v>
      </c>
      <c r="I185" s="238">
        <v>4</v>
      </c>
      <c r="J185" s="585">
        <f>+COUNTIF(D176:D230,G185)</f>
        <v>6</v>
      </c>
      <c r="K185" s="585">
        <f>+I185-J185</f>
        <v>-2</v>
      </c>
      <c r="L185" s="81"/>
    </row>
    <row r="186" spans="1:12">
      <c r="A186" s="169">
        <v>11</v>
      </c>
      <c r="B186" s="1022"/>
      <c r="C186" s="114">
        <v>318</v>
      </c>
      <c r="D186" s="433" t="s">
        <v>427</v>
      </c>
      <c r="E186" s="78" t="s">
        <v>399</v>
      </c>
      <c r="G186" s="433" t="s">
        <v>427</v>
      </c>
      <c r="H186" s="78" t="s">
        <v>399</v>
      </c>
      <c r="I186" s="238">
        <v>4</v>
      </c>
      <c r="J186" s="585">
        <f>+COUNTIF(D176:D230,G186)</f>
        <v>7</v>
      </c>
      <c r="K186" s="585">
        <f t="shared" ref="K186:K187" si="8">+I186-J186</f>
        <v>-3</v>
      </c>
      <c r="L186" s="81"/>
    </row>
    <row r="187" spans="1:12">
      <c r="A187" s="169">
        <v>12</v>
      </c>
      <c r="B187" s="1022"/>
      <c r="C187" s="114">
        <v>333</v>
      </c>
      <c r="D187" s="433" t="s">
        <v>427</v>
      </c>
      <c r="E187" s="78" t="s">
        <v>399</v>
      </c>
      <c r="G187" s="434" t="s">
        <v>550</v>
      </c>
      <c r="H187" s="78" t="s">
        <v>549</v>
      </c>
      <c r="I187" s="238"/>
      <c r="J187" s="585">
        <f>+COUNTIF(D176:D230,G187)</f>
        <v>0</v>
      </c>
      <c r="K187" s="585">
        <f t="shared" si="8"/>
        <v>0</v>
      </c>
      <c r="L187" s="81"/>
    </row>
    <row r="188" spans="1:12">
      <c r="A188" s="169">
        <v>13</v>
      </c>
      <c r="B188" s="1022"/>
      <c r="C188" s="114">
        <v>312</v>
      </c>
      <c r="D188" s="433" t="s">
        <v>427</v>
      </c>
      <c r="E188" s="78" t="s">
        <v>399</v>
      </c>
      <c r="G188" s="437" t="s">
        <v>548</v>
      </c>
      <c r="H188" s="78" t="s">
        <v>549</v>
      </c>
      <c r="I188" s="238"/>
      <c r="J188" s="585">
        <f>+COUNTIF(D176:D230,G188)</f>
        <v>0</v>
      </c>
      <c r="K188" s="585">
        <f>+I188-J188</f>
        <v>0</v>
      </c>
      <c r="L188" s="81"/>
    </row>
    <row r="189" spans="1:12">
      <c r="A189" s="169">
        <v>14</v>
      </c>
      <c r="B189" s="1022"/>
      <c r="C189" s="114">
        <v>372</v>
      </c>
      <c r="D189" s="433" t="s">
        <v>427</v>
      </c>
      <c r="E189" s="78" t="s">
        <v>399</v>
      </c>
      <c r="G189" s="238"/>
      <c r="H189" s="238"/>
      <c r="I189" s="238"/>
      <c r="J189" s="585">
        <f>+COUNTIF(D176:D230,G189)</f>
        <v>0</v>
      </c>
      <c r="K189" s="585">
        <f t="shared" ref="K189:K192" si="9">+I189-J189</f>
        <v>0</v>
      </c>
      <c r="L189" s="81"/>
    </row>
    <row r="190" spans="1:12">
      <c r="A190" s="169">
        <v>15</v>
      </c>
      <c r="B190" s="1022"/>
      <c r="C190" s="114">
        <v>175</v>
      </c>
      <c r="D190" s="433" t="s">
        <v>427</v>
      </c>
      <c r="E190" s="78" t="s">
        <v>399</v>
      </c>
      <c r="G190" s="238"/>
      <c r="H190" s="238"/>
      <c r="I190" s="238"/>
      <c r="J190" s="585">
        <f>+COUNTIF(D176:D230,G190)</f>
        <v>0</v>
      </c>
      <c r="K190" s="585">
        <f t="shared" si="9"/>
        <v>0</v>
      </c>
      <c r="L190" s="81"/>
    </row>
    <row r="191" spans="1:12">
      <c r="A191" s="169">
        <v>16</v>
      </c>
      <c r="B191" s="1022"/>
      <c r="C191" s="114">
        <v>250</v>
      </c>
      <c r="D191" s="724" t="s">
        <v>70</v>
      </c>
      <c r="E191" s="78" t="s">
        <v>398</v>
      </c>
      <c r="G191" s="81"/>
      <c r="H191" s="81"/>
      <c r="I191" s="81"/>
      <c r="J191" s="585">
        <f>+COUNTIF(D176:D230,G191)</f>
        <v>0</v>
      </c>
      <c r="K191" s="585">
        <f t="shared" si="9"/>
        <v>0</v>
      </c>
      <c r="L191" s="81"/>
    </row>
    <row r="192" spans="1:12">
      <c r="A192" s="169">
        <v>17</v>
      </c>
      <c r="B192" s="1022"/>
      <c r="C192" s="114">
        <v>92</v>
      </c>
      <c r="D192" s="724" t="s">
        <v>70</v>
      </c>
      <c r="E192" s="78" t="s">
        <v>398</v>
      </c>
      <c r="G192" s="81"/>
      <c r="H192" s="81"/>
      <c r="I192" s="81"/>
      <c r="J192" s="585">
        <f>+COUNTIF(D176:D230,G192)</f>
        <v>0</v>
      </c>
      <c r="K192" s="585">
        <f t="shared" si="9"/>
        <v>0</v>
      </c>
      <c r="L192" s="81"/>
    </row>
    <row r="193" spans="1:12">
      <c r="A193" s="169">
        <v>18</v>
      </c>
      <c r="B193" s="1022"/>
      <c r="C193" s="114">
        <v>202</v>
      </c>
      <c r="D193" s="724" t="s">
        <v>70</v>
      </c>
      <c r="E193" s="78" t="s">
        <v>398</v>
      </c>
      <c r="G193" s="1023" t="s">
        <v>87</v>
      </c>
      <c r="H193" s="1024"/>
      <c r="I193" s="583">
        <f>SUM(I178:I192)</f>
        <v>31</v>
      </c>
      <c r="J193" s="594">
        <f>SUM(J178:J192)</f>
        <v>34</v>
      </c>
      <c r="K193" s="594">
        <f>SUM(K178:K192)</f>
        <v>-3</v>
      </c>
      <c r="L193" s="81"/>
    </row>
    <row r="194" spans="1:12">
      <c r="A194" s="169">
        <v>19</v>
      </c>
      <c r="B194" s="1022"/>
      <c r="C194" s="114">
        <v>413</v>
      </c>
      <c r="D194" s="724" t="s">
        <v>70</v>
      </c>
      <c r="E194" s="78" t="s">
        <v>398</v>
      </c>
    </row>
    <row r="195" spans="1:12">
      <c r="A195" s="169">
        <v>20</v>
      </c>
      <c r="B195" s="1022"/>
      <c r="C195" s="114">
        <v>400</v>
      </c>
      <c r="D195" s="724" t="s">
        <v>70</v>
      </c>
      <c r="E195" s="78" t="s">
        <v>398</v>
      </c>
      <c r="G195" s="584" t="s">
        <v>80</v>
      </c>
      <c r="H195" s="584" t="s">
        <v>83</v>
      </c>
      <c r="I195" s="584" t="s">
        <v>64</v>
      </c>
    </row>
    <row r="196" spans="1:12">
      <c r="A196" s="169">
        <v>21</v>
      </c>
      <c r="B196" s="1022"/>
      <c r="C196" s="114">
        <v>222</v>
      </c>
      <c r="D196" s="724" t="s">
        <v>70</v>
      </c>
      <c r="E196" s="78" t="s">
        <v>398</v>
      </c>
      <c r="G196" s="41">
        <f>I193</f>
        <v>31</v>
      </c>
      <c r="H196" s="41">
        <f>SUM(J193)</f>
        <v>34</v>
      </c>
      <c r="I196" s="42">
        <f>IFERROR(H196/G196,"")</f>
        <v>1.096774193548387</v>
      </c>
    </row>
    <row r="197" spans="1:12">
      <c r="A197" s="169">
        <v>22</v>
      </c>
      <c r="B197" s="1022"/>
      <c r="C197" s="114">
        <v>214</v>
      </c>
      <c r="D197" s="356" t="s">
        <v>574</v>
      </c>
      <c r="E197" s="78" t="s">
        <v>667</v>
      </c>
    </row>
    <row r="198" spans="1:12">
      <c r="A198" s="169">
        <v>23</v>
      </c>
      <c r="B198" s="1022"/>
      <c r="C198" s="114">
        <v>299</v>
      </c>
      <c r="D198" s="356" t="s">
        <v>574</v>
      </c>
      <c r="E198" s="78" t="s">
        <v>667</v>
      </c>
    </row>
    <row r="199" spans="1:12">
      <c r="A199" s="169">
        <v>24</v>
      </c>
      <c r="B199" s="1022"/>
      <c r="C199" s="114">
        <v>281</v>
      </c>
      <c r="D199" s="356" t="s">
        <v>574</v>
      </c>
      <c r="E199" s="78" t="s">
        <v>667</v>
      </c>
    </row>
    <row r="200" spans="1:12">
      <c r="A200" s="169">
        <v>25</v>
      </c>
      <c r="B200" s="1022"/>
      <c r="C200" s="114">
        <v>380</v>
      </c>
      <c r="D200" s="356" t="s">
        <v>574</v>
      </c>
      <c r="E200" s="78" t="s">
        <v>667</v>
      </c>
    </row>
    <row r="201" spans="1:12">
      <c r="A201" s="169">
        <v>26</v>
      </c>
      <c r="B201" s="1022"/>
      <c r="C201" s="114">
        <v>203</v>
      </c>
      <c r="D201" s="356" t="s">
        <v>574</v>
      </c>
      <c r="E201" s="78" t="s">
        <v>667</v>
      </c>
    </row>
    <row r="202" spans="1:12">
      <c r="A202" s="169">
        <v>27</v>
      </c>
      <c r="B202" s="1022"/>
      <c r="C202" s="114">
        <v>411</v>
      </c>
      <c r="D202" s="762" t="s">
        <v>763</v>
      </c>
      <c r="E202" s="78" t="s">
        <v>356</v>
      </c>
    </row>
    <row r="203" spans="1:12">
      <c r="A203" s="169">
        <v>28</v>
      </c>
      <c r="B203" s="1022"/>
      <c r="C203" s="114">
        <v>332</v>
      </c>
      <c r="D203" s="762" t="s">
        <v>763</v>
      </c>
      <c r="E203" s="78" t="s">
        <v>356</v>
      </c>
    </row>
    <row r="204" spans="1:12">
      <c r="A204" s="169">
        <v>29</v>
      </c>
      <c r="B204" s="1022"/>
      <c r="C204" s="114">
        <v>181</v>
      </c>
      <c r="D204" s="418" t="s">
        <v>566</v>
      </c>
      <c r="E204" s="78" t="s">
        <v>356</v>
      </c>
    </row>
    <row r="205" spans="1:12">
      <c r="A205" s="169">
        <v>30</v>
      </c>
      <c r="B205" s="1022"/>
      <c r="C205" s="114">
        <v>305</v>
      </c>
      <c r="D205" s="418" t="s">
        <v>566</v>
      </c>
      <c r="E205" s="78" t="s">
        <v>356</v>
      </c>
    </row>
    <row r="206" spans="1:12">
      <c r="A206" s="169">
        <v>31</v>
      </c>
      <c r="B206" s="1022"/>
      <c r="C206" s="114">
        <v>173</v>
      </c>
      <c r="D206" s="418" t="s">
        <v>566</v>
      </c>
      <c r="E206" s="78" t="s">
        <v>356</v>
      </c>
    </row>
    <row r="207" spans="1:12">
      <c r="A207" s="169">
        <v>32</v>
      </c>
      <c r="B207" s="1022"/>
      <c r="C207" s="114">
        <v>165</v>
      </c>
      <c r="D207" s="418" t="s">
        <v>566</v>
      </c>
      <c r="E207" s="78" t="s">
        <v>356</v>
      </c>
    </row>
    <row r="208" spans="1:12">
      <c r="A208" s="169">
        <v>33</v>
      </c>
      <c r="B208" s="1022"/>
      <c r="C208" s="114">
        <v>176</v>
      </c>
      <c r="D208" s="418" t="s">
        <v>566</v>
      </c>
      <c r="E208" s="78" t="s">
        <v>356</v>
      </c>
    </row>
    <row r="209" spans="1:12">
      <c r="A209" s="169">
        <v>34</v>
      </c>
      <c r="B209" s="1022"/>
      <c r="C209" s="114">
        <v>370</v>
      </c>
      <c r="D209" s="418" t="s">
        <v>566</v>
      </c>
      <c r="E209" s="78" t="s">
        <v>356</v>
      </c>
    </row>
    <row r="210" spans="1:12" hidden="1">
      <c r="A210" s="169">
        <v>35</v>
      </c>
      <c r="B210" s="1022"/>
      <c r="C210" s="114"/>
      <c r="D210" s="114"/>
      <c r="E210" s="114"/>
    </row>
    <row r="211" spans="1:12" s="169" customFormat="1" hidden="1">
      <c r="A211" s="169">
        <v>36</v>
      </c>
      <c r="B211" s="1022"/>
      <c r="C211" s="114"/>
      <c r="D211" s="114"/>
      <c r="E211" s="114"/>
      <c r="G211" s="413"/>
      <c r="H211" s="413"/>
      <c r="I211" s="413"/>
      <c r="J211" s="413"/>
      <c r="K211" s="413"/>
      <c r="L211" s="413"/>
    </row>
    <row r="212" spans="1:12" s="169" customFormat="1" hidden="1">
      <c r="A212" s="169">
        <v>37</v>
      </c>
      <c r="B212" s="1022"/>
      <c r="C212" s="114"/>
      <c r="D212" s="114"/>
      <c r="E212" s="114"/>
      <c r="G212" s="413"/>
      <c r="H212" s="413"/>
      <c r="I212" s="413"/>
      <c r="J212" s="413"/>
      <c r="K212" s="413"/>
      <c r="L212" s="413"/>
    </row>
    <row r="213" spans="1:12" s="169" customFormat="1" hidden="1">
      <c r="A213" s="169">
        <v>38</v>
      </c>
      <c r="B213" s="1022"/>
      <c r="C213" s="114"/>
      <c r="D213" s="114"/>
      <c r="E213" s="114"/>
      <c r="G213" s="413"/>
      <c r="H213" s="413"/>
      <c r="I213" s="413"/>
      <c r="J213" s="413"/>
      <c r="K213" s="413"/>
      <c r="L213" s="413"/>
    </row>
    <row r="214" spans="1:12" s="169" customFormat="1" hidden="1">
      <c r="A214" s="169">
        <v>39</v>
      </c>
      <c r="B214" s="1022"/>
      <c r="C214" s="114"/>
      <c r="D214" s="114"/>
      <c r="E214" s="114"/>
      <c r="G214" s="413"/>
      <c r="H214" s="413"/>
      <c r="I214" s="413"/>
      <c r="J214" s="413"/>
      <c r="K214" s="413"/>
      <c r="L214" s="413"/>
    </row>
    <row r="215" spans="1:12" s="169" customFormat="1" hidden="1">
      <c r="A215" s="169">
        <v>40</v>
      </c>
      <c r="B215" s="1022"/>
      <c r="C215" s="114"/>
      <c r="D215" s="114"/>
      <c r="E215" s="114"/>
      <c r="G215" s="413"/>
      <c r="H215" s="413"/>
      <c r="I215" s="413"/>
      <c r="J215" s="413"/>
      <c r="K215" s="413"/>
      <c r="L215" s="413"/>
    </row>
    <row r="216" spans="1:12" s="169" customFormat="1" hidden="1">
      <c r="A216" s="169">
        <v>41</v>
      </c>
      <c r="B216" s="1022"/>
      <c r="C216" s="114"/>
      <c r="D216" s="114"/>
      <c r="E216" s="114"/>
      <c r="G216" s="413"/>
      <c r="H216" s="413"/>
      <c r="I216" s="413"/>
      <c r="J216" s="413"/>
      <c r="K216" s="413"/>
      <c r="L216" s="413"/>
    </row>
    <row r="217" spans="1:12" s="169" customFormat="1" hidden="1">
      <c r="A217" s="169">
        <v>42</v>
      </c>
      <c r="B217" s="1022"/>
      <c r="C217" s="114"/>
      <c r="D217" s="114"/>
      <c r="E217" s="114"/>
      <c r="G217" s="413"/>
      <c r="H217" s="413"/>
      <c r="I217" s="413"/>
      <c r="J217" s="413"/>
      <c r="K217" s="413"/>
      <c r="L217" s="413"/>
    </row>
    <row r="218" spans="1:12" s="169" customFormat="1" hidden="1">
      <c r="A218" s="169">
        <v>43</v>
      </c>
      <c r="B218" s="1022"/>
      <c r="C218" s="114"/>
      <c r="D218" s="114"/>
      <c r="E218" s="114"/>
      <c r="G218" s="413"/>
      <c r="H218" s="413"/>
      <c r="I218" s="413"/>
      <c r="J218" s="413"/>
      <c r="K218" s="413"/>
      <c r="L218" s="413"/>
    </row>
    <row r="219" spans="1:12" s="169" customFormat="1" hidden="1">
      <c r="A219" s="169">
        <v>44</v>
      </c>
      <c r="B219" s="1022"/>
      <c r="C219" s="114"/>
      <c r="D219" s="114"/>
      <c r="E219" s="114"/>
      <c r="G219" s="413"/>
      <c r="H219" s="413"/>
      <c r="I219" s="413"/>
      <c r="J219" s="413"/>
      <c r="K219" s="413"/>
      <c r="L219" s="413"/>
    </row>
    <row r="220" spans="1:12" s="169" customFormat="1" hidden="1">
      <c r="A220" s="169">
        <v>45</v>
      </c>
      <c r="B220" s="1022"/>
      <c r="C220" s="114"/>
      <c r="D220" s="114"/>
      <c r="E220" s="114"/>
      <c r="G220" s="413"/>
      <c r="H220" s="413"/>
      <c r="I220" s="413"/>
      <c r="J220" s="413"/>
      <c r="K220" s="413"/>
      <c r="L220" s="413"/>
    </row>
    <row r="221" spans="1:12" hidden="1">
      <c r="A221" s="169">
        <v>46</v>
      </c>
      <c r="B221" s="1022"/>
      <c r="C221" s="114"/>
      <c r="D221" s="114"/>
      <c r="E221" s="114"/>
    </row>
    <row r="222" spans="1:12" hidden="1">
      <c r="A222" s="169">
        <v>47</v>
      </c>
      <c r="B222" s="1022"/>
      <c r="C222" s="114"/>
      <c r="D222" s="114"/>
      <c r="E222" s="114"/>
    </row>
    <row r="223" spans="1:12" hidden="1">
      <c r="A223" s="169">
        <v>48</v>
      </c>
      <c r="B223" s="1022"/>
      <c r="C223" s="114"/>
      <c r="D223" s="114"/>
      <c r="E223" s="114"/>
    </row>
    <row r="224" spans="1:12" hidden="1">
      <c r="A224" s="169">
        <v>49</v>
      </c>
      <c r="B224" s="1022"/>
      <c r="C224" s="114"/>
      <c r="D224" s="114"/>
      <c r="E224" s="114"/>
    </row>
    <row r="225" spans="1:12" hidden="1">
      <c r="A225" s="169">
        <v>50</v>
      </c>
      <c r="B225" s="1022"/>
      <c r="C225" s="114"/>
      <c r="D225" s="114"/>
      <c r="E225" s="114"/>
    </row>
    <row r="226" spans="1:12" hidden="1">
      <c r="A226" s="169">
        <v>51</v>
      </c>
      <c r="B226" s="1022"/>
      <c r="C226" s="114"/>
      <c r="D226" s="114"/>
      <c r="E226" s="114"/>
    </row>
    <row r="227" spans="1:12" hidden="1">
      <c r="A227" s="169">
        <v>52</v>
      </c>
      <c r="B227" s="1022"/>
      <c r="C227" s="114"/>
      <c r="D227" s="114"/>
      <c r="E227" s="114"/>
    </row>
    <row r="228" spans="1:12" hidden="1">
      <c r="A228" s="169">
        <v>53</v>
      </c>
      <c r="B228" s="1022"/>
      <c r="C228" s="114"/>
      <c r="D228" s="114"/>
      <c r="E228" s="114"/>
    </row>
    <row r="229" spans="1:12">
      <c r="A229" s="169">
        <v>54</v>
      </c>
      <c r="B229" s="1022"/>
      <c r="C229" s="114"/>
      <c r="D229" s="114"/>
      <c r="E229" s="114"/>
    </row>
    <row r="230" spans="1:12">
      <c r="A230" s="169">
        <v>55</v>
      </c>
      <c r="B230" s="1022"/>
      <c r="C230" s="114"/>
      <c r="D230" s="114"/>
      <c r="E230" s="114"/>
    </row>
    <row r="231" spans="1:12" ht="15.75">
      <c r="A231" s="169">
        <v>1</v>
      </c>
      <c r="B231" s="1022">
        <v>0.33333333333333331</v>
      </c>
      <c r="C231" s="114">
        <v>358</v>
      </c>
      <c r="D231" s="356" t="s">
        <v>574</v>
      </c>
      <c r="E231" s="78" t="s">
        <v>667</v>
      </c>
      <c r="G231" s="1021" t="s">
        <v>78</v>
      </c>
      <c r="H231" s="1021"/>
      <c r="I231" s="1021" t="s">
        <v>88</v>
      </c>
      <c r="J231" s="1021"/>
      <c r="K231" s="1021"/>
      <c r="L231" s="1021"/>
    </row>
    <row r="232" spans="1:12" ht="15.75">
      <c r="A232" s="169">
        <v>2</v>
      </c>
      <c r="B232" s="1022"/>
      <c r="C232" s="114">
        <v>346</v>
      </c>
      <c r="D232" s="356" t="s">
        <v>574</v>
      </c>
      <c r="E232" s="78" t="s">
        <v>667</v>
      </c>
      <c r="G232" s="579" t="s">
        <v>152</v>
      </c>
      <c r="H232" s="579" t="s">
        <v>28</v>
      </c>
      <c r="I232" s="579" t="s">
        <v>80</v>
      </c>
      <c r="J232" s="579" t="s">
        <v>25</v>
      </c>
      <c r="K232" s="579" t="s">
        <v>81</v>
      </c>
      <c r="L232" s="580" t="s">
        <v>82</v>
      </c>
    </row>
    <row r="233" spans="1:12" s="169" customFormat="1" ht="15.75">
      <c r="A233" s="169">
        <v>3</v>
      </c>
      <c r="B233" s="1022"/>
      <c r="C233" s="114">
        <v>368</v>
      </c>
      <c r="D233" s="356" t="s">
        <v>574</v>
      </c>
      <c r="E233" s="78" t="s">
        <v>667</v>
      </c>
      <c r="G233" s="418" t="s">
        <v>566</v>
      </c>
      <c r="H233" s="78" t="s">
        <v>356</v>
      </c>
      <c r="I233" s="238">
        <v>4</v>
      </c>
      <c r="J233" s="585">
        <f>+COUNTIF(D231:D285,G233)</f>
        <v>10</v>
      </c>
      <c r="K233" s="585">
        <f t="shared" ref="K233:K237" si="10">+I233-J233</f>
        <v>-6</v>
      </c>
      <c r="L233" s="580"/>
    </row>
    <row r="234" spans="1:12" s="169" customFormat="1" ht="15.75">
      <c r="A234" s="169">
        <v>4</v>
      </c>
      <c r="B234" s="1022"/>
      <c r="C234" s="114">
        <v>402</v>
      </c>
      <c r="D234" s="356" t="s">
        <v>574</v>
      </c>
      <c r="E234" s="78" t="s">
        <v>667</v>
      </c>
      <c r="G234" s="426" t="s">
        <v>394</v>
      </c>
      <c r="H234" s="78" t="s">
        <v>393</v>
      </c>
      <c r="I234" s="238"/>
      <c r="J234" s="585">
        <f>+COUNTIF(D231:D285,G234)</f>
        <v>0</v>
      </c>
      <c r="K234" s="585">
        <f t="shared" si="10"/>
        <v>0</v>
      </c>
      <c r="L234" s="580"/>
    </row>
    <row r="235" spans="1:12" s="169" customFormat="1" ht="15.75">
      <c r="A235" s="169">
        <v>5</v>
      </c>
      <c r="B235" s="1022"/>
      <c r="C235" s="114">
        <v>296</v>
      </c>
      <c r="D235" s="356" t="s">
        <v>574</v>
      </c>
      <c r="E235" s="78" t="s">
        <v>667</v>
      </c>
      <c r="G235" s="356" t="s">
        <v>65</v>
      </c>
      <c r="H235" s="78" t="s">
        <v>666</v>
      </c>
      <c r="I235" s="238">
        <v>10</v>
      </c>
      <c r="J235" s="585">
        <f>+COUNTIF(D231:D285,G235)</f>
        <v>13</v>
      </c>
      <c r="K235" s="585">
        <f t="shared" si="10"/>
        <v>-3</v>
      </c>
      <c r="L235" s="580"/>
    </row>
    <row r="236" spans="1:12" s="169" customFormat="1" ht="15.75">
      <c r="A236" s="169">
        <v>6</v>
      </c>
      <c r="B236" s="1022"/>
      <c r="C236" s="114">
        <v>359</v>
      </c>
      <c r="D236" s="356" t="s">
        <v>574</v>
      </c>
      <c r="E236" s="78" t="s">
        <v>667</v>
      </c>
      <c r="G236" s="356" t="s">
        <v>574</v>
      </c>
      <c r="H236" s="78" t="s">
        <v>667</v>
      </c>
      <c r="I236" s="238">
        <v>9</v>
      </c>
      <c r="J236" s="585">
        <f>+COUNTIF(D231:D285,G236)</f>
        <v>10</v>
      </c>
      <c r="K236" s="585">
        <f t="shared" si="10"/>
        <v>-1</v>
      </c>
      <c r="L236" s="580"/>
    </row>
    <row r="237" spans="1:12" s="169" customFormat="1" ht="15.75">
      <c r="A237" s="169">
        <v>7</v>
      </c>
      <c r="B237" s="1022"/>
      <c r="C237" s="114">
        <v>394</v>
      </c>
      <c r="D237" s="356" t="s">
        <v>574</v>
      </c>
      <c r="E237" s="78" t="s">
        <v>667</v>
      </c>
      <c r="G237" s="724" t="s">
        <v>70</v>
      </c>
      <c r="H237" s="78" t="s">
        <v>398</v>
      </c>
      <c r="I237" s="238">
        <v>4</v>
      </c>
      <c r="J237" s="585">
        <f>+COUNTIF(D231:D285,G237)</f>
        <v>8</v>
      </c>
      <c r="K237" s="585">
        <f t="shared" si="10"/>
        <v>-4</v>
      </c>
      <c r="L237" s="580"/>
    </row>
    <row r="238" spans="1:12">
      <c r="A238" s="169">
        <v>8</v>
      </c>
      <c r="B238" s="1022"/>
      <c r="C238" s="114">
        <v>289</v>
      </c>
      <c r="D238" s="356" t="s">
        <v>574</v>
      </c>
      <c r="E238" s="78" t="s">
        <v>667</v>
      </c>
      <c r="G238" s="433" t="s">
        <v>427</v>
      </c>
      <c r="H238" s="78" t="s">
        <v>399</v>
      </c>
      <c r="I238" s="238">
        <v>4</v>
      </c>
      <c r="J238" s="585">
        <f>+COUNTIF(D231:D285,G238)</f>
        <v>5</v>
      </c>
      <c r="K238" s="585">
        <f>+I238-J238</f>
        <v>-1</v>
      </c>
      <c r="L238" s="81"/>
    </row>
    <row r="239" spans="1:12">
      <c r="A239" s="169">
        <v>9</v>
      </c>
      <c r="B239" s="1022"/>
      <c r="C239" s="114">
        <v>278</v>
      </c>
      <c r="D239" s="356" t="s">
        <v>574</v>
      </c>
      <c r="E239" s="78" t="s">
        <v>667</v>
      </c>
      <c r="G239" s="238"/>
      <c r="H239" s="238"/>
      <c r="I239" s="238"/>
      <c r="J239" s="585">
        <f>+COUNTIF(D231:D285,G239)</f>
        <v>0</v>
      </c>
      <c r="K239" s="585">
        <f>+I239-J239</f>
        <v>0</v>
      </c>
      <c r="L239" s="81"/>
    </row>
    <row r="240" spans="1:12">
      <c r="A240" s="169">
        <v>10</v>
      </c>
      <c r="B240" s="1022"/>
      <c r="C240" s="114">
        <v>403</v>
      </c>
      <c r="D240" s="356" t="s">
        <v>574</v>
      </c>
      <c r="E240" s="78" t="s">
        <v>667</v>
      </c>
      <c r="G240" s="238"/>
      <c r="H240" s="238"/>
      <c r="I240" s="238"/>
      <c r="J240" s="585">
        <f>+COUNTIF(D231:D285,G240)</f>
        <v>0</v>
      </c>
      <c r="K240" s="585">
        <f>+I240-J240</f>
        <v>0</v>
      </c>
      <c r="L240" s="81"/>
    </row>
    <row r="241" spans="1:12">
      <c r="A241" s="169">
        <v>11</v>
      </c>
      <c r="B241" s="1022"/>
      <c r="C241" s="114">
        <v>331</v>
      </c>
      <c r="D241" s="418" t="s">
        <v>566</v>
      </c>
      <c r="E241" s="78" t="s">
        <v>356</v>
      </c>
      <c r="G241" s="81"/>
      <c r="H241" s="81"/>
      <c r="I241" s="81"/>
      <c r="J241" s="585">
        <f>+COUNTIF(D231:D285,G241)</f>
        <v>0</v>
      </c>
      <c r="K241" s="585">
        <f t="shared" ref="K241:K242" si="11">+I241-J241</f>
        <v>0</v>
      </c>
      <c r="L241" s="81"/>
    </row>
    <row r="242" spans="1:12">
      <c r="A242" s="169">
        <v>12</v>
      </c>
      <c r="B242" s="1022"/>
      <c r="C242" s="114">
        <v>121</v>
      </c>
      <c r="D242" s="418" t="s">
        <v>566</v>
      </c>
      <c r="E242" s="78" t="s">
        <v>356</v>
      </c>
      <c r="G242" s="81"/>
      <c r="H242" s="81"/>
      <c r="I242" s="81"/>
      <c r="J242" s="585">
        <f>+COUNTIF(D231:D285,G242)</f>
        <v>0</v>
      </c>
      <c r="K242" s="585">
        <f t="shared" si="11"/>
        <v>0</v>
      </c>
      <c r="L242" s="81"/>
    </row>
    <row r="243" spans="1:12">
      <c r="A243" s="169">
        <v>13</v>
      </c>
      <c r="B243" s="1022"/>
      <c r="C243" s="114">
        <v>168</v>
      </c>
      <c r="D243" s="418" t="s">
        <v>566</v>
      </c>
      <c r="E243" s="78" t="s">
        <v>356</v>
      </c>
      <c r="G243" s="81"/>
      <c r="H243" s="81"/>
      <c r="I243" s="81"/>
      <c r="J243" s="585">
        <f>+COUNTIF(D231:D285,G243)</f>
        <v>0</v>
      </c>
      <c r="K243" s="585">
        <f>+I243-J243</f>
        <v>0</v>
      </c>
      <c r="L243" s="81"/>
    </row>
    <row r="244" spans="1:12">
      <c r="A244" s="169">
        <v>14</v>
      </c>
      <c r="B244" s="1022"/>
      <c r="C244" s="114">
        <v>93</v>
      </c>
      <c r="D244" s="418" t="s">
        <v>566</v>
      </c>
      <c r="E244" s="78" t="s">
        <v>356</v>
      </c>
      <c r="G244" s="81"/>
      <c r="H244" s="81"/>
      <c r="I244" s="81"/>
      <c r="J244" s="585">
        <f>+COUNTIF(D231:D285,G244)</f>
        <v>0</v>
      </c>
      <c r="K244" s="585">
        <f t="shared" ref="K244:K247" si="12">+I244-J244</f>
        <v>0</v>
      </c>
      <c r="L244" s="81"/>
    </row>
    <row r="245" spans="1:12">
      <c r="A245" s="169">
        <v>15</v>
      </c>
      <c r="B245" s="1022"/>
      <c r="C245" s="114">
        <v>215</v>
      </c>
      <c r="D245" s="418" t="s">
        <v>566</v>
      </c>
      <c r="E245" s="78" t="s">
        <v>356</v>
      </c>
      <c r="G245" s="81"/>
      <c r="H245" s="81"/>
      <c r="I245" s="81"/>
      <c r="J245" s="585">
        <f>+COUNTIF(D231:D285,G245)</f>
        <v>0</v>
      </c>
      <c r="K245" s="585">
        <f t="shared" si="12"/>
        <v>0</v>
      </c>
      <c r="L245" s="81"/>
    </row>
    <row r="246" spans="1:12">
      <c r="A246" s="169">
        <v>16</v>
      </c>
      <c r="B246" s="1022"/>
      <c r="C246" s="114">
        <v>391</v>
      </c>
      <c r="D246" s="418" t="s">
        <v>566</v>
      </c>
      <c r="E246" s="78" t="s">
        <v>356</v>
      </c>
      <c r="G246" s="81"/>
      <c r="H246" s="81"/>
      <c r="I246" s="81"/>
      <c r="J246" s="585">
        <f>+COUNTIF(D231:D285,G246)</f>
        <v>0</v>
      </c>
      <c r="K246" s="585">
        <f t="shared" si="12"/>
        <v>0</v>
      </c>
      <c r="L246" s="81"/>
    </row>
    <row r="247" spans="1:12">
      <c r="A247" s="169">
        <v>17</v>
      </c>
      <c r="B247" s="1022"/>
      <c r="C247" s="114">
        <v>316</v>
      </c>
      <c r="D247" s="418" t="s">
        <v>566</v>
      </c>
      <c r="E247" s="78" t="s">
        <v>356</v>
      </c>
      <c r="G247" s="81"/>
      <c r="H247" s="81"/>
      <c r="I247" s="81"/>
      <c r="J247" s="585">
        <f>+COUNTIF(D231:D285,G247)</f>
        <v>0</v>
      </c>
      <c r="K247" s="585">
        <f t="shared" si="12"/>
        <v>0</v>
      </c>
      <c r="L247" s="81"/>
    </row>
    <row r="248" spans="1:12">
      <c r="A248" s="169">
        <v>18</v>
      </c>
      <c r="B248" s="1022"/>
      <c r="C248" s="114">
        <v>123</v>
      </c>
      <c r="D248" s="418" t="s">
        <v>566</v>
      </c>
      <c r="E248" s="78" t="s">
        <v>356</v>
      </c>
      <c r="G248" s="1023" t="s">
        <v>87</v>
      </c>
      <c r="H248" s="1024"/>
      <c r="I248" s="583">
        <f>SUM(I233:I247)</f>
        <v>31</v>
      </c>
      <c r="J248" s="594">
        <f>SUM(J233:J247)</f>
        <v>46</v>
      </c>
      <c r="K248" s="594">
        <f>SUM(K233:K247)</f>
        <v>-15</v>
      </c>
      <c r="L248" s="81"/>
    </row>
    <row r="249" spans="1:12">
      <c r="A249" s="169">
        <v>19</v>
      </c>
      <c r="B249" s="1022"/>
      <c r="C249" s="114">
        <v>197</v>
      </c>
      <c r="D249" s="418" t="s">
        <v>566</v>
      </c>
      <c r="E249" s="78" t="s">
        <v>356</v>
      </c>
    </row>
    <row r="250" spans="1:12">
      <c r="A250" s="169">
        <v>20</v>
      </c>
      <c r="B250" s="1022"/>
      <c r="C250" s="114">
        <v>156</v>
      </c>
      <c r="D250" s="418" t="s">
        <v>566</v>
      </c>
      <c r="E250" s="78" t="s">
        <v>356</v>
      </c>
      <c r="G250" s="584" t="s">
        <v>80</v>
      </c>
      <c r="H250" s="584" t="s">
        <v>83</v>
      </c>
      <c r="I250" s="584" t="s">
        <v>64</v>
      </c>
    </row>
    <row r="251" spans="1:12">
      <c r="A251" s="169">
        <v>21</v>
      </c>
      <c r="B251" s="1022"/>
      <c r="C251" s="114">
        <v>211</v>
      </c>
      <c r="D251" s="356" t="s">
        <v>65</v>
      </c>
      <c r="E251" s="78" t="s">
        <v>666</v>
      </c>
      <c r="G251" s="41">
        <f>I248</f>
        <v>31</v>
      </c>
      <c r="H251" s="41">
        <f>SUM(J248)</f>
        <v>46</v>
      </c>
      <c r="I251" s="42">
        <f>IFERROR(H251/G251,"")</f>
        <v>1.4838709677419355</v>
      </c>
    </row>
    <row r="252" spans="1:12">
      <c r="A252" s="169">
        <v>22</v>
      </c>
      <c r="B252" s="1022"/>
      <c r="C252" s="114">
        <v>343</v>
      </c>
      <c r="D252" s="356" t="s">
        <v>65</v>
      </c>
      <c r="E252" s="78" t="s">
        <v>666</v>
      </c>
    </row>
    <row r="253" spans="1:12">
      <c r="A253" s="169">
        <v>23</v>
      </c>
      <c r="B253" s="1022"/>
      <c r="C253" s="114">
        <v>179</v>
      </c>
      <c r="D253" s="356" t="s">
        <v>65</v>
      </c>
      <c r="E253" s="78" t="s">
        <v>666</v>
      </c>
    </row>
    <row r="254" spans="1:12">
      <c r="A254" s="169">
        <v>24</v>
      </c>
      <c r="B254" s="1022"/>
      <c r="C254" s="114">
        <v>97</v>
      </c>
      <c r="D254" s="356" t="s">
        <v>65</v>
      </c>
      <c r="E254" s="78" t="s">
        <v>666</v>
      </c>
    </row>
    <row r="255" spans="1:12">
      <c r="A255" s="169">
        <v>25</v>
      </c>
      <c r="B255" s="1022"/>
      <c r="C255" s="114">
        <v>408</v>
      </c>
      <c r="D255" s="356" t="s">
        <v>65</v>
      </c>
      <c r="E255" s="78" t="s">
        <v>666</v>
      </c>
    </row>
    <row r="256" spans="1:12">
      <c r="A256" s="169">
        <v>26</v>
      </c>
      <c r="B256" s="1022"/>
      <c r="C256" s="114">
        <v>336</v>
      </c>
      <c r="D256" s="356" t="s">
        <v>65</v>
      </c>
      <c r="E256" s="78" t="s">
        <v>666</v>
      </c>
    </row>
    <row r="257" spans="1:12">
      <c r="A257" s="169">
        <v>27</v>
      </c>
      <c r="B257" s="1022"/>
      <c r="C257" s="114">
        <v>322</v>
      </c>
      <c r="D257" s="356" t="s">
        <v>65</v>
      </c>
      <c r="E257" s="78" t="s">
        <v>666</v>
      </c>
    </row>
    <row r="258" spans="1:12">
      <c r="A258" s="169">
        <v>28</v>
      </c>
      <c r="B258" s="1022"/>
      <c r="C258" s="114">
        <v>103</v>
      </c>
      <c r="D258" s="356" t="s">
        <v>65</v>
      </c>
      <c r="E258" s="78" t="s">
        <v>666</v>
      </c>
    </row>
    <row r="259" spans="1:12">
      <c r="A259" s="169">
        <v>29</v>
      </c>
      <c r="B259" s="1022"/>
      <c r="C259" s="114">
        <v>418</v>
      </c>
      <c r="D259" s="356" t="s">
        <v>65</v>
      </c>
      <c r="E259" s="78" t="s">
        <v>666</v>
      </c>
    </row>
    <row r="260" spans="1:12">
      <c r="A260" s="169">
        <v>30</v>
      </c>
      <c r="B260" s="1022"/>
      <c r="C260" s="114">
        <v>207</v>
      </c>
      <c r="D260" s="356" t="s">
        <v>65</v>
      </c>
      <c r="E260" s="78" t="s">
        <v>666</v>
      </c>
    </row>
    <row r="261" spans="1:12">
      <c r="A261" s="169">
        <v>31</v>
      </c>
      <c r="B261" s="1022"/>
      <c r="C261" s="114">
        <v>313</v>
      </c>
      <c r="D261" s="356" t="s">
        <v>65</v>
      </c>
      <c r="E261" s="78" t="s">
        <v>666</v>
      </c>
    </row>
    <row r="262" spans="1:12" ht="12.75" customHeight="1">
      <c r="A262" s="169">
        <v>32</v>
      </c>
      <c r="B262" s="1022"/>
      <c r="C262" s="114">
        <v>282</v>
      </c>
      <c r="D262" s="356" t="s">
        <v>65</v>
      </c>
      <c r="E262" s="78" t="s">
        <v>666</v>
      </c>
    </row>
    <row r="263" spans="1:12">
      <c r="A263" s="169">
        <v>33</v>
      </c>
      <c r="B263" s="1022"/>
      <c r="C263" s="114">
        <v>420</v>
      </c>
      <c r="D263" s="356" t="s">
        <v>65</v>
      </c>
      <c r="E263" s="78" t="s">
        <v>666</v>
      </c>
    </row>
    <row r="264" spans="1:12">
      <c r="A264" s="169">
        <v>34</v>
      </c>
      <c r="B264" s="1022"/>
      <c r="C264" s="114">
        <v>338</v>
      </c>
      <c r="D264" s="724" t="s">
        <v>70</v>
      </c>
      <c r="E264" s="78" t="s">
        <v>398</v>
      </c>
    </row>
    <row r="265" spans="1:12">
      <c r="A265" s="169">
        <v>35</v>
      </c>
      <c r="B265" s="1022"/>
      <c r="C265" s="114">
        <v>320</v>
      </c>
      <c r="D265" s="724" t="s">
        <v>70</v>
      </c>
      <c r="E265" s="78" t="s">
        <v>398</v>
      </c>
    </row>
    <row r="266" spans="1:12" s="169" customFormat="1">
      <c r="A266" s="169">
        <v>36</v>
      </c>
      <c r="B266" s="1022"/>
      <c r="C266" s="114">
        <v>257</v>
      </c>
      <c r="D266" s="724" t="s">
        <v>70</v>
      </c>
      <c r="E266" s="78" t="s">
        <v>398</v>
      </c>
      <c r="G266" s="413"/>
      <c r="H266" s="413"/>
      <c r="I266" s="413"/>
      <c r="J266" s="413"/>
      <c r="K266" s="413"/>
      <c r="L266" s="413"/>
    </row>
    <row r="267" spans="1:12" s="169" customFormat="1">
      <c r="A267" s="169">
        <v>37</v>
      </c>
      <c r="B267" s="1022"/>
      <c r="C267" s="114">
        <v>384</v>
      </c>
      <c r="D267" s="724" t="s">
        <v>70</v>
      </c>
      <c r="E267" s="78" t="s">
        <v>398</v>
      </c>
      <c r="G267" s="413"/>
      <c r="H267" s="413"/>
      <c r="I267" s="413"/>
      <c r="J267" s="413"/>
      <c r="K267" s="413"/>
      <c r="L267" s="413"/>
    </row>
    <row r="268" spans="1:12" s="169" customFormat="1">
      <c r="A268" s="169">
        <v>38</v>
      </c>
      <c r="B268" s="1022"/>
      <c r="C268" s="114">
        <v>148</v>
      </c>
      <c r="D268" s="724" t="s">
        <v>70</v>
      </c>
      <c r="E268" s="78" t="s">
        <v>398</v>
      </c>
      <c r="G268" s="413"/>
      <c r="H268" s="413"/>
      <c r="I268" s="413"/>
      <c r="J268" s="413"/>
      <c r="K268" s="413"/>
      <c r="L268" s="413"/>
    </row>
    <row r="269" spans="1:12" s="169" customFormat="1">
      <c r="A269" s="169">
        <v>39</v>
      </c>
      <c r="B269" s="1022"/>
      <c r="C269" s="114">
        <v>397</v>
      </c>
      <c r="D269" s="724" t="s">
        <v>70</v>
      </c>
      <c r="E269" s="78" t="s">
        <v>398</v>
      </c>
      <c r="G269" s="413"/>
      <c r="H269" s="413"/>
      <c r="I269" s="413"/>
      <c r="J269" s="413"/>
      <c r="K269" s="413"/>
      <c r="L269" s="413"/>
    </row>
    <row r="270" spans="1:12" s="169" customFormat="1">
      <c r="A270" s="169">
        <v>40</v>
      </c>
      <c r="B270" s="1022"/>
      <c r="C270" s="114">
        <v>374</v>
      </c>
      <c r="D270" s="724" t="s">
        <v>70</v>
      </c>
      <c r="E270" s="78" t="s">
        <v>398</v>
      </c>
      <c r="G270" s="413"/>
      <c r="H270" s="413"/>
      <c r="I270" s="413"/>
      <c r="J270" s="413"/>
      <c r="K270" s="413"/>
      <c r="L270" s="413"/>
    </row>
    <row r="271" spans="1:12" s="169" customFormat="1">
      <c r="A271" s="169">
        <v>41</v>
      </c>
      <c r="B271" s="1022"/>
      <c r="C271" s="114">
        <v>298</v>
      </c>
      <c r="D271" s="724" t="s">
        <v>70</v>
      </c>
      <c r="E271" s="78" t="s">
        <v>398</v>
      </c>
      <c r="G271" s="413"/>
      <c r="H271" s="413"/>
      <c r="I271" s="413"/>
      <c r="J271" s="413"/>
      <c r="K271" s="413"/>
      <c r="L271" s="413"/>
    </row>
    <row r="272" spans="1:12" s="169" customFormat="1">
      <c r="A272" s="169">
        <v>42</v>
      </c>
      <c r="B272" s="1022"/>
      <c r="C272" s="114">
        <v>177</v>
      </c>
      <c r="D272" s="433" t="s">
        <v>427</v>
      </c>
      <c r="E272" s="78" t="s">
        <v>399</v>
      </c>
      <c r="G272" s="413"/>
      <c r="H272" s="413"/>
      <c r="I272" s="413"/>
      <c r="J272" s="413"/>
      <c r="K272" s="413"/>
      <c r="L272" s="413"/>
    </row>
    <row r="273" spans="1:12" s="169" customFormat="1">
      <c r="A273" s="169">
        <v>43</v>
      </c>
      <c r="B273" s="1022"/>
      <c r="C273" s="114">
        <v>144</v>
      </c>
      <c r="D273" s="433" t="s">
        <v>427</v>
      </c>
      <c r="E273" s="78" t="s">
        <v>399</v>
      </c>
      <c r="G273" s="413"/>
      <c r="H273" s="413"/>
      <c r="I273" s="413"/>
      <c r="J273" s="413"/>
      <c r="K273" s="413"/>
      <c r="L273" s="413"/>
    </row>
    <row r="274" spans="1:12" s="169" customFormat="1">
      <c r="A274" s="169">
        <v>44</v>
      </c>
      <c r="B274" s="1022"/>
      <c r="C274" s="114">
        <v>218</v>
      </c>
      <c r="D274" s="433" t="s">
        <v>427</v>
      </c>
      <c r="E274" s="78" t="s">
        <v>399</v>
      </c>
      <c r="G274" s="413"/>
      <c r="H274" s="413"/>
      <c r="I274" s="413"/>
      <c r="J274" s="413"/>
      <c r="K274" s="413"/>
      <c r="L274" s="413"/>
    </row>
    <row r="275" spans="1:12" s="169" customFormat="1">
      <c r="A275" s="169">
        <v>45</v>
      </c>
      <c r="B275" s="1022"/>
      <c r="C275" s="114">
        <v>309</v>
      </c>
      <c r="D275" s="433" t="s">
        <v>427</v>
      </c>
      <c r="E275" s="78" t="s">
        <v>399</v>
      </c>
      <c r="G275" s="413"/>
      <c r="H275" s="413"/>
      <c r="I275" s="413"/>
      <c r="J275" s="413"/>
      <c r="K275" s="413"/>
      <c r="L275" s="413"/>
    </row>
    <row r="276" spans="1:12">
      <c r="A276" s="169">
        <v>46</v>
      </c>
      <c r="B276" s="1022"/>
      <c r="C276" s="114">
        <v>415</v>
      </c>
      <c r="D276" s="433" t="s">
        <v>427</v>
      </c>
      <c r="E276" s="78" t="s">
        <v>399</v>
      </c>
    </row>
    <row r="277" spans="1:12">
      <c r="A277" s="169">
        <v>47</v>
      </c>
      <c r="B277" s="1022"/>
      <c r="C277" s="114"/>
      <c r="D277" s="114"/>
      <c r="E277" s="114"/>
    </row>
    <row r="278" spans="1:12" hidden="1">
      <c r="A278" s="169">
        <v>48</v>
      </c>
      <c r="B278" s="1022"/>
      <c r="C278" s="114"/>
      <c r="D278" s="114"/>
      <c r="E278" s="114"/>
    </row>
    <row r="279" spans="1:12" hidden="1">
      <c r="A279" s="169">
        <v>49</v>
      </c>
      <c r="B279" s="1022"/>
      <c r="C279" s="114"/>
      <c r="D279" s="114"/>
      <c r="E279" s="114"/>
    </row>
    <row r="280" spans="1:12" hidden="1">
      <c r="A280" s="169">
        <v>50</v>
      </c>
      <c r="B280" s="1022"/>
      <c r="C280" s="114"/>
      <c r="D280" s="114"/>
      <c r="E280" s="114"/>
    </row>
    <row r="281" spans="1:12" hidden="1">
      <c r="A281" s="169">
        <v>51</v>
      </c>
      <c r="B281" s="1022"/>
      <c r="C281" s="114"/>
      <c r="D281" s="114"/>
      <c r="E281" s="114"/>
    </row>
    <row r="282" spans="1:12" hidden="1">
      <c r="A282" s="169">
        <v>52</v>
      </c>
      <c r="B282" s="1022"/>
      <c r="C282" s="114"/>
      <c r="D282" s="114"/>
      <c r="E282" s="114"/>
    </row>
    <row r="283" spans="1:12" hidden="1">
      <c r="A283" s="169">
        <v>53</v>
      </c>
      <c r="B283" s="1022"/>
      <c r="C283" s="114"/>
      <c r="D283" s="114"/>
      <c r="E283" s="114"/>
    </row>
    <row r="284" spans="1:12" hidden="1">
      <c r="A284" s="169">
        <v>54</v>
      </c>
      <c r="B284" s="1022"/>
      <c r="C284" s="114"/>
      <c r="D284" s="114"/>
      <c r="E284" s="114"/>
    </row>
    <row r="285" spans="1:12" hidden="1">
      <c r="A285" s="169">
        <v>55</v>
      </c>
      <c r="B285" s="1022"/>
      <c r="C285" s="114"/>
      <c r="D285" s="114"/>
      <c r="E285" s="114"/>
    </row>
    <row r="286" spans="1:12" ht="15.75">
      <c r="A286" s="169">
        <v>1</v>
      </c>
      <c r="B286" s="1022">
        <v>0.375</v>
      </c>
      <c r="C286" s="114">
        <v>375</v>
      </c>
      <c r="D286" s="433" t="s">
        <v>427</v>
      </c>
      <c r="E286" s="78" t="s">
        <v>399</v>
      </c>
      <c r="G286" s="1021" t="s">
        <v>78</v>
      </c>
      <c r="H286" s="1021"/>
      <c r="I286" s="1021" t="s">
        <v>88</v>
      </c>
      <c r="J286" s="1021"/>
      <c r="K286" s="1021"/>
      <c r="L286" s="1021"/>
    </row>
    <row r="287" spans="1:12" ht="15.75">
      <c r="A287" s="169">
        <v>2</v>
      </c>
      <c r="B287" s="1022"/>
      <c r="C287" s="114">
        <v>329</v>
      </c>
      <c r="D287" s="433" t="s">
        <v>427</v>
      </c>
      <c r="E287" s="78" t="s">
        <v>399</v>
      </c>
      <c r="G287" s="579" t="s">
        <v>152</v>
      </c>
      <c r="H287" s="579" t="s">
        <v>28</v>
      </c>
      <c r="I287" s="579" t="s">
        <v>80</v>
      </c>
      <c r="J287" s="579" t="s">
        <v>25</v>
      </c>
      <c r="K287" s="579" t="s">
        <v>81</v>
      </c>
      <c r="L287" s="580" t="s">
        <v>82</v>
      </c>
    </row>
    <row r="288" spans="1:12" s="169" customFormat="1" ht="15.75">
      <c r="A288" s="169">
        <v>3</v>
      </c>
      <c r="B288" s="1022"/>
      <c r="C288" s="114">
        <v>307</v>
      </c>
      <c r="D288" s="356" t="s">
        <v>574</v>
      </c>
      <c r="E288" s="78" t="s">
        <v>667</v>
      </c>
      <c r="G288" s="418" t="s">
        <v>566</v>
      </c>
      <c r="H288" s="78" t="s">
        <v>356</v>
      </c>
      <c r="I288" s="238">
        <v>4</v>
      </c>
      <c r="J288" s="585">
        <f>+COUNTIF(D286:D340,G288)</f>
        <v>9</v>
      </c>
      <c r="K288" s="585">
        <f t="shared" ref="K288:K292" si="13">+I288-J288</f>
        <v>-5</v>
      </c>
      <c r="L288" s="580"/>
    </row>
    <row r="289" spans="1:12" s="169" customFormat="1" ht="15.75">
      <c r="A289" s="169">
        <v>4</v>
      </c>
      <c r="B289" s="1022"/>
      <c r="C289" s="114">
        <v>361</v>
      </c>
      <c r="D289" s="356" t="s">
        <v>574</v>
      </c>
      <c r="E289" s="78" t="s">
        <v>667</v>
      </c>
      <c r="G289" s="426" t="s">
        <v>394</v>
      </c>
      <c r="H289" s="78" t="s">
        <v>393</v>
      </c>
      <c r="I289" s="238"/>
      <c r="J289" s="585">
        <f>+COUNTIF(D286:D340,G289)</f>
        <v>0</v>
      </c>
      <c r="K289" s="585">
        <f t="shared" si="13"/>
        <v>0</v>
      </c>
      <c r="L289" s="580"/>
    </row>
    <row r="290" spans="1:12" s="169" customFormat="1" ht="15.75">
      <c r="A290" s="169">
        <v>5</v>
      </c>
      <c r="B290" s="1022"/>
      <c r="C290" s="114">
        <v>297</v>
      </c>
      <c r="D290" s="356" t="s">
        <v>574</v>
      </c>
      <c r="E290" s="78" t="s">
        <v>667</v>
      </c>
      <c r="G290" s="356" t="s">
        <v>65</v>
      </c>
      <c r="H290" s="78" t="s">
        <v>666</v>
      </c>
      <c r="I290" s="238">
        <v>10</v>
      </c>
      <c r="J290" s="585">
        <f>+COUNTIF(D286:D340,G290)</f>
        <v>8</v>
      </c>
      <c r="K290" s="585">
        <f t="shared" si="13"/>
        <v>2</v>
      </c>
      <c r="L290" s="580"/>
    </row>
    <row r="291" spans="1:12" s="169" customFormat="1" ht="15.75">
      <c r="A291" s="169">
        <v>6</v>
      </c>
      <c r="B291" s="1022"/>
      <c r="C291" s="114">
        <v>326</v>
      </c>
      <c r="D291" s="356" t="s">
        <v>574</v>
      </c>
      <c r="E291" s="78" t="s">
        <v>667</v>
      </c>
      <c r="G291" s="356" t="s">
        <v>574</v>
      </c>
      <c r="H291" s="78" t="s">
        <v>667</v>
      </c>
      <c r="I291" s="238">
        <v>9</v>
      </c>
      <c r="J291" s="585">
        <f>+COUNTIF(D286:D340,G291)</f>
        <v>9</v>
      </c>
      <c r="K291" s="585">
        <f t="shared" si="13"/>
        <v>0</v>
      </c>
      <c r="L291" s="580"/>
    </row>
    <row r="292" spans="1:12" s="169" customFormat="1" ht="15.75">
      <c r="A292" s="169">
        <v>7</v>
      </c>
      <c r="B292" s="1022"/>
      <c r="C292" s="114">
        <v>220</v>
      </c>
      <c r="D292" s="356" t="s">
        <v>574</v>
      </c>
      <c r="E292" s="78" t="s">
        <v>667</v>
      </c>
      <c r="G292" s="724" t="s">
        <v>70</v>
      </c>
      <c r="H292" s="78" t="s">
        <v>398</v>
      </c>
      <c r="I292" s="238">
        <v>4</v>
      </c>
      <c r="J292" s="585">
        <f>+COUNTIF(D286:D340,G292)</f>
        <v>7</v>
      </c>
      <c r="K292" s="585">
        <f t="shared" si="13"/>
        <v>-3</v>
      </c>
      <c r="L292" s="580"/>
    </row>
    <row r="293" spans="1:12">
      <c r="A293" s="169">
        <v>8</v>
      </c>
      <c r="B293" s="1022"/>
      <c r="C293" s="114">
        <v>345</v>
      </c>
      <c r="D293" s="356" t="s">
        <v>574</v>
      </c>
      <c r="E293" s="78" t="s">
        <v>667</v>
      </c>
      <c r="G293" s="433" t="s">
        <v>427</v>
      </c>
      <c r="H293" s="78" t="s">
        <v>399</v>
      </c>
      <c r="I293" s="238">
        <v>4</v>
      </c>
      <c r="J293" s="585">
        <f>+COUNTIF(D286:D340,G293)</f>
        <v>2</v>
      </c>
      <c r="K293" s="585">
        <f>+I293-J293</f>
        <v>2</v>
      </c>
      <c r="L293" s="81"/>
    </row>
    <row r="294" spans="1:12">
      <c r="A294" s="169">
        <v>9</v>
      </c>
      <c r="B294" s="1022"/>
      <c r="C294" s="114">
        <v>96</v>
      </c>
      <c r="D294" s="356" t="s">
        <v>574</v>
      </c>
      <c r="E294" s="78" t="s">
        <v>667</v>
      </c>
      <c r="G294" s="238"/>
      <c r="H294" s="238"/>
      <c r="I294" s="238"/>
      <c r="J294" s="585">
        <f>+COUNTIF(D286:D340,G294)</f>
        <v>0</v>
      </c>
      <c r="K294" s="585">
        <f>+I294-J294</f>
        <v>0</v>
      </c>
      <c r="L294" s="81"/>
    </row>
    <row r="295" spans="1:12">
      <c r="A295" s="169">
        <v>10</v>
      </c>
      <c r="B295" s="1022"/>
      <c r="C295" s="114">
        <v>344</v>
      </c>
      <c r="D295" s="356" t="s">
        <v>574</v>
      </c>
      <c r="E295" s="78" t="s">
        <v>667</v>
      </c>
      <c r="G295" s="238"/>
      <c r="H295" s="238"/>
      <c r="I295" s="238"/>
      <c r="J295" s="585">
        <f>+COUNTIF(D286:D340,G295)</f>
        <v>0</v>
      </c>
      <c r="K295" s="585">
        <f>+I295-J295</f>
        <v>0</v>
      </c>
      <c r="L295" s="81"/>
    </row>
    <row r="296" spans="1:12">
      <c r="A296" s="169">
        <v>11</v>
      </c>
      <c r="B296" s="1022"/>
      <c r="C296" s="114">
        <v>414</v>
      </c>
      <c r="D296" s="356" t="s">
        <v>574</v>
      </c>
      <c r="E296" s="78" t="s">
        <v>667</v>
      </c>
      <c r="G296" s="81"/>
      <c r="H296" s="81"/>
      <c r="I296" s="81"/>
      <c r="J296" s="585">
        <f>+COUNTIF(D286:D340,G296)</f>
        <v>0</v>
      </c>
      <c r="K296" s="585">
        <f t="shared" ref="K296:K297" si="14">+I296-J296</f>
        <v>0</v>
      </c>
      <c r="L296" s="81"/>
    </row>
    <row r="297" spans="1:12">
      <c r="A297" s="169">
        <v>12</v>
      </c>
      <c r="B297" s="1022"/>
      <c r="C297" s="114">
        <v>247</v>
      </c>
      <c r="D297" s="724" t="s">
        <v>70</v>
      </c>
      <c r="E297" s="78" t="s">
        <v>398</v>
      </c>
      <c r="G297" s="81"/>
      <c r="H297" s="81"/>
      <c r="I297" s="81"/>
      <c r="J297" s="585">
        <f>+COUNTIF(D286:D340,G297)</f>
        <v>0</v>
      </c>
      <c r="K297" s="585">
        <f t="shared" si="14"/>
        <v>0</v>
      </c>
      <c r="L297" s="81"/>
    </row>
    <row r="298" spans="1:12">
      <c r="A298" s="169">
        <v>13</v>
      </c>
      <c r="B298" s="1022"/>
      <c r="C298" s="114">
        <v>369</v>
      </c>
      <c r="D298" s="724" t="s">
        <v>70</v>
      </c>
      <c r="E298" s="78" t="s">
        <v>398</v>
      </c>
      <c r="G298" s="81"/>
      <c r="H298" s="81"/>
      <c r="I298" s="81"/>
      <c r="J298" s="585">
        <f>+COUNTIF(D286:D340,G298)</f>
        <v>0</v>
      </c>
      <c r="K298" s="585">
        <f>+I298-J298</f>
        <v>0</v>
      </c>
      <c r="L298" s="81"/>
    </row>
    <row r="299" spans="1:12">
      <c r="A299" s="169">
        <v>14</v>
      </c>
      <c r="B299" s="1022"/>
      <c r="C299" s="114">
        <v>377</v>
      </c>
      <c r="D299" s="724" t="s">
        <v>70</v>
      </c>
      <c r="E299" s="78" t="s">
        <v>398</v>
      </c>
      <c r="G299" s="81"/>
      <c r="H299" s="81"/>
      <c r="I299" s="81"/>
      <c r="J299" s="585">
        <f>+COUNTIF(D286:D340,G299)</f>
        <v>0</v>
      </c>
      <c r="K299" s="585">
        <f t="shared" ref="K299:K302" si="15">+I299-J299</f>
        <v>0</v>
      </c>
      <c r="L299" s="81"/>
    </row>
    <row r="300" spans="1:12">
      <c r="A300" s="169">
        <v>15</v>
      </c>
      <c r="B300" s="1022"/>
      <c r="C300" s="114">
        <v>401</v>
      </c>
      <c r="D300" s="724" t="s">
        <v>70</v>
      </c>
      <c r="E300" s="78" t="s">
        <v>398</v>
      </c>
      <c r="G300" s="81"/>
      <c r="H300" s="81"/>
      <c r="I300" s="81"/>
      <c r="J300" s="585">
        <f>+COUNTIF(D286:D340,G300)</f>
        <v>0</v>
      </c>
      <c r="K300" s="585">
        <f t="shared" si="15"/>
        <v>0</v>
      </c>
      <c r="L300" s="81"/>
    </row>
    <row r="301" spans="1:12">
      <c r="A301" s="169">
        <v>16</v>
      </c>
      <c r="B301" s="1022"/>
      <c r="C301" s="114">
        <v>265</v>
      </c>
      <c r="D301" s="724" t="s">
        <v>70</v>
      </c>
      <c r="E301" s="78" t="s">
        <v>398</v>
      </c>
      <c r="G301" s="81"/>
      <c r="H301" s="81"/>
      <c r="I301" s="81"/>
      <c r="J301" s="585">
        <f>+COUNTIF(D286:D340,G301)</f>
        <v>0</v>
      </c>
      <c r="K301" s="585">
        <f t="shared" si="15"/>
        <v>0</v>
      </c>
      <c r="L301" s="81"/>
    </row>
    <row r="302" spans="1:12">
      <c r="A302" s="169">
        <v>17</v>
      </c>
      <c r="B302" s="1022"/>
      <c r="C302" s="114">
        <v>290</v>
      </c>
      <c r="D302" s="724" t="s">
        <v>70</v>
      </c>
      <c r="E302" s="78" t="s">
        <v>398</v>
      </c>
      <c r="G302" s="81"/>
      <c r="H302" s="81"/>
      <c r="I302" s="81"/>
      <c r="J302" s="585">
        <f>+COUNTIF(D286:D340,G302)</f>
        <v>0</v>
      </c>
      <c r="K302" s="585">
        <f t="shared" si="15"/>
        <v>0</v>
      </c>
      <c r="L302" s="81"/>
    </row>
    <row r="303" spans="1:12">
      <c r="A303" s="169">
        <v>18</v>
      </c>
      <c r="B303" s="1022"/>
      <c r="C303" s="114">
        <v>330</v>
      </c>
      <c r="D303" s="724" t="s">
        <v>70</v>
      </c>
      <c r="E303" s="78" t="s">
        <v>398</v>
      </c>
      <c r="G303" s="1023" t="s">
        <v>87</v>
      </c>
      <c r="H303" s="1024"/>
      <c r="I303" s="583">
        <f>SUM(I288:I302)</f>
        <v>31</v>
      </c>
      <c r="J303" s="594">
        <f>SUM(J288:J302)</f>
        <v>35</v>
      </c>
      <c r="K303" s="594">
        <f>SUM(K288:K302)</f>
        <v>-4</v>
      </c>
      <c r="L303" s="81"/>
    </row>
    <row r="304" spans="1:12">
      <c r="A304" s="169">
        <v>19</v>
      </c>
      <c r="B304" s="1022"/>
      <c r="C304" s="114">
        <v>315</v>
      </c>
      <c r="D304" s="356" t="s">
        <v>65</v>
      </c>
      <c r="E304" s="78" t="s">
        <v>666</v>
      </c>
    </row>
    <row r="305" spans="1:9">
      <c r="A305" s="169">
        <v>20</v>
      </c>
      <c r="B305" s="1022"/>
      <c r="C305" s="114">
        <v>232</v>
      </c>
      <c r="D305" s="356" t="s">
        <v>65</v>
      </c>
      <c r="E305" s="78" t="s">
        <v>666</v>
      </c>
      <c r="G305" s="584" t="s">
        <v>80</v>
      </c>
      <c r="H305" s="584" t="s">
        <v>83</v>
      </c>
      <c r="I305" s="584" t="s">
        <v>64</v>
      </c>
    </row>
    <row r="306" spans="1:9">
      <c r="A306" s="169">
        <v>21</v>
      </c>
      <c r="B306" s="1022"/>
      <c r="C306" s="114">
        <v>302</v>
      </c>
      <c r="D306" s="356" t="s">
        <v>65</v>
      </c>
      <c r="E306" s="78" t="s">
        <v>666</v>
      </c>
      <c r="G306" s="41">
        <f>I303</f>
        <v>31</v>
      </c>
      <c r="H306" s="41">
        <f>SUM(J303)</f>
        <v>35</v>
      </c>
      <c r="I306" s="42">
        <f>IFERROR(H306/G306,"")</f>
        <v>1.1290322580645162</v>
      </c>
    </row>
    <row r="307" spans="1:9">
      <c r="A307" s="169">
        <v>22</v>
      </c>
      <c r="B307" s="1022"/>
      <c r="C307" s="114">
        <v>385</v>
      </c>
      <c r="D307" s="356" t="s">
        <v>65</v>
      </c>
      <c r="E307" s="78" t="s">
        <v>666</v>
      </c>
    </row>
    <row r="308" spans="1:9">
      <c r="A308" s="169">
        <v>23</v>
      </c>
      <c r="B308" s="1022"/>
      <c r="C308" s="114">
        <v>284</v>
      </c>
      <c r="D308" s="356" t="s">
        <v>65</v>
      </c>
      <c r="E308" s="78" t="s">
        <v>666</v>
      </c>
    </row>
    <row r="309" spans="1:9">
      <c r="A309" s="169">
        <v>24</v>
      </c>
      <c r="B309" s="1022"/>
      <c r="C309" s="114">
        <v>392</v>
      </c>
      <c r="D309" s="356" t="s">
        <v>65</v>
      </c>
      <c r="E309" s="78" t="s">
        <v>666</v>
      </c>
    </row>
    <row r="310" spans="1:9">
      <c r="A310" s="169">
        <v>25</v>
      </c>
      <c r="B310" s="1022"/>
      <c r="C310" s="114">
        <v>325</v>
      </c>
      <c r="D310" s="356" t="s">
        <v>65</v>
      </c>
      <c r="E310" s="78" t="s">
        <v>666</v>
      </c>
    </row>
    <row r="311" spans="1:9">
      <c r="A311" s="169">
        <v>26</v>
      </c>
      <c r="B311" s="1022"/>
      <c r="C311" s="114">
        <v>393</v>
      </c>
      <c r="D311" s="356" t="s">
        <v>65</v>
      </c>
      <c r="E311" s="78" t="s">
        <v>666</v>
      </c>
    </row>
    <row r="312" spans="1:9">
      <c r="A312" s="169">
        <v>27</v>
      </c>
      <c r="B312" s="1022"/>
      <c r="C312" s="114">
        <v>228</v>
      </c>
      <c r="D312" s="418" t="s">
        <v>566</v>
      </c>
      <c r="E312" s="78" t="s">
        <v>356</v>
      </c>
    </row>
    <row r="313" spans="1:9">
      <c r="A313" s="169">
        <v>28</v>
      </c>
      <c r="B313" s="1022"/>
      <c r="C313" s="114">
        <v>269</v>
      </c>
      <c r="D313" s="418" t="s">
        <v>566</v>
      </c>
      <c r="E313" s="78" t="s">
        <v>356</v>
      </c>
    </row>
    <row r="314" spans="1:9">
      <c r="A314" s="169">
        <v>29</v>
      </c>
      <c r="B314" s="1022"/>
      <c r="C314" s="114">
        <v>390</v>
      </c>
      <c r="D314" s="418" t="s">
        <v>566</v>
      </c>
      <c r="E314" s="78" t="s">
        <v>356</v>
      </c>
    </row>
    <row r="315" spans="1:9">
      <c r="A315" s="169">
        <v>30</v>
      </c>
      <c r="B315" s="1022"/>
      <c r="C315" s="114">
        <v>421</v>
      </c>
      <c r="D315" s="418" t="s">
        <v>566</v>
      </c>
      <c r="E315" s="78" t="s">
        <v>356</v>
      </c>
    </row>
    <row r="316" spans="1:9">
      <c r="A316" s="169">
        <v>31</v>
      </c>
      <c r="B316" s="1022"/>
      <c r="C316" s="114">
        <v>292</v>
      </c>
      <c r="D316" s="418" t="s">
        <v>566</v>
      </c>
      <c r="E316" s="78" t="s">
        <v>356</v>
      </c>
    </row>
    <row r="317" spans="1:9">
      <c r="A317" s="169">
        <v>32</v>
      </c>
      <c r="B317" s="1022"/>
      <c r="C317" s="114">
        <v>314</v>
      </c>
      <c r="D317" s="418" t="s">
        <v>566</v>
      </c>
      <c r="E317" s="78" t="s">
        <v>356</v>
      </c>
    </row>
    <row r="318" spans="1:9">
      <c r="A318" s="169">
        <v>33</v>
      </c>
      <c r="B318" s="1022"/>
      <c r="C318" s="114">
        <v>348</v>
      </c>
      <c r="D318" s="418" t="s">
        <v>566</v>
      </c>
      <c r="E318" s="78" t="s">
        <v>356</v>
      </c>
    </row>
    <row r="319" spans="1:9">
      <c r="A319" s="169">
        <v>34</v>
      </c>
      <c r="B319" s="1022"/>
      <c r="C319" s="114">
        <v>355</v>
      </c>
      <c r="D319" s="418" t="s">
        <v>566</v>
      </c>
      <c r="E319" s="78" t="s">
        <v>356</v>
      </c>
    </row>
    <row r="320" spans="1:9">
      <c r="A320" s="169">
        <v>35</v>
      </c>
      <c r="B320" s="1022"/>
      <c r="C320" s="114">
        <v>280</v>
      </c>
      <c r="D320" s="418" t="s">
        <v>566</v>
      </c>
      <c r="E320" s="78" t="s">
        <v>356</v>
      </c>
    </row>
    <row r="321" spans="1:12" s="169" customFormat="1">
      <c r="A321" s="169">
        <v>36</v>
      </c>
      <c r="B321" s="1022"/>
      <c r="C321" s="114"/>
      <c r="D321" s="114"/>
      <c r="E321" s="114"/>
      <c r="G321" s="413"/>
      <c r="H321" s="413"/>
      <c r="I321" s="413"/>
      <c r="J321" s="413"/>
      <c r="K321" s="413"/>
      <c r="L321" s="413"/>
    </row>
    <row r="322" spans="1:12" s="169" customFormat="1" hidden="1">
      <c r="A322" s="169">
        <v>37</v>
      </c>
      <c r="B322" s="1022"/>
      <c r="C322" s="114"/>
      <c r="D322" s="114"/>
      <c r="E322" s="114"/>
      <c r="G322" s="413"/>
      <c r="H322" s="413"/>
      <c r="I322" s="413"/>
      <c r="J322" s="413"/>
      <c r="K322" s="413"/>
      <c r="L322" s="413"/>
    </row>
    <row r="323" spans="1:12" s="169" customFormat="1" hidden="1">
      <c r="A323" s="169">
        <v>38</v>
      </c>
      <c r="B323" s="1022"/>
      <c r="C323" s="114"/>
      <c r="D323" s="114"/>
      <c r="E323" s="114"/>
      <c r="G323" s="413"/>
      <c r="H323" s="413"/>
      <c r="I323" s="413"/>
      <c r="J323" s="413"/>
      <c r="K323" s="413"/>
      <c r="L323" s="413"/>
    </row>
    <row r="324" spans="1:12" s="169" customFormat="1" hidden="1">
      <c r="A324" s="169">
        <v>39</v>
      </c>
      <c r="B324" s="1022"/>
      <c r="C324" s="114"/>
      <c r="D324" s="114"/>
      <c r="E324" s="114"/>
      <c r="G324" s="413"/>
      <c r="H324" s="413"/>
      <c r="I324" s="413"/>
      <c r="J324" s="413"/>
      <c r="K324" s="413"/>
      <c r="L324" s="413"/>
    </row>
    <row r="325" spans="1:12" s="169" customFormat="1" hidden="1">
      <c r="A325" s="169">
        <v>40</v>
      </c>
      <c r="B325" s="1022"/>
      <c r="C325" s="114"/>
      <c r="D325" s="114"/>
      <c r="E325" s="114"/>
      <c r="G325" s="413"/>
      <c r="H325" s="413"/>
      <c r="I325" s="413"/>
      <c r="J325" s="413"/>
      <c r="K325" s="413"/>
      <c r="L325" s="413"/>
    </row>
    <row r="326" spans="1:12" s="169" customFormat="1" hidden="1">
      <c r="A326" s="169">
        <v>41</v>
      </c>
      <c r="B326" s="1022"/>
      <c r="C326" s="114"/>
      <c r="D326" s="114"/>
      <c r="E326" s="114"/>
      <c r="G326" s="413"/>
      <c r="H326" s="413"/>
      <c r="I326" s="413"/>
      <c r="J326" s="413"/>
      <c r="K326" s="413"/>
      <c r="L326" s="413"/>
    </row>
    <row r="327" spans="1:12" s="169" customFormat="1" hidden="1">
      <c r="A327" s="169">
        <v>42</v>
      </c>
      <c r="B327" s="1022"/>
      <c r="C327" s="114"/>
      <c r="D327" s="114"/>
      <c r="E327" s="114"/>
      <c r="G327" s="413"/>
      <c r="H327" s="413"/>
      <c r="I327" s="413"/>
      <c r="J327" s="413"/>
      <c r="K327" s="413"/>
      <c r="L327" s="413"/>
    </row>
    <row r="328" spans="1:12" s="169" customFormat="1" hidden="1">
      <c r="A328" s="169">
        <v>43</v>
      </c>
      <c r="B328" s="1022"/>
      <c r="C328" s="114"/>
      <c r="D328" s="114"/>
      <c r="E328" s="114"/>
      <c r="G328" s="413"/>
      <c r="H328" s="413"/>
      <c r="I328" s="413"/>
      <c r="J328" s="413"/>
      <c r="K328" s="413"/>
      <c r="L328" s="413"/>
    </row>
    <row r="329" spans="1:12" s="169" customFormat="1" hidden="1">
      <c r="A329" s="169">
        <v>44</v>
      </c>
      <c r="B329" s="1022"/>
      <c r="C329" s="114"/>
      <c r="D329" s="114"/>
      <c r="E329" s="114"/>
      <c r="G329" s="413"/>
      <c r="H329" s="413"/>
      <c r="I329" s="413"/>
      <c r="J329" s="413"/>
      <c r="K329" s="413"/>
      <c r="L329" s="413"/>
    </row>
    <row r="330" spans="1:12" s="169" customFormat="1" hidden="1">
      <c r="A330" s="169">
        <v>45</v>
      </c>
      <c r="B330" s="1022"/>
      <c r="C330" s="114"/>
      <c r="D330" s="114"/>
      <c r="E330" s="114"/>
      <c r="G330" s="413"/>
      <c r="H330" s="413"/>
      <c r="I330" s="413"/>
      <c r="J330" s="413"/>
      <c r="K330" s="413"/>
      <c r="L330" s="413"/>
    </row>
    <row r="331" spans="1:12" hidden="1">
      <c r="A331" s="169">
        <v>46</v>
      </c>
      <c r="B331" s="1022"/>
      <c r="C331" s="114"/>
      <c r="D331" s="114"/>
      <c r="E331" s="114"/>
    </row>
    <row r="332" spans="1:12" hidden="1">
      <c r="A332" s="169">
        <v>47</v>
      </c>
      <c r="B332" s="1022"/>
      <c r="C332" s="114"/>
      <c r="D332" s="114"/>
      <c r="E332" s="114"/>
    </row>
    <row r="333" spans="1:12" hidden="1">
      <c r="A333" s="169">
        <v>48</v>
      </c>
      <c r="B333" s="1022"/>
      <c r="C333" s="114"/>
      <c r="D333" s="114"/>
      <c r="E333" s="114"/>
    </row>
    <row r="334" spans="1:12" hidden="1">
      <c r="A334" s="169">
        <v>49</v>
      </c>
      <c r="B334" s="1022"/>
      <c r="C334" s="114"/>
      <c r="D334" s="114"/>
      <c r="E334" s="114"/>
    </row>
    <row r="335" spans="1:12" hidden="1">
      <c r="A335" s="169">
        <v>50</v>
      </c>
      <c r="B335" s="1022"/>
      <c r="C335" s="114"/>
      <c r="D335" s="114"/>
      <c r="E335" s="114"/>
    </row>
    <row r="336" spans="1:12" hidden="1">
      <c r="A336" s="169">
        <v>51</v>
      </c>
      <c r="B336" s="1022"/>
      <c r="C336" s="114"/>
      <c r="D336" s="114"/>
      <c r="E336" s="114"/>
    </row>
    <row r="337" spans="1:12" hidden="1">
      <c r="A337" s="169">
        <v>52</v>
      </c>
      <c r="B337" s="1022"/>
      <c r="C337" s="114"/>
      <c r="D337" s="114"/>
      <c r="E337" s="114"/>
    </row>
    <row r="338" spans="1:12" hidden="1">
      <c r="A338" s="169">
        <v>53</v>
      </c>
      <c r="B338" s="1022"/>
      <c r="C338" s="114"/>
      <c r="D338" s="114"/>
      <c r="E338" s="114"/>
    </row>
    <row r="339" spans="1:12" hidden="1">
      <c r="A339" s="169">
        <v>54</v>
      </c>
      <c r="B339" s="1022"/>
      <c r="C339" s="114"/>
      <c r="D339" s="114"/>
      <c r="E339" s="114"/>
    </row>
    <row r="340" spans="1:12" hidden="1">
      <c r="A340" s="169">
        <v>55</v>
      </c>
      <c r="B340" s="1022"/>
      <c r="C340" s="114"/>
      <c r="D340" s="114"/>
      <c r="E340" s="114"/>
    </row>
    <row r="341" spans="1:12" ht="15.75">
      <c r="A341" s="169">
        <v>1</v>
      </c>
      <c r="B341" s="1022">
        <v>0.41666666666666669</v>
      </c>
      <c r="C341" s="114">
        <v>328</v>
      </c>
      <c r="D341" s="433" t="s">
        <v>427</v>
      </c>
      <c r="E341" s="78" t="s">
        <v>399</v>
      </c>
      <c r="G341" s="1021" t="s">
        <v>78</v>
      </c>
      <c r="H341" s="1021"/>
      <c r="I341" s="1021" t="s">
        <v>88</v>
      </c>
      <c r="J341" s="1021"/>
      <c r="K341" s="1021"/>
      <c r="L341" s="1021"/>
    </row>
    <row r="342" spans="1:12" ht="15.75">
      <c r="A342" s="169">
        <v>2</v>
      </c>
      <c r="B342" s="1022"/>
      <c r="C342" s="114">
        <v>362</v>
      </c>
      <c r="D342" s="433" t="s">
        <v>427</v>
      </c>
      <c r="E342" s="78" t="s">
        <v>399</v>
      </c>
      <c r="G342" s="579" t="s">
        <v>152</v>
      </c>
      <c r="H342" s="579" t="s">
        <v>28</v>
      </c>
      <c r="I342" s="579" t="s">
        <v>80</v>
      </c>
      <c r="J342" s="579" t="s">
        <v>25</v>
      </c>
      <c r="K342" s="579" t="s">
        <v>81</v>
      </c>
      <c r="L342" s="580" t="s">
        <v>82</v>
      </c>
    </row>
    <row r="343" spans="1:12" s="169" customFormat="1" ht="15.75">
      <c r="A343" s="169">
        <v>3</v>
      </c>
      <c r="B343" s="1022"/>
      <c r="C343" s="114">
        <v>339</v>
      </c>
      <c r="D343" s="433" t="s">
        <v>427</v>
      </c>
      <c r="E343" s="78" t="s">
        <v>399</v>
      </c>
      <c r="G343" s="418" t="s">
        <v>566</v>
      </c>
      <c r="H343" s="78" t="s">
        <v>356</v>
      </c>
      <c r="I343" s="238">
        <v>4</v>
      </c>
      <c r="J343" s="585">
        <f>+COUNTIF(D341:D395,G343)</f>
        <v>0</v>
      </c>
      <c r="K343" s="585">
        <f t="shared" ref="K343:K347" si="16">+I343-J343</f>
        <v>4</v>
      </c>
      <c r="L343" s="580"/>
    </row>
    <row r="344" spans="1:12" s="169" customFormat="1" ht="15.75">
      <c r="A344" s="169">
        <v>4</v>
      </c>
      <c r="B344" s="1022"/>
      <c r="C344" s="114">
        <v>182</v>
      </c>
      <c r="D344" s="356" t="s">
        <v>65</v>
      </c>
      <c r="E344" s="78" t="s">
        <v>666</v>
      </c>
      <c r="G344" s="426" t="s">
        <v>394</v>
      </c>
      <c r="H344" s="78" t="s">
        <v>393</v>
      </c>
      <c r="I344" s="238"/>
      <c r="J344" s="585">
        <f>+COUNTIF(D341:D395,G344)</f>
        <v>0</v>
      </c>
      <c r="K344" s="585">
        <f t="shared" si="16"/>
        <v>0</v>
      </c>
      <c r="L344" s="580"/>
    </row>
    <row r="345" spans="1:12" s="169" customFormat="1" ht="15.75">
      <c r="A345" s="169">
        <v>5</v>
      </c>
      <c r="B345" s="1022"/>
      <c r="C345" s="114">
        <v>271</v>
      </c>
      <c r="D345" s="356" t="s">
        <v>65</v>
      </c>
      <c r="E345" s="78" t="s">
        <v>666</v>
      </c>
      <c r="G345" s="356" t="s">
        <v>65</v>
      </c>
      <c r="H345" s="78" t="s">
        <v>666</v>
      </c>
      <c r="I345" s="238">
        <v>10</v>
      </c>
      <c r="J345" s="585">
        <f>+COUNTIF(D341:D395,G345)</f>
        <v>9</v>
      </c>
      <c r="K345" s="585">
        <f t="shared" si="16"/>
        <v>1</v>
      </c>
      <c r="L345" s="580"/>
    </row>
    <row r="346" spans="1:12" s="169" customFormat="1" ht="15.75">
      <c r="A346" s="169">
        <v>6</v>
      </c>
      <c r="B346" s="1022"/>
      <c r="C346" s="114">
        <v>407</v>
      </c>
      <c r="D346" s="356" t="s">
        <v>65</v>
      </c>
      <c r="E346" s="78" t="s">
        <v>666</v>
      </c>
      <c r="G346" s="356" t="s">
        <v>574</v>
      </c>
      <c r="H346" s="78" t="s">
        <v>667</v>
      </c>
      <c r="I346" s="238">
        <v>9</v>
      </c>
      <c r="J346" s="585">
        <f>+COUNTIF(D341:D395,G346)</f>
        <v>6</v>
      </c>
      <c r="K346" s="585">
        <f t="shared" si="16"/>
        <v>3</v>
      </c>
      <c r="L346" s="580"/>
    </row>
    <row r="347" spans="1:12" s="169" customFormat="1" ht="15.75">
      <c r="A347" s="169">
        <v>7</v>
      </c>
      <c r="B347" s="1022"/>
      <c r="C347" s="114">
        <v>192</v>
      </c>
      <c r="D347" s="356" t="s">
        <v>65</v>
      </c>
      <c r="E347" s="78" t="s">
        <v>666</v>
      </c>
      <c r="G347" s="724" t="s">
        <v>70</v>
      </c>
      <c r="H347" s="78" t="s">
        <v>398</v>
      </c>
      <c r="I347" s="238">
        <v>4</v>
      </c>
      <c r="J347" s="585">
        <f>+COUNTIF(D341:D395,G347)</f>
        <v>5</v>
      </c>
      <c r="K347" s="585">
        <f t="shared" si="16"/>
        <v>-1</v>
      </c>
      <c r="L347" s="580"/>
    </row>
    <row r="348" spans="1:12">
      <c r="A348" s="169">
        <v>8</v>
      </c>
      <c r="B348" s="1022"/>
      <c r="C348" s="114">
        <v>184</v>
      </c>
      <c r="D348" s="356" t="s">
        <v>65</v>
      </c>
      <c r="E348" s="78" t="s">
        <v>666</v>
      </c>
      <c r="G348" s="433" t="s">
        <v>427</v>
      </c>
      <c r="H348" s="78" t="s">
        <v>399</v>
      </c>
      <c r="I348" s="238">
        <v>4</v>
      </c>
      <c r="J348" s="585">
        <f>+COUNTIF(D341:D395,G348)</f>
        <v>3</v>
      </c>
      <c r="K348" s="585">
        <f>+I348-J348</f>
        <v>1</v>
      </c>
      <c r="L348" s="81"/>
    </row>
    <row r="349" spans="1:12">
      <c r="A349" s="169">
        <v>9</v>
      </c>
      <c r="B349" s="1022"/>
      <c r="C349" s="114">
        <v>169</v>
      </c>
      <c r="D349" s="356" t="s">
        <v>65</v>
      </c>
      <c r="E349" s="78" t="s">
        <v>666</v>
      </c>
      <c r="G349" s="238"/>
      <c r="H349" s="238"/>
      <c r="I349" s="238"/>
      <c r="J349" s="585">
        <f>+COUNTIF(D341:D395,G349)</f>
        <v>0</v>
      </c>
      <c r="K349" s="585">
        <f>+I349-J349</f>
        <v>0</v>
      </c>
      <c r="L349" s="81"/>
    </row>
    <row r="350" spans="1:12">
      <c r="A350" s="169">
        <v>10</v>
      </c>
      <c r="B350" s="1022"/>
      <c r="C350" s="114">
        <v>321</v>
      </c>
      <c r="D350" s="356" t="s">
        <v>65</v>
      </c>
      <c r="E350" s="78" t="s">
        <v>666</v>
      </c>
      <c r="G350" s="238"/>
      <c r="H350" s="238"/>
      <c r="I350" s="238"/>
      <c r="J350" s="585">
        <f>+COUNTIF(D341:D395,G350)</f>
        <v>0</v>
      </c>
      <c r="K350" s="585">
        <f>+I350-J350</f>
        <v>0</v>
      </c>
      <c r="L350" s="81"/>
    </row>
    <row r="351" spans="1:12">
      <c r="A351" s="169">
        <v>11</v>
      </c>
      <c r="B351" s="1022"/>
      <c r="C351" s="114">
        <v>267</v>
      </c>
      <c r="D351" s="356" t="s">
        <v>65</v>
      </c>
      <c r="E351" s="78" t="s">
        <v>666</v>
      </c>
      <c r="G351" s="81"/>
      <c r="H351" s="81"/>
      <c r="I351" s="81"/>
      <c r="J351" s="585">
        <f>+COUNTIF(D341:D395,G351)</f>
        <v>0</v>
      </c>
      <c r="K351" s="585">
        <f t="shared" ref="K351:K352" si="17">+I351-J351</f>
        <v>0</v>
      </c>
      <c r="L351" s="81"/>
    </row>
    <row r="352" spans="1:12">
      <c r="A352" s="169">
        <v>12</v>
      </c>
      <c r="B352" s="1022"/>
      <c r="C352" s="114">
        <v>291</v>
      </c>
      <c r="D352" s="356" t="s">
        <v>65</v>
      </c>
      <c r="E352" s="78" t="s">
        <v>666</v>
      </c>
      <c r="G352" s="81"/>
      <c r="H352" s="81"/>
      <c r="I352" s="81"/>
      <c r="J352" s="585">
        <f>+COUNTIF(D341:D395,G352)</f>
        <v>0</v>
      </c>
      <c r="K352" s="585">
        <f t="shared" si="17"/>
        <v>0</v>
      </c>
      <c r="L352" s="81"/>
    </row>
    <row r="353" spans="1:12">
      <c r="A353" s="169">
        <v>13</v>
      </c>
      <c r="B353" s="1022"/>
      <c r="C353" s="114">
        <v>301</v>
      </c>
      <c r="D353" s="724" t="s">
        <v>70</v>
      </c>
      <c r="E353" s="78" t="s">
        <v>398</v>
      </c>
      <c r="G353" s="81"/>
      <c r="H353" s="81"/>
      <c r="I353" s="81"/>
      <c r="J353" s="585">
        <f>+COUNTIF(D341:D395,G353)</f>
        <v>0</v>
      </c>
      <c r="K353" s="585">
        <f>+I353-J353</f>
        <v>0</v>
      </c>
      <c r="L353" s="81"/>
    </row>
    <row r="354" spans="1:12">
      <c r="A354" s="169">
        <v>14</v>
      </c>
      <c r="B354" s="1022"/>
      <c r="C354" s="114">
        <v>274</v>
      </c>
      <c r="D354" s="724" t="s">
        <v>70</v>
      </c>
      <c r="E354" s="78" t="s">
        <v>398</v>
      </c>
      <c r="G354" s="81"/>
      <c r="H354" s="81"/>
      <c r="I354" s="81"/>
      <c r="J354" s="585">
        <f>+COUNTIF(D341:D395,G354)</f>
        <v>0</v>
      </c>
      <c r="K354" s="585">
        <f t="shared" ref="K354:K357" si="18">+I354-J354</f>
        <v>0</v>
      </c>
      <c r="L354" s="81"/>
    </row>
    <row r="355" spans="1:12">
      <c r="A355" s="169">
        <v>15</v>
      </c>
      <c r="B355" s="1022"/>
      <c r="C355" s="114">
        <v>364</v>
      </c>
      <c r="D355" s="724" t="s">
        <v>70</v>
      </c>
      <c r="E355" s="78" t="s">
        <v>398</v>
      </c>
      <c r="G355" s="81"/>
      <c r="H355" s="81"/>
      <c r="I355" s="81"/>
      <c r="J355" s="585">
        <f>+COUNTIF(D341:D395,G355)</f>
        <v>0</v>
      </c>
      <c r="K355" s="585">
        <f t="shared" si="18"/>
        <v>0</v>
      </c>
      <c r="L355" s="81"/>
    </row>
    <row r="356" spans="1:12">
      <c r="A356" s="169">
        <v>16</v>
      </c>
      <c r="B356" s="1022"/>
      <c r="C356" s="114">
        <v>308</v>
      </c>
      <c r="D356" s="724" t="s">
        <v>70</v>
      </c>
      <c r="E356" s="78" t="s">
        <v>398</v>
      </c>
      <c r="G356" s="81"/>
      <c r="H356" s="81"/>
      <c r="I356" s="81"/>
      <c r="J356" s="585">
        <f>+COUNTIF(D341:D395,G356)</f>
        <v>0</v>
      </c>
      <c r="K356" s="585">
        <f t="shared" si="18"/>
        <v>0</v>
      </c>
      <c r="L356" s="81"/>
    </row>
    <row r="357" spans="1:12">
      <c r="A357" s="169">
        <v>17</v>
      </c>
      <c r="B357" s="1022"/>
      <c r="C357" s="114">
        <v>288</v>
      </c>
      <c r="D357" s="724" t="s">
        <v>70</v>
      </c>
      <c r="E357" s="78" t="s">
        <v>398</v>
      </c>
      <c r="G357" s="81"/>
      <c r="H357" s="81"/>
      <c r="I357" s="81"/>
      <c r="J357" s="585">
        <f>+COUNTIF(D341:D395,G357)</f>
        <v>0</v>
      </c>
      <c r="K357" s="585">
        <f t="shared" si="18"/>
        <v>0</v>
      </c>
      <c r="L357" s="81"/>
    </row>
    <row r="358" spans="1:12">
      <c r="A358" s="169">
        <v>18</v>
      </c>
      <c r="B358" s="1022"/>
      <c r="C358" s="114">
        <v>399</v>
      </c>
      <c r="D358" s="356" t="s">
        <v>574</v>
      </c>
      <c r="E358" s="78" t="s">
        <v>667</v>
      </c>
      <c r="G358" s="1023" t="s">
        <v>87</v>
      </c>
      <c r="H358" s="1024"/>
      <c r="I358" s="583">
        <f>SUM(I343:I357)</f>
        <v>31</v>
      </c>
      <c r="J358" s="594">
        <f>SUM(J343:J357)</f>
        <v>23</v>
      </c>
      <c r="K358" s="594">
        <f>SUM(K343:K357)</f>
        <v>8</v>
      </c>
      <c r="L358" s="81"/>
    </row>
    <row r="359" spans="1:12">
      <c r="A359" s="169">
        <v>19</v>
      </c>
      <c r="B359" s="1022"/>
      <c r="C359" s="114">
        <v>419</v>
      </c>
      <c r="D359" s="356" t="s">
        <v>574</v>
      </c>
      <c r="E359" s="78" t="s">
        <v>667</v>
      </c>
    </row>
    <row r="360" spans="1:12">
      <c r="A360" s="169">
        <v>20</v>
      </c>
      <c r="B360" s="1022"/>
      <c r="C360" s="114">
        <v>386</v>
      </c>
      <c r="D360" s="356" t="s">
        <v>574</v>
      </c>
      <c r="E360" s="78" t="s">
        <v>667</v>
      </c>
      <c r="G360" s="584" t="s">
        <v>80</v>
      </c>
      <c r="H360" s="584" t="s">
        <v>83</v>
      </c>
      <c r="I360" s="584" t="s">
        <v>64</v>
      </c>
    </row>
    <row r="361" spans="1:12">
      <c r="A361" s="169">
        <v>21</v>
      </c>
      <c r="B361" s="1022"/>
      <c r="C361" s="114">
        <v>371</v>
      </c>
      <c r="D361" s="356" t="s">
        <v>574</v>
      </c>
      <c r="E361" s="78" t="s">
        <v>667</v>
      </c>
      <c r="G361" s="41">
        <f>I358</f>
        <v>31</v>
      </c>
      <c r="H361" s="41">
        <f>SUM(J358)</f>
        <v>23</v>
      </c>
      <c r="I361" s="42">
        <f>IFERROR(H361/G361,"")</f>
        <v>0.74193548387096775</v>
      </c>
    </row>
    <row r="362" spans="1:12">
      <c r="A362" s="169">
        <v>22</v>
      </c>
      <c r="B362" s="1022"/>
      <c r="C362" s="114">
        <v>406</v>
      </c>
      <c r="D362" s="356" t="s">
        <v>574</v>
      </c>
      <c r="E362" s="78" t="s">
        <v>667</v>
      </c>
    </row>
    <row r="363" spans="1:12">
      <c r="A363" s="169">
        <v>23</v>
      </c>
      <c r="B363" s="1022"/>
      <c r="C363" s="114">
        <v>122</v>
      </c>
      <c r="D363" s="356" t="s">
        <v>574</v>
      </c>
      <c r="E363" s="78" t="s">
        <v>667</v>
      </c>
    </row>
    <row r="364" spans="1:12">
      <c r="A364" s="169">
        <v>24</v>
      </c>
      <c r="B364" s="1022"/>
      <c r="C364" s="114"/>
      <c r="D364" s="114"/>
      <c r="E364" s="114"/>
    </row>
    <row r="365" spans="1:12" hidden="1">
      <c r="A365" s="169">
        <v>25</v>
      </c>
      <c r="B365" s="1022"/>
      <c r="C365" s="114"/>
      <c r="D365" s="114"/>
      <c r="E365" s="114"/>
    </row>
    <row r="366" spans="1:12" hidden="1">
      <c r="A366" s="169">
        <v>26</v>
      </c>
      <c r="B366" s="1022"/>
      <c r="C366" s="114"/>
      <c r="D366" s="114"/>
      <c r="E366" s="114"/>
    </row>
    <row r="367" spans="1:12" hidden="1">
      <c r="A367" s="169">
        <v>27</v>
      </c>
      <c r="B367" s="1022"/>
      <c r="C367" s="114"/>
      <c r="D367" s="114"/>
      <c r="E367" s="114"/>
    </row>
    <row r="368" spans="1:12" hidden="1">
      <c r="A368" s="169">
        <v>28</v>
      </c>
      <c r="B368" s="1022"/>
      <c r="C368" s="114"/>
      <c r="D368" s="114"/>
      <c r="E368" s="114"/>
    </row>
    <row r="369" spans="1:12" hidden="1">
      <c r="A369" s="169">
        <v>29</v>
      </c>
      <c r="B369" s="1022"/>
      <c r="C369" s="114"/>
      <c r="D369" s="114"/>
      <c r="E369" s="114"/>
    </row>
    <row r="370" spans="1:12" hidden="1">
      <c r="A370" s="169">
        <v>30</v>
      </c>
      <c r="B370" s="1022"/>
      <c r="C370" s="114"/>
      <c r="D370" s="114"/>
      <c r="E370" s="114"/>
    </row>
    <row r="371" spans="1:12" hidden="1">
      <c r="A371" s="169">
        <v>31</v>
      </c>
      <c r="B371" s="1022"/>
      <c r="C371" s="114"/>
      <c r="D371" s="114"/>
      <c r="E371" s="114"/>
    </row>
    <row r="372" spans="1:12" hidden="1">
      <c r="A372" s="169">
        <v>32</v>
      </c>
      <c r="B372" s="1022"/>
      <c r="C372" s="114"/>
      <c r="D372" s="114"/>
      <c r="E372" s="114"/>
    </row>
    <row r="373" spans="1:12" hidden="1">
      <c r="A373" s="169">
        <v>33</v>
      </c>
      <c r="B373" s="1022"/>
      <c r="C373" s="114"/>
      <c r="D373" s="114"/>
      <c r="E373" s="114"/>
    </row>
    <row r="374" spans="1:12" hidden="1">
      <c r="A374" s="169">
        <v>34</v>
      </c>
      <c r="B374" s="1022"/>
      <c r="C374" s="114"/>
      <c r="D374" s="114"/>
      <c r="E374" s="114"/>
    </row>
    <row r="375" spans="1:12" hidden="1">
      <c r="A375" s="169">
        <v>35</v>
      </c>
      <c r="B375" s="1022"/>
      <c r="C375" s="114"/>
      <c r="D375" s="114"/>
      <c r="E375" s="114"/>
    </row>
    <row r="376" spans="1:12" s="169" customFormat="1" hidden="1">
      <c r="A376" s="169">
        <v>36</v>
      </c>
      <c r="B376" s="1022"/>
      <c r="C376" s="114"/>
      <c r="D376" s="114"/>
      <c r="E376" s="114"/>
      <c r="G376" s="413"/>
      <c r="H376" s="413"/>
      <c r="I376" s="413"/>
      <c r="J376" s="413"/>
      <c r="K376" s="413"/>
      <c r="L376" s="413"/>
    </row>
    <row r="377" spans="1:12" s="169" customFormat="1" hidden="1">
      <c r="A377" s="169">
        <v>37</v>
      </c>
      <c r="B377" s="1022"/>
      <c r="C377" s="114"/>
      <c r="D377" s="114"/>
      <c r="E377" s="114"/>
      <c r="G377" s="413"/>
      <c r="H377" s="413"/>
      <c r="I377" s="413"/>
      <c r="J377" s="413"/>
      <c r="K377" s="413"/>
      <c r="L377" s="413"/>
    </row>
    <row r="378" spans="1:12" s="169" customFormat="1" hidden="1">
      <c r="A378" s="169">
        <v>38</v>
      </c>
      <c r="B378" s="1022"/>
      <c r="C378" s="114"/>
      <c r="D378" s="114"/>
      <c r="E378" s="114"/>
      <c r="G378" s="413"/>
      <c r="H378" s="413"/>
      <c r="I378" s="413"/>
      <c r="J378" s="413"/>
      <c r="K378" s="413"/>
      <c r="L378" s="413"/>
    </row>
    <row r="379" spans="1:12" s="169" customFormat="1" hidden="1">
      <c r="A379" s="169">
        <v>39</v>
      </c>
      <c r="B379" s="1022"/>
      <c r="C379" s="114"/>
      <c r="D379" s="114"/>
      <c r="E379" s="114"/>
      <c r="G379" s="413"/>
      <c r="H379" s="413"/>
      <c r="I379" s="413"/>
      <c r="J379" s="413"/>
      <c r="K379" s="413"/>
      <c r="L379" s="413"/>
    </row>
    <row r="380" spans="1:12" s="169" customFormat="1" hidden="1">
      <c r="A380" s="169">
        <v>40</v>
      </c>
      <c r="B380" s="1022"/>
      <c r="C380" s="114"/>
      <c r="D380" s="114"/>
      <c r="E380" s="114"/>
      <c r="G380" s="413"/>
      <c r="H380" s="413"/>
      <c r="I380" s="413"/>
      <c r="J380" s="413"/>
      <c r="K380" s="413"/>
      <c r="L380" s="413"/>
    </row>
    <row r="381" spans="1:12" s="169" customFormat="1" hidden="1">
      <c r="A381" s="169">
        <v>41</v>
      </c>
      <c r="B381" s="1022"/>
      <c r="C381" s="114"/>
      <c r="D381" s="114"/>
      <c r="E381" s="114"/>
      <c r="G381" s="413"/>
      <c r="H381" s="413"/>
      <c r="I381" s="413"/>
      <c r="J381" s="413"/>
      <c r="K381" s="413"/>
      <c r="L381" s="413"/>
    </row>
    <row r="382" spans="1:12" s="169" customFormat="1" hidden="1">
      <c r="A382" s="169">
        <v>42</v>
      </c>
      <c r="B382" s="1022"/>
      <c r="C382" s="114"/>
      <c r="D382" s="114"/>
      <c r="E382" s="114"/>
      <c r="G382" s="413"/>
      <c r="H382" s="413"/>
      <c r="I382" s="413"/>
      <c r="J382" s="413"/>
      <c r="K382" s="413"/>
      <c r="L382" s="413"/>
    </row>
    <row r="383" spans="1:12" s="169" customFormat="1" hidden="1">
      <c r="A383" s="169">
        <v>43</v>
      </c>
      <c r="B383" s="1022"/>
      <c r="C383" s="114"/>
      <c r="D383" s="114"/>
      <c r="E383" s="114"/>
      <c r="G383" s="413"/>
      <c r="H383" s="413"/>
      <c r="I383" s="413"/>
      <c r="J383" s="413"/>
      <c r="K383" s="413"/>
      <c r="L383" s="413"/>
    </row>
    <row r="384" spans="1:12" s="169" customFormat="1" hidden="1">
      <c r="A384" s="169">
        <v>44</v>
      </c>
      <c r="B384" s="1022"/>
      <c r="C384" s="114"/>
      <c r="D384" s="114"/>
      <c r="E384" s="114"/>
      <c r="G384" s="413"/>
      <c r="H384" s="413"/>
      <c r="I384" s="413"/>
      <c r="J384" s="413"/>
      <c r="K384" s="413"/>
      <c r="L384" s="413"/>
    </row>
    <row r="385" spans="1:12" s="169" customFormat="1" hidden="1">
      <c r="A385" s="169">
        <v>45</v>
      </c>
      <c r="B385" s="1022"/>
      <c r="C385" s="114"/>
      <c r="D385" s="114"/>
      <c r="E385" s="114"/>
      <c r="G385" s="413"/>
      <c r="H385" s="413"/>
      <c r="I385" s="413"/>
      <c r="J385" s="413"/>
      <c r="K385" s="413"/>
      <c r="L385" s="413"/>
    </row>
    <row r="386" spans="1:12" hidden="1">
      <c r="A386" s="169">
        <v>46</v>
      </c>
      <c r="B386" s="1022"/>
      <c r="C386" s="114"/>
      <c r="D386" s="114"/>
      <c r="E386" s="114"/>
    </row>
    <row r="387" spans="1:12" hidden="1">
      <c r="A387" s="169">
        <v>47</v>
      </c>
      <c r="B387" s="1022"/>
      <c r="C387" s="114"/>
      <c r="D387" s="114"/>
      <c r="E387" s="114"/>
    </row>
    <row r="388" spans="1:12" hidden="1">
      <c r="A388" s="169">
        <v>48</v>
      </c>
      <c r="B388" s="1022"/>
      <c r="C388" s="114"/>
      <c r="D388" s="114"/>
      <c r="E388" s="114"/>
    </row>
    <row r="389" spans="1:12" hidden="1">
      <c r="A389" s="169">
        <v>49</v>
      </c>
      <c r="B389" s="1022"/>
      <c r="C389" s="114"/>
      <c r="D389" s="114"/>
      <c r="E389" s="114"/>
    </row>
    <row r="390" spans="1:12" hidden="1">
      <c r="A390" s="169">
        <v>50</v>
      </c>
      <c r="B390" s="1022"/>
      <c r="C390" s="114"/>
      <c r="D390" s="114"/>
      <c r="E390" s="114"/>
    </row>
    <row r="391" spans="1:12" hidden="1">
      <c r="A391" s="169">
        <v>51</v>
      </c>
      <c r="B391" s="1022"/>
      <c r="C391" s="114"/>
      <c r="D391" s="114"/>
      <c r="E391" s="114"/>
    </row>
    <row r="392" spans="1:12" hidden="1">
      <c r="A392" s="169">
        <v>52</v>
      </c>
      <c r="B392" s="1022"/>
      <c r="C392" s="114"/>
      <c r="D392" s="114"/>
      <c r="E392" s="114"/>
    </row>
    <row r="393" spans="1:12" hidden="1">
      <c r="A393" s="169">
        <v>53</v>
      </c>
      <c r="B393" s="1022"/>
      <c r="C393" s="114"/>
      <c r="D393" s="114"/>
      <c r="E393" s="114"/>
    </row>
    <row r="394" spans="1:12">
      <c r="A394" s="169">
        <v>54</v>
      </c>
      <c r="B394" s="1022"/>
      <c r="C394" s="114"/>
      <c r="D394" s="114"/>
      <c r="E394" s="114"/>
    </row>
    <row r="395" spans="1:12">
      <c r="A395" s="169">
        <v>55</v>
      </c>
      <c r="B395" s="1022"/>
      <c r="C395" s="114"/>
      <c r="D395" s="114"/>
      <c r="E395" s="114"/>
    </row>
    <row r="396" spans="1:12" ht="15.75">
      <c r="A396" s="169">
        <v>1</v>
      </c>
      <c r="B396" s="1022">
        <v>0.45833333333333331</v>
      </c>
      <c r="C396" s="114">
        <v>382</v>
      </c>
      <c r="D396" s="418" t="s">
        <v>566</v>
      </c>
      <c r="E396" s="78" t="s">
        <v>356</v>
      </c>
      <c r="G396" s="1021" t="s">
        <v>78</v>
      </c>
      <c r="H396" s="1021"/>
      <c r="I396" s="1021" t="s">
        <v>88</v>
      </c>
      <c r="J396" s="1021"/>
      <c r="K396" s="1021"/>
      <c r="L396" s="1021"/>
    </row>
    <row r="397" spans="1:12" ht="15.75">
      <c r="A397" s="169">
        <v>2</v>
      </c>
      <c r="B397" s="1022"/>
      <c r="C397" s="114">
        <v>366</v>
      </c>
      <c r="D397" s="418" t="s">
        <v>566</v>
      </c>
      <c r="E397" s="78" t="s">
        <v>356</v>
      </c>
      <c r="G397" s="579" t="s">
        <v>152</v>
      </c>
      <c r="H397" s="579" t="s">
        <v>28</v>
      </c>
      <c r="I397" s="579" t="s">
        <v>80</v>
      </c>
      <c r="J397" s="579" t="s">
        <v>25</v>
      </c>
      <c r="K397" s="579" t="s">
        <v>81</v>
      </c>
      <c r="L397" s="580" t="s">
        <v>82</v>
      </c>
    </row>
    <row r="398" spans="1:12" s="169" customFormat="1" ht="15.75">
      <c r="A398" s="169">
        <v>3</v>
      </c>
      <c r="B398" s="1022"/>
      <c r="C398" s="114">
        <v>379</v>
      </c>
      <c r="D398" s="418" t="s">
        <v>566</v>
      </c>
      <c r="E398" s="78" t="s">
        <v>356</v>
      </c>
      <c r="G398" s="418" t="s">
        <v>566</v>
      </c>
      <c r="H398" s="78" t="s">
        <v>356</v>
      </c>
      <c r="I398" s="238">
        <v>4</v>
      </c>
      <c r="J398" s="585">
        <f>+COUNTIF(D396:D450,G398)</f>
        <v>6</v>
      </c>
      <c r="K398" s="585">
        <f t="shared" ref="K398:K402" si="19">+I398-J398</f>
        <v>-2</v>
      </c>
      <c r="L398" s="580"/>
    </row>
    <row r="399" spans="1:12" s="169" customFormat="1" ht="15.75">
      <c r="A399" s="169">
        <v>4</v>
      </c>
      <c r="B399" s="1022"/>
      <c r="C399" s="114">
        <v>204</v>
      </c>
      <c r="D399" s="418" t="s">
        <v>566</v>
      </c>
      <c r="E399" s="78" t="s">
        <v>356</v>
      </c>
      <c r="G399" s="426" t="s">
        <v>394</v>
      </c>
      <c r="H399" s="78" t="s">
        <v>393</v>
      </c>
      <c r="I399" s="238"/>
      <c r="J399" s="585">
        <f>+COUNTIF(D396:D450,G399)</f>
        <v>0</v>
      </c>
      <c r="K399" s="585">
        <f t="shared" si="19"/>
        <v>0</v>
      </c>
      <c r="L399" s="580"/>
    </row>
    <row r="400" spans="1:12" s="169" customFormat="1" ht="15.75">
      <c r="A400" s="169">
        <v>5</v>
      </c>
      <c r="B400" s="1022"/>
      <c r="C400" s="114">
        <v>212</v>
      </c>
      <c r="D400" s="418" t="s">
        <v>566</v>
      </c>
      <c r="E400" s="78" t="s">
        <v>356</v>
      </c>
      <c r="G400" s="356" t="s">
        <v>65</v>
      </c>
      <c r="H400" s="78" t="s">
        <v>666</v>
      </c>
      <c r="I400" s="238">
        <v>10</v>
      </c>
      <c r="J400" s="585">
        <f>+COUNTIF(D396:D450,G400)</f>
        <v>10</v>
      </c>
      <c r="K400" s="585">
        <f t="shared" si="19"/>
        <v>0</v>
      </c>
      <c r="L400" s="580"/>
    </row>
    <row r="401" spans="1:12" s="169" customFormat="1" ht="15.75">
      <c r="A401" s="169">
        <v>6</v>
      </c>
      <c r="B401" s="1022"/>
      <c r="C401" s="114">
        <v>395</v>
      </c>
      <c r="D401" s="418" t="s">
        <v>566</v>
      </c>
      <c r="E401" s="78" t="s">
        <v>356</v>
      </c>
      <c r="G401" s="356" t="s">
        <v>574</v>
      </c>
      <c r="H401" s="78" t="s">
        <v>667</v>
      </c>
      <c r="I401" s="238">
        <v>9</v>
      </c>
      <c r="J401" s="585">
        <f>+COUNTIF(D396:D450,G401)</f>
        <v>8</v>
      </c>
      <c r="K401" s="585">
        <f t="shared" si="19"/>
        <v>1</v>
      </c>
      <c r="L401" s="580"/>
    </row>
    <row r="402" spans="1:12" s="169" customFormat="1" ht="15.75">
      <c r="A402" s="169">
        <v>7</v>
      </c>
      <c r="B402" s="1022"/>
      <c r="C402" s="114">
        <v>283</v>
      </c>
      <c r="D402" s="724" t="s">
        <v>70</v>
      </c>
      <c r="E402" s="78" t="s">
        <v>398</v>
      </c>
      <c r="G402" s="724" t="s">
        <v>70</v>
      </c>
      <c r="H402" s="78" t="s">
        <v>398</v>
      </c>
      <c r="I402" s="238">
        <v>4</v>
      </c>
      <c r="J402" s="585">
        <f>+COUNTIF(D396:D450,G402)</f>
        <v>9</v>
      </c>
      <c r="K402" s="585">
        <f t="shared" si="19"/>
        <v>-5</v>
      </c>
      <c r="L402" s="580"/>
    </row>
    <row r="403" spans="1:12">
      <c r="A403" s="169">
        <v>8</v>
      </c>
      <c r="B403" s="1022"/>
      <c r="C403" s="114">
        <v>409</v>
      </c>
      <c r="D403" s="724" t="s">
        <v>70</v>
      </c>
      <c r="E403" s="78" t="s">
        <v>398</v>
      </c>
      <c r="G403" s="433" t="s">
        <v>427</v>
      </c>
      <c r="H403" s="78" t="s">
        <v>399</v>
      </c>
      <c r="I403" s="238">
        <v>4</v>
      </c>
      <c r="J403" s="585">
        <f>+COUNTIF(D396:D450,G403)</f>
        <v>7</v>
      </c>
      <c r="K403" s="585">
        <f>+I403-J403</f>
        <v>-3</v>
      </c>
      <c r="L403" s="81"/>
    </row>
    <row r="404" spans="1:12">
      <c r="A404" s="169">
        <v>9</v>
      </c>
      <c r="B404" s="1022"/>
      <c r="C404" s="114">
        <v>171</v>
      </c>
      <c r="D404" s="724" t="s">
        <v>70</v>
      </c>
      <c r="E404" s="78" t="s">
        <v>398</v>
      </c>
      <c r="G404" s="238"/>
      <c r="H404" s="238"/>
      <c r="I404" s="238"/>
      <c r="J404" s="585">
        <f>+COUNTIF(D396:D450,G404)</f>
        <v>0</v>
      </c>
      <c r="K404" s="585">
        <f>+I404-J404</f>
        <v>0</v>
      </c>
      <c r="L404" s="81"/>
    </row>
    <row r="405" spans="1:12">
      <c r="A405" s="169">
        <v>10</v>
      </c>
      <c r="B405" s="1022"/>
      <c r="C405" s="114">
        <v>170</v>
      </c>
      <c r="D405" s="724" t="s">
        <v>70</v>
      </c>
      <c r="E405" s="78" t="s">
        <v>398</v>
      </c>
      <c r="G405" s="238"/>
      <c r="H405" s="238"/>
      <c r="I405" s="238"/>
      <c r="J405" s="585">
        <f>+COUNTIF(D396:D450,G405)</f>
        <v>0</v>
      </c>
      <c r="K405" s="585">
        <f>+I405-J405</f>
        <v>0</v>
      </c>
      <c r="L405" s="81"/>
    </row>
    <row r="406" spans="1:12">
      <c r="A406" s="169">
        <v>11</v>
      </c>
      <c r="B406" s="1022"/>
      <c r="C406" s="114">
        <v>105</v>
      </c>
      <c r="D406" s="724" t="s">
        <v>70</v>
      </c>
      <c r="E406" s="78" t="s">
        <v>398</v>
      </c>
      <c r="G406" s="81"/>
      <c r="H406" s="81"/>
      <c r="I406" s="81"/>
      <c r="J406" s="585">
        <f>+COUNTIF(D396:D450,G406)</f>
        <v>0</v>
      </c>
      <c r="K406" s="585">
        <f t="shared" ref="K406:K407" si="20">+I406-J406</f>
        <v>0</v>
      </c>
      <c r="L406" s="81"/>
    </row>
    <row r="407" spans="1:12">
      <c r="A407" s="169">
        <v>12</v>
      </c>
      <c r="B407" s="1022"/>
      <c r="C407" s="114">
        <v>180</v>
      </c>
      <c r="D407" s="724" t="s">
        <v>70</v>
      </c>
      <c r="E407" s="78" t="s">
        <v>398</v>
      </c>
      <c r="G407" s="81"/>
      <c r="H407" s="81"/>
      <c r="I407" s="81"/>
      <c r="J407" s="585">
        <f>+COUNTIF(D396:D450,G407)</f>
        <v>0</v>
      </c>
      <c r="K407" s="585">
        <f t="shared" si="20"/>
        <v>0</v>
      </c>
      <c r="L407" s="81"/>
    </row>
    <row r="408" spans="1:12">
      <c r="A408" s="169">
        <v>13</v>
      </c>
      <c r="B408" s="1022"/>
      <c r="C408" s="114">
        <v>310</v>
      </c>
      <c r="D408" s="724" t="s">
        <v>70</v>
      </c>
      <c r="E408" s="78" t="s">
        <v>398</v>
      </c>
      <c r="G408" s="81"/>
      <c r="H408" s="81"/>
      <c r="I408" s="81"/>
      <c r="J408" s="585">
        <f>+COUNTIF(D396:D450,G408)</f>
        <v>0</v>
      </c>
      <c r="K408" s="585">
        <f>+I408-J408</f>
        <v>0</v>
      </c>
      <c r="L408" s="81"/>
    </row>
    <row r="409" spans="1:12">
      <c r="A409" s="169">
        <v>14</v>
      </c>
      <c r="B409" s="1022"/>
      <c r="C409" s="114">
        <v>349</v>
      </c>
      <c r="D409" s="724" t="s">
        <v>70</v>
      </c>
      <c r="E409" s="78" t="s">
        <v>398</v>
      </c>
      <c r="G409" s="81"/>
      <c r="H409" s="81"/>
      <c r="I409" s="81"/>
      <c r="J409" s="585">
        <f>+COUNTIF(D396:D450,G409)</f>
        <v>0</v>
      </c>
      <c r="K409" s="585">
        <f t="shared" ref="K409:K412" si="21">+I409-J409</f>
        <v>0</v>
      </c>
      <c r="L409" s="81"/>
    </row>
    <row r="410" spans="1:12">
      <c r="A410" s="169">
        <v>15</v>
      </c>
      <c r="B410" s="1022"/>
      <c r="C410" s="114">
        <v>249</v>
      </c>
      <c r="D410" s="724" t="s">
        <v>70</v>
      </c>
      <c r="E410" s="78" t="s">
        <v>398</v>
      </c>
      <c r="G410" s="81"/>
      <c r="H410" s="81"/>
      <c r="I410" s="81"/>
      <c r="J410" s="585">
        <f>+COUNTIF(D396:D450,G410)</f>
        <v>0</v>
      </c>
      <c r="K410" s="585">
        <f t="shared" si="21"/>
        <v>0</v>
      </c>
      <c r="L410" s="81"/>
    </row>
    <row r="411" spans="1:12">
      <c r="A411" s="169">
        <v>16</v>
      </c>
      <c r="B411" s="1022"/>
      <c r="C411" s="114">
        <v>354</v>
      </c>
      <c r="D411" s="433" t="s">
        <v>427</v>
      </c>
      <c r="E411" s="78" t="s">
        <v>399</v>
      </c>
      <c r="G411" s="81"/>
      <c r="H411" s="81"/>
      <c r="I411" s="81"/>
      <c r="J411" s="585">
        <f>+COUNTIF(D396:D450,G411)</f>
        <v>0</v>
      </c>
      <c r="K411" s="585">
        <f t="shared" si="21"/>
        <v>0</v>
      </c>
      <c r="L411" s="81"/>
    </row>
    <row r="412" spans="1:12">
      <c r="A412" s="169">
        <v>17</v>
      </c>
      <c r="B412" s="1022"/>
      <c r="C412" s="114">
        <v>190</v>
      </c>
      <c r="D412" s="433" t="s">
        <v>427</v>
      </c>
      <c r="E412" s="78" t="s">
        <v>399</v>
      </c>
      <c r="G412" s="81"/>
      <c r="H412" s="81"/>
      <c r="I412" s="81"/>
      <c r="J412" s="585">
        <f>+COUNTIF(D396:D450,G412)</f>
        <v>0</v>
      </c>
      <c r="K412" s="585">
        <f t="shared" si="21"/>
        <v>0</v>
      </c>
      <c r="L412" s="81"/>
    </row>
    <row r="413" spans="1:12">
      <c r="A413" s="169">
        <v>18</v>
      </c>
      <c r="B413" s="1022"/>
      <c r="C413" s="114">
        <v>323</v>
      </c>
      <c r="D413" s="433" t="s">
        <v>427</v>
      </c>
      <c r="E413" s="78" t="s">
        <v>399</v>
      </c>
      <c r="G413" s="1023" t="s">
        <v>87</v>
      </c>
      <c r="H413" s="1024"/>
      <c r="I413" s="583">
        <f>SUM(I398:I412)</f>
        <v>31</v>
      </c>
      <c r="J413" s="594">
        <f>SUM(J398:J412)</f>
        <v>40</v>
      </c>
      <c r="K413" s="594">
        <f>SUM(K398:K412)</f>
        <v>-9</v>
      </c>
      <c r="L413" s="81"/>
    </row>
    <row r="414" spans="1:12">
      <c r="A414" s="169">
        <v>19</v>
      </c>
      <c r="B414" s="1022"/>
      <c r="C414" s="114">
        <v>327</v>
      </c>
      <c r="D414" s="433" t="s">
        <v>427</v>
      </c>
      <c r="E414" s="78" t="s">
        <v>399</v>
      </c>
    </row>
    <row r="415" spans="1:12">
      <c r="A415" s="169">
        <v>20</v>
      </c>
      <c r="B415" s="1022"/>
      <c r="C415" s="114">
        <v>101</v>
      </c>
      <c r="D415" s="433" t="s">
        <v>427</v>
      </c>
      <c r="E415" s="78" t="s">
        <v>399</v>
      </c>
      <c r="G415" s="584" t="s">
        <v>80</v>
      </c>
      <c r="H415" s="584" t="s">
        <v>83</v>
      </c>
      <c r="I415" s="584" t="s">
        <v>64</v>
      </c>
    </row>
    <row r="416" spans="1:12">
      <c r="A416" s="169">
        <v>21</v>
      </c>
      <c r="B416" s="1022"/>
      <c r="C416" s="114">
        <v>181</v>
      </c>
      <c r="D416" s="433" t="s">
        <v>427</v>
      </c>
      <c r="E416" s="78" t="s">
        <v>399</v>
      </c>
      <c r="G416" s="41">
        <f>I413</f>
        <v>31</v>
      </c>
      <c r="H416" s="41">
        <f>SUM(J413)</f>
        <v>40</v>
      </c>
      <c r="I416" s="42">
        <f>IFERROR(H416/G416,"")</f>
        <v>1.2903225806451613</v>
      </c>
    </row>
    <row r="417" spans="1:12">
      <c r="A417" s="169">
        <v>22</v>
      </c>
      <c r="B417" s="1022"/>
      <c r="C417" s="114">
        <v>287</v>
      </c>
      <c r="D417" s="433" t="s">
        <v>427</v>
      </c>
      <c r="E417" s="78" t="s">
        <v>399</v>
      </c>
    </row>
    <row r="418" spans="1:12">
      <c r="A418" s="169">
        <v>23</v>
      </c>
      <c r="B418" s="1022"/>
      <c r="C418" s="114">
        <v>158</v>
      </c>
      <c r="D418" s="356" t="s">
        <v>574</v>
      </c>
      <c r="E418" s="78" t="s">
        <v>667</v>
      </c>
    </row>
    <row r="419" spans="1:12">
      <c r="A419" s="169">
        <v>24</v>
      </c>
      <c r="B419" s="1022"/>
      <c r="C419" s="114">
        <v>245</v>
      </c>
      <c r="D419" s="356" t="s">
        <v>574</v>
      </c>
      <c r="E419" s="78" t="s">
        <v>667</v>
      </c>
    </row>
    <row r="420" spans="1:12">
      <c r="A420" s="169">
        <v>25</v>
      </c>
      <c r="B420" s="1022"/>
      <c r="C420" s="114">
        <v>159</v>
      </c>
      <c r="D420" s="356" t="s">
        <v>574</v>
      </c>
      <c r="E420" s="78" t="s">
        <v>667</v>
      </c>
    </row>
    <row r="421" spans="1:12">
      <c r="A421" s="169">
        <v>26</v>
      </c>
      <c r="B421" s="1022"/>
      <c r="C421" s="114">
        <v>100</v>
      </c>
      <c r="D421" s="356" t="s">
        <v>574</v>
      </c>
      <c r="E421" s="78" t="s">
        <v>667</v>
      </c>
    </row>
    <row r="422" spans="1:12">
      <c r="A422" s="169">
        <v>27</v>
      </c>
      <c r="B422" s="1022"/>
      <c r="C422" s="114">
        <v>317</v>
      </c>
      <c r="D422" s="356" t="s">
        <v>574</v>
      </c>
      <c r="E422" s="78" t="s">
        <v>667</v>
      </c>
    </row>
    <row r="423" spans="1:12">
      <c r="A423" s="169">
        <v>28</v>
      </c>
      <c r="B423" s="1022"/>
      <c r="C423" s="114">
        <v>268</v>
      </c>
      <c r="D423" s="356" t="s">
        <v>574</v>
      </c>
      <c r="E423" s="78" t="s">
        <v>667</v>
      </c>
    </row>
    <row r="424" spans="1:12">
      <c r="A424" s="169">
        <v>29</v>
      </c>
      <c r="B424" s="1022"/>
      <c r="C424" s="114">
        <v>340</v>
      </c>
      <c r="D424" s="356" t="s">
        <v>574</v>
      </c>
      <c r="E424" s="78" t="s">
        <v>667</v>
      </c>
    </row>
    <row r="425" spans="1:12">
      <c r="A425" s="169">
        <v>30</v>
      </c>
      <c r="B425" s="1022"/>
      <c r="C425" s="114">
        <v>230</v>
      </c>
      <c r="D425" s="356" t="s">
        <v>574</v>
      </c>
      <c r="E425" s="78" t="s">
        <v>667</v>
      </c>
    </row>
    <row r="426" spans="1:12">
      <c r="A426" s="169">
        <v>31</v>
      </c>
      <c r="B426" s="1022"/>
      <c r="C426" s="114">
        <v>279</v>
      </c>
      <c r="D426" s="356" t="s">
        <v>65</v>
      </c>
      <c r="E426" s="78" t="s">
        <v>666</v>
      </c>
    </row>
    <row r="427" spans="1:12">
      <c r="A427" s="169">
        <v>32</v>
      </c>
      <c r="B427" s="1022"/>
      <c r="C427" s="114">
        <v>337</v>
      </c>
      <c r="D427" s="356" t="s">
        <v>65</v>
      </c>
      <c r="E427" s="78" t="s">
        <v>666</v>
      </c>
    </row>
    <row r="428" spans="1:12">
      <c r="A428" s="169">
        <v>33</v>
      </c>
      <c r="B428" s="1022"/>
      <c r="C428" s="114">
        <v>294</v>
      </c>
      <c r="D428" s="356" t="s">
        <v>65</v>
      </c>
      <c r="E428" s="78" t="s">
        <v>666</v>
      </c>
    </row>
    <row r="429" spans="1:12">
      <c r="A429" s="169">
        <v>34</v>
      </c>
      <c r="B429" s="1022"/>
      <c r="C429" s="114">
        <v>264</v>
      </c>
      <c r="D429" s="356" t="s">
        <v>65</v>
      </c>
      <c r="E429" s="78" t="s">
        <v>666</v>
      </c>
    </row>
    <row r="430" spans="1:12">
      <c r="A430" s="169">
        <v>35</v>
      </c>
      <c r="B430" s="1022"/>
      <c r="C430" s="114">
        <v>213</v>
      </c>
      <c r="D430" s="356" t="s">
        <v>65</v>
      </c>
      <c r="E430" s="78" t="s">
        <v>666</v>
      </c>
    </row>
    <row r="431" spans="1:12" s="169" customFormat="1">
      <c r="A431" s="169">
        <v>36</v>
      </c>
      <c r="B431" s="1022"/>
      <c r="C431" s="114">
        <v>303</v>
      </c>
      <c r="D431" s="356" t="s">
        <v>65</v>
      </c>
      <c r="E431" s="78" t="s">
        <v>666</v>
      </c>
      <c r="G431" s="413"/>
      <c r="H431" s="413"/>
      <c r="I431" s="413"/>
      <c r="J431" s="413"/>
      <c r="K431" s="413"/>
      <c r="L431" s="413"/>
    </row>
    <row r="432" spans="1:12" s="169" customFormat="1">
      <c r="A432" s="169">
        <v>37</v>
      </c>
      <c r="B432" s="1022"/>
      <c r="C432" s="114">
        <v>305</v>
      </c>
      <c r="D432" s="356" t="s">
        <v>65</v>
      </c>
      <c r="E432" s="78" t="s">
        <v>666</v>
      </c>
      <c r="G432" s="413"/>
      <c r="H432" s="413"/>
      <c r="I432" s="413"/>
      <c r="J432" s="413"/>
      <c r="K432" s="413"/>
      <c r="L432" s="413"/>
    </row>
    <row r="433" spans="1:12" s="169" customFormat="1">
      <c r="A433" s="169">
        <v>38</v>
      </c>
      <c r="B433" s="1022"/>
      <c r="C433" s="114">
        <v>176</v>
      </c>
      <c r="D433" s="356" t="s">
        <v>65</v>
      </c>
      <c r="E433" s="78" t="s">
        <v>666</v>
      </c>
      <c r="G433" s="413"/>
      <c r="H433" s="413"/>
      <c r="I433" s="413"/>
      <c r="J433" s="413"/>
      <c r="K433" s="413"/>
      <c r="L433" s="413"/>
    </row>
    <row r="434" spans="1:12" s="169" customFormat="1">
      <c r="A434" s="169">
        <v>39</v>
      </c>
      <c r="B434" s="1022"/>
      <c r="C434" s="114">
        <v>300</v>
      </c>
      <c r="D434" s="356" t="s">
        <v>65</v>
      </c>
      <c r="E434" s="78" t="s">
        <v>666</v>
      </c>
      <c r="G434" s="413"/>
      <c r="H434" s="413"/>
      <c r="I434" s="413"/>
      <c r="J434" s="413"/>
      <c r="K434" s="413"/>
      <c r="L434" s="413"/>
    </row>
    <row r="435" spans="1:12" s="169" customFormat="1">
      <c r="A435" s="169">
        <v>40</v>
      </c>
      <c r="B435" s="1022"/>
      <c r="C435" s="114">
        <v>198</v>
      </c>
      <c r="D435" s="356" t="s">
        <v>65</v>
      </c>
      <c r="E435" s="78" t="s">
        <v>666</v>
      </c>
      <c r="G435" s="413"/>
      <c r="H435" s="413"/>
      <c r="I435" s="413"/>
      <c r="J435" s="413"/>
      <c r="K435" s="413"/>
      <c r="L435" s="413"/>
    </row>
    <row r="436" spans="1:12" s="169" customFormat="1" hidden="1">
      <c r="A436" s="169">
        <v>41</v>
      </c>
      <c r="B436" s="1022"/>
      <c r="C436" s="114"/>
      <c r="D436" s="114"/>
      <c r="E436" s="114"/>
      <c r="G436" s="413"/>
      <c r="H436" s="413"/>
      <c r="I436" s="413"/>
      <c r="J436" s="413"/>
      <c r="K436" s="413"/>
      <c r="L436" s="413"/>
    </row>
    <row r="437" spans="1:12" s="169" customFormat="1" hidden="1">
      <c r="A437" s="169">
        <v>42</v>
      </c>
      <c r="B437" s="1022"/>
      <c r="C437" s="114"/>
      <c r="D437" s="114"/>
      <c r="E437" s="114"/>
      <c r="G437" s="413"/>
      <c r="H437" s="413"/>
      <c r="I437" s="413"/>
      <c r="J437" s="413"/>
      <c r="K437" s="413"/>
      <c r="L437" s="413"/>
    </row>
    <row r="438" spans="1:12" s="169" customFormat="1" hidden="1">
      <c r="A438" s="169">
        <v>43</v>
      </c>
      <c r="B438" s="1022"/>
      <c r="C438" s="114"/>
      <c r="D438" s="114"/>
      <c r="E438" s="114"/>
      <c r="G438" s="413"/>
      <c r="H438" s="413"/>
      <c r="I438" s="413"/>
      <c r="J438" s="413"/>
      <c r="K438" s="413"/>
      <c r="L438" s="413"/>
    </row>
    <row r="439" spans="1:12" s="169" customFormat="1" hidden="1">
      <c r="A439" s="169">
        <v>44</v>
      </c>
      <c r="B439" s="1022"/>
      <c r="C439" s="114"/>
      <c r="D439" s="114"/>
      <c r="E439" s="114"/>
      <c r="G439" s="413"/>
      <c r="H439" s="413"/>
      <c r="I439" s="413"/>
      <c r="J439" s="413"/>
      <c r="K439" s="413"/>
      <c r="L439" s="413"/>
    </row>
    <row r="440" spans="1:12" s="169" customFormat="1" hidden="1">
      <c r="A440" s="169">
        <v>45</v>
      </c>
      <c r="B440" s="1022"/>
      <c r="C440" s="114"/>
      <c r="D440" s="114"/>
      <c r="E440" s="114"/>
      <c r="G440" s="413"/>
      <c r="H440" s="413"/>
      <c r="I440" s="413"/>
      <c r="J440" s="413"/>
      <c r="K440" s="413"/>
      <c r="L440" s="413"/>
    </row>
    <row r="441" spans="1:12" hidden="1">
      <c r="A441" s="169">
        <v>46</v>
      </c>
      <c r="B441" s="1022"/>
      <c r="C441" s="114"/>
      <c r="D441" s="114"/>
      <c r="E441" s="114"/>
    </row>
    <row r="442" spans="1:12" hidden="1">
      <c r="A442" s="169">
        <v>47</v>
      </c>
      <c r="B442" s="1022"/>
      <c r="C442" s="114"/>
      <c r="D442" s="114"/>
      <c r="E442" s="114"/>
    </row>
    <row r="443" spans="1:12" hidden="1">
      <c r="A443" s="169">
        <v>48</v>
      </c>
      <c r="B443" s="1022"/>
      <c r="C443" s="114"/>
      <c r="D443" s="114"/>
      <c r="E443" s="114"/>
    </row>
    <row r="444" spans="1:12" hidden="1">
      <c r="A444" s="169">
        <v>49</v>
      </c>
      <c r="B444" s="1022"/>
      <c r="C444" s="114"/>
      <c r="D444" s="114"/>
      <c r="E444" s="114"/>
    </row>
    <row r="445" spans="1:12" hidden="1">
      <c r="A445" s="169">
        <v>50</v>
      </c>
      <c r="B445" s="1022"/>
      <c r="C445" s="114"/>
      <c r="D445" s="114"/>
      <c r="E445" s="114"/>
    </row>
    <row r="446" spans="1:12" hidden="1">
      <c r="A446" s="169">
        <v>51</v>
      </c>
      <c r="B446" s="1022"/>
      <c r="C446" s="114"/>
      <c r="D446" s="114"/>
      <c r="E446" s="114"/>
    </row>
    <row r="447" spans="1:12" hidden="1">
      <c r="A447" s="169">
        <v>52</v>
      </c>
      <c r="B447" s="1022"/>
      <c r="C447" s="114"/>
      <c r="D447" s="114"/>
      <c r="E447" s="114"/>
    </row>
    <row r="448" spans="1:12" hidden="1">
      <c r="A448" s="169">
        <v>53</v>
      </c>
      <c r="B448" s="1022"/>
      <c r="C448" s="114"/>
      <c r="D448" s="114"/>
      <c r="E448" s="114"/>
    </row>
    <row r="449" spans="1:12">
      <c r="A449" s="169">
        <v>54</v>
      </c>
      <c r="B449" s="1022"/>
      <c r="C449" s="114"/>
      <c r="D449" s="114"/>
      <c r="E449" s="114"/>
    </row>
    <row r="450" spans="1:12">
      <c r="A450" s="169">
        <v>55</v>
      </c>
      <c r="B450" s="1022"/>
      <c r="C450" s="114"/>
      <c r="D450" s="114"/>
      <c r="E450" s="114"/>
    </row>
    <row r="451" spans="1:12" ht="15.75">
      <c r="A451" s="169">
        <v>1</v>
      </c>
      <c r="B451" s="1022">
        <v>0.5</v>
      </c>
      <c r="C451" s="114">
        <v>295</v>
      </c>
      <c r="D451" s="433" t="s">
        <v>427</v>
      </c>
      <c r="E451" s="78" t="s">
        <v>399</v>
      </c>
      <c r="G451" s="1021" t="s">
        <v>78</v>
      </c>
      <c r="H451" s="1021"/>
      <c r="I451" s="1021" t="s">
        <v>88</v>
      </c>
      <c r="J451" s="1021"/>
      <c r="K451" s="1021"/>
      <c r="L451" s="1021"/>
    </row>
    <row r="452" spans="1:12" ht="15.75">
      <c r="A452" s="169">
        <v>2</v>
      </c>
      <c r="B452" s="1022"/>
      <c r="C452" s="114">
        <v>410</v>
      </c>
      <c r="D452" s="433" t="s">
        <v>427</v>
      </c>
      <c r="E452" s="78" t="s">
        <v>399</v>
      </c>
      <c r="G452" s="579" t="s">
        <v>152</v>
      </c>
      <c r="H452" s="579" t="s">
        <v>28</v>
      </c>
      <c r="I452" s="579" t="s">
        <v>80</v>
      </c>
      <c r="J452" s="579" t="s">
        <v>25</v>
      </c>
      <c r="K452" s="579" t="s">
        <v>81</v>
      </c>
      <c r="L452" s="580" t="s">
        <v>82</v>
      </c>
    </row>
    <row r="453" spans="1:12" s="169" customFormat="1" ht="15.75">
      <c r="A453" s="169">
        <v>3</v>
      </c>
      <c r="B453" s="1022"/>
      <c r="C453" s="114">
        <v>226</v>
      </c>
      <c r="D453" s="433" t="s">
        <v>427</v>
      </c>
      <c r="E453" s="78" t="s">
        <v>399</v>
      </c>
      <c r="G453" s="418" t="s">
        <v>566</v>
      </c>
      <c r="H453" s="78" t="s">
        <v>356</v>
      </c>
      <c r="I453" s="238">
        <v>4</v>
      </c>
      <c r="J453" s="585">
        <f>+COUNTIF(D451:D505,G453)</f>
        <v>4</v>
      </c>
      <c r="K453" s="585">
        <f t="shared" ref="K453:K457" si="22">+I453-J453</f>
        <v>0</v>
      </c>
      <c r="L453" s="580"/>
    </row>
    <row r="454" spans="1:12" s="169" customFormat="1" ht="15.75">
      <c r="A454" s="169">
        <v>4</v>
      </c>
      <c r="B454" s="1022"/>
      <c r="C454" s="114">
        <v>342</v>
      </c>
      <c r="D454" s="724" t="s">
        <v>70</v>
      </c>
      <c r="E454" s="78" t="s">
        <v>398</v>
      </c>
      <c r="G454" s="426" t="s">
        <v>394</v>
      </c>
      <c r="H454" s="78" t="s">
        <v>393</v>
      </c>
      <c r="I454" s="238"/>
      <c r="J454" s="585">
        <f>+COUNTIF(D451:D505,G454)</f>
        <v>0</v>
      </c>
      <c r="K454" s="585">
        <f t="shared" si="22"/>
        <v>0</v>
      </c>
      <c r="L454" s="580"/>
    </row>
    <row r="455" spans="1:12" s="169" customFormat="1" ht="15.75">
      <c r="A455" s="169">
        <v>5</v>
      </c>
      <c r="B455" s="1022"/>
      <c r="C455" s="114">
        <v>286</v>
      </c>
      <c r="D455" s="724" t="s">
        <v>70</v>
      </c>
      <c r="E455" s="78" t="s">
        <v>398</v>
      </c>
      <c r="G455" s="356" t="s">
        <v>65</v>
      </c>
      <c r="H455" s="78" t="s">
        <v>666</v>
      </c>
      <c r="I455" s="238">
        <v>10</v>
      </c>
      <c r="J455" s="585">
        <f>+COUNTIF(D451:D505,G455)</f>
        <v>6</v>
      </c>
      <c r="K455" s="585">
        <f t="shared" si="22"/>
        <v>4</v>
      </c>
      <c r="L455" s="580"/>
    </row>
    <row r="456" spans="1:12" s="169" customFormat="1" ht="15.75">
      <c r="A456" s="169">
        <v>6</v>
      </c>
      <c r="B456" s="1022"/>
      <c r="C456" s="114">
        <v>186</v>
      </c>
      <c r="D456" s="724" t="s">
        <v>70</v>
      </c>
      <c r="E456" s="78" t="s">
        <v>398</v>
      </c>
      <c r="G456" s="356" t="s">
        <v>574</v>
      </c>
      <c r="H456" s="78" t="s">
        <v>667</v>
      </c>
      <c r="I456" s="238">
        <v>9</v>
      </c>
      <c r="J456" s="585">
        <f>+COUNTIF(D451:D505,G456)</f>
        <v>8</v>
      </c>
      <c r="K456" s="585">
        <f t="shared" si="22"/>
        <v>1</v>
      </c>
      <c r="L456" s="580"/>
    </row>
    <row r="457" spans="1:12" s="169" customFormat="1" ht="15.75">
      <c r="A457" s="169">
        <v>7</v>
      </c>
      <c r="B457" s="1022"/>
      <c r="C457" s="114">
        <v>189</v>
      </c>
      <c r="D457" s="724" t="s">
        <v>70</v>
      </c>
      <c r="E457" s="78" t="s">
        <v>398</v>
      </c>
      <c r="G457" s="724" t="s">
        <v>70</v>
      </c>
      <c r="H457" s="78" t="s">
        <v>398</v>
      </c>
      <c r="I457" s="238">
        <v>4</v>
      </c>
      <c r="J457" s="585">
        <f>+COUNTIF(D451:D505,G457)</f>
        <v>7</v>
      </c>
      <c r="K457" s="585">
        <f t="shared" si="22"/>
        <v>-3</v>
      </c>
      <c r="L457" s="580"/>
    </row>
    <row r="458" spans="1:12">
      <c r="A458" s="169">
        <v>8</v>
      </c>
      <c r="B458" s="1022"/>
      <c r="C458" s="114">
        <v>244</v>
      </c>
      <c r="D458" s="724" t="s">
        <v>70</v>
      </c>
      <c r="E458" s="78" t="s">
        <v>398</v>
      </c>
      <c r="G458" s="433" t="s">
        <v>427</v>
      </c>
      <c r="H458" s="78" t="s">
        <v>399</v>
      </c>
      <c r="I458" s="238">
        <v>4</v>
      </c>
      <c r="J458" s="585">
        <f>+COUNTIF(D451:D505,G458)</f>
        <v>3</v>
      </c>
      <c r="K458" s="585">
        <f>+I458-J458</f>
        <v>1</v>
      </c>
      <c r="L458" s="81"/>
    </row>
    <row r="459" spans="1:12">
      <c r="A459" s="169">
        <v>9</v>
      </c>
      <c r="B459" s="1022"/>
      <c r="C459" s="114">
        <v>150</v>
      </c>
      <c r="D459" s="724" t="s">
        <v>70</v>
      </c>
      <c r="E459" s="78" t="s">
        <v>398</v>
      </c>
      <c r="G459" s="238"/>
      <c r="H459" s="238"/>
      <c r="I459" s="238"/>
      <c r="J459" s="585">
        <f>+COUNTIF(D451:D505,G459)</f>
        <v>0</v>
      </c>
      <c r="K459" s="585">
        <f>+I459-J459</f>
        <v>0</v>
      </c>
      <c r="L459" s="81"/>
    </row>
    <row r="460" spans="1:12">
      <c r="A460" s="169">
        <v>10</v>
      </c>
      <c r="B460" s="1022"/>
      <c r="C460" s="114">
        <v>343</v>
      </c>
      <c r="D460" s="724" t="s">
        <v>70</v>
      </c>
      <c r="E460" s="78" t="s">
        <v>398</v>
      </c>
      <c r="G460" s="238"/>
      <c r="H460" s="238"/>
      <c r="I460" s="238"/>
      <c r="J460" s="585">
        <f>+COUNTIF(D451:D505,G460)</f>
        <v>0</v>
      </c>
      <c r="K460" s="585">
        <f>+I460-J460</f>
        <v>0</v>
      </c>
      <c r="L460" s="81"/>
    </row>
    <row r="461" spans="1:12">
      <c r="A461" s="169">
        <v>11</v>
      </c>
      <c r="B461" s="1022"/>
      <c r="C461" s="114">
        <v>332</v>
      </c>
      <c r="D461" s="356" t="s">
        <v>65</v>
      </c>
      <c r="E461" s="78" t="s">
        <v>666</v>
      </c>
      <c r="G461" s="81"/>
      <c r="H461" s="81"/>
      <c r="I461" s="81"/>
      <c r="J461" s="585">
        <f>+COUNTIF(D451:D505,G461)</f>
        <v>0</v>
      </c>
      <c r="K461" s="585">
        <f t="shared" ref="K461:K462" si="23">+I461-J461</f>
        <v>0</v>
      </c>
      <c r="L461" s="81"/>
    </row>
    <row r="462" spans="1:12">
      <c r="A462" s="169">
        <v>12</v>
      </c>
      <c r="B462" s="1022"/>
      <c r="C462" s="114">
        <v>173</v>
      </c>
      <c r="D462" s="356" t="s">
        <v>65</v>
      </c>
      <c r="E462" s="78" t="s">
        <v>666</v>
      </c>
      <c r="G462" s="81"/>
      <c r="H462" s="81"/>
      <c r="I462" s="81"/>
      <c r="J462" s="585">
        <f>+COUNTIF(D451:D505,G462)</f>
        <v>0</v>
      </c>
      <c r="K462" s="585">
        <f t="shared" si="23"/>
        <v>0</v>
      </c>
      <c r="L462" s="81"/>
    </row>
    <row r="463" spans="1:12">
      <c r="A463" s="169">
        <v>13</v>
      </c>
      <c r="B463" s="1022"/>
      <c r="C463" s="114">
        <v>411</v>
      </c>
      <c r="D463" s="356" t="s">
        <v>65</v>
      </c>
      <c r="E463" s="78" t="s">
        <v>666</v>
      </c>
      <c r="G463" s="81"/>
      <c r="H463" s="81"/>
      <c r="I463" s="81"/>
      <c r="J463" s="585">
        <f>+COUNTIF(D451:D505,G463)</f>
        <v>0</v>
      </c>
      <c r="K463" s="585">
        <f>+I463-J463</f>
        <v>0</v>
      </c>
      <c r="L463" s="81"/>
    </row>
    <row r="464" spans="1:12">
      <c r="A464" s="169">
        <v>14</v>
      </c>
      <c r="B464" s="1022"/>
      <c r="C464" s="114">
        <v>318</v>
      </c>
      <c r="D464" s="356" t="s">
        <v>65</v>
      </c>
      <c r="E464" s="78" t="s">
        <v>666</v>
      </c>
      <c r="G464" s="81"/>
      <c r="H464" s="81"/>
      <c r="I464" s="81"/>
      <c r="J464" s="585">
        <f>+COUNTIF(D451:D505,G464)</f>
        <v>0</v>
      </c>
      <c r="K464" s="585">
        <f t="shared" ref="K464:K467" si="24">+I464-J464</f>
        <v>0</v>
      </c>
      <c r="L464" s="81"/>
    </row>
    <row r="465" spans="1:12">
      <c r="A465" s="169">
        <v>15</v>
      </c>
      <c r="B465" s="1022"/>
      <c r="C465" s="114">
        <v>114</v>
      </c>
      <c r="D465" s="356" t="s">
        <v>65</v>
      </c>
      <c r="E465" s="78" t="s">
        <v>666</v>
      </c>
      <c r="G465" s="81"/>
      <c r="H465" s="81"/>
      <c r="I465" s="81"/>
      <c r="J465" s="585">
        <f>+COUNTIF(D451:D505,G465)</f>
        <v>0</v>
      </c>
      <c r="K465" s="585">
        <f t="shared" si="24"/>
        <v>0</v>
      </c>
      <c r="L465" s="81"/>
    </row>
    <row r="466" spans="1:12">
      <c r="A466" s="169">
        <v>16</v>
      </c>
      <c r="B466" s="1022"/>
      <c r="C466" s="114">
        <v>166</v>
      </c>
      <c r="D466" s="356" t="s">
        <v>65</v>
      </c>
      <c r="E466" s="78" t="s">
        <v>666</v>
      </c>
      <c r="G466" s="81"/>
      <c r="H466" s="81"/>
      <c r="I466" s="81"/>
      <c r="J466" s="585">
        <f>+COUNTIF(D451:D505,G466)</f>
        <v>0</v>
      </c>
      <c r="K466" s="585">
        <f t="shared" si="24"/>
        <v>0</v>
      </c>
      <c r="L466" s="81"/>
    </row>
    <row r="467" spans="1:12">
      <c r="A467" s="169">
        <v>17</v>
      </c>
      <c r="B467" s="1022"/>
      <c r="C467" s="114">
        <v>163</v>
      </c>
      <c r="D467" s="356" t="s">
        <v>574</v>
      </c>
      <c r="E467" s="78" t="s">
        <v>667</v>
      </c>
      <c r="G467" s="81"/>
      <c r="H467" s="81"/>
      <c r="I467" s="81"/>
      <c r="J467" s="585">
        <f>+COUNTIF(D451:D505,G467)</f>
        <v>0</v>
      </c>
      <c r="K467" s="585">
        <f t="shared" si="24"/>
        <v>0</v>
      </c>
      <c r="L467" s="81"/>
    </row>
    <row r="468" spans="1:12">
      <c r="A468" s="169">
        <v>18</v>
      </c>
      <c r="B468" s="1022"/>
      <c r="C468" s="114">
        <v>347</v>
      </c>
      <c r="D468" s="356" t="s">
        <v>574</v>
      </c>
      <c r="E468" s="78" t="s">
        <v>667</v>
      </c>
      <c r="G468" s="1023" t="s">
        <v>87</v>
      </c>
      <c r="H468" s="1024"/>
      <c r="I468" s="583">
        <f>SUM(I453:I467)</f>
        <v>31</v>
      </c>
      <c r="J468" s="594">
        <f>SUM(J453:J467)</f>
        <v>28</v>
      </c>
      <c r="K468" s="594">
        <f>SUM(K453:K467)</f>
        <v>3</v>
      </c>
      <c r="L468" s="81"/>
    </row>
    <row r="469" spans="1:12">
      <c r="A469" s="169">
        <v>19</v>
      </c>
      <c r="B469" s="1022"/>
      <c r="C469" s="114">
        <v>250</v>
      </c>
      <c r="D469" s="356" t="s">
        <v>574</v>
      </c>
      <c r="E469" s="78" t="s">
        <v>667</v>
      </c>
    </row>
    <row r="470" spans="1:12">
      <c r="A470" s="169">
        <v>20</v>
      </c>
      <c r="B470" s="1022"/>
      <c r="C470" s="114">
        <v>95</v>
      </c>
      <c r="D470" s="356" t="s">
        <v>574</v>
      </c>
      <c r="E470" s="78" t="s">
        <v>667</v>
      </c>
      <c r="G470" s="584" t="s">
        <v>80</v>
      </c>
      <c r="H470" s="584" t="s">
        <v>83</v>
      </c>
      <c r="I470" s="584" t="s">
        <v>64</v>
      </c>
    </row>
    <row r="471" spans="1:12">
      <c r="A471" s="169">
        <v>21</v>
      </c>
      <c r="B471" s="1022"/>
      <c r="C471" s="114">
        <v>191</v>
      </c>
      <c r="D471" s="356" t="s">
        <v>574</v>
      </c>
      <c r="E471" s="78" t="s">
        <v>667</v>
      </c>
      <c r="G471" s="41">
        <f>I468</f>
        <v>31</v>
      </c>
      <c r="H471" s="41">
        <f>SUM(J468)</f>
        <v>28</v>
      </c>
      <c r="I471" s="42">
        <f>IFERROR(H471/G471,"")</f>
        <v>0.90322580645161288</v>
      </c>
    </row>
    <row r="472" spans="1:12">
      <c r="A472" s="169">
        <v>22</v>
      </c>
      <c r="B472" s="1022"/>
      <c r="C472" s="114">
        <v>145</v>
      </c>
      <c r="D472" s="356" t="s">
        <v>574</v>
      </c>
      <c r="E472" s="78" t="s">
        <v>667</v>
      </c>
    </row>
    <row r="473" spans="1:12">
      <c r="A473" s="169">
        <v>23</v>
      </c>
      <c r="B473" s="1022"/>
      <c r="C473" s="114">
        <v>413</v>
      </c>
      <c r="D473" s="356" t="s">
        <v>574</v>
      </c>
      <c r="E473" s="78" t="s">
        <v>667</v>
      </c>
    </row>
    <row r="474" spans="1:12">
      <c r="A474" s="169">
        <v>24</v>
      </c>
      <c r="B474" s="1022"/>
      <c r="C474" s="114">
        <v>202</v>
      </c>
      <c r="D474" s="356" t="s">
        <v>574</v>
      </c>
      <c r="E474" s="78" t="s">
        <v>667</v>
      </c>
    </row>
    <row r="475" spans="1:12">
      <c r="A475" s="169">
        <v>25</v>
      </c>
      <c r="B475" s="1022"/>
      <c r="C475" s="114">
        <v>367</v>
      </c>
      <c r="D475" s="418" t="s">
        <v>566</v>
      </c>
      <c r="E475" s="78" t="s">
        <v>356</v>
      </c>
    </row>
    <row r="476" spans="1:12">
      <c r="A476" s="169">
        <v>26</v>
      </c>
      <c r="B476" s="1022"/>
      <c r="C476" s="114">
        <v>380</v>
      </c>
      <c r="D476" s="418" t="s">
        <v>566</v>
      </c>
      <c r="E476" s="78" t="s">
        <v>356</v>
      </c>
    </row>
    <row r="477" spans="1:12">
      <c r="A477" s="169">
        <v>27</v>
      </c>
      <c r="B477" s="1022"/>
      <c r="C477" s="114">
        <v>333</v>
      </c>
      <c r="D477" s="418" t="s">
        <v>566</v>
      </c>
      <c r="E477" s="78" t="s">
        <v>356</v>
      </c>
    </row>
    <row r="478" spans="1:12">
      <c r="A478" s="169">
        <v>28</v>
      </c>
      <c r="B478" s="1022"/>
      <c r="C478" s="114">
        <v>233</v>
      </c>
      <c r="D478" s="418" t="s">
        <v>566</v>
      </c>
      <c r="E478" s="78" t="s">
        <v>356</v>
      </c>
    </row>
    <row r="479" spans="1:12">
      <c r="A479" s="169">
        <v>29</v>
      </c>
      <c r="B479" s="1022"/>
      <c r="C479" s="114"/>
      <c r="D479" s="114"/>
      <c r="E479" s="114"/>
    </row>
    <row r="480" spans="1:12" hidden="1">
      <c r="A480" s="169">
        <v>30</v>
      </c>
      <c r="B480" s="1022"/>
      <c r="C480" s="114"/>
      <c r="D480" s="114"/>
      <c r="E480" s="114"/>
    </row>
    <row r="481" spans="1:12" hidden="1">
      <c r="A481" s="169">
        <v>31</v>
      </c>
      <c r="B481" s="1022"/>
      <c r="C481" s="114"/>
      <c r="D481" s="114"/>
      <c r="E481" s="114"/>
    </row>
    <row r="482" spans="1:12" hidden="1">
      <c r="A482" s="169">
        <v>32</v>
      </c>
      <c r="B482" s="1022"/>
      <c r="C482" s="114"/>
      <c r="D482" s="114"/>
      <c r="E482" s="114"/>
    </row>
    <row r="483" spans="1:12" hidden="1">
      <c r="A483" s="169">
        <v>33</v>
      </c>
      <c r="B483" s="1022"/>
      <c r="C483" s="114"/>
      <c r="D483" s="114"/>
      <c r="E483" s="114"/>
    </row>
    <row r="484" spans="1:12" hidden="1">
      <c r="A484" s="169">
        <v>34</v>
      </c>
      <c r="B484" s="1022"/>
      <c r="C484" s="114"/>
      <c r="D484" s="114"/>
      <c r="E484" s="114"/>
    </row>
    <row r="485" spans="1:12" hidden="1">
      <c r="A485" s="169">
        <v>35</v>
      </c>
      <c r="B485" s="1022"/>
      <c r="C485" s="114"/>
      <c r="D485" s="114"/>
      <c r="E485" s="114"/>
    </row>
    <row r="486" spans="1:12" s="169" customFormat="1" hidden="1">
      <c r="A486" s="169">
        <v>36</v>
      </c>
      <c r="B486" s="1022"/>
      <c r="C486" s="114"/>
      <c r="D486" s="114"/>
      <c r="E486" s="114"/>
      <c r="G486" s="413"/>
      <c r="H486" s="413"/>
      <c r="I486" s="413"/>
      <c r="J486" s="413"/>
      <c r="K486" s="413"/>
      <c r="L486" s="413"/>
    </row>
    <row r="487" spans="1:12" s="169" customFormat="1" hidden="1">
      <c r="A487" s="169">
        <v>37</v>
      </c>
      <c r="B487" s="1022"/>
      <c r="C487" s="114"/>
      <c r="D487" s="114"/>
      <c r="E487" s="114"/>
      <c r="G487" s="413"/>
      <c r="H487" s="413"/>
      <c r="I487" s="413"/>
      <c r="J487" s="413"/>
      <c r="K487" s="413"/>
      <c r="L487" s="413"/>
    </row>
    <row r="488" spans="1:12" s="169" customFormat="1" hidden="1">
      <c r="A488" s="169">
        <v>38</v>
      </c>
      <c r="B488" s="1022"/>
      <c r="C488" s="114"/>
      <c r="D488" s="114"/>
      <c r="E488" s="114"/>
      <c r="G488" s="413"/>
      <c r="H488" s="413"/>
      <c r="I488" s="413"/>
      <c r="J488" s="413"/>
      <c r="K488" s="413"/>
      <c r="L488" s="413"/>
    </row>
    <row r="489" spans="1:12" s="169" customFormat="1" hidden="1">
      <c r="A489" s="169">
        <v>39</v>
      </c>
      <c r="B489" s="1022"/>
      <c r="C489" s="114"/>
      <c r="D489" s="114"/>
      <c r="E489" s="114"/>
      <c r="G489" s="413"/>
      <c r="H489" s="413"/>
      <c r="I489" s="413"/>
      <c r="J489" s="413"/>
      <c r="K489" s="413"/>
      <c r="L489" s="413"/>
    </row>
    <row r="490" spans="1:12" s="169" customFormat="1" hidden="1">
      <c r="A490" s="169">
        <v>40</v>
      </c>
      <c r="B490" s="1022"/>
      <c r="C490" s="114"/>
      <c r="D490" s="114"/>
      <c r="E490" s="114"/>
      <c r="G490" s="413"/>
      <c r="H490" s="413"/>
      <c r="I490" s="413"/>
      <c r="J490" s="413"/>
      <c r="K490" s="413"/>
      <c r="L490" s="413"/>
    </row>
    <row r="491" spans="1:12" s="169" customFormat="1" hidden="1">
      <c r="A491" s="169">
        <v>41</v>
      </c>
      <c r="B491" s="1022"/>
      <c r="C491" s="114"/>
      <c r="D491" s="114"/>
      <c r="E491" s="114"/>
      <c r="G491" s="413"/>
      <c r="H491" s="413"/>
      <c r="I491" s="413"/>
      <c r="J491" s="413"/>
      <c r="K491" s="413"/>
      <c r="L491" s="413"/>
    </row>
    <row r="492" spans="1:12" s="169" customFormat="1" hidden="1">
      <c r="A492" s="169">
        <v>42</v>
      </c>
      <c r="B492" s="1022"/>
      <c r="C492" s="114"/>
      <c r="D492" s="114"/>
      <c r="E492" s="114"/>
      <c r="G492" s="413"/>
      <c r="H492" s="413"/>
      <c r="I492" s="413"/>
      <c r="J492" s="413"/>
      <c r="K492" s="413"/>
      <c r="L492" s="413"/>
    </row>
    <row r="493" spans="1:12" s="169" customFormat="1" hidden="1">
      <c r="A493" s="169">
        <v>43</v>
      </c>
      <c r="B493" s="1022"/>
      <c r="C493" s="114"/>
      <c r="D493" s="114"/>
      <c r="E493" s="114"/>
      <c r="G493" s="413"/>
      <c r="H493" s="413"/>
      <c r="I493" s="413"/>
      <c r="J493" s="413"/>
      <c r="K493" s="413"/>
      <c r="L493" s="413"/>
    </row>
    <row r="494" spans="1:12" s="169" customFormat="1" hidden="1">
      <c r="A494" s="169">
        <v>44</v>
      </c>
      <c r="B494" s="1022"/>
      <c r="C494" s="114"/>
      <c r="D494" s="114"/>
      <c r="E494" s="114"/>
      <c r="G494" s="413"/>
      <c r="H494" s="413"/>
      <c r="I494" s="413"/>
      <c r="J494" s="413"/>
      <c r="K494" s="413"/>
      <c r="L494" s="413"/>
    </row>
    <row r="495" spans="1:12" s="169" customFormat="1" hidden="1">
      <c r="A495" s="169">
        <v>45</v>
      </c>
      <c r="B495" s="1022"/>
      <c r="C495" s="114"/>
      <c r="D495" s="114"/>
      <c r="E495" s="114"/>
      <c r="G495" s="413"/>
      <c r="H495" s="413"/>
      <c r="I495" s="413"/>
      <c r="J495" s="413"/>
      <c r="K495" s="413"/>
      <c r="L495" s="413"/>
    </row>
    <row r="496" spans="1:12" hidden="1">
      <c r="A496" s="169">
        <v>46</v>
      </c>
      <c r="B496" s="1022"/>
      <c r="C496" s="114"/>
      <c r="D496" s="114"/>
      <c r="E496" s="114"/>
    </row>
    <row r="497" spans="1:12" hidden="1">
      <c r="A497" s="169">
        <v>47</v>
      </c>
      <c r="B497" s="1022"/>
      <c r="C497" s="114"/>
      <c r="D497" s="114"/>
      <c r="E497" s="114"/>
    </row>
    <row r="498" spans="1:12" hidden="1">
      <c r="A498" s="169">
        <v>48</v>
      </c>
      <c r="B498" s="1022"/>
      <c r="C498" s="114"/>
      <c r="D498" s="114"/>
      <c r="E498" s="114"/>
    </row>
    <row r="499" spans="1:12" hidden="1">
      <c r="A499" s="169">
        <v>49</v>
      </c>
      <c r="B499" s="1022"/>
      <c r="C499" s="114"/>
      <c r="D499" s="114"/>
      <c r="E499" s="114"/>
    </row>
    <row r="500" spans="1:12" hidden="1">
      <c r="A500" s="169">
        <v>50</v>
      </c>
      <c r="B500" s="1022"/>
      <c r="C500" s="114"/>
      <c r="D500" s="114"/>
      <c r="E500" s="114"/>
    </row>
    <row r="501" spans="1:12" hidden="1">
      <c r="A501" s="169">
        <v>51</v>
      </c>
      <c r="B501" s="1022"/>
      <c r="C501" s="114"/>
      <c r="D501" s="114"/>
      <c r="E501" s="114"/>
    </row>
    <row r="502" spans="1:12" hidden="1">
      <c r="A502" s="169">
        <v>52</v>
      </c>
      <c r="B502" s="1022"/>
      <c r="C502" s="114"/>
      <c r="D502" s="114"/>
      <c r="E502" s="114"/>
    </row>
    <row r="503" spans="1:12" hidden="1">
      <c r="A503" s="169">
        <v>53</v>
      </c>
      <c r="B503" s="1022"/>
      <c r="C503" s="114"/>
      <c r="D503" s="114"/>
      <c r="E503" s="114"/>
    </row>
    <row r="504" spans="1:12" hidden="1">
      <c r="A504" s="169">
        <v>54</v>
      </c>
      <c r="B504" s="1022"/>
      <c r="C504" s="114"/>
      <c r="D504" s="114"/>
      <c r="E504" s="114"/>
    </row>
    <row r="505" spans="1:12">
      <c r="A505" s="169">
        <v>55</v>
      </c>
      <c r="B505" s="1022"/>
      <c r="C505" s="114"/>
      <c r="D505" s="114"/>
      <c r="E505" s="114"/>
    </row>
    <row r="506" spans="1:12" ht="15.75">
      <c r="A506" s="169">
        <v>1</v>
      </c>
      <c r="B506" s="1022">
        <v>0.54166666666666663</v>
      </c>
      <c r="C506" s="114">
        <v>225</v>
      </c>
      <c r="D506" s="433" t="s">
        <v>427</v>
      </c>
      <c r="E506" s="78" t="s">
        <v>399</v>
      </c>
      <c r="G506" s="1021" t="s">
        <v>78</v>
      </c>
      <c r="H506" s="1021"/>
      <c r="I506" s="1021" t="s">
        <v>88</v>
      </c>
      <c r="J506" s="1021"/>
      <c r="K506" s="1021"/>
      <c r="L506" s="1021"/>
    </row>
    <row r="507" spans="1:12" ht="15.75">
      <c r="A507" s="169">
        <v>2</v>
      </c>
      <c r="B507" s="1022"/>
      <c r="C507" s="114">
        <v>281</v>
      </c>
      <c r="D507" s="433" t="s">
        <v>427</v>
      </c>
      <c r="E507" s="78" t="s">
        <v>399</v>
      </c>
      <c r="G507" s="579" t="s">
        <v>152</v>
      </c>
      <c r="H507" s="579" t="s">
        <v>28</v>
      </c>
      <c r="I507" s="579" t="s">
        <v>80</v>
      </c>
      <c r="J507" s="579" t="s">
        <v>25</v>
      </c>
      <c r="K507" s="579" t="s">
        <v>81</v>
      </c>
      <c r="L507" s="580" t="s">
        <v>82</v>
      </c>
    </row>
    <row r="508" spans="1:12" s="169" customFormat="1" ht="15.75">
      <c r="A508" s="169">
        <v>3</v>
      </c>
      <c r="B508" s="1022"/>
      <c r="C508" s="114">
        <v>214</v>
      </c>
      <c r="D508" s="433" t="s">
        <v>427</v>
      </c>
      <c r="E508" s="78" t="s">
        <v>399</v>
      </c>
      <c r="G508" s="418" t="s">
        <v>566</v>
      </c>
      <c r="H508" s="78" t="s">
        <v>356</v>
      </c>
      <c r="I508" s="238">
        <v>4</v>
      </c>
      <c r="J508" s="585">
        <f>+COUNTIF(D506:D560,G508)</f>
        <v>6</v>
      </c>
      <c r="K508" s="585">
        <f t="shared" ref="K508:K512" si="25">+I508-J508</f>
        <v>-2</v>
      </c>
      <c r="L508" s="580"/>
    </row>
    <row r="509" spans="1:12" s="169" customFormat="1" ht="15.75">
      <c r="A509" s="169">
        <v>4</v>
      </c>
      <c r="B509" s="1022"/>
      <c r="C509" s="114">
        <v>312</v>
      </c>
      <c r="D509" s="433" t="s">
        <v>427</v>
      </c>
      <c r="E509" s="78" t="s">
        <v>399</v>
      </c>
      <c r="G509" s="426" t="s">
        <v>394</v>
      </c>
      <c r="H509" s="78" t="s">
        <v>393</v>
      </c>
      <c r="I509" s="238"/>
      <c r="J509" s="585">
        <f>+COUNTIF(D506:D560,G509)</f>
        <v>0</v>
      </c>
      <c r="K509" s="585">
        <f t="shared" si="25"/>
        <v>0</v>
      </c>
      <c r="L509" s="580"/>
    </row>
    <row r="510" spans="1:12" s="169" customFormat="1" ht="15.75">
      <c r="A510" s="169">
        <v>5</v>
      </c>
      <c r="B510" s="1022"/>
      <c r="C510" s="114">
        <v>388</v>
      </c>
      <c r="D510" s="433" t="s">
        <v>427</v>
      </c>
      <c r="E510" s="78" t="s">
        <v>399</v>
      </c>
      <c r="G510" s="356" t="s">
        <v>65</v>
      </c>
      <c r="H510" s="78" t="s">
        <v>666</v>
      </c>
      <c r="I510" s="238">
        <v>10</v>
      </c>
      <c r="J510" s="585">
        <f>+COUNTIF(D506:D560,G510)</f>
        <v>3</v>
      </c>
      <c r="K510" s="585">
        <f t="shared" si="25"/>
        <v>7</v>
      </c>
      <c r="L510" s="580"/>
    </row>
    <row r="511" spans="1:12" s="169" customFormat="1" ht="15.75">
      <c r="A511" s="169">
        <v>6</v>
      </c>
      <c r="B511" s="1022"/>
      <c r="C511" s="114">
        <v>420</v>
      </c>
      <c r="D511" s="433" t="s">
        <v>427</v>
      </c>
      <c r="E511" s="78" t="s">
        <v>399</v>
      </c>
      <c r="G511" s="356" t="s">
        <v>574</v>
      </c>
      <c r="H511" s="78" t="s">
        <v>667</v>
      </c>
      <c r="I511" s="238">
        <v>9</v>
      </c>
      <c r="J511" s="585">
        <f>+COUNTIF(D506:D560,G511)</f>
        <v>6</v>
      </c>
      <c r="K511" s="585">
        <f t="shared" si="25"/>
        <v>3</v>
      </c>
      <c r="L511" s="580"/>
    </row>
    <row r="512" spans="1:12" s="169" customFormat="1" ht="15.75">
      <c r="A512" s="169">
        <v>7</v>
      </c>
      <c r="B512" s="1022"/>
      <c r="C512" s="114">
        <v>278</v>
      </c>
      <c r="D512" s="433" t="s">
        <v>427</v>
      </c>
      <c r="E512" s="78" t="s">
        <v>399</v>
      </c>
      <c r="G512" s="724" t="s">
        <v>70</v>
      </c>
      <c r="H512" s="78" t="s">
        <v>398</v>
      </c>
      <c r="I512" s="238">
        <v>4</v>
      </c>
      <c r="J512" s="585">
        <f>+COUNTIF(D506:D560,G512)</f>
        <v>6</v>
      </c>
      <c r="K512" s="585">
        <f t="shared" si="25"/>
        <v>-2</v>
      </c>
      <c r="L512" s="580"/>
    </row>
    <row r="513" spans="1:15">
      <c r="A513" s="169">
        <v>8</v>
      </c>
      <c r="B513" s="1022"/>
      <c r="C513" s="114">
        <v>373</v>
      </c>
      <c r="D513" s="724" t="s">
        <v>70</v>
      </c>
      <c r="E513" s="78" t="s">
        <v>398</v>
      </c>
      <c r="G513" s="433" t="s">
        <v>427</v>
      </c>
      <c r="H513" s="78" t="s">
        <v>399</v>
      </c>
      <c r="I513" s="238">
        <v>4</v>
      </c>
      <c r="J513" s="585">
        <f>+COUNTIF(D506:D560,G513)</f>
        <v>7</v>
      </c>
      <c r="K513" s="585">
        <f>+I513-J513</f>
        <v>-3</v>
      </c>
      <c r="L513" s="81"/>
    </row>
    <row r="514" spans="1:15">
      <c r="A514" s="169">
        <v>9</v>
      </c>
      <c r="B514" s="1022"/>
      <c r="C514" s="114">
        <v>402</v>
      </c>
      <c r="D514" s="724" t="s">
        <v>70</v>
      </c>
      <c r="E514" s="78" t="s">
        <v>398</v>
      </c>
      <c r="G514" s="238"/>
      <c r="H514" s="238"/>
      <c r="I514" s="238"/>
      <c r="J514" s="585">
        <f>+COUNTIF(D506:D560,G514)</f>
        <v>0</v>
      </c>
      <c r="K514" s="585">
        <f>+I514-J514</f>
        <v>0</v>
      </c>
      <c r="L514" s="81"/>
    </row>
    <row r="515" spans="1:15">
      <c r="A515" s="169">
        <v>10</v>
      </c>
      <c r="B515" s="1022"/>
      <c r="C515" s="114">
        <v>316</v>
      </c>
      <c r="D515" s="724" t="s">
        <v>70</v>
      </c>
      <c r="E515" s="78" t="s">
        <v>398</v>
      </c>
      <c r="G515" s="238"/>
      <c r="H515" s="238"/>
      <c r="I515" s="238"/>
      <c r="J515" s="585">
        <f>+COUNTIF(D506:D560,G515)</f>
        <v>0</v>
      </c>
      <c r="K515" s="585">
        <f>+I515-J515</f>
        <v>0</v>
      </c>
      <c r="L515" s="81"/>
    </row>
    <row r="516" spans="1:15">
      <c r="A516" s="169">
        <v>11</v>
      </c>
      <c r="B516" s="1022"/>
      <c r="C516" s="114">
        <v>394</v>
      </c>
      <c r="D516" s="724" t="s">
        <v>70</v>
      </c>
      <c r="E516" s="78" t="s">
        <v>398</v>
      </c>
      <c r="G516" s="81"/>
      <c r="H516" s="81"/>
      <c r="I516" s="81"/>
      <c r="J516" s="585">
        <f>+COUNTIF(D506:D560,G516)</f>
        <v>0</v>
      </c>
      <c r="K516" s="585">
        <f t="shared" ref="K516:K517" si="26">+I516-J516</f>
        <v>0</v>
      </c>
      <c r="L516" s="81"/>
    </row>
    <row r="517" spans="1:15">
      <c r="A517" s="169">
        <v>12</v>
      </c>
      <c r="B517" s="1022"/>
      <c r="C517" s="114">
        <v>389</v>
      </c>
      <c r="D517" s="724" t="s">
        <v>70</v>
      </c>
      <c r="E517" s="78" t="s">
        <v>398</v>
      </c>
      <c r="G517" s="81"/>
      <c r="H517" s="81"/>
      <c r="I517" s="81"/>
      <c r="J517" s="585">
        <f>+COUNTIF(D506:D560,G517)</f>
        <v>0</v>
      </c>
      <c r="K517" s="585">
        <f t="shared" si="26"/>
        <v>0</v>
      </c>
      <c r="L517" s="81"/>
    </row>
    <row r="518" spans="1:15">
      <c r="A518" s="169">
        <v>13</v>
      </c>
      <c r="B518" s="1022"/>
      <c r="C518" s="114">
        <v>203</v>
      </c>
      <c r="D518" s="724" t="s">
        <v>70</v>
      </c>
      <c r="E518" s="78" t="s">
        <v>398</v>
      </c>
      <c r="G518" s="81"/>
      <c r="H518" s="81"/>
      <c r="I518" s="81"/>
      <c r="J518" s="585">
        <f>+COUNTIF(D506:D560,G518)</f>
        <v>0</v>
      </c>
      <c r="K518" s="585">
        <f>+I518-J518</f>
        <v>0</v>
      </c>
      <c r="L518" s="81"/>
    </row>
    <row r="519" spans="1:15">
      <c r="A519" s="169">
        <v>14</v>
      </c>
      <c r="B519" s="1022"/>
      <c r="C519" s="114">
        <v>331</v>
      </c>
      <c r="D519" s="356" t="s">
        <v>574</v>
      </c>
      <c r="E519" s="78" t="s">
        <v>667</v>
      </c>
      <c r="G519" s="81"/>
      <c r="H519" s="81"/>
      <c r="I519" s="81"/>
      <c r="J519" s="585">
        <f>+COUNTIF(D506:D560,G519)</f>
        <v>0</v>
      </c>
      <c r="K519" s="585">
        <f t="shared" ref="K519:K522" si="27">+I519-J519</f>
        <v>0</v>
      </c>
      <c r="L519" s="81"/>
    </row>
    <row r="520" spans="1:15">
      <c r="A520" s="169">
        <v>15</v>
      </c>
      <c r="B520" s="1022"/>
      <c r="C520" s="114">
        <v>168</v>
      </c>
      <c r="D520" s="356" t="s">
        <v>574</v>
      </c>
      <c r="E520" s="78" t="s">
        <v>667</v>
      </c>
      <c r="G520" s="81"/>
      <c r="H520" s="81"/>
      <c r="I520" s="81"/>
      <c r="J520" s="585">
        <f>+COUNTIF(D506:D560,G520)</f>
        <v>0</v>
      </c>
      <c r="K520" s="585">
        <f t="shared" si="27"/>
        <v>0</v>
      </c>
      <c r="L520" s="81"/>
    </row>
    <row r="521" spans="1:15">
      <c r="A521" s="169">
        <v>16</v>
      </c>
      <c r="B521" s="1022"/>
      <c r="C521" s="114">
        <v>400</v>
      </c>
      <c r="D521" s="356" t="s">
        <v>574</v>
      </c>
      <c r="E521" s="78" t="s">
        <v>667</v>
      </c>
      <c r="G521" s="81"/>
      <c r="H521" s="81"/>
      <c r="I521" s="81"/>
      <c r="J521" s="585">
        <f>+COUNTIF(D506:D560,G521)</f>
        <v>0</v>
      </c>
      <c r="K521" s="585">
        <f t="shared" si="27"/>
        <v>0</v>
      </c>
      <c r="L521" s="81"/>
    </row>
    <row r="522" spans="1:15">
      <c r="A522" s="169">
        <v>17</v>
      </c>
      <c r="B522" s="1022"/>
      <c r="C522" s="114">
        <v>390</v>
      </c>
      <c r="D522" s="356" t="s">
        <v>574</v>
      </c>
      <c r="E522" s="78" t="s">
        <v>667</v>
      </c>
      <c r="G522" s="81"/>
      <c r="H522" s="81"/>
      <c r="I522" s="81"/>
      <c r="J522" s="585">
        <f>+COUNTIF(D506:D560,G522)</f>
        <v>0</v>
      </c>
      <c r="K522" s="585">
        <f t="shared" si="27"/>
        <v>0</v>
      </c>
      <c r="L522" s="81"/>
    </row>
    <row r="523" spans="1:15">
      <c r="A523" s="169">
        <v>18</v>
      </c>
      <c r="B523" s="1022"/>
      <c r="C523" s="114">
        <v>292</v>
      </c>
      <c r="D523" s="356" t="s">
        <v>574</v>
      </c>
      <c r="E523" s="78" t="s">
        <v>667</v>
      </c>
      <c r="G523" s="1023" t="s">
        <v>87</v>
      </c>
      <c r="H523" s="1024"/>
      <c r="I523" s="583">
        <f>SUM(I508:I522)</f>
        <v>31</v>
      </c>
      <c r="J523" s="594">
        <f>SUM(J508:J522)</f>
        <v>28</v>
      </c>
      <c r="K523" s="594">
        <f>SUM(K508:K522)</f>
        <v>3</v>
      </c>
      <c r="L523" s="81"/>
    </row>
    <row r="524" spans="1:15">
      <c r="A524" s="169">
        <v>19</v>
      </c>
      <c r="B524" s="1022"/>
      <c r="C524" s="114">
        <v>320</v>
      </c>
      <c r="D524" s="356" t="s">
        <v>574</v>
      </c>
      <c r="E524" s="78" t="s">
        <v>667</v>
      </c>
    </row>
    <row r="525" spans="1:15">
      <c r="A525" s="169">
        <v>20</v>
      </c>
      <c r="B525" s="1022"/>
      <c r="C525" s="114">
        <v>218</v>
      </c>
      <c r="D525" s="418" t="s">
        <v>566</v>
      </c>
      <c r="E525" s="78" t="s">
        <v>356</v>
      </c>
      <c r="G525" s="584" t="s">
        <v>80</v>
      </c>
      <c r="H525" s="584" t="s">
        <v>83</v>
      </c>
      <c r="I525" s="584" t="s">
        <v>64</v>
      </c>
    </row>
    <row r="526" spans="1:15">
      <c r="A526" s="169">
        <v>21</v>
      </c>
      <c r="B526" s="1022"/>
      <c r="C526" s="114">
        <v>412</v>
      </c>
      <c r="D526" s="418" t="s">
        <v>566</v>
      </c>
      <c r="E526" s="78" t="s">
        <v>356</v>
      </c>
      <c r="G526" s="41">
        <f>I523</f>
        <v>31</v>
      </c>
      <c r="H526" s="41">
        <f>SUM(J523)</f>
        <v>28</v>
      </c>
      <c r="I526" s="42">
        <f>IFERROR(H526/G526,"")</f>
        <v>0.90322580645161288</v>
      </c>
    </row>
    <row r="527" spans="1:15">
      <c r="A527" s="169">
        <v>22</v>
      </c>
      <c r="B527" s="1022"/>
      <c r="C527" s="114">
        <v>408</v>
      </c>
      <c r="D527" s="418" t="s">
        <v>566</v>
      </c>
      <c r="E527" s="78" t="s">
        <v>356</v>
      </c>
      <c r="M527" s="169"/>
      <c r="N527" s="169"/>
      <c r="O527" s="169"/>
    </row>
    <row r="528" spans="1:15">
      <c r="A528" s="169">
        <v>23</v>
      </c>
      <c r="B528" s="1022"/>
      <c r="C528" s="114">
        <v>298</v>
      </c>
      <c r="D528" s="418" t="s">
        <v>566</v>
      </c>
      <c r="E528" s="78" t="s">
        <v>356</v>
      </c>
      <c r="M528" s="169"/>
      <c r="N528" s="169"/>
      <c r="O528" s="169"/>
    </row>
    <row r="529" spans="1:15">
      <c r="A529" s="169">
        <v>24</v>
      </c>
      <c r="B529" s="1022"/>
      <c r="C529" s="114">
        <v>97</v>
      </c>
      <c r="D529" s="418" t="s">
        <v>566</v>
      </c>
      <c r="E529" s="78" t="s">
        <v>356</v>
      </c>
      <c r="M529" s="169"/>
      <c r="N529" s="169"/>
      <c r="O529" s="169"/>
    </row>
    <row r="530" spans="1:15">
      <c r="A530" s="169">
        <v>25</v>
      </c>
      <c r="B530" s="1022"/>
      <c r="C530" s="114">
        <v>368</v>
      </c>
      <c r="D530" s="418" t="s">
        <v>566</v>
      </c>
      <c r="E530" s="78" t="s">
        <v>356</v>
      </c>
      <c r="M530" s="169"/>
      <c r="N530" s="169"/>
      <c r="O530" s="169"/>
    </row>
    <row r="531" spans="1:15">
      <c r="A531" s="169">
        <v>26</v>
      </c>
      <c r="B531" s="1022"/>
      <c r="C531" s="114">
        <v>93</v>
      </c>
      <c r="D531" s="356" t="s">
        <v>65</v>
      </c>
      <c r="E531" s="78" t="s">
        <v>666</v>
      </c>
    </row>
    <row r="532" spans="1:15">
      <c r="A532" s="169">
        <v>27</v>
      </c>
      <c r="B532" s="1022"/>
      <c r="C532" s="114">
        <v>372</v>
      </c>
      <c r="D532" s="356" t="s">
        <v>65</v>
      </c>
      <c r="E532" s="78" t="s">
        <v>666</v>
      </c>
    </row>
    <row r="533" spans="1:15">
      <c r="A533" s="169">
        <v>28</v>
      </c>
      <c r="B533" s="1022"/>
      <c r="C533" s="114">
        <v>211</v>
      </c>
      <c r="D533" s="356" t="s">
        <v>65</v>
      </c>
      <c r="E533" s="78" t="s">
        <v>666</v>
      </c>
    </row>
    <row r="534" spans="1:15">
      <c r="A534" s="169">
        <v>29</v>
      </c>
      <c r="B534" s="1022"/>
      <c r="C534" s="114"/>
      <c r="D534" s="114"/>
      <c r="E534" s="114"/>
    </row>
    <row r="535" spans="1:15" hidden="1">
      <c r="A535" s="169">
        <v>30</v>
      </c>
      <c r="B535" s="1022"/>
      <c r="C535" s="114"/>
      <c r="D535" s="114"/>
      <c r="E535" s="114"/>
    </row>
    <row r="536" spans="1:15" hidden="1">
      <c r="A536" s="169">
        <v>31</v>
      </c>
      <c r="B536" s="1022"/>
      <c r="C536" s="114"/>
      <c r="D536" s="114"/>
      <c r="E536" s="114"/>
    </row>
    <row r="537" spans="1:15" hidden="1">
      <c r="A537" s="169">
        <v>32</v>
      </c>
      <c r="B537" s="1022"/>
      <c r="C537" s="114"/>
      <c r="D537" s="114"/>
      <c r="E537" s="114"/>
    </row>
    <row r="538" spans="1:15" hidden="1">
      <c r="A538" s="169">
        <v>33</v>
      </c>
      <c r="B538" s="1022"/>
      <c r="C538" s="114"/>
      <c r="D538" s="114"/>
      <c r="E538" s="114"/>
    </row>
    <row r="539" spans="1:15" hidden="1">
      <c r="A539" s="169">
        <v>34</v>
      </c>
      <c r="B539" s="1022"/>
      <c r="C539" s="114"/>
      <c r="D539" s="114"/>
      <c r="E539" s="114"/>
    </row>
    <row r="540" spans="1:15" hidden="1">
      <c r="A540" s="169">
        <v>35</v>
      </c>
      <c r="B540" s="1022"/>
      <c r="C540" s="114"/>
      <c r="D540" s="114"/>
      <c r="E540" s="114"/>
    </row>
    <row r="541" spans="1:15" s="169" customFormat="1" hidden="1">
      <c r="A541" s="169">
        <v>36</v>
      </c>
      <c r="B541" s="1022"/>
      <c r="C541" s="114"/>
      <c r="D541" s="114"/>
      <c r="E541" s="114"/>
      <c r="G541" s="413"/>
      <c r="H541" s="413"/>
      <c r="I541" s="413"/>
      <c r="J541" s="413"/>
      <c r="K541" s="413"/>
      <c r="L541" s="413"/>
    </row>
    <row r="542" spans="1:15" s="169" customFormat="1" hidden="1">
      <c r="A542" s="169">
        <v>37</v>
      </c>
      <c r="B542" s="1022"/>
      <c r="C542" s="114"/>
      <c r="D542" s="114"/>
      <c r="E542" s="114"/>
      <c r="G542" s="413"/>
      <c r="H542" s="413"/>
      <c r="I542" s="413"/>
      <c r="J542" s="413"/>
      <c r="K542" s="413"/>
      <c r="L542" s="413"/>
    </row>
    <row r="543" spans="1:15" s="169" customFormat="1" hidden="1">
      <c r="A543" s="169">
        <v>38</v>
      </c>
      <c r="B543" s="1022"/>
      <c r="C543" s="114"/>
      <c r="D543" s="114"/>
      <c r="E543" s="114"/>
      <c r="G543" s="413"/>
      <c r="H543" s="413"/>
      <c r="I543" s="413"/>
      <c r="J543" s="413"/>
      <c r="K543" s="413"/>
      <c r="L543" s="413"/>
    </row>
    <row r="544" spans="1:15" s="169" customFormat="1" hidden="1">
      <c r="A544" s="169">
        <v>39</v>
      </c>
      <c r="B544" s="1022"/>
      <c r="C544" s="114"/>
      <c r="D544" s="114"/>
      <c r="E544" s="114"/>
      <c r="G544" s="413"/>
      <c r="H544" s="413"/>
      <c r="I544" s="413"/>
      <c r="J544" s="413"/>
      <c r="K544" s="413"/>
      <c r="L544" s="413"/>
    </row>
    <row r="545" spans="1:12" s="169" customFormat="1" hidden="1">
      <c r="A545" s="169">
        <v>40</v>
      </c>
      <c r="B545" s="1022"/>
      <c r="C545" s="114"/>
      <c r="D545" s="114"/>
      <c r="E545" s="114"/>
      <c r="G545" s="413"/>
      <c r="H545" s="413"/>
      <c r="I545" s="413"/>
      <c r="J545" s="413"/>
      <c r="K545" s="413"/>
      <c r="L545" s="413"/>
    </row>
    <row r="546" spans="1:12" s="169" customFormat="1" hidden="1">
      <c r="A546" s="169">
        <v>41</v>
      </c>
      <c r="B546" s="1022"/>
      <c r="C546" s="114"/>
      <c r="D546" s="114"/>
      <c r="E546" s="114"/>
      <c r="G546" s="413"/>
      <c r="H546" s="413"/>
      <c r="I546" s="413"/>
      <c r="J546" s="413"/>
      <c r="K546" s="413"/>
      <c r="L546" s="413"/>
    </row>
    <row r="547" spans="1:12" s="169" customFormat="1" hidden="1">
      <c r="A547" s="169">
        <v>42</v>
      </c>
      <c r="B547" s="1022"/>
      <c r="C547" s="114"/>
      <c r="D547" s="114"/>
      <c r="E547" s="114"/>
      <c r="G547" s="413"/>
      <c r="H547" s="413"/>
      <c r="I547" s="413"/>
      <c r="J547" s="413"/>
      <c r="K547" s="413"/>
      <c r="L547" s="413"/>
    </row>
    <row r="548" spans="1:12" s="169" customFormat="1" hidden="1">
      <c r="A548" s="169">
        <v>43</v>
      </c>
      <c r="B548" s="1022"/>
      <c r="C548" s="114"/>
      <c r="D548" s="114"/>
      <c r="E548" s="114"/>
      <c r="G548" s="413"/>
      <c r="H548" s="413"/>
      <c r="I548" s="413"/>
      <c r="J548" s="413"/>
      <c r="K548" s="413"/>
      <c r="L548" s="413"/>
    </row>
    <row r="549" spans="1:12" s="169" customFormat="1" hidden="1">
      <c r="A549" s="169">
        <v>44</v>
      </c>
      <c r="B549" s="1022"/>
      <c r="C549" s="114"/>
      <c r="D549" s="114"/>
      <c r="E549" s="114"/>
      <c r="G549" s="413"/>
      <c r="H549" s="413"/>
      <c r="I549" s="413"/>
      <c r="J549" s="413"/>
      <c r="K549" s="413"/>
      <c r="L549" s="413"/>
    </row>
    <row r="550" spans="1:12" s="169" customFormat="1" hidden="1">
      <c r="A550" s="169">
        <v>45</v>
      </c>
      <c r="B550" s="1022"/>
      <c r="C550" s="114"/>
      <c r="D550" s="114"/>
      <c r="E550" s="114"/>
      <c r="G550" s="413"/>
      <c r="H550" s="413"/>
      <c r="I550" s="413"/>
      <c r="J550" s="413"/>
      <c r="K550" s="413"/>
      <c r="L550" s="413"/>
    </row>
    <row r="551" spans="1:12" hidden="1">
      <c r="A551" s="169">
        <v>46</v>
      </c>
      <c r="B551" s="1022"/>
      <c r="C551" s="114"/>
      <c r="D551" s="114"/>
      <c r="E551" s="114"/>
    </row>
    <row r="552" spans="1:12" hidden="1">
      <c r="A552" s="169">
        <v>47</v>
      </c>
      <c r="B552" s="1022"/>
      <c r="C552" s="114"/>
      <c r="D552" s="114"/>
      <c r="E552" s="114"/>
    </row>
    <row r="553" spans="1:12" hidden="1">
      <c r="A553" s="169">
        <v>48</v>
      </c>
      <c r="B553" s="1022"/>
      <c r="C553" s="114"/>
      <c r="D553" s="114"/>
      <c r="E553" s="114"/>
    </row>
    <row r="554" spans="1:12" hidden="1">
      <c r="A554" s="169">
        <v>49</v>
      </c>
      <c r="B554" s="1022"/>
      <c r="C554" s="114"/>
      <c r="D554" s="114"/>
      <c r="E554" s="114"/>
    </row>
    <row r="555" spans="1:12" hidden="1">
      <c r="A555" s="169">
        <v>50</v>
      </c>
      <c r="B555" s="1022"/>
      <c r="C555" s="114"/>
      <c r="D555" s="114"/>
      <c r="E555" s="114"/>
    </row>
    <row r="556" spans="1:12" hidden="1">
      <c r="A556" s="169">
        <v>51</v>
      </c>
      <c r="B556" s="1022"/>
      <c r="C556" s="114"/>
      <c r="D556" s="114"/>
      <c r="E556" s="114"/>
    </row>
    <row r="557" spans="1:12" hidden="1">
      <c r="A557" s="169">
        <v>52</v>
      </c>
      <c r="B557" s="1022"/>
      <c r="C557" s="114"/>
      <c r="D557" s="114"/>
      <c r="E557" s="114"/>
    </row>
    <row r="558" spans="1:12" hidden="1">
      <c r="A558" s="169">
        <v>53</v>
      </c>
      <c r="B558" s="1022"/>
      <c r="C558" s="114"/>
      <c r="D558" s="114"/>
      <c r="E558" s="114"/>
    </row>
    <row r="559" spans="1:12" hidden="1">
      <c r="A559" s="169">
        <v>54</v>
      </c>
      <c r="B559" s="1022"/>
      <c r="C559" s="114"/>
      <c r="D559" s="114"/>
      <c r="E559" s="114"/>
    </row>
    <row r="560" spans="1:12">
      <c r="A560" s="169">
        <v>55</v>
      </c>
      <c r="B560" s="1022"/>
      <c r="C560" s="114"/>
      <c r="D560" s="114"/>
      <c r="E560" s="114"/>
    </row>
    <row r="561" spans="1:12" ht="15.75">
      <c r="A561" s="169">
        <v>1</v>
      </c>
      <c r="B561" s="1022">
        <v>0.58333333333333337</v>
      </c>
      <c r="C561" s="114">
        <v>369</v>
      </c>
      <c r="D561" s="356" t="s">
        <v>574</v>
      </c>
      <c r="E561" s="78" t="s">
        <v>667</v>
      </c>
      <c r="G561" s="1021" t="s">
        <v>78</v>
      </c>
      <c r="H561" s="1021"/>
      <c r="I561" s="1021" t="s">
        <v>88</v>
      </c>
      <c r="J561" s="1021"/>
      <c r="K561" s="1021"/>
      <c r="L561" s="1021"/>
    </row>
    <row r="562" spans="1:12" ht="15.75">
      <c r="A562" s="169">
        <v>2</v>
      </c>
      <c r="B562" s="1022"/>
      <c r="C562" s="114">
        <v>397</v>
      </c>
      <c r="D562" s="356" t="s">
        <v>574</v>
      </c>
      <c r="E562" s="78" t="s">
        <v>667</v>
      </c>
      <c r="G562" s="579" t="s">
        <v>152</v>
      </c>
      <c r="H562" s="579" t="s">
        <v>28</v>
      </c>
      <c r="I562" s="579" t="s">
        <v>80</v>
      </c>
      <c r="J562" s="579" t="s">
        <v>25</v>
      </c>
      <c r="K562" s="579" t="s">
        <v>81</v>
      </c>
      <c r="L562" s="580" t="s">
        <v>82</v>
      </c>
    </row>
    <row r="563" spans="1:12" s="169" customFormat="1" ht="15.75">
      <c r="A563" s="169">
        <v>3</v>
      </c>
      <c r="B563" s="1022"/>
      <c r="C563" s="114">
        <v>403</v>
      </c>
      <c r="D563" s="418" t="s">
        <v>566</v>
      </c>
      <c r="E563" s="78" t="s">
        <v>356</v>
      </c>
      <c r="G563" s="418" t="s">
        <v>566</v>
      </c>
      <c r="H563" s="78" t="s">
        <v>356</v>
      </c>
      <c r="I563" s="238">
        <v>4</v>
      </c>
      <c r="J563" s="585">
        <f>+COUNTIF(D561:D615,G563)</f>
        <v>2</v>
      </c>
      <c r="K563" s="585">
        <f t="shared" ref="K563:K567" si="28">+I563-J563</f>
        <v>2</v>
      </c>
      <c r="L563" s="580"/>
    </row>
    <row r="564" spans="1:12" s="169" customFormat="1" ht="15.75">
      <c r="A564" s="169">
        <v>4</v>
      </c>
      <c r="B564" s="1022"/>
      <c r="C564" s="114">
        <v>407</v>
      </c>
      <c r="D564" s="418" t="s">
        <v>566</v>
      </c>
      <c r="E564" s="78" t="s">
        <v>356</v>
      </c>
      <c r="G564" s="426" t="s">
        <v>394</v>
      </c>
      <c r="H564" s="78" t="s">
        <v>393</v>
      </c>
      <c r="I564" s="238">
        <v>4</v>
      </c>
      <c r="J564" s="585">
        <f>+COUNTIF(D561:D615,G564)</f>
        <v>2</v>
      </c>
      <c r="K564" s="585">
        <f t="shared" si="28"/>
        <v>2</v>
      </c>
      <c r="L564" s="580"/>
    </row>
    <row r="565" spans="1:12" s="169" customFormat="1" ht="15.75">
      <c r="A565" s="169">
        <v>5</v>
      </c>
      <c r="B565" s="1022"/>
      <c r="C565" s="238">
        <v>197</v>
      </c>
      <c r="D565" s="356" t="s">
        <v>65</v>
      </c>
      <c r="E565" s="78" t="s">
        <v>666</v>
      </c>
      <c r="G565" s="356" t="s">
        <v>65</v>
      </c>
      <c r="H565" s="78" t="s">
        <v>666</v>
      </c>
      <c r="I565" s="238">
        <v>8</v>
      </c>
      <c r="J565" s="585">
        <f>+COUNTIF(D561:D615,G565)</f>
        <v>3</v>
      </c>
      <c r="K565" s="585">
        <f t="shared" si="28"/>
        <v>5</v>
      </c>
      <c r="L565" s="580"/>
    </row>
    <row r="566" spans="1:12" s="169" customFormat="1" ht="15.75">
      <c r="A566" s="169">
        <v>6</v>
      </c>
      <c r="B566" s="1022"/>
      <c r="C566" s="238">
        <v>384</v>
      </c>
      <c r="D566" s="356" t="s">
        <v>65</v>
      </c>
      <c r="E566" s="78" t="s">
        <v>666</v>
      </c>
      <c r="G566" s="356" t="s">
        <v>574</v>
      </c>
      <c r="H566" s="78" t="s">
        <v>667</v>
      </c>
      <c r="I566" s="238">
        <v>7</v>
      </c>
      <c r="J566" s="585">
        <f>+COUNTIF(D561:D615,G566)</f>
        <v>2</v>
      </c>
      <c r="K566" s="585">
        <f t="shared" si="28"/>
        <v>5</v>
      </c>
      <c r="L566" s="580"/>
    </row>
    <row r="567" spans="1:12" s="169" customFormat="1" ht="15.75">
      <c r="A567" s="169">
        <v>7</v>
      </c>
      <c r="B567" s="1022"/>
      <c r="C567" s="238">
        <v>148</v>
      </c>
      <c r="D567" s="356" t="s">
        <v>65</v>
      </c>
      <c r="E567" s="78" t="s">
        <v>666</v>
      </c>
      <c r="G567" s="724" t="s">
        <v>70</v>
      </c>
      <c r="H567" s="78" t="s">
        <v>398</v>
      </c>
      <c r="I567" s="238">
        <v>4</v>
      </c>
      <c r="J567" s="585">
        <f>+COUNTIF(D561:D615,G567)</f>
        <v>10</v>
      </c>
      <c r="K567" s="585">
        <f t="shared" si="28"/>
        <v>-6</v>
      </c>
      <c r="L567" s="580"/>
    </row>
    <row r="568" spans="1:12">
      <c r="A568" s="169">
        <v>8</v>
      </c>
      <c r="B568" s="1022"/>
      <c r="C568" s="114">
        <v>216</v>
      </c>
      <c r="D568" s="724" t="s">
        <v>70</v>
      </c>
      <c r="E568" s="78" t="s">
        <v>398</v>
      </c>
      <c r="G568" s="433" t="s">
        <v>427</v>
      </c>
      <c r="H568" s="78" t="s">
        <v>399</v>
      </c>
      <c r="I568" s="238">
        <v>4</v>
      </c>
      <c r="J568" s="585">
        <f>+COUNTIF(D561:D615,G568)</f>
        <v>5</v>
      </c>
      <c r="K568" s="585">
        <f>+I568-J568</f>
        <v>-1</v>
      </c>
      <c r="L568" s="81"/>
    </row>
    <row r="569" spans="1:12">
      <c r="A569" s="169">
        <v>9</v>
      </c>
      <c r="B569" s="1022"/>
      <c r="C569" s="114">
        <v>296</v>
      </c>
      <c r="D569" s="724" t="s">
        <v>70</v>
      </c>
      <c r="E569" s="78" t="s">
        <v>398</v>
      </c>
      <c r="G569" s="238"/>
      <c r="H569" s="238"/>
      <c r="I569" s="238"/>
      <c r="J569" s="585">
        <f>+COUNTIF(D561:D615,G569)</f>
        <v>0</v>
      </c>
      <c r="K569" s="585">
        <f>+I569-J569</f>
        <v>0</v>
      </c>
      <c r="L569" s="81"/>
    </row>
    <row r="570" spans="1:12">
      <c r="A570" s="169">
        <v>10</v>
      </c>
      <c r="B570" s="1022"/>
      <c r="C570" s="114">
        <v>358</v>
      </c>
      <c r="D570" s="724" t="s">
        <v>70</v>
      </c>
      <c r="E570" s="78" t="s">
        <v>398</v>
      </c>
      <c r="G570" s="238"/>
      <c r="H570" s="238"/>
      <c r="I570" s="238"/>
      <c r="J570" s="585">
        <f>+COUNTIF(D561:D615,G570)</f>
        <v>0</v>
      </c>
      <c r="K570" s="585">
        <f>+I570-J570</f>
        <v>0</v>
      </c>
      <c r="L570" s="81"/>
    </row>
    <row r="571" spans="1:12">
      <c r="A571" s="169">
        <v>11</v>
      </c>
      <c r="B571" s="1022"/>
      <c r="C571" s="114">
        <v>309</v>
      </c>
      <c r="D571" s="724" t="s">
        <v>70</v>
      </c>
      <c r="E571" s="78" t="s">
        <v>398</v>
      </c>
      <c r="G571" s="81"/>
      <c r="H571" s="81"/>
      <c r="I571" s="81"/>
      <c r="J571" s="585">
        <f>+COUNTIF(D561:D615,G571)</f>
        <v>0</v>
      </c>
      <c r="K571" s="585">
        <f t="shared" ref="K571:K572" si="29">+I571-J571</f>
        <v>0</v>
      </c>
      <c r="L571" s="81"/>
    </row>
    <row r="572" spans="1:12">
      <c r="A572" s="169">
        <v>12</v>
      </c>
      <c r="B572" s="1022"/>
      <c r="C572" s="114">
        <v>391</v>
      </c>
      <c r="D572" s="724" t="s">
        <v>70</v>
      </c>
      <c r="E572" s="78" t="s">
        <v>398</v>
      </c>
      <c r="G572" s="81"/>
      <c r="H572" s="81"/>
      <c r="I572" s="81"/>
      <c r="J572" s="585">
        <f>+COUNTIF(D561:D615,G572)</f>
        <v>0</v>
      </c>
      <c r="K572" s="585">
        <f t="shared" si="29"/>
        <v>0</v>
      </c>
      <c r="L572" s="81"/>
    </row>
    <row r="573" spans="1:12">
      <c r="A573" s="169">
        <v>13</v>
      </c>
      <c r="B573" s="1022"/>
      <c r="C573" s="114">
        <v>123</v>
      </c>
      <c r="D573" s="724" t="s">
        <v>70</v>
      </c>
      <c r="E573" s="78" t="s">
        <v>398</v>
      </c>
      <c r="G573" s="81"/>
      <c r="H573" s="81"/>
      <c r="I573" s="81"/>
      <c r="J573" s="585">
        <f>+COUNTIF(D561:D615,G573)</f>
        <v>0</v>
      </c>
      <c r="K573" s="585">
        <f>+I573-J573</f>
        <v>0</v>
      </c>
      <c r="L573" s="81"/>
    </row>
    <row r="574" spans="1:12">
      <c r="A574" s="169">
        <v>14</v>
      </c>
      <c r="B574" s="1022"/>
      <c r="C574" s="114">
        <v>329</v>
      </c>
      <c r="D574" s="724" t="s">
        <v>70</v>
      </c>
      <c r="E574" s="78" t="s">
        <v>398</v>
      </c>
      <c r="G574" s="81"/>
      <c r="H574" s="81"/>
      <c r="I574" s="81"/>
      <c r="J574" s="585">
        <f>+COUNTIF(D561:D615,G574)</f>
        <v>0</v>
      </c>
      <c r="K574" s="585">
        <f t="shared" ref="K574:K577" si="30">+I574-J574</f>
        <v>0</v>
      </c>
      <c r="L574" s="81"/>
    </row>
    <row r="575" spans="1:12">
      <c r="A575" s="169">
        <v>15</v>
      </c>
      <c r="B575" s="1022"/>
      <c r="C575" s="114">
        <v>282</v>
      </c>
      <c r="D575" s="724" t="s">
        <v>70</v>
      </c>
      <c r="E575" s="78" t="s">
        <v>398</v>
      </c>
      <c r="G575" s="81"/>
      <c r="H575" s="81"/>
      <c r="I575" s="81"/>
      <c r="J575" s="585">
        <f>+COUNTIF(D561:D615,G575)</f>
        <v>0</v>
      </c>
      <c r="K575" s="585">
        <f t="shared" si="30"/>
        <v>0</v>
      </c>
      <c r="L575" s="81"/>
    </row>
    <row r="576" spans="1:12">
      <c r="A576" s="169">
        <v>16</v>
      </c>
      <c r="B576" s="1022"/>
      <c r="C576" s="114">
        <v>385</v>
      </c>
      <c r="D576" s="724" t="s">
        <v>70</v>
      </c>
      <c r="E576" s="78" t="s">
        <v>398</v>
      </c>
      <c r="G576" s="81"/>
      <c r="H576" s="81"/>
      <c r="I576" s="81"/>
      <c r="J576" s="585">
        <f>+COUNTIF(D561:D615,G576)</f>
        <v>0</v>
      </c>
      <c r="K576" s="585">
        <f t="shared" si="30"/>
        <v>0</v>
      </c>
      <c r="L576" s="81"/>
    </row>
    <row r="577" spans="1:12">
      <c r="A577" s="169">
        <v>17</v>
      </c>
      <c r="B577" s="1022"/>
      <c r="C577" s="114">
        <v>352</v>
      </c>
      <c r="D577" s="724" t="s">
        <v>70</v>
      </c>
      <c r="E577" s="78" t="s">
        <v>398</v>
      </c>
      <c r="G577" s="81"/>
      <c r="H577" s="81"/>
      <c r="I577" s="81"/>
      <c r="J577" s="585">
        <f>+COUNTIF(D561:D615,G577)</f>
        <v>0</v>
      </c>
      <c r="K577" s="585">
        <f t="shared" si="30"/>
        <v>0</v>
      </c>
      <c r="L577" s="81"/>
    </row>
    <row r="578" spans="1:12">
      <c r="A578" s="169">
        <v>18</v>
      </c>
      <c r="B578" s="1022"/>
      <c r="C578" s="114">
        <v>228</v>
      </c>
      <c r="D578" s="433" t="s">
        <v>427</v>
      </c>
      <c r="E578" s="78" t="s">
        <v>399</v>
      </c>
      <c r="G578" s="1023" t="s">
        <v>87</v>
      </c>
      <c r="H578" s="1024"/>
      <c r="I578" s="583">
        <f>SUM(I563:I577)</f>
        <v>31</v>
      </c>
      <c r="J578" s="594">
        <f>SUM(J563:J577)</f>
        <v>24</v>
      </c>
      <c r="K578" s="594">
        <f>SUM(K563:K577)</f>
        <v>7</v>
      </c>
      <c r="L578" s="81"/>
    </row>
    <row r="579" spans="1:12">
      <c r="A579" s="169">
        <v>19</v>
      </c>
      <c r="B579" s="1022"/>
      <c r="C579" s="114">
        <v>338</v>
      </c>
      <c r="D579" s="433" t="s">
        <v>427</v>
      </c>
      <c r="E579" s="78" t="s">
        <v>399</v>
      </c>
    </row>
    <row r="580" spans="1:12">
      <c r="A580" s="169">
        <v>20</v>
      </c>
      <c r="B580" s="1022"/>
      <c r="C580" s="114">
        <v>302</v>
      </c>
      <c r="D580" s="433" t="s">
        <v>427</v>
      </c>
      <c r="E580" s="78" t="s">
        <v>399</v>
      </c>
      <c r="G580" s="584" t="s">
        <v>80</v>
      </c>
      <c r="H580" s="584" t="s">
        <v>83</v>
      </c>
      <c r="I580" s="584" t="s">
        <v>64</v>
      </c>
    </row>
    <row r="581" spans="1:12">
      <c r="A581" s="169">
        <v>21</v>
      </c>
      <c r="B581" s="1022"/>
      <c r="C581" s="114">
        <v>223</v>
      </c>
      <c r="D581" s="433" t="s">
        <v>427</v>
      </c>
      <c r="E581" s="78" t="s">
        <v>399</v>
      </c>
      <c r="G581" s="41">
        <f>I578</f>
        <v>31</v>
      </c>
      <c r="H581" s="41">
        <f>SUM(J578)</f>
        <v>24</v>
      </c>
      <c r="I581" s="42">
        <f>IFERROR(H581/G581,"")</f>
        <v>0.77419354838709675</v>
      </c>
    </row>
    <row r="582" spans="1:12">
      <c r="A582" s="169">
        <v>22</v>
      </c>
      <c r="B582" s="1022"/>
      <c r="C582" s="114">
        <v>121</v>
      </c>
      <c r="D582" s="433" t="s">
        <v>427</v>
      </c>
      <c r="E582" s="78" t="s">
        <v>399</v>
      </c>
    </row>
    <row r="583" spans="1:12">
      <c r="A583" s="169">
        <v>23</v>
      </c>
      <c r="B583" s="1022"/>
      <c r="C583" s="114">
        <v>377</v>
      </c>
      <c r="D583" s="426" t="s">
        <v>394</v>
      </c>
      <c r="E583" s="78" t="s">
        <v>393</v>
      </c>
    </row>
    <row r="584" spans="1:12">
      <c r="A584" s="169">
        <v>24</v>
      </c>
      <c r="B584" s="1022"/>
      <c r="C584" s="114">
        <v>96</v>
      </c>
      <c r="D584" s="426" t="s">
        <v>394</v>
      </c>
      <c r="E584" s="78" t="s">
        <v>393</v>
      </c>
    </row>
    <row r="585" spans="1:12">
      <c r="A585" s="169">
        <v>25</v>
      </c>
      <c r="B585" s="1022"/>
      <c r="C585" s="114"/>
      <c r="D585" s="114"/>
      <c r="E585" s="114"/>
    </row>
    <row r="586" spans="1:12" hidden="1">
      <c r="A586" s="169">
        <v>26</v>
      </c>
      <c r="B586" s="1022"/>
      <c r="C586" s="114"/>
      <c r="D586" s="114"/>
      <c r="E586" s="114"/>
    </row>
    <row r="587" spans="1:12" hidden="1">
      <c r="A587" s="169">
        <v>27</v>
      </c>
      <c r="B587" s="1022"/>
      <c r="C587" s="114"/>
      <c r="D587" s="114"/>
      <c r="E587" s="114"/>
    </row>
    <row r="588" spans="1:12" hidden="1">
      <c r="A588" s="169">
        <v>28</v>
      </c>
      <c r="B588" s="1022"/>
      <c r="C588" s="114"/>
      <c r="D588" s="114"/>
      <c r="E588" s="114"/>
    </row>
    <row r="589" spans="1:12" hidden="1">
      <c r="A589" s="169">
        <v>29</v>
      </c>
      <c r="B589" s="1022"/>
      <c r="C589" s="114"/>
      <c r="D589" s="114"/>
      <c r="E589" s="114"/>
    </row>
    <row r="590" spans="1:12" hidden="1">
      <c r="A590" s="169">
        <v>30</v>
      </c>
      <c r="B590" s="1022"/>
      <c r="C590" s="114"/>
      <c r="D590" s="114"/>
      <c r="E590" s="114"/>
    </row>
    <row r="591" spans="1:12" hidden="1">
      <c r="A591" s="169">
        <v>31</v>
      </c>
      <c r="B591" s="1022"/>
      <c r="C591" s="114"/>
      <c r="D591" s="114"/>
      <c r="E591" s="114"/>
    </row>
    <row r="592" spans="1:12" hidden="1">
      <c r="A592" s="169">
        <v>32</v>
      </c>
      <c r="B592" s="1022"/>
      <c r="C592" s="114"/>
      <c r="D592" s="114"/>
      <c r="E592" s="114"/>
    </row>
    <row r="593" spans="1:12" hidden="1">
      <c r="A593" s="169">
        <v>33</v>
      </c>
      <c r="B593" s="1022"/>
      <c r="C593" s="114"/>
      <c r="D593" s="114"/>
      <c r="E593" s="114"/>
    </row>
    <row r="594" spans="1:12" hidden="1">
      <c r="A594" s="169">
        <v>34</v>
      </c>
      <c r="B594" s="1022"/>
      <c r="C594" s="114"/>
      <c r="D594" s="114"/>
      <c r="E594" s="114"/>
    </row>
    <row r="595" spans="1:12" hidden="1">
      <c r="A595" s="169">
        <v>35</v>
      </c>
      <c r="B595" s="1022"/>
      <c r="C595" s="114"/>
      <c r="D595" s="114"/>
      <c r="E595" s="114"/>
    </row>
    <row r="596" spans="1:12" s="169" customFormat="1" hidden="1">
      <c r="A596" s="169">
        <v>36</v>
      </c>
      <c r="B596" s="1022"/>
      <c r="C596" s="114"/>
      <c r="D596" s="114"/>
      <c r="E596" s="114"/>
      <c r="G596" s="413"/>
      <c r="H596" s="413"/>
      <c r="I596" s="413"/>
      <c r="J596" s="413"/>
      <c r="K596" s="413"/>
      <c r="L596" s="413"/>
    </row>
    <row r="597" spans="1:12" s="169" customFormat="1" hidden="1">
      <c r="A597" s="169">
        <v>37</v>
      </c>
      <c r="B597" s="1022"/>
      <c r="C597" s="114"/>
      <c r="D597" s="114"/>
      <c r="E597" s="114"/>
      <c r="G597" s="413"/>
      <c r="H597" s="413"/>
      <c r="I597" s="413"/>
      <c r="J597" s="413"/>
      <c r="K597" s="413"/>
      <c r="L597" s="413"/>
    </row>
    <row r="598" spans="1:12" s="169" customFormat="1" hidden="1">
      <c r="A598" s="169">
        <v>38</v>
      </c>
      <c r="B598" s="1022"/>
      <c r="C598" s="114"/>
      <c r="D598" s="114"/>
      <c r="E598" s="114"/>
      <c r="G598" s="413"/>
      <c r="H598" s="413"/>
      <c r="I598" s="413"/>
      <c r="J598" s="413"/>
      <c r="K598" s="413"/>
      <c r="L598" s="413"/>
    </row>
    <row r="599" spans="1:12" s="169" customFormat="1" hidden="1">
      <c r="A599" s="169">
        <v>39</v>
      </c>
      <c r="B599" s="1022"/>
      <c r="C599" s="114"/>
      <c r="D599" s="114"/>
      <c r="E599" s="114"/>
      <c r="G599" s="413"/>
      <c r="H599" s="413"/>
      <c r="I599" s="413"/>
      <c r="J599" s="413"/>
      <c r="K599" s="413"/>
      <c r="L599" s="413"/>
    </row>
    <row r="600" spans="1:12" s="169" customFormat="1" hidden="1">
      <c r="A600" s="169">
        <v>40</v>
      </c>
      <c r="B600" s="1022"/>
      <c r="C600" s="114"/>
      <c r="D600" s="114"/>
      <c r="E600" s="114"/>
      <c r="G600" s="413"/>
      <c r="H600" s="413"/>
      <c r="I600" s="413"/>
      <c r="J600" s="413"/>
      <c r="K600" s="413"/>
      <c r="L600" s="413"/>
    </row>
    <row r="601" spans="1:12" s="169" customFormat="1" hidden="1">
      <c r="A601" s="169">
        <v>41</v>
      </c>
      <c r="B601" s="1022"/>
      <c r="C601" s="114"/>
      <c r="D601" s="114"/>
      <c r="E601" s="114"/>
      <c r="G601" s="413"/>
      <c r="H601" s="413"/>
      <c r="I601" s="413"/>
      <c r="J601" s="413"/>
      <c r="K601" s="413"/>
      <c r="L601" s="413"/>
    </row>
    <row r="602" spans="1:12" s="169" customFormat="1" hidden="1">
      <c r="A602" s="169">
        <v>42</v>
      </c>
      <c r="B602" s="1022"/>
      <c r="C602" s="114"/>
      <c r="D602" s="114"/>
      <c r="E602" s="114"/>
      <c r="G602" s="413"/>
      <c r="H602" s="413"/>
      <c r="I602" s="413"/>
      <c r="J602" s="413"/>
      <c r="K602" s="413"/>
      <c r="L602" s="413"/>
    </row>
    <row r="603" spans="1:12" s="169" customFormat="1" hidden="1">
      <c r="A603" s="169">
        <v>43</v>
      </c>
      <c r="B603" s="1022"/>
      <c r="C603" s="114"/>
      <c r="D603" s="114"/>
      <c r="E603" s="114"/>
      <c r="G603" s="413"/>
      <c r="H603" s="413"/>
      <c r="I603" s="413"/>
      <c r="J603" s="413"/>
      <c r="K603" s="413"/>
      <c r="L603" s="413"/>
    </row>
    <row r="604" spans="1:12" s="169" customFormat="1" hidden="1">
      <c r="A604" s="169">
        <v>44</v>
      </c>
      <c r="B604" s="1022"/>
      <c r="C604" s="114"/>
      <c r="D604" s="114"/>
      <c r="E604" s="114"/>
      <c r="G604" s="413"/>
      <c r="H604" s="413"/>
      <c r="I604" s="413"/>
      <c r="J604" s="413"/>
      <c r="K604" s="413"/>
      <c r="L604" s="413"/>
    </row>
    <row r="605" spans="1:12" s="169" customFormat="1" hidden="1">
      <c r="A605" s="169">
        <v>45</v>
      </c>
      <c r="B605" s="1022"/>
      <c r="C605" s="114"/>
      <c r="D605" s="114"/>
      <c r="E605" s="114"/>
      <c r="G605" s="413"/>
      <c r="H605" s="413"/>
      <c r="I605" s="413"/>
      <c r="J605" s="413"/>
      <c r="K605" s="413"/>
      <c r="L605" s="413"/>
    </row>
    <row r="606" spans="1:12" hidden="1">
      <c r="A606" s="169">
        <v>46</v>
      </c>
      <c r="B606" s="1022"/>
      <c r="C606" s="114"/>
      <c r="D606" s="114"/>
      <c r="E606" s="114"/>
    </row>
    <row r="607" spans="1:12" hidden="1">
      <c r="A607" s="169">
        <v>47</v>
      </c>
      <c r="B607" s="1022"/>
      <c r="C607" s="114"/>
      <c r="D607" s="114"/>
      <c r="E607" s="114"/>
    </row>
    <row r="608" spans="1:12" hidden="1">
      <c r="A608" s="169">
        <v>48</v>
      </c>
      <c r="B608" s="1022"/>
      <c r="C608" s="114"/>
      <c r="D608" s="114"/>
      <c r="E608" s="114"/>
    </row>
    <row r="609" spans="1:12" hidden="1">
      <c r="A609" s="169">
        <v>49</v>
      </c>
      <c r="B609" s="1022"/>
      <c r="C609" s="114"/>
      <c r="D609" s="114"/>
      <c r="E609" s="114"/>
    </row>
    <row r="610" spans="1:12" hidden="1">
      <c r="A610" s="169">
        <v>50</v>
      </c>
      <c r="B610" s="1022"/>
      <c r="C610" s="114"/>
      <c r="D610" s="114"/>
      <c r="E610" s="114"/>
    </row>
    <row r="611" spans="1:12" hidden="1">
      <c r="A611" s="169">
        <v>51</v>
      </c>
      <c r="B611" s="1022"/>
      <c r="C611" s="114"/>
      <c r="D611" s="114"/>
      <c r="E611" s="114"/>
    </row>
    <row r="612" spans="1:12" hidden="1">
      <c r="A612" s="169">
        <v>52</v>
      </c>
      <c r="B612" s="1022"/>
      <c r="C612" s="114"/>
      <c r="D612" s="114"/>
      <c r="E612" s="114"/>
    </row>
    <row r="613" spans="1:12" hidden="1">
      <c r="A613" s="169">
        <v>53</v>
      </c>
      <c r="B613" s="1022"/>
      <c r="C613" s="114"/>
      <c r="D613" s="114"/>
      <c r="E613" s="114"/>
    </row>
    <row r="614" spans="1:12" hidden="1">
      <c r="A614" s="169">
        <v>54</v>
      </c>
      <c r="B614" s="1022"/>
      <c r="C614" s="114"/>
      <c r="D614" s="114"/>
      <c r="E614" s="114"/>
    </row>
    <row r="615" spans="1:12" hidden="1">
      <c r="A615" s="169">
        <v>55</v>
      </c>
      <c r="B615" s="1022"/>
      <c r="C615" s="114"/>
      <c r="D615" s="114"/>
      <c r="E615" s="114"/>
    </row>
    <row r="616" spans="1:12" ht="15.75">
      <c r="A616" s="169">
        <v>1</v>
      </c>
      <c r="B616" s="1022">
        <v>0.625</v>
      </c>
      <c r="C616" s="114">
        <v>308</v>
      </c>
      <c r="D616" s="418" t="s">
        <v>566</v>
      </c>
      <c r="E616" s="78" t="s">
        <v>356</v>
      </c>
      <c r="G616" s="1021" t="s">
        <v>78</v>
      </c>
      <c r="H616" s="1021"/>
      <c r="I616" s="1021" t="s">
        <v>88</v>
      </c>
      <c r="J616" s="1021"/>
      <c r="K616" s="1021"/>
      <c r="L616" s="1021"/>
    </row>
    <row r="617" spans="1:12" ht="15.75">
      <c r="A617" s="169">
        <v>2</v>
      </c>
      <c r="B617" s="1022"/>
      <c r="C617" s="114">
        <v>415</v>
      </c>
      <c r="D617" s="418" t="s">
        <v>566</v>
      </c>
      <c r="E617" s="78" t="s">
        <v>356</v>
      </c>
      <c r="G617" s="579" t="s">
        <v>152</v>
      </c>
      <c r="H617" s="579" t="s">
        <v>28</v>
      </c>
      <c r="I617" s="579" t="s">
        <v>80</v>
      </c>
      <c r="J617" s="579" t="s">
        <v>25</v>
      </c>
      <c r="K617" s="579" t="s">
        <v>81</v>
      </c>
      <c r="L617" s="580" t="s">
        <v>82</v>
      </c>
    </row>
    <row r="618" spans="1:12" s="169" customFormat="1" ht="15.75">
      <c r="A618" s="169">
        <v>3</v>
      </c>
      <c r="B618" s="1022"/>
      <c r="C618" s="114">
        <v>371</v>
      </c>
      <c r="D618" s="418" t="s">
        <v>566</v>
      </c>
      <c r="E618" s="78" t="s">
        <v>356</v>
      </c>
      <c r="G618" s="418" t="s">
        <v>566</v>
      </c>
      <c r="H618" s="78" t="s">
        <v>356</v>
      </c>
      <c r="I618" s="238">
        <v>4</v>
      </c>
      <c r="J618" s="585">
        <f>+COUNTIF(D616:D636,G618)</f>
        <v>7</v>
      </c>
      <c r="K618" s="585">
        <f t="shared" ref="K618:K622" si="31">+I618-J618</f>
        <v>-3</v>
      </c>
      <c r="L618" s="580"/>
    </row>
    <row r="619" spans="1:12" s="169" customFormat="1" ht="15.75">
      <c r="A619" s="169">
        <v>4</v>
      </c>
      <c r="B619" s="1022"/>
      <c r="C619" s="114">
        <v>294</v>
      </c>
      <c r="D619" s="418" t="s">
        <v>566</v>
      </c>
      <c r="E619" s="78" t="s">
        <v>356</v>
      </c>
      <c r="G619" s="426" t="s">
        <v>394</v>
      </c>
      <c r="H619" s="78" t="s">
        <v>393</v>
      </c>
      <c r="I619" s="238">
        <v>4</v>
      </c>
      <c r="J619" s="585">
        <f>+COUNTIF(D616:D636,G619)</f>
        <v>2</v>
      </c>
      <c r="K619" s="585">
        <f t="shared" si="31"/>
        <v>2</v>
      </c>
      <c r="L619" s="580"/>
    </row>
    <row r="620" spans="1:12" s="169" customFormat="1" ht="15.75">
      <c r="A620" s="169">
        <v>5</v>
      </c>
      <c r="B620" s="1022"/>
      <c r="C620" s="114">
        <v>192</v>
      </c>
      <c r="D620" s="418" t="s">
        <v>566</v>
      </c>
      <c r="E620" s="78" t="s">
        <v>356</v>
      </c>
      <c r="G620" s="356" t="s">
        <v>65</v>
      </c>
      <c r="H620" s="78" t="s">
        <v>666</v>
      </c>
      <c r="I620" s="238">
        <v>8</v>
      </c>
      <c r="J620" s="585">
        <f>+COUNTIF(D616:D636,G620)</f>
        <v>0</v>
      </c>
      <c r="K620" s="585">
        <f t="shared" si="31"/>
        <v>8</v>
      </c>
      <c r="L620" s="580"/>
    </row>
    <row r="621" spans="1:12" s="169" customFormat="1" ht="15.75">
      <c r="A621" s="169">
        <v>6</v>
      </c>
      <c r="B621" s="1022"/>
      <c r="C621" s="114">
        <v>144</v>
      </c>
      <c r="D621" s="418" t="s">
        <v>566</v>
      </c>
      <c r="E621" s="78" t="s">
        <v>356</v>
      </c>
      <c r="G621" s="356" t="s">
        <v>574</v>
      </c>
      <c r="H621" s="78" t="s">
        <v>667</v>
      </c>
      <c r="I621" s="238">
        <v>7</v>
      </c>
      <c r="J621" s="585">
        <f>+COUNTIF(D616:D636,G621)</f>
        <v>0</v>
      </c>
      <c r="K621" s="585">
        <f t="shared" si="31"/>
        <v>7</v>
      </c>
      <c r="L621" s="580"/>
    </row>
    <row r="622" spans="1:12" s="169" customFormat="1" ht="15.75">
      <c r="A622" s="169">
        <v>7</v>
      </c>
      <c r="B622" s="1022"/>
      <c r="C622" s="114">
        <v>303</v>
      </c>
      <c r="D622" s="418" t="s">
        <v>566</v>
      </c>
      <c r="E622" s="78" t="s">
        <v>356</v>
      </c>
      <c r="G622" s="724" t="s">
        <v>70</v>
      </c>
      <c r="H622" s="78" t="s">
        <v>398</v>
      </c>
      <c r="I622" s="238">
        <v>4</v>
      </c>
      <c r="J622" s="585">
        <f>+COUNTIF(D616:D636,G622)</f>
        <v>4</v>
      </c>
      <c r="K622" s="585">
        <f t="shared" si="31"/>
        <v>0</v>
      </c>
      <c r="L622" s="580"/>
    </row>
    <row r="623" spans="1:12">
      <c r="A623" s="169">
        <v>8</v>
      </c>
      <c r="B623" s="1022"/>
      <c r="C623" s="114">
        <v>348</v>
      </c>
      <c r="D623" s="433" t="s">
        <v>427</v>
      </c>
      <c r="E623" s="78" t="s">
        <v>399</v>
      </c>
      <c r="G623" s="433" t="s">
        <v>427</v>
      </c>
      <c r="H623" s="78" t="s">
        <v>399</v>
      </c>
      <c r="I623" s="238">
        <v>4</v>
      </c>
      <c r="J623" s="585">
        <f>+COUNTIF(D616:D636,G623)</f>
        <v>7</v>
      </c>
      <c r="K623" s="585">
        <f>+I623-J623</f>
        <v>-3</v>
      </c>
      <c r="L623" s="81"/>
    </row>
    <row r="624" spans="1:12">
      <c r="A624" s="169">
        <v>9</v>
      </c>
      <c r="B624" s="1022"/>
      <c r="C624" s="114">
        <v>392</v>
      </c>
      <c r="D624" s="433" t="s">
        <v>427</v>
      </c>
      <c r="E624" s="78" t="s">
        <v>399</v>
      </c>
      <c r="G624" s="238"/>
      <c r="H624" s="238"/>
      <c r="I624" s="238"/>
      <c r="J624" s="585">
        <f>+COUNTIF(D616:D636,G624)</f>
        <v>0</v>
      </c>
      <c r="K624" s="585">
        <f>+I624-J624</f>
        <v>0</v>
      </c>
      <c r="L624" s="81"/>
    </row>
    <row r="625" spans="1:12">
      <c r="A625" s="169">
        <v>10</v>
      </c>
      <c r="B625" s="1022"/>
      <c r="C625" s="114">
        <v>386</v>
      </c>
      <c r="D625" s="433" t="s">
        <v>427</v>
      </c>
      <c r="E625" s="78" t="s">
        <v>399</v>
      </c>
      <c r="G625" s="238"/>
      <c r="H625" s="238"/>
      <c r="I625" s="238"/>
      <c r="J625" s="585">
        <f>+COUNTIF(D616:D636,G625)</f>
        <v>0</v>
      </c>
      <c r="K625" s="585">
        <f>+I625-J625</f>
        <v>0</v>
      </c>
      <c r="L625" s="81"/>
    </row>
    <row r="626" spans="1:12">
      <c r="A626" s="169">
        <v>11</v>
      </c>
      <c r="B626" s="1022"/>
      <c r="C626" s="114">
        <v>275</v>
      </c>
      <c r="D626" s="433" t="s">
        <v>427</v>
      </c>
      <c r="E626" s="78" t="s">
        <v>399</v>
      </c>
      <c r="G626" s="81"/>
      <c r="H626" s="81"/>
      <c r="I626" s="81"/>
      <c r="J626" s="585">
        <f>+COUNTIF(D616:D636,G626)</f>
        <v>0</v>
      </c>
      <c r="K626" s="585">
        <f t="shared" ref="K626:K627" si="32">+I626-J626</f>
        <v>0</v>
      </c>
      <c r="L626" s="81"/>
    </row>
    <row r="627" spans="1:12">
      <c r="A627" s="169">
        <v>12</v>
      </c>
      <c r="B627" s="1022"/>
      <c r="C627" s="114">
        <v>288</v>
      </c>
      <c r="D627" s="433" t="s">
        <v>427</v>
      </c>
      <c r="E627" s="78" t="s">
        <v>399</v>
      </c>
      <c r="G627" s="81"/>
      <c r="H627" s="81"/>
      <c r="I627" s="81"/>
      <c r="J627" s="585">
        <f>+COUNTIF(D616:D636,G627)</f>
        <v>0</v>
      </c>
      <c r="K627" s="585">
        <f t="shared" si="32"/>
        <v>0</v>
      </c>
      <c r="L627" s="81"/>
    </row>
    <row r="628" spans="1:12">
      <c r="A628" s="169">
        <v>13</v>
      </c>
      <c r="B628" s="1022"/>
      <c r="C628" s="114">
        <v>340</v>
      </c>
      <c r="D628" s="433" t="s">
        <v>427</v>
      </c>
      <c r="E628" s="78" t="s">
        <v>399</v>
      </c>
      <c r="G628" s="81"/>
      <c r="H628" s="81"/>
      <c r="I628" s="81"/>
      <c r="J628" s="585">
        <f>+COUNTIF(D616:D636,G628)</f>
        <v>0</v>
      </c>
      <c r="K628" s="585">
        <f>+I628-J628</f>
        <v>0</v>
      </c>
      <c r="L628" s="81"/>
    </row>
    <row r="629" spans="1:12">
      <c r="A629" s="169">
        <v>14</v>
      </c>
      <c r="B629" s="1022"/>
      <c r="C629" s="114">
        <v>190</v>
      </c>
      <c r="D629" s="433" t="s">
        <v>427</v>
      </c>
      <c r="E629" s="78" t="s">
        <v>399</v>
      </c>
      <c r="G629" s="81"/>
      <c r="H629" s="81"/>
      <c r="I629" s="81"/>
      <c r="J629" s="585">
        <f>+COUNTIF(D616:D636,G629)</f>
        <v>0</v>
      </c>
      <c r="K629" s="585">
        <f t="shared" ref="K629:K632" si="33">+I629-J629</f>
        <v>0</v>
      </c>
      <c r="L629" s="81"/>
    </row>
    <row r="630" spans="1:12">
      <c r="A630" s="169">
        <v>15</v>
      </c>
      <c r="B630" s="1022"/>
      <c r="C630" s="114">
        <v>409</v>
      </c>
      <c r="D630" s="426" t="s">
        <v>394</v>
      </c>
      <c r="E630" s="78" t="s">
        <v>393</v>
      </c>
      <c r="G630" s="81"/>
      <c r="H630" s="81"/>
      <c r="I630" s="81"/>
      <c r="J630" s="585">
        <f>+COUNTIF(D616:D636,G630)</f>
        <v>0</v>
      </c>
      <c r="K630" s="585">
        <f t="shared" si="33"/>
        <v>0</v>
      </c>
      <c r="L630" s="81"/>
    </row>
    <row r="631" spans="1:12">
      <c r="A631" s="169">
        <v>16</v>
      </c>
      <c r="B631" s="1022"/>
      <c r="C631" s="114">
        <v>101</v>
      </c>
      <c r="D631" s="426" t="s">
        <v>394</v>
      </c>
      <c r="E631" s="78" t="s">
        <v>393</v>
      </c>
      <c r="G631" s="81"/>
      <c r="H631" s="81"/>
      <c r="I631" s="81"/>
      <c r="J631" s="585">
        <f>+COUNTIF(D616:D636,G631)</f>
        <v>0</v>
      </c>
      <c r="K631" s="585">
        <f t="shared" si="33"/>
        <v>0</v>
      </c>
      <c r="L631" s="81"/>
    </row>
    <row r="632" spans="1:12">
      <c r="A632" s="169">
        <v>17</v>
      </c>
      <c r="B632" s="1022"/>
      <c r="C632" s="114">
        <v>328</v>
      </c>
      <c r="D632" s="724" t="s">
        <v>70</v>
      </c>
      <c r="E632" s="78" t="s">
        <v>398</v>
      </c>
      <c r="G632" s="81"/>
      <c r="H632" s="81"/>
      <c r="I632" s="81"/>
      <c r="J632" s="585">
        <f>+COUNTIF(D616:D636,G632)</f>
        <v>0</v>
      </c>
      <c r="K632" s="585">
        <f t="shared" si="33"/>
        <v>0</v>
      </c>
      <c r="L632" s="81"/>
    </row>
    <row r="633" spans="1:12">
      <c r="A633" s="169">
        <v>18</v>
      </c>
      <c r="B633" s="1022"/>
      <c r="C633" s="114">
        <v>267</v>
      </c>
      <c r="D633" s="724" t="s">
        <v>70</v>
      </c>
      <c r="E633" s="78" t="s">
        <v>398</v>
      </c>
      <c r="G633" s="1023" t="s">
        <v>87</v>
      </c>
      <c r="H633" s="1024"/>
      <c r="I633" s="583">
        <f>SUM(I618:I632)</f>
        <v>31</v>
      </c>
      <c r="J633" s="594">
        <f>SUM(J618:J632)</f>
        <v>20</v>
      </c>
      <c r="K633" s="594">
        <f>SUM(K618:K632)</f>
        <v>11</v>
      </c>
      <c r="L633" s="81"/>
    </row>
    <row r="634" spans="1:12">
      <c r="A634" s="169">
        <v>19</v>
      </c>
      <c r="B634" s="1022"/>
      <c r="C634" s="114">
        <v>323</v>
      </c>
      <c r="D634" s="724" t="s">
        <v>70</v>
      </c>
      <c r="E634" s="78" t="s">
        <v>398</v>
      </c>
    </row>
    <row r="635" spans="1:12">
      <c r="A635" s="169">
        <v>20</v>
      </c>
      <c r="B635" s="1022"/>
      <c r="C635" s="114">
        <v>354</v>
      </c>
      <c r="D635" s="724" t="s">
        <v>70</v>
      </c>
      <c r="E635" s="78" t="s">
        <v>398</v>
      </c>
      <c r="G635" s="584" t="s">
        <v>80</v>
      </c>
      <c r="H635" s="584" t="s">
        <v>83</v>
      </c>
      <c r="I635" s="584" t="s">
        <v>64</v>
      </c>
    </row>
    <row r="636" spans="1:12">
      <c r="A636" s="169">
        <v>21</v>
      </c>
      <c r="B636" s="1022"/>
      <c r="C636" s="114"/>
      <c r="D636" s="114"/>
      <c r="E636" s="114"/>
      <c r="G636" s="41">
        <f>I633</f>
        <v>31</v>
      </c>
      <c r="H636" s="41">
        <f>SUM(J633)</f>
        <v>20</v>
      </c>
      <c r="I636" s="42">
        <f>IFERROR(H636/G636,"")</f>
        <v>0.64516129032258063</v>
      </c>
    </row>
    <row r="637" spans="1:12">
      <c r="B637" s="56"/>
      <c r="C637" s="56"/>
      <c r="D637" s="56"/>
      <c r="E637" s="56"/>
    </row>
    <row r="638" spans="1:12">
      <c r="B638" s="56"/>
      <c r="C638" s="56"/>
      <c r="D638" s="56"/>
      <c r="E638" s="56"/>
    </row>
    <row r="639" spans="1:12">
      <c r="B639" s="56"/>
      <c r="C639" s="56"/>
      <c r="D639" s="56"/>
      <c r="E639" s="56"/>
    </row>
    <row r="640" spans="1:12">
      <c r="B640" s="56"/>
      <c r="C640" s="56"/>
      <c r="D640" s="56"/>
      <c r="E640" s="56"/>
    </row>
    <row r="641" spans="2:5">
      <c r="B641" s="56"/>
      <c r="C641" s="56"/>
      <c r="D641" s="56"/>
      <c r="E641" s="56"/>
    </row>
    <row r="642" spans="2:5">
      <c r="B642" s="56"/>
      <c r="C642" s="56"/>
      <c r="D642" s="56"/>
      <c r="E642" s="56"/>
    </row>
    <row r="643" spans="2:5">
      <c r="B643" s="56"/>
      <c r="C643" s="56"/>
      <c r="D643" s="56"/>
      <c r="E643" s="56"/>
    </row>
    <row r="644" spans="2:5">
      <c r="B644" s="56"/>
      <c r="C644" s="56"/>
      <c r="D644" s="56"/>
      <c r="E644" s="56"/>
    </row>
    <row r="645" spans="2:5">
      <c r="B645" s="56"/>
      <c r="C645" s="56"/>
      <c r="D645" s="56"/>
      <c r="E645" s="56"/>
    </row>
    <row r="646" spans="2:5">
      <c r="B646" s="56"/>
      <c r="C646" s="56"/>
      <c r="D646" s="56"/>
      <c r="E646" s="56"/>
    </row>
    <row r="647" spans="2:5">
      <c r="B647" s="56"/>
      <c r="C647" s="56"/>
      <c r="D647" s="56"/>
      <c r="E647" s="56"/>
    </row>
    <row r="648" spans="2:5">
      <c r="B648" s="56"/>
      <c r="C648" s="56"/>
      <c r="D648" s="56"/>
      <c r="E648" s="56"/>
    </row>
    <row r="649" spans="2:5">
      <c r="B649" s="56"/>
      <c r="C649" s="56"/>
      <c r="D649" s="56"/>
      <c r="E649" s="56"/>
    </row>
    <row r="650" spans="2:5">
      <c r="B650" s="56"/>
      <c r="C650" s="56"/>
      <c r="D650" s="56"/>
      <c r="E650" s="56"/>
    </row>
    <row r="651" spans="2:5">
      <c r="B651" s="56"/>
      <c r="C651" s="56"/>
      <c r="D651" s="56"/>
      <c r="E651" s="56"/>
    </row>
    <row r="652" spans="2:5">
      <c r="B652" s="56"/>
      <c r="C652" s="56"/>
      <c r="D652" s="56"/>
      <c r="E652" s="56"/>
    </row>
    <row r="653" spans="2:5">
      <c r="B653" s="56"/>
      <c r="C653" s="56"/>
      <c r="D653" s="56"/>
      <c r="E653" s="56"/>
    </row>
    <row r="654" spans="2:5">
      <c r="B654" s="56"/>
      <c r="C654" s="56"/>
      <c r="D654" s="56"/>
      <c r="E654" s="56"/>
    </row>
    <row r="655" spans="2:5">
      <c r="B655" s="56"/>
      <c r="C655" s="56"/>
      <c r="D655" s="56"/>
      <c r="E655" s="56"/>
    </row>
    <row r="656" spans="2:5">
      <c r="B656" s="56"/>
      <c r="C656" s="56"/>
      <c r="D656" s="56"/>
      <c r="E656" s="56"/>
    </row>
    <row r="657" spans="2:5">
      <c r="B657" s="56"/>
      <c r="C657" s="56"/>
      <c r="D657" s="56"/>
      <c r="E657" s="56"/>
    </row>
    <row r="658" spans="2:5">
      <c r="B658" s="56"/>
      <c r="C658" s="56"/>
      <c r="D658" s="56"/>
      <c r="E658" s="56"/>
    </row>
    <row r="659" spans="2:5">
      <c r="B659" s="56"/>
      <c r="C659" s="56"/>
      <c r="D659" s="56"/>
      <c r="E659" s="56"/>
    </row>
    <row r="660" spans="2:5">
      <c r="B660" s="56"/>
      <c r="C660" s="56"/>
      <c r="D660" s="56"/>
      <c r="E660" s="56"/>
    </row>
    <row r="661" spans="2:5">
      <c r="B661" s="56"/>
      <c r="C661" s="56"/>
      <c r="D661" s="56"/>
      <c r="E661" s="56"/>
    </row>
    <row r="662" spans="2:5">
      <c r="B662" s="56"/>
      <c r="C662" s="56"/>
      <c r="D662" s="56"/>
      <c r="E662" s="56"/>
    </row>
    <row r="663" spans="2:5">
      <c r="B663" s="56"/>
      <c r="C663" s="56"/>
      <c r="D663" s="56"/>
      <c r="E663" s="56"/>
    </row>
    <row r="664" spans="2:5">
      <c r="B664" s="56"/>
      <c r="C664" s="56"/>
      <c r="D664" s="56"/>
      <c r="E664" s="56"/>
    </row>
    <row r="665" spans="2:5">
      <c r="B665" s="56"/>
      <c r="C665" s="56"/>
      <c r="D665" s="56"/>
      <c r="E665" s="56"/>
    </row>
    <row r="666" spans="2:5">
      <c r="B666" s="56"/>
      <c r="C666" s="56"/>
      <c r="D666" s="56"/>
      <c r="E666" s="56"/>
    </row>
    <row r="667" spans="2:5">
      <c r="B667" s="56"/>
      <c r="C667" s="56"/>
      <c r="D667" s="56"/>
      <c r="E667" s="56"/>
    </row>
    <row r="668" spans="2:5">
      <c r="B668" s="56"/>
      <c r="C668" s="56"/>
      <c r="D668" s="56"/>
      <c r="E668" s="56"/>
    </row>
    <row r="669" spans="2:5">
      <c r="B669" s="56"/>
      <c r="C669" s="56"/>
      <c r="D669" s="56"/>
      <c r="E669" s="56"/>
    </row>
    <row r="670" spans="2:5">
      <c r="B670" s="56"/>
      <c r="C670" s="56"/>
      <c r="D670" s="56"/>
      <c r="E670" s="56"/>
    </row>
    <row r="671" spans="2:5">
      <c r="B671" s="56"/>
      <c r="C671" s="56"/>
      <c r="D671" s="56"/>
      <c r="E671" s="56"/>
    </row>
    <row r="672" spans="2:5">
      <c r="B672" s="56"/>
      <c r="C672" s="56"/>
      <c r="D672" s="56"/>
      <c r="E672" s="56"/>
    </row>
    <row r="673" spans="2:5">
      <c r="B673" s="56"/>
      <c r="C673" s="56"/>
      <c r="D673" s="56"/>
      <c r="E673" s="56"/>
    </row>
    <row r="674" spans="2:5">
      <c r="B674" s="56"/>
      <c r="C674" s="56"/>
      <c r="D674" s="56"/>
      <c r="E674" s="56"/>
    </row>
    <row r="675" spans="2:5">
      <c r="B675" s="56"/>
      <c r="C675" s="56"/>
      <c r="D675" s="56"/>
      <c r="E675" s="56"/>
    </row>
    <row r="676" spans="2:5">
      <c r="B676" s="56"/>
      <c r="C676" s="56"/>
      <c r="D676" s="56"/>
      <c r="E676" s="56"/>
    </row>
    <row r="677" spans="2:5">
      <c r="B677" s="56"/>
      <c r="C677" s="56"/>
      <c r="D677" s="56"/>
      <c r="E677" s="56"/>
    </row>
    <row r="678" spans="2:5">
      <c r="B678" s="56"/>
      <c r="C678" s="56"/>
      <c r="D678" s="56"/>
      <c r="E678" s="56"/>
    </row>
    <row r="679" spans="2:5">
      <c r="B679" s="56"/>
      <c r="C679" s="56"/>
      <c r="D679" s="56"/>
      <c r="E679" s="56"/>
    </row>
    <row r="680" spans="2:5">
      <c r="B680" s="56"/>
      <c r="C680" s="56"/>
      <c r="D680" s="56"/>
      <c r="E680" s="56"/>
    </row>
    <row r="681" spans="2:5">
      <c r="B681" s="56"/>
      <c r="C681" s="56"/>
      <c r="D681" s="56"/>
      <c r="E681" s="56"/>
    </row>
    <row r="682" spans="2:5">
      <c r="B682" s="56"/>
      <c r="C682" s="56"/>
      <c r="D682" s="56"/>
      <c r="E682" s="56"/>
    </row>
    <row r="683" spans="2:5">
      <c r="B683" s="56"/>
      <c r="C683" s="56"/>
      <c r="D683" s="56"/>
      <c r="E683" s="56"/>
    </row>
    <row r="684" spans="2:5">
      <c r="B684" s="56"/>
      <c r="C684" s="56"/>
      <c r="D684" s="56"/>
      <c r="E684" s="56"/>
    </row>
    <row r="685" spans="2:5">
      <c r="B685" s="56"/>
      <c r="C685" s="56"/>
      <c r="D685" s="56"/>
      <c r="E685" s="56"/>
    </row>
    <row r="686" spans="2:5">
      <c r="B686" s="56"/>
      <c r="C686" s="56"/>
      <c r="D686" s="56"/>
      <c r="E686" s="56"/>
    </row>
    <row r="687" spans="2:5">
      <c r="B687" s="56"/>
      <c r="C687" s="56"/>
      <c r="D687" s="56"/>
      <c r="E687" s="56"/>
    </row>
    <row r="688" spans="2:5">
      <c r="B688" s="56"/>
      <c r="C688" s="56"/>
      <c r="D688" s="56"/>
      <c r="E688" s="56"/>
    </row>
    <row r="689" spans="2:5">
      <c r="B689" s="56"/>
      <c r="C689" s="56"/>
      <c r="D689" s="56"/>
      <c r="E689" s="56"/>
    </row>
    <row r="690" spans="2:5">
      <c r="B690" s="56"/>
      <c r="C690" s="56"/>
      <c r="D690" s="56"/>
      <c r="E690" s="56"/>
    </row>
    <row r="691" spans="2:5">
      <c r="B691" s="56"/>
      <c r="C691" s="56"/>
      <c r="D691" s="56"/>
      <c r="E691" s="56"/>
    </row>
    <row r="692" spans="2:5">
      <c r="B692" s="56"/>
      <c r="C692" s="56"/>
      <c r="D692" s="56"/>
      <c r="E692" s="56"/>
    </row>
    <row r="693" spans="2:5">
      <c r="B693" s="56"/>
      <c r="C693" s="56"/>
      <c r="D693" s="56"/>
      <c r="E693" s="56"/>
    </row>
    <row r="694" spans="2:5">
      <c r="B694" s="56"/>
      <c r="C694" s="56"/>
      <c r="D694" s="56"/>
      <c r="E694" s="56"/>
    </row>
    <row r="695" spans="2:5">
      <c r="B695" s="56"/>
      <c r="C695" s="56"/>
      <c r="D695" s="56"/>
      <c r="E695" s="56"/>
    </row>
    <row r="696" spans="2:5">
      <c r="B696" s="56"/>
      <c r="C696" s="56"/>
      <c r="D696" s="56"/>
      <c r="E696" s="56"/>
    </row>
    <row r="697" spans="2:5">
      <c r="B697" s="56"/>
      <c r="C697" s="56"/>
      <c r="D697" s="56"/>
      <c r="E697" s="56"/>
    </row>
    <row r="698" spans="2:5">
      <c r="B698" s="56"/>
      <c r="C698" s="56"/>
      <c r="D698" s="56"/>
      <c r="E698" s="56"/>
    </row>
    <row r="699" spans="2:5">
      <c r="B699" s="56"/>
      <c r="C699" s="56"/>
      <c r="D699" s="56"/>
      <c r="E699" s="56"/>
    </row>
    <row r="700" spans="2:5">
      <c r="B700" s="56"/>
      <c r="C700" s="56"/>
      <c r="D700" s="56"/>
      <c r="E700" s="56"/>
    </row>
    <row r="701" spans="2:5">
      <c r="B701" s="56"/>
      <c r="C701" s="56"/>
      <c r="D701" s="56"/>
      <c r="E701" s="56"/>
    </row>
    <row r="702" spans="2:5">
      <c r="B702" s="56"/>
      <c r="C702" s="56"/>
      <c r="D702" s="56"/>
      <c r="E702" s="56"/>
    </row>
    <row r="703" spans="2:5">
      <c r="B703" s="56"/>
      <c r="C703" s="56"/>
      <c r="D703" s="56"/>
      <c r="E703" s="56"/>
    </row>
    <row r="704" spans="2:5">
      <c r="B704" s="56"/>
      <c r="C704" s="56"/>
      <c r="D704" s="56"/>
      <c r="E704" s="56"/>
    </row>
    <row r="705" spans="2:5">
      <c r="B705" s="56"/>
      <c r="C705" s="56"/>
      <c r="D705" s="56"/>
      <c r="E705" s="56"/>
    </row>
    <row r="706" spans="2:5">
      <c r="B706" s="56"/>
      <c r="C706" s="56"/>
      <c r="D706" s="56"/>
      <c r="E706" s="56"/>
    </row>
    <row r="707" spans="2:5">
      <c r="B707" s="56"/>
      <c r="C707" s="56"/>
      <c r="D707" s="56"/>
      <c r="E707" s="56"/>
    </row>
    <row r="708" spans="2:5">
      <c r="B708" s="56"/>
      <c r="C708" s="56"/>
      <c r="D708" s="56"/>
      <c r="E708" s="56"/>
    </row>
    <row r="709" spans="2:5">
      <c r="B709" s="56"/>
      <c r="C709" s="56"/>
      <c r="D709" s="56"/>
      <c r="E709" s="56"/>
    </row>
    <row r="710" spans="2:5">
      <c r="B710" s="56"/>
      <c r="C710" s="56"/>
      <c r="D710" s="56"/>
      <c r="E710" s="56"/>
    </row>
    <row r="711" spans="2:5">
      <c r="B711" s="56"/>
      <c r="C711" s="56"/>
      <c r="D711" s="56"/>
      <c r="E711" s="56"/>
    </row>
    <row r="712" spans="2:5">
      <c r="B712" s="56"/>
      <c r="C712" s="56"/>
      <c r="D712" s="56"/>
      <c r="E712" s="56"/>
    </row>
    <row r="713" spans="2:5">
      <c r="B713" s="56"/>
      <c r="C713" s="56"/>
      <c r="D713" s="56"/>
      <c r="E713" s="56"/>
    </row>
    <row r="714" spans="2:5">
      <c r="B714" s="56"/>
      <c r="C714" s="56"/>
      <c r="D714" s="56"/>
      <c r="E714" s="56"/>
    </row>
    <row r="715" spans="2:5">
      <c r="B715" s="56"/>
      <c r="C715" s="56"/>
      <c r="D715" s="56"/>
      <c r="E715" s="56"/>
    </row>
    <row r="716" spans="2:5">
      <c r="B716" s="56"/>
      <c r="C716" s="56"/>
      <c r="D716" s="56"/>
      <c r="E716" s="56"/>
    </row>
    <row r="717" spans="2:5">
      <c r="B717" s="56"/>
      <c r="C717" s="56"/>
      <c r="D717" s="56"/>
      <c r="E717" s="56"/>
    </row>
    <row r="718" spans="2:5">
      <c r="B718" s="56"/>
      <c r="C718" s="56"/>
      <c r="D718" s="56"/>
      <c r="E718" s="56"/>
    </row>
    <row r="719" spans="2:5">
      <c r="B719" s="56"/>
      <c r="C719" s="56"/>
      <c r="D719" s="56"/>
      <c r="E719" s="56"/>
    </row>
    <row r="720" spans="2:5">
      <c r="B720" s="56"/>
      <c r="C720" s="56"/>
      <c r="D720" s="56"/>
      <c r="E720" s="56"/>
    </row>
    <row r="721" spans="2:5">
      <c r="B721" s="56"/>
      <c r="C721" s="56"/>
      <c r="D721" s="56"/>
      <c r="E721" s="56"/>
    </row>
    <row r="722" spans="2:5">
      <c r="B722" s="56"/>
      <c r="C722" s="56"/>
      <c r="D722" s="56"/>
      <c r="E722" s="56"/>
    </row>
    <row r="723" spans="2:5">
      <c r="B723" s="56"/>
      <c r="C723" s="56"/>
      <c r="D723" s="56"/>
      <c r="E723" s="56"/>
    </row>
    <row r="724" spans="2:5">
      <c r="B724" s="56"/>
      <c r="C724" s="56"/>
      <c r="D724" s="56"/>
      <c r="E724" s="56"/>
    </row>
    <row r="725" spans="2:5">
      <c r="B725" s="56"/>
      <c r="C725" s="56"/>
      <c r="D725" s="56"/>
      <c r="E725" s="56"/>
    </row>
    <row r="726" spans="2:5">
      <c r="B726" s="56"/>
      <c r="C726" s="56"/>
      <c r="D726" s="56"/>
      <c r="E726" s="56"/>
    </row>
    <row r="727" spans="2:5">
      <c r="B727" s="56"/>
      <c r="C727" s="56"/>
      <c r="D727" s="56"/>
      <c r="E727" s="56"/>
    </row>
    <row r="728" spans="2:5">
      <c r="B728" s="56"/>
      <c r="C728" s="56"/>
      <c r="D728" s="56"/>
      <c r="E728" s="56"/>
    </row>
    <row r="729" spans="2:5">
      <c r="B729" s="56"/>
      <c r="C729" s="56"/>
      <c r="D729" s="56"/>
      <c r="E729" s="56"/>
    </row>
    <row r="730" spans="2:5">
      <c r="B730" s="56"/>
      <c r="C730" s="56"/>
      <c r="D730" s="56"/>
      <c r="E730" s="56"/>
    </row>
    <row r="731" spans="2:5">
      <c r="B731" s="56"/>
      <c r="C731" s="56"/>
      <c r="D731" s="56"/>
      <c r="E731" s="56"/>
    </row>
    <row r="732" spans="2:5">
      <c r="B732" s="56"/>
      <c r="C732" s="56"/>
      <c r="D732" s="56"/>
      <c r="E732" s="56"/>
    </row>
    <row r="733" spans="2:5">
      <c r="B733" s="56"/>
      <c r="C733" s="56"/>
      <c r="D733" s="56"/>
      <c r="E733" s="56"/>
    </row>
    <row r="734" spans="2:5">
      <c r="B734" s="56"/>
      <c r="C734" s="56"/>
      <c r="D734" s="56"/>
      <c r="E734" s="56"/>
    </row>
    <row r="735" spans="2:5">
      <c r="B735" s="56"/>
      <c r="C735" s="56"/>
      <c r="D735" s="56"/>
      <c r="E735" s="56"/>
    </row>
    <row r="736" spans="2:5">
      <c r="B736" s="56"/>
      <c r="C736" s="56"/>
      <c r="D736" s="56"/>
      <c r="E736" s="56"/>
    </row>
    <row r="737" spans="2:5">
      <c r="B737" s="56"/>
      <c r="C737" s="56"/>
      <c r="D737" s="56"/>
      <c r="E737" s="56"/>
    </row>
    <row r="738" spans="2:5">
      <c r="B738" s="56"/>
      <c r="C738" s="56"/>
      <c r="D738" s="56"/>
      <c r="E738" s="56"/>
    </row>
    <row r="739" spans="2:5">
      <c r="B739" s="56"/>
      <c r="C739" s="56"/>
      <c r="D739" s="56"/>
      <c r="E739" s="56"/>
    </row>
    <row r="740" spans="2:5">
      <c r="B740" s="56"/>
      <c r="C740" s="56"/>
      <c r="D740" s="56"/>
      <c r="E740" s="56"/>
    </row>
    <row r="741" spans="2:5">
      <c r="B741" s="56"/>
      <c r="C741" s="56"/>
      <c r="D741" s="56"/>
      <c r="E741" s="56"/>
    </row>
    <row r="742" spans="2:5">
      <c r="B742" s="56"/>
      <c r="C742" s="56"/>
      <c r="D742" s="56"/>
      <c r="E742" s="56"/>
    </row>
    <row r="743" spans="2:5">
      <c r="B743" s="56"/>
      <c r="C743" s="56"/>
      <c r="D743" s="56"/>
      <c r="E743" s="56"/>
    </row>
    <row r="744" spans="2:5">
      <c r="B744" s="56"/>
      <c r="C744" s="56"/>
      <c r="D744" s="56"/>
      <c r="E744" s="56"/>
    </row>
    <row r="745" spans="2:5">
      <c r="B745" s="56"/>
      <c r="C745" s="56"/>
      <c r="D745" s="56"/>
      <c r="E745" s="56"/>
    </row>
    <row r="746" spans="2:5">
      <c r="B746" s="56"/>
      <c r="C746" s="56"/>
      <c r="D746" s="56"/>
      <c r="E746" s="56"/>
    </row>
    <row r="747" spans="2:5">
      <c r="B747" s="56"/>
      <c r="C747" s="56"/>
      <c r="D747" s="56"/>
      <c r="E747" s="56"/>
    </row>
    <row r="748" spans="2:5">
      <c r="B748" s="56"/>
      <c r="C748" s="56"/>
      <c r="D748" s="56"/>
      <c r="E748" s="56"/>
    </row>
    <row r="749" spans="2:5">
      <c r="B749" s="56"/>
      <c r="C749" s="56"/>
      <c r="D749" s="56"/>
      <c r="E749" s="56"/>
    </row>
    <row r="750" spans="2:5">
      <c r="B750" s="56"/>
      <c r="C750" s="56"/>
      <c r="D750" s="56"/>
      <c r="E750" s="56"/>
    </row>
    <row r="751" spans="2:5">
      <c r="B751" s="56"/>
      <c r="C751" s="56"/>
      <c r="D751" s="56"/>
      <c r="E751" s="56"/>
    </row>
    <row r="752" spans="2:5">
      <c r="B752" s="56"/>
      <c r="C752" s="56"/>
      <c r="D752" s="56"/>
      <c r="E752" s="56"/>
    </row>
    <row r="753" spans="2:5">
      <c r="B753" s="56"/>
      <c r="C753" s="56"/>
      <c r="D753" s="56"/>
      <c r="E753" s="56"/>
    </row>
    <row r="754" spans="2:5">
      <c r="B754" s="56"/>
      <c r="C754" s="56"/>
      <c r="D754" s="56"/>
      <c r="E754" s="56"/>
    </row>
    <row r="755" spans="2:5">
      <c r="B755" s="56"/>
      <c r="C755" s="56"/>
      <c r="D755" s="56"/>
      <c r="E755" s="56"/>
    </row>
    <row r="756" spans="2:5">
      <c r="B756" s="56"/>
      <c r="C756" s="56"/>
      <c r="D756" s="56"/>
      <c r="E756" s="56"/>
    </row>
    <row r="757" spans="2:5">
      <c r="B757" s="56"/>
      <c r="C757" s="56"/>
      <c r="D757" s="56"/>
      <c r="E757" s="56"/>
    </row>
    <row r="758" spans="2:5">
      <c r="B758" s="56"/>
      <c r="C758" s="56"/>
      <c r="D758" s="56"/>
      <c r="E758" s="56"/>
    </row>
    <row r="759" spans="2:5">
      <c r="B759" s="56"/>
      <c r="C759" s="56"/>
      <c r="D759" s="56"/>
      <c r="E759" s="56"/>
    </row>
    <row r="760" spans="2:5">
      <c r="B760" s="56"/>
      <c r="C760" s="56"/>
      <c r="D760" s="56"/>
      <c r="E760" s="56"/>
    </row>
    <row r="761" spans="2:5">
      <c r="B761" s="56"/>
      <c r="C761" s="56"/>
      <c r="D761" s="56"/>
      <c r="E761" s="56"/>
    </row>
    <row r="762" spans="2:5">
      <c r="B762" s="56"/>
      <c r="C762" s="56"/>
      <c r="D762" s="56"/>
      <c r="E762" s="56"/>
    </row>
    <row r="763" spans="2:5">
      <c r="B763" s="56"/>
      <c r="C763" s="56"/>
      <c r="D763" s="56"/>
      <c r="E763" s="56"/>
    </row>
    <row r="764" spans="2:5">
      <c r="B764" s="56"/>
      <c r="C764" s="56"/>
      <c r="D764" s="56"/>
      <c r="E764" s="56"/>
    </row>
  </sheetData>
  <mergeCells count="51">
    <mergeCell ref="G413:H413"/>
    <mergeCell ref="G468:H468"/>
    <mergeCell ref="G286:H286"/>
    <mergeCell ref="B8:E8"/>
    <mergeCell ref="G451:H451"/>
    <mergeCell ref="B9:B10"/>
    <mergeCell ref="C9:E9"/>
    <mergeCell ref="B11:B65"/>
    <mergeCell ref="B66:B120"/>
    <mergeCell ref="G11:H11"/>
    <mergeCell ref="G66:H66"/>
    <mergeCell ref="I451:L451"/>
    <mergeCell ref="I176:L176"/>
    <mergeCell ref="G176:H176"/>
    <mergeCell ref="B231:B285"/>
    <mergeCell ref="B286:B340"/>
    <mergeCell ref="B176:B230"/>
    <mergeCell ref="G231:H231"/>
    <mergeCell ref="I231:L231"/>
    <mergeCell ref="I286:L286"/>
    <mergeCell ref="B341:B395"/>
    <mergeCell ref="G341:H341"/>
    <mergeCell ref="I341:L341"/>
    <mergeCell ref="G193:H193"/>
    <mergeCell ref="G248:H248"/>
    <mergeCell ref="G303:H303"/>
    <mergeCell ref="G358:H358"/>
    <mergeCell ref="B506:B560"/>
    <mergeCell ref="B561:B615"/>
    <mergeCell ref="I396:L396"/>
    <mergeCell ref="B616:B636"/>
    <mergeCell ref="G616:H616"/>
    <mergeCell ref="I616:L616"/>
    <mergeCell ref="B396:B450"/>
    <mergeCell ref="G561:H561"/>
    <mergeCell ref="I561:L561"/>
    <mergeCell ref="G506:H506"/>
    <mergeCell ref="I506:L506"/>
    <mergeCell ref="G396:H396"/>
    <mergeCell ref="B451:B505"/>
    <mergeCell ref="G523:H523"/>
    <mergeCell ref="G578:H578"/>
    <mergeCell ref="G633:H633"/>
    <mergeCell ref="I11:L11"/>
    <mergeCell ref="I66:L66"/>
    <mergeCell ref="B121:B175"/>
    <mergeCell ref="G28:H28"/>
    <mergeCell ref="G83:H83"/>
    <mergeCell ref="G121:H121"/>
    <mergeCell ref="I121:L121"/>
    <mergeCell ref="G138:H138"/>
  </mergeCells>
  <conditionalFormatting sqref="B9:E10">
    <cfRule type="containsText" dxfId="967" priority="189" operator="containsText" text="LOW-CV">
      <formula>NOT(ISERROR(SEARCH("LOW-CV",B9)))</formula>
    </cfRule>
  </conditionalFormatting>
  <conditionalFormatting sqref="C176:C230">
    <cfRule type="duplicateValues" dxfId="966" priority="185"/>
  </conditionalFormatting>
  <conditionalFormatting sqref="C231:C285">
    <cfRule type="duplicateValues" dxfId="965" priority="184"/>
  </conditionalFormatting>
  <conditionalFormatting sqref="C286:C340">
    <cfRule type="duplicateValues" dxfId="964" priority="183"/>
  </conditionalFormatting>
  <conditionalFormatting sqref="C341:C395">
    <cfRule type="duplicateValues" dxfId="963" priority="182"/>
  </conditionalFormatting>
  <conditionalFormatting sqref="C396:C450">
    <cfRule type="duplicateValues" dxfId="962" priority="181"/>
  </conditionalFormatting>
  <conditionalFormatting sqref="C451:C505">
    <cfRule type="duplicateValues" dxfId="961" priority="180"/>
  </conditionalFormatting>
  <conditionalFormatting sqref="C506:C524 C534:C560">
    <cfRule type="duplicateValues" dxfId="960" priority="179"/>
  </conditionalFormatting>
  <conditionalFormatting sqref="C561:C564 C566:C615">
    <cfRule type="duplicateValues" dxfId="959" priority="178"/>
  </conditionalFormatting>
  <conditionalFormatting sqref="C43:C65">
    <cfRule type="duplicateValues" dxfId="958" priority="176"/>
  </conditionalFormatting>
  <conditionalFormatting sqref="C87:C120">
    <cfRule type="duplicateValues" dxfId="957" priority="175"/>
  </conditionalFormatting>
  <conditionalFormatting sqref="C121:C230">
    <cfRule type="duplicateValues" dxfId="956" priority="136"/>
    <cfRule type="duplicateValues" dxfId="955" priority="174"/>
  </conditionalFormatting>
  <conditionalFormatting sqref="C231:C340">
    <cfRule type="duplicateValues" dxfId="954" priority="135"/>
    <cfRule type="duplicateValues" dxfId="953" priority="173"/>
  </conditionalFormatting>
  <conditionalFormatting sqref="C341:C450">
    <cfRule type="duplicateValues" dxfId="952" priority="134"/>
    <cfRule type="duplicateValues" dxfId="951" priority="172"/>
  </conditionalFormatting>
  <conditionalFormatting sqref="C451:C524 C534:C560">
    <cfRule type="duplicateValues" dxfId="950" priority="133"/>
    <cfRule type="duplicateValues" dxfId="949" priority="171"/>
  </conditionalFormatting>
  <conditionalFormatting sqref="C21 C27 C34 C36:C37 C41:C42">
    <cfRule type="duplicateValues" dxfId="948" priority="139"/>
  </conditionalFormatting>
  <conditionalFormatting sqref="C21 C27 C34 C36:C37 C41:C65 C87:C120">
    <cfRule type="duplicateValues" dxfId="947" priority="137"/>
  </conditionalFormatting>
  <conditionalFormatting sqref="C35">
    <cfRule type="duplicateValues" dxfId="946" priority="129"/>
  </conditionalFormatting>
  <conditionalFormatting sqref="C35">
    <cfRule type="duplicateValues" dxfId="945" priority="128"/>
  </conditionalFormatting>
  <conditionalFormatting sqref="C35">
    <cfRule type="duplicateValues" dxfId="944" priority="127"/>
  </conditionalFormatting>
  <conditionalFormatting sqref="C35">
    <cfRule type="duplicateValues" dxfId="943" priority="126"/>
  </conditionalFormatting>
  <conditionalFormatting sqref="C14">
    <cfRule type="duplicateValues" dxfId="942" priority="125"/>
  </conditionalFormatting>
  <conditionalFormatting sqref="C14">
    <cfRule type="duplicateValues" dxfId="941" priority="124"/>
  </conditionalFormatting>
  <conditionalFormatting sqref="C14">
    <cfRule type="duplicateValues" dxfId="940" priority="123"/>
  </conditionalFormatting>
  <conditionalFormatting sqref="C14">
    <cfRule type="duplicateValues" dxfId="939" priority="122"/>
  </conditionalFormatting>
  <conditionalFormatting sqref="C28:C34">
    <cfRule type="duplicateValues" dxfId="938" priority="121"/>
  </conditionalFormatting>
  <conditionalFormatting sqref="C28:C34">
    <cfRule type="duplicateValues" dxfId="937" priority="120"/>
  </conditionalFormatting>
  <conditionalFormatting sqref="C28:C34">
    <cfRule type="duplicateValues" dxfId="936" priority="119"/>
  </conditionalFormatting>
  <conditionalFormatting sqref="C25">
    <cfRule type="duplicateValues" dxfId="935" priority="118"/>
  </conditionalFormatting>
  <conditionalFormatting sqref="C25">
    <cfRule type="duplicateValues" dxfId="934" priority="117"/>
  </conditionalFormatting>
  <conditionalFormatting sqref="C25">
    <cfRule type="duplicateValues" dxfId="933" priority="116"/>
  </conditionalFormatting>
  <conditionalFormatting sqref="C25">
    <cfRule type="duplicateValues" dxfId="932" priority="115"/>
  </conditionalFormatting>
  <conditionalFormatting sqref="C15:C17">
    <cfRule type="duplicateValues" dxfId="931" priority="111"/>
  </conditionalFormatting>
  <conditionalFormatting sqref="C15:C17">
    <cfRule type="duplicateValues" dxfId="930" priority="110"/>
  </conditionalFormatting>
  <conditionalFormatting sqref="C15:C17">
    <cfRule type="duplicateValues" dxfId="929" priority="109"/>
  </conditionalFormatting>
  <conditionalFormatting sqref="C18:C20">
    <cfRule type="duplicateValues" dxfId="928" priority="108"/>
  </conditionalFormatting>
  <conditionalFormatting sqref="C18:C20">
    <cfRule type="duplicateValues" dxfId="927" priority="107"/>
  </conditionalFormatting>
  <conditionalFormatting sqref="C18:C20">
    <cfRule type="duplicateValues" dxfId="926" priority="106"/>
  </conditionalFormatting>
  <conditionalFormatting sqref="C22">
    <cfRule type="duplicateValues" dxfId="925" priority="105"/>
  </conditionalFormatting>
  <conditionalFormatting sqref="C22">
    <cfRule type="duplicateValues" dxfId="924" priority="104"/>
  </conditionalFormatting>
  <conditionalFormatting sqref="C22">
    <cfRule type="duplicateValues" dxfId="923" priority="103"/>
  </conditionalFormatting>
  <conditionalFormatting sqref="C21">
    <cfRule type="duplicateValues" dxfId="922" priority="102"/>
  </conditionalFormatting>
  <conditionalFormatting sqref="C21">
    <cfRule type="duplicateValues" dxfId="921" priority="101"/>
  </conditionalFormatting>
  <conditionalFormatting sqref="C21">
    <cfRule type="duplicateValues" dxfId="920" priority="100"/>
  </conditionalFormatting>
  <conditionalFormatting sqref="C23">
    <cfRule type="duplicateValues" dxfId="919" priority="99"/>
  </conditionalFormatting>
  <conditionalFormatting sqref="C23">
    <cfRule type="duplicateValues" dxfId="918" priority="98"/>
  </conditionalFormatting>
  <conditionalFormatting sqref="C23">
    <cfRule type="duplicateValues" dxfId="917" priority="97"/>
  </conditionalFormatting>
  <conditionalFormatting sqref="C24">
    <cfRule type="duplicateValues" dxfId="916" priority="96"/>
  </conditionalFormatting>
  <conditionalFormatting sqref="C24">
    <cfRule type="duplicateValues" dxfId="915" priority="95"/>
  </conditionalFormatting>
  <conditionalFormatting sqref="C24">
    <cfRule type="duplicateValues" dxfId="914" priority="94"/>
  </conditionalFormatting>
  <conditionalFormatting sqref="C25:C28">
    <cfRule type="duplicateValues" dxfId="913" priority="93"/>
  </conditionalFormatting>
  <conditionalFormatting sqref="C25:C28">
    <cfRule type="duplicateValues" dxfId="912" priority="92"/>
  </conditionalFormatting>
  <conditionalFormatting sqref="C25:C28">
    <cfRule type="duplicateValues" dxfId="911" priority="91"/>
  </conditionalFormatting>
  <conditionalFormatting sqref="C26">
    <cfRule type="duplicateValues" dxfId="910" priority="90"/>
  </conditionalFormatting>
  <conditionalFormatting sqref="C26">
    <cfRule type="duplicateValues" dxfId="909" priority="89"/>
  </conditionalFormatting>
  <conditionalFormatting sqref="C26">
    <cfRule type="duplicateValues" dxfId="908" priority="88"/>
  </conditionalFormatting>
  <conditionalFormatting sqref="C26">
    <cfRule type="duplicateValues" dxfId="907" priority="87"/>
  </conditionalFormatting>
  <conditionalFormatting sqref="C25">
    <cfRule type="duplicateValues" dxfId="906" priority="86"/>
  </conditionalFormatting>
  <conditionalFormatting sqref="C25">
    <cfRule type="duplicateValues" dxfId="905" priority="85"/>
  </conditionalFormatting>
  <conditionalFormatting sqref="C25">
    <cfRule type="duplicateValues" dxfId="904" priority="84"/>
  </conditionalFormatting>
  <conditionalFormatting sqref="C25">
    <cfRule type="duplicateValues" dxfId="903" priority="83"/>
  </conditionalFormatting>
  <conditionalFormatting sqref="C25">
    <cfRule type="duplicateValues" dxfId="902" priority="82"/>
  </conditionalFormatting>
  <conditionalFormatting sqref="C25">
    <cfRule type="duplicateValues" dxfId="901" priority="81"/>
  </conditionalFormatting>
  <conditionalFormatting sqref="C25">
    <cfRule type="duplicateValues" dxfId="900" priority="80"/>
  </conditionalFormatting>
  <conditionalFormatting sqref="C28">
    <cfRule type="duplicateValues" dxfId="899" priority="79"/>
  </conditionalFormatting>
  <conditionalFormatting sqref="C28">
    <cfRule type="duplicateValues" dxfId="898" priority="78"/>
  </conditionalFormatting>
  <conditionalFormatting sqref="C26">
    <cfRule type="duplicateValues" dxfId="897" priority="77"/>
  </conditionalFormatting>
  <conditionalFormatting sqref="C26">
    <cfRule type="duplicateValues" dxfId="896" priority="76"/>
  </conditionalFormatting>
  <conditionalFormatting sqref="C26">
    <cfRule type="duplicateValues" dxfId="895" priority="75"/>
  </conditionalFormatting>
  <conditionalFormatting sqref="C26">
    <cfRule type="duplicateValues" dxfId="894" priority="74"/>
  </conditionalFormatting>
  <conditionalFormatting sqref="C24">
    <cfRule type="duplicateValues" dxfId="893" priority="73"/>
  </conditionalFormatting>
  <conditionalFormatting sqref="C24">
    <cfRule type="duplicateValues" dxfId="892" priority="72"/>
  </conditionalFormatting>
  <conditionalFormatting sqref="C24">
    <cfRule type="duplicateValues" dxfId="891" priority="71"/>
  </conditionalFormatting>
  <conditionalFormatting sqref="C25">
    <cfRule type="duplicateValues" dxfId="890" priority="70"/>
  </conditionalFormatting>
  <conditionalFormatting sqref="C25">
    <cfRule type="duplicateValues" dxfId="889" priority="69"/>
  </conditionalFormatting>
  <conditionalFormatting sqref="C25">
    <cfRule type="duplicateValues" dxfId="888" priority="68"/>
  </conditionalFormatting>
  <conditionalFormatting sqref="C27">
    <cfRule type="duplicateValues" dxfId="887" priority="67"/>
  </conditionalFormatting>
  <conditionalFormatting sqref="C27">
    <cfRule type="duplicateValues" dxfId="886" priority="66"/>
  </conditionalFormatting>
  <conditionalFormatting sqref="C27">
    <cfRule type="duplicateValues" dxfId="885" priority="65"/>
  </conditionalFormatting>
  <conditionalFormatting sqref="C27">
    <cfRule type="duplicateValues" dxfId="884" priority="64"/>
  </conditionalFormatting>
  <conditionalFormatting sqref="C26">
    <cfRule type="duplicateValues" dxfId="883" priority="63"/>
  </conditionalFormatting>
  <conditionalFormatting sqref="C26">
    <cfRule type="duplicateValues" dxfId="882" priority="62"/>
  </conditionalFormatting>
  <conditionalFormatting sqref="C26">
    <cfRule type="duplicateValues" dxfId="881" priority="61"/>
  </conditionalFormatting>
  <conditionalFormatting sqref="C26">
    <cfRule type="duplicateValues" dxfId="880" priority="60"/>
  </conditionalFormatting>
  <conditionalFormatting sqref="C26">
    <cfRule type="duplicateValues" dxfId="879" priority="59"/>
  </conditionalFormatting>
  <conditionalFormatting sqref="C26">
    <cfRule type="duplicateValues" dxfId="878" priority="58"/>
  </conditionalFormatting>
  <conditionalFormatting sqref="C26">
    <cfRule type="duplicateValues" dxfId="877" priority="57"/>
  </conditionalFormatting>
  <conditionalFormatting sqref="C40">
    <cfRule type="duplicateValues" dxfId="876" priority="54"/>
  </conditionalFormatting>
  <conditionalFormatting sqref="C40">
    <cfRule type="duplicateValues" dxfId="875" priority="53"/>
  </conditionalFormatting>
  <conditionalFormatting sqref="C40">
    <cfRule type="duplicateValues" dxfId="874" priority="52"/>
  </conditionalFormatting>
  <conditionalFormatting sqref="C40">
    <cfRule type="duplicateValues" dxfId="873" priority="51"/>
  </conditionalFormatting>
  <conditionalFormatting sqref="C38:C39">
    <cfRule type="duplicateValues" dxfId="872" priority="50"/>
  </conditionalFormatting>
  <conditionalFormatting sqref="C38:C39">
    <cfRule type="duplicateValues" dxfId="871" priority="49"/>
  </conditionalFormatting>
  <conditionalFormatting sqref="C38:C39">
    <cfRule type="duplicateValues" dxfId="870" priority="48"/>
  </conditionalFormatting>
  <conditionalFormatting sqref="C38:C39">
    <cfRule type="duplicateValues" dxfId="869" priority="47"/>
  </conditionalFormatting>
  <conditionalFormatting sqref="C39:C40">
    <cfRule type="duplicateValues" dxfId="868" priority="46"/>
  </conditionalFormatting>
  <conditionalFormatting sqref="C39:C40">
    <cfRule type="duplicateValues" dxfId="867" priority="45"/>
  </conditionalFormatting>
  <conditionalFormatting sqref="C38">
    <cfRule type="duplicateValues" dxfId="866" priority="44"/>
  </conditionalFormatting>
  <conditionalFormatting sqref="C38">
    <cfRule type="duplicateValues" dxfId="865" priority="43"/>
  </conditionalFormatting>
  <conditionalFormatting sqref="C38">
    <cfRule type="duplicateValues" dxfId="864" priority="42"/>
  </conditionalFormatting>
  <conditionalFormatting sqref="C38">
    <cfRule type="duplicateValues" dxfId="863" priority="41"/>
  </conditionalFormatting>
  <conditionalFormatting sqref="C36:C37">
    <cfRule type="duplicateValues" dxfId="862" priority="40"/>
  </conditionalFormatting>
  <conditionalFormatting sqref="C36:C37">
    <cfRule type="duplicateValues" dxfId="861" priority="39"/>
  </conditionalFormatting>
  <conditionalFormatting sqref="C36:C37">
    <cfRule type="duplicateValues" dxfId="860" priority="38"/>
  </conditionalFormatting>
  <conditionalFormatting sqref="C36:C37">
    <cfRule type="duplicateValues" dxfId="859" priority="37"/>
  </conditionalFormatting>
  <conditionalFormatting sqref="C68">
    <cfRule type="duplicateValues" dxfId="858" priority="36"/>
  </conditionalFormatting>
  <conditionalFormatting sqref="C68">
    <cfRule type="duplicateValues" dxfId="857" priority="35"/>
  </conditionalFormatting>
  <conditionalFormatting sqref="C68">
    <cfRule type="duplicateValues" dxfId="856" priority="34"/>
  </conditionalFormatting>
  <conditionalFormatting sqref="C68">
    <cfRule type="duplicateValues" dxfId="855" priority="33"/>
  </conditionalFormatting>
  <conditionalFormatting sqref="C72">
    <cfRule type="duplicateValues" dxfId="854" priority="32"/>
  </conditionalFormatting>
  <conditionalFormatting sqref="C72">
    <cfRule type="duplicateValues" dxfId="853" priority="31"/>
  </conditionalFormatting>
  <conditionalFormatting sqref="C72">
    <cfRule type="duplicateValues" dxfId="852" priority="30"/>
  </conditionalFormatting>
  <conditionalFormatting sqref="C73:C74">
    <cfRule type="duplicateValues" dxfId="851" priority="29"/>
  </conditionalFormatting>
  <conditionalFormatting sqref="C73:C74">
    <cfRule type="duplicateValues" dxfId="850" priority="28"/>
  </conditionalFormatting>
  <conditionalFormatting sqref="C73:C74">
    <cfRule type="duplicateValues" dxfId="849" priority="27"/>
  </conditionalFormatting>
  <conditionalFormatting sqref="C75">
    <cfRule type="duplicateValues" dxfId="848" priority="26"/>
  </conditionalFormatting>
  <conditionalFormatting sqref="C75">
    <cfRule type="duplicateValues" dxfId="847" priority="25"/>
  </conditionalFormatting>
  <conditionalFormatting sqref="C75">
    <cfRule type="duplicateValues" dxfId="846" priority="24"/>
  </conditionalFormatting>
  <conditionalFormatting sqref="C76">
    <cfRule type="duplicateValues" dxfId="845" priority="23"/>
  </conditionalFormatting>
  <conditionalFormatting sqref="C76">
    <cfRule type="duplicateValues" dxfId="844" priority="22"/>
  </conditionalFormatting>
  <conditionalFormatting sqref="C76">
    <cfRule type="duplicateValues" dxfId="843" priority="21"/>
  </conditionalFormatting>
  <conditionalFormatting sqref="C76">
    <cfRule type="duplicateValues" dxfId="842" priority="20"/>
  </conditionalFormatting>
  <conditionalFormatting sqref="C77:C79">
    <cfRule type="duplicateValues" dxfId="841" priority="19"/>
  </conditionalFormatting>
  <conditionalFormatting sqref="C77:C79">
    <cfRule type="duplicateValues" dxfId="840" priority="18"/>
  </conditionalFormatting>
  <conditionalFormatting sqref="C77:C79">
    <cfRule type="duplicateValues" dxfId="839" priority="17"/>
  </conditionalFormatting>
  <conditionalFormatting sqref="C82:C84">
    <cfRule type="duplicateValues" dxfId="838" priority="16"/>
  </conditionalFormatting>
  <conditionalFormatting sqref="C82:C84">
    <cfRule type="duplicateValues" dxfId="837" priority="15"/>
  </conditionalFormatting>
  <conditionalFormatting sqref="C82:C84">
    <cfRule type="duplicateValues" dxfId="836" priority="14"/>
  </conditionalFormatting>
  <conditionalFormatting sqref="C85:C86">
    <cfRule type="duplicateValues" dxfId="835" priority="13"/>
  </conditionalFormatting>
  <conditionalFormatting sqref="C85:C86">
    <cfRule type="duplicateValues" dxfId="834" priority="12"/>
  </conditionalFormatting>
  <conditionalFormatting sqref="C85:C86">
    <cfRule type="duplicateValues" dxfId="833" priority="11"/>
  </conditionalFormatting>
  <conditionalFormatting sqref="C85:C86">
    <cfRule type="duplicateValues" dxfId="832" priority="10"/>
  </conditionalFormatting>
  <conditionalFormatting sqref="C525:C530">
    <cfRule type="duplicateValues" dxfId="831" priority="9"/>
  </conditionalFormatting>
  <conditionalFormatting sqref="C525:C530">
    <cfRule type="duplicateValues" dxfId="830" priority="7"/>
    <cfRule type="duplicateValues" dxfId="829" priority="8"/>
  </conditionalFormatting>
  <conditionalFormatting sqref="C531:C533">
    <cfRule type="duplicateValues" dxfId="828" priority="3"/>
  </conditionalFormatting>
  <conditionalFormatting sqref="C531:C533">
    <cfRule type="duplicateValues" dxfId="827" priority="1"/>
    <cfRule type="duplicateValues" dxfId="826" priority="2"/>
  </conditionalFormatting>
  <conditionalFormatting sqref="C616:C636">
    <cfRule type="duplicateValues" dxfId="825" priority="6762"/>
  </conditionalFormatting>
  <conditionalFormatting sqref="C561:C564 C566:C636">
    <cfRule type="duplicateValues" dxfId="824" priority="6763"/>
    <cfRule type="duplicateValues" dxfId="823" priority="676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E7" sqref="E7"/>
    </sheetView>
  </sheetViews>
  <sheetFormatPr defaultRowHeight="15"/>
  <cols>
    <col min="1" max="1" width="13.140625" customWidth="1"/>
    <col min="2" max="3" width="7" customWidth="1"/>
    <col min="4" max="4" width="4.85546875" customWidth="1"/>
    <col min="5" max="6" width="7" customWidth="1"/>
    <col min="7" max="7" width="5.28515625" customWidth="1"/>
    <col min="8" max="9" width="7" customWidth="1"/>
    <col min="10" max="10" width="5.28515625" customWidth="1"/>
    <col min="11" max="11" width="5.7109375" customWidth="1"/>
    <col min="12" max="12" width="6.5703125" customWidth="1"/>
    <col min="13" max="13" width="5.28515625" customWidth="1"/>
    <col min="14" max="14" width="11" customWidth="1"/>
    <col min="15" max="15" width="11.5703125" customWidth="1"/>
    <col min="16" max="16" width="5.28515625" customWidth="1"/>
  </cols>
  <sheetData>
    <row r="1" spans="1:16" ht="20.25">
      <c r="A1" s="1041" t="s">
        <v>47</v>
      </c>
      <c r="B1" s="1042"/>
      <c r="C1" s="1042"/>
      <c r="D1" s="1042"/>
      <c r="E1" s="1042"/>
      <c r="F1" s="1042"/>
      <c r="G1" s="1042"/>
      <c r="H1" s="1042"/>
      <c r="I1" s="1042"/>
      <c r="J1" s="1042"/>
      <c r="K1" s="1042"/>
      <c r="L1" s="1042"/>
      <c r="M1" s="1042"/>
      <c r="N1" s="1042"/>
      <c r="O1" s="1042"/>
      <c r="P1" s="1042"/>
    </row>
    <row r="2" spans="1:16" ht="15" customHeight="1">
      <c r="A2" s="1038" t="e">
        <f>+'Distribution To ROM'!#REF!</f>
        <v>#REF!</v>
      </c>
      <c r="B2" s="1039"/>
      <c r="C2" s="1039"/>
      <c r="D2" s="1039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21" customHeight="1">
      <c r="A3" s="1040" t="s">
        <v>45</v>
      </c>
      <c r="B3" s="1040"/>
      <c r="C3" s="1040"/>
      <c r="D3" s="1040"/>
      <c r="E3" s="1040"/>
      <c r="F3" s="1040"/>
      <c r="G3" s="1040"/>
      <c r="H3" s="1040"/>
      <c r="I3" s="1040"/>
      <c r="J3" s="1040"/>
      <c r="K3" s="1040"/>
      <c r="L3" s="1040"/>
      <c r="M3" s="1040"/>
      <c r="N3" s="1040"/>
      <c r="O3" s="1040"/>
      <c r="P3" s="1040"/>
    </row>
    <row r="4" spans="1:16" ht="15.75" customHeight="1">
      <c r="A4" s="32" t="s">
        <v>18</v>
      </c>
      <c r="B4" s="19" t="s">
        <v>24</v>
      </c>
      <c r="C4" s="18" t="s">
        <v>25</v>
      </c>
      <c r="D4" s="1036" t="s">
        <v>28</v>
      </c>
      <c r="E4" s="17" t="s">
        <v>24</v>
      </c>
      <c r="F4" s="18" t="s">
        <v>25</v>
      </c>
      <c r="G4" s="1036" t="s">
        <v>28</v>
      </c>
      <c r="H4" s="17" t="s">
        <v>24</v>
      </c>
      <c r="I4" s="18" t="s">
        <v>25</v>
      </c>
      <c r="J4" s="1036" t="s">
        <v>28</v>
      </c>
      <c r="K4" s="17" t="s">
        <v>24</v>
      </c>
      <c r="L4" s="18" t="s">
        <v>25</v>
      </c>
      <c r="M4" s="1036" t="s">
        <v>28</v>
      </c>
      <c r="N4" s="17" t="s">
        <v>24</v>
      </c>
      <c r="O4" s="18" t="s">
        <v>25</v>
      </c>
      <c r="P4" s="1036" t="s">
        <v>28</v>
      </c>
    </row>
    <row r="5" spans="1:16">
      <c r="A5" s="21" t="s">
        <v>16</v>
      </c>
      <c r="B5" s="20" t="s">
        <v>20</v>
      </c>
      <c r="C5" s="10" t="s">
        <v>20</v>
      </c>
      <c r="D5" s="1037"/>
      <c r="E5" s="9" t="s">
        <v>21</v>
      </c>
      <c r="F5" s="10" t="s">
        <v>21</v>
      </c>
      <c r="G5" s="1037"/>
      <c r="H5" s="9" t="s">
        <v>22</v>
      </c>
      <c r="I5" s="10" t="s">
        <v>22</v>
      </c>
      <c r="J5" s="1037"/>
      <c r="K5" s="7" t="s">
        <v>17</v>
      </c>
      <c r="L5" s="8" t="s">
        <v>17</v>
      </c>
      <c r="M5" s="1037"/>
      <c r="N5" s="7" t="s">
        <v>26</v>
      </c>
      <c r="O5" s="8" t="s">
        <v>26</v>
      </c>
      <c r="P5" s="1037"/>
    </row>
    <row r="6" spans="1:16">
      <c r="A6" s="12" t="s">
        <v>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>
      <c r="A7" s="12" t="s">
        <v>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>
      <c r="A8" s="12" t="s">
        <v>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>
      <c r="A9" s="12" t="s">
        <v>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>
      <c r="A10" s="12" t="s">
        <v>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>
      <c r="A11" s="12" t="s">
        <v>6</v>
      </c>
      <c r="B11" s="5"/>
      <c r="C11" s="5"/>
      <c r="D11" s="5"/>
      <c r="E11" s="5"/>
      <c r="F11" s="5"/>
      <c r="G11" s="5"/>
      <c r="I11" s="5"/>
      <c r="J11" s="5"/>
      <c r="K11" s="5"/>
      <c r="L11" s="5"/>
      <c r="M11" s="5"/>
      <c r="N11" s="5"/>
      <c r="O11" s="5"/>
      <c r="P11" s="5"/>
    </row>
    <row r="12" spans="1:16">
      <c r="A12" s="12" t="s">
        <v>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2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2" t="s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2" t="s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2" t="s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2" t="s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22" t="s">
        <v>29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>
      <c r="A19" s="23" t="s">
        <v>27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</row>
    <row r="20" spans="1:16">
      <c r="A20" s="25" t="s">
        <v>62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ht="15.75" thickBot="1">
      <c r="A21" s="2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>
      <c r="A22" s="1030" t="s">
        <v>42</v>
      </c>
      <c r="B22" s="1031"/>
      <c r="C22" s="1031"/>
      <c r="D22" s="1032"/>
      <c r="E22" s="1030" t="s">
        <v>46</v>
      </c>
      <c r="F22" s="1031"/>
      <c r="G22" s="1031"/>
      <c r="H22" s="1031"/>
      <c r="I22" s="1031"/>
      <c r="J22" s="1032"/>
      <c r="K22" s="1030" t="s">
        <v>44</v>
      </c>
      <c r="L22" s="1031"/>
      <c r="M22" s="1031"/>
      <c r="N22" s="1031"/>
      <c r="O22" s="1031"/>
      <c r="P22" s="1032"/>
    </row>
    <row r="23" spans="1:16">
      <c r="A23" s="2"/>
      <c r="B23" s="4"/>
      <c r="C23" s="4"/>
      <c r="D23" s="4"/>
      <c r="E23" s="2"/>
      <c r="F23" s="4"/>
      <c r="G23" s="4"/>
      <c r="H23" s="4"/>
      <c r="I23" s="4"/>
      <c r="J23" s="3"/>
      <c r="K23" s="2"/>
      <c r="L23" s="4"/>
      <c r="M23" s="4"/>
      <c r="N23" s="4"/>
      <c r="O23" s="4"/>
      <c r="P23" s="3"/>
    </row>
    <row r="24" spans="1:16">
      <c r="A24" s="2"/>
      <c r="B24" s="4"/>
      <c r="C24" s="4"/>
      <c r="D24" s="4"/>
      <c r="E24" s="2"/>
      <c r="F24" s="4"/>
      <c r="G24" s="4"/>
      <c r="H24" s="4"/>
      <c r="I24" s="4"/>
      <c r="J24" s="3"/>
      <c r="K24" s="2"/>
      <c r="L24" s="4"/>
      <c r="M24" s="4"/>
      <c r="N24" s="4"/>
      <c r="O24" s="4"/>
      <c r="P24" s="3"/>
    </row>
    <row r="25" spans="1:16" ht="15.75" thickBot="1">
      <c r="A25" s="1033" t="s">
        <v>43</v>
      </c>
      <c r="B25" s="1034"/>
      <c r="C25" s="1034"/>
      <c r="D25" s="1"/>
      <c r="E25" s="1033" t="s">
        <v>43</v>
      </c>
      <c r="F25" s="1034"/>
      <c r="G25" s="1034"/>
      <c r="H25" s="1034"/>
      <c r="I25" s="1034"/>
      <c r="J25" s="1035"/>
      <c r="K25" s="1033" t="s">
        <v>43</v>
      </c>
      <c r="L25" s="1034"/>
      <c r="M25" s="1034"/>
      <c r="N25" s="1034"/>
      <c r="O25" s="1034"/>
      <c r="P25" s="1035"/>
    </row>
    <row r="26" spans="1:16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6">
      <c r="A27" s="32" t="s">
        <v>18</v>
      </c>
      <c r="B27" s="19" t="s">
        <v>24</v>
      </c>
      <c r="C27" s="18" t="s">
        <v>25</v>
      </c>
      <c r="D27" s="1036" t="s">
        <v>28</v>
      </c>
      <c r="E27" s="17" t="s">
        <v>24</v>
      </c>
      <c r="F27" s="18" t="s">
        <v>25</v>
      </c>
      <c r="G27" s="1036" t="s">
        <v>28</v>
      </c>
      <c r="H27" s="17" t="s">
        <v>24</v>
      </c>
      <c r="I27" s="18" t="s">
        <v>25</v>
      </c>
      <c r="J27" s="1036" t="s">
        <v>28</v>
      </c>
      <c r="K27" s="17" t="s">
        <v>24</v>
      </c>
      <c r="L27" s="18" t="s">
        <v>25</v>
      </c>
      <c r="M27" s="1036" t="s">
        <v>28</v>
      </c>
      <c r="N27" s="17" t="s">
        <v>24</v>
      </c>
      <c r="O27" s="18" t="s">
        <v>25</v>
      </c>
      <c r="P27" s="1036" t="s">
        <v>28</v>
      </c>
    </row>
    <row r="28" spans="1:16">
      <c r="A28" s="21" t="s">
        <v>16</v>
      </c>
      <c r="B28" s="20" t="s">
        <v>20</v>
      </c>
      <c r="C28" s="10" t="s">
        <v>20</v>
      </c>
      <c r="D28" s="1037"/>
      <c r="E28" s="9" t="s">
        <v>21</v>
      </c>
      <c r="F28" s="10" t="s">
        <v>21</v>
      </c>
      <c r="G28" s="1037"/>
      <c r="H28" s="9" t="s">
        <v>22</v>
      </c>
      <c r="I28" s="10" t="s">
        <v>22</v>
      </c>
      <c r="J28" s="1037"/>
      <c r="K28" s="7" t="s">
        <v>17</v>
      </c>
      <c r="L28" s="8" t="s">
        <v>17</v>
      </c>
      <c r="M28" s="1037"/>
      <c r="N28" s="7" t="s">
        <v>26</v>
      </c>
      <c r="O28" s="8" t="s">
        <v>26</v>
      </c>
      <c r="P28" s="1037"/>
    </row>
    <row r="29" spans="1:16">
      <c r="A29" s="12" t="s">
        <v>13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>
      <c r="A30" s="12" t="s">
        <v>31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>
      <c r="A31" s="12" t="s">
        <v>32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>
      <c r="A32" s="12" t="s">
        <v>33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>
      <c r="A33" s="12" t="s">
        <v>34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>
      <c r="A34" s="12" t="s">
        <v>35</v>
      </c>
      <c r="B34" s="5"/>
      <c r="C34" s="5"/>
      <c r="D34" s="5"/>
      <c r="E34" s="5"/>
      <c r="F34" s="5"/>
      <c r="G34" s="5"/>
      <c r="I34" s="5"/>
      <c r="J34" s="5"/>
      <c r="K34" s="5"/>
      <c r="L34" s="5"/>
      <c r="M34" s="5"/>
      <c r="N34" s="5"/>
      <c r="O34" s="5"/>
      <c r="P34" s="5"/>
    </row>
    <row r="35" spans="1:16">
      <c r="A35" s="12" t="s">
        <v>36</v>
      </c>
      <c r="B35" s="5"/>
      <c r="C35" s="5"/>
      <c r="D35" s="5"/>
      <c r="E35" s="5"/>
      <c r="F35" s="5"/>
      <c r="G35" s="5"/>
      <c r="I35" s="5"/>
      <c r="J35" s="5"/>
      <c r="K35" s="5"/>
      <c r="L35" s="5"/>
      <c r="M35" s="5"/>
      <c r="N35" s="5"/>
      <c r="O35" s="5"/>
      <c r="P35" s="5"/>
    </row>
    <row r="36" spans="1:16">
      <c r="A36" s="12" t="s">
        <v>37</v>
      </c>
      <c r="B36" s="5"/>
      <c r="C36" s="5"/>
      <c r="D36" s="5"/>
      <c r="E36" s="5"/>
      <c r="F36" s="5"/>
      <c r="G36" s="5"/>
      <c r="I36" s="5"/>
      <c r="J36" s="5"/>
      <c r="K36" s="5"/>
      <c r="L36" s="5"/>
      <c r="M36" s="5"/>
      <c r="N36" s="5"/>
      <c r="O36" s="5"/>
      <c r="P36" s="5"/>
    </row>
    <row r="37" spans="1:16">
      <c r="A37" s="12" t="s">
        <v>38</v>
      </c>
      <c r="B37" s="5"/>
      <c r="C37" s="5"/>
      <c r="D37" s="5"/>
      <c r="E37" s="5"/>
      <c r="F37" s="5"/>
      <c r="G37" s="5"/>
      <c r="I37" s="5"/>
      <c r="J37" s="5"/>
      <c r="K37" s="5"/>
      <c r="L37" s="5"/>
      <c r="M37" s="5"/>
      <c r="N37" s="5"/>
      <c r="O37" s="5"/>
      <c r="P37" s="5"/>
    </row>
    <row r="38" spans="1:16">
      <c r="A38" s="12" t="s">
        <v>39</v>
      </c>
      <c r="B38" s="5"/>
      <c r="C38" s="5"/>
      <c r="D38" s="5"/>
      <c r="E38" s="5"/>
      <c r="F38" s="5"/>
      <c r="G38" s="5"/>
      <c r="I38" s="5"/>
      <c r="J38" s="5"/>
      <c r="K38" s="5"/>
      <c r="L38" s="5"/>
      <c r="M38" s="5"/>
      <c r="N38" s="5"/>
      <c r="O38" s="5"/>
      <c r="P38" s="5"/>
    </row>
    <row r="39" spans="1:16">
      <c r="A39" s="12" t="s">
        <v>40</v>
      </c>
      <c r="B39" s="5"/>
      <c r="C39" s="5"/>
      <c r="D39" s="5"/>
      <c r="E39" s="5"/>
      <c r="F39" s="5"/>
      <c r="G39" s="5"/>
      <c r="I39" s="5"/>
      <c r="J39" s="5"/>
      <c r="K39" s="5"/>
      <c r="L39" s="5"/>
      <c r="M39" s="5"/>
      <c r="N39" s="5"/>
      <c r="O39" s="5"/>
      <c r="P39" s="5"/>
    </row>
    <row r="40" spans="1:16">
      <c r="A40" s="12" t="s">
        <v>41</v>
      </c>
      <c r="B40" s="5"/>
      <c r="C40" s="5"/>
      <c r="D40" s="5"/>
      <c r="E40" s="5"/>
      <c r="F40" s="5"/>
      <c r="G40" s="5"/>
      <c r="I40" s="5"/>
      <c r="J40" s="5"/>
      <c r="K40" s="5"/>
      <c r="L40" s="5"/>
      <c r="M40" s="5"/>
      <c r="N40" s="5"/>
      <c r="O40" s="5"/>
      <c r="P40" s="5"/>
    </row>
    <row r="41" spans="1:16">
      <c r="A41" s="23" t="s">
        <v>27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</row>
    <row r="42" spans="1:16">
      <c r="A42" s="25" t="s">
        <v>62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ht="15.75" thickBot="1">
      <c r="A43" s="26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>
      <c r="A44" s="1030" t="s">
        <v>42</v>
      </c>
      <c r="B44" s="1031"/>
      <c r="C44" s="1031"/>
      <c r="D44" s="1032"/>
      <c r="E44" s="1030" t="s">
        <v>46</v>
      </c>
      <c r="F44" s="1031"/>
      <c r="G44" s="1031"/>
      <c r="H44" s="1031"/>
      <c r="I44" s="1031"/>
      <c r="J44" s="1032"/>
      <c r="K44" s="1030" t="s">
        <v>44</v>
      </c>
      <c r="L44" s="1031"/>
      <c r="M44" s="1031"/>
      <c r="N44" s="1031"/>
      <c r="O44" s="1031"/>
      <c r="P44" s="1032"/>
    </row>
    <row r="45" spans="1:16">
      <c r="A45" s="2"/>
      <c r="B45" s="4"/>
      <c r="C45" s="4"/>
      <c r="D45" s="4"/>
      <c r="E45" s="2"/>
      <c r="F45" s="4"/>
      <c r="G45" s="4"/>
      <c r="H45" s="4"/>
      <c r="I45" s="4"/>
      <c r="J45" s="3"/>
      <c r="K45" s="2"/>
      <c r="L45" s="4"/>
      <c r="M45" s="4"/>
      <c r="N45" s="4"/>
      <c r="O45" s="4"/>
      <c r="P45" s="3"/>
    </row>
    <row r="46" spans="1:16">
      <c r="A46" s="2"/>
      <c r="B46" s="4"/>
      <c r="C46" s="4"/>
      <c r="D46" s="4"/>
      <c r="E46" s="2"/>
      <c r="F46" s="4"/>
      <c r="G46" s="4"/>
      <c r="H46" s="4"/>
      <c r="I46" s="4"/>
      <c r="J46" s="3"/>
      <c r="K46" s="2"/>
      <c r="L46" s="4"/>
      <c r="M46" s="4"/>
      <c r="N46" s="4"/>
      <c r="O46" s="4"/>
      <c r="P46" s="3"/>
    </row>
    <row r="47" spans="1:16" ht="15.75" thickBot="1">
      <c r="A47" s="1033" t="s">
        <v>43</v>
      </c>
      <c r="B47" s="1034"/>
      <c r="C47" s="1034"/>
      <c r="D47" s="1"/>
      <c r="E47" s="1033" t="s">
        <v>43</v>
      </c>
      <c r="F47" s="1034"/>
      <c r="G47" s="1034"/>
      <c r="H47" s="1034"/>
      <c r="I47" s="1034"/>
      <c r="J47" s="1035"/>
      <c r="K47" s="1033" t="s">
        <v>43</v>
      </c>
      <c r="L47" s="1034"/>
      <c r="M47" s="1034"/>
      <c r="N47" s="1034"/>
      <c r="O47" s="1034"/>
      <c r="P47" s="1035"/>
    </row>
    <row r="48" spans="1:16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</sheetData>
  <mergeCells count="25">
    <mergeCell ref="P4:P5"/>
    <mergeCell ref="A2:D2"/>
    <mergeCell ref="A3:P3"/>
    <mergeCell ref="A1:P1"/>
    <mergeCell ref="D4:D5"/>
    <mergeCell ref="G4:G5"/>
    <mergeCell ref="J4:J5"/>
    <mergeCell ref="M4:M5"/>
    <mergeCell ref="D27:D28"/>
    <mergeCell ref="G27:G28"/>
    <mergeCell ref="J27:J28"/>
    <mergeCell ref="M27:M28"/>
    <mergeCell ref="P27:P28"/>
    <mergeCell ref="A25:C25"/>
    <mergeCell ref="A22:D22"/>
    <mergeCell ref="E22:J22"/>
    <mergeCell ref="E25:J25"/>
    <mergeCell ref="K22:P22"/>
    <mergeCell ref="K25:P25"/>
    <mergeCell ref="A44:D44"/>
    <mergeCell ref="E44:J44"/>
    <mergeCell ref="K44:P44"/>
    <mergeCell ref="A47:C47"/>
    <mergeCell ref="E47:J47"/>
    <mergeCell ref="K47:P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1</vt:i4>
      </vt:variant>
    </vt:vector>
  </HeadingPairs>
  <TitlesOfParts>
    <vt:vector size="24" baseType="lpstr">
      <vt:lpstr>ANTRI QUOTA</vt:lpstr>
      <vt:lpstr>Database Quality</vt:lpstr>
      <vt:lpstr>Qty</vt:lpstr>
      <vt:lpstr>Summary Quality</vt:lpstr>
      <vt:lpstr>UNIT JAM CS</vt:lpstr>
      <vt:lpstr>UNIT UNREG</vt:lpstr>
      <vt:lpstr>Distribution To ROM</vt:lpstr>
      <vt:lpstr>Loading RTK</vt:lpstr>
      <vt:lpstr>RA</vt:lpstr>
      <vt:lpstr>SIS</vt:lpstr>
      <vt:lpstr>Aktual</vt:lpstr>
      <vt:lpstr>Antrian dan alat loading</vt:lpstr>
      <vt:lpstr>SKEMA</vt:lpstr>
      <vt:lpstr>PTR</vt:lpstr>
      <vt:lpstr>PENCAPAIAN SEAM</vt:lpstr>
      <vt:lpstr>TREND</vt:lpstr>
      <vt:lpstr>STOCK</vt:lpstr>
      <vt:lpstr>Monitoring Passing</vt:lpstr>
      <vt:lpstr>Absen Rom</vt:lpstr>
      <vt:lpstr>SUMMARY RATA-RATA</vt:lpstr>
      <vt:lpstr>unit menimbang tbg67</vt:lpstr>
      <vt:lpstr>SETT AREA UNIT</vt:lpstr>
      <vt:lpstr>CHANGE SHIFT</vt:lpstr>
      <vt:lpstr>Chart2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asabdi</dc:creator>
  <cp:lastModifiedBy>Muhammad Faris</cp:lastModifiedBy>
  <cp:lastPrinted>2014-03-05T02:19:20Z</cp:lastPrinted>
  <dcterms:created xsi:type="dcterms:W3CDTF">2014-02-12T21:42:32Z</dcterms:created>
  <dcterms:modified xsi:type="dcterms:W3CDTF">2020-10-07T06:50:35Z</dcterms:modified>
</cp:coreProperties>
</file>