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1600" windowHeight="9075"/>
  </bookViews>
  <sheets>
    <sheet name="Products" sheetId="1" r:id="rId1"/>
    <sheet name="Results" sheetId="2" state="hidden" r:id="rId2"/>
    <sheet name="Sheet1" sheetId="4" r:id="rId3"/>
    <sheet name="Sheet2" sheetId="5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" i="4" l="1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W22" i="4"/>
  <c r="V22" i="4"/>
  <c r="Z26" i="4" l="1"/>
  <c r="V28" i="4" l="1"/>
  <c r="T33" i="4" l="1"/>
  <c r="H33" i="4"/>
  <c r="D33" i="4"/>
  <c r="E3" i="4" s="1"/>
  <c r="P33" i="4"/>
  <c r="Q2" i="4" s="1"/>
  <c r="L33" i="4"/>
  <c r="J33" i="4"/>
  <c r="K2" i="4" s="1"/>
  <c r="F33" i="4"/>
  <c r="G21" i="4" s="1"/>
  <c r="B33" i="4"/>
  <c r="C3" i="4" s="1"/>
  <c r="N33" i="4"/>
  <c r="R33" i="4"/>
  <c r="V27" i="4"/>
  <c r="O3" i="4"/>
  <c r="M3" i="4"/>
  <c r="I2" i="4"/>
  <c r="M2" i="4"/>
  <c r="O2" i="4"/>
  <c r="S2" i="4"/>
  <c r="L32" i="4" l="1"/>
  <c r="F32" i="4"/>
  <c r="G6" i="4" s="1"/>
  <c r="R32" i="4"/>
  <c r="S12" i="4" s="1"/>
  <c r="T32" i="4"/>
  <c r="H32" i="4"/>
  <c r="D32" i="4"/>
  <c r="P32" i="4"/>
  <c r="Q12" i="4" s="1"/>
  <c r="J32" i="4"/>
  <c r="K4" i="4" s="1"/>
  <c r="B32" i="4"/>
  <c r="C5" i="4" s="1"/>
  <c r="N32" i="4"/>
  <c r="O16" i="4" s="1"/>
  <c r="U2" i="4"/>
  <c r="U21" i="4"/>
  <c r="U3" i="4"/>
  <c r="U17" i="4"/>
  <c r="I3" i="4"/>
  <c r="M21" i="4"/>
  <c r="O21" i="4"/>
  <c r="M17" i="4"/>
  <c r="Q3" i="4"/>
  <c r="S7" i="4"/>
  <c r="I16" i="4"/>
  <c r="I11" i="4"/>
  <c r="I6" i="4"/>
  <c r="M12" i="4"/>
  <c r="M16" i="4"/>
  <c r="I15" i="4"/>
  <c r="I10" i="4"/>
  <c r="I18" i="4"/>
  <c r="M8" i="4"/>
  <c r="Q19" i="4"/>
  <c r="K3" i="4"/>
  <c r="O15" i="4"/>
  <c r="O11" i="4"/>
  <c r="O18" i="4"/>
  <c r="S3" i="4"/>
  <c r="E19" i="4"/>
  <c r="I21" i="4"/>
  <c r="K21" i="4"/>
  <c r="M15" i="4"/>
  <c r="M11" i="4"/>
  <c r="M7" i="4"/>
  <c r="M20" i="4"/>
  <c r="O14" i="4"/>
  <c r="O10" i="4"/>
  <c r="O20" i="4"/>
  <c r="Q21" i="4"/>
  <c r="S21" i="4"/>
  <c r="G17" i="4"/>
  <c r="I17" i="4"/>
  <c r="K17" i="4"/>
  <c r="M14" i="4"/>
  <c r="M10" i="4"/>
  <c r="M6" i="4"/>
  <c r="M19" i="4"/>
  <c r="O17" i="4"/>
  <c r="O13" i="4"/>
  <c r="O9" i="4"/>
  <c r="O5" i="4"/>
  <c r="O19" i="4"/>
  <c r="Q17" i="4"/>
  <c r="S17" i="4"/>
  <c r="I4" i="4"/>
  <c r="I13" i="4"/>
  <c r="I9" i="4"/>
  <c r="M4" i="4"/>
  <c r="M13" i="4"/>
  <c r="M9" i="4"/>
  <c r="O4" i="4"/>
  <c r="O12" i="4"/>
  <c r="O8" i="4"/>
  <c r="Q13" i="4"/>
  <c r="E8" i="4"/>
  <c r="E14" i="4"/>
  <c r="E6" i="4"/>
  <c r="G4" i="4"/>
  <c r="C4" i="4"/>
  <c r="E16" i="4"/>
  <c r="E12" i="4"/>
  <c r="E18" i="4"/>
  <c r="E4" i="4"/>
  <c r="C2" i="4"/>
  <c r="C16" i="4"/>
  <c r="C12" i="4"/>
  <c r="C8" i="4"/>
  <c r="C21" i="4"/>
  <c r="E17" i="4"/>
  <c r="G18" i="4"/>
  <c r="G13" i="4"/>
  <c r="G9" i="4"/>
  <c r="G5" i="4"/>
  <c r="C20" i="4"/>
  <c r="C15" i="4"/>
  <c r="C11" i="4"/>
  <c r="C7" i="4"/>
  <c r="C17" i="4"/>
  <c r="E21" i="4"/>
  <c r="E13" i="4"/>
  <c r="E9" i="4"/>
  <c r="E5" i="4"/>
  <c r="G3" i="4"/>
  <c r="G16" i="4"/>
  <c r="G12" i="4"/>
  <c r="G8" i="4"/>
  <c r="G2" i="4"/>
  <c r="C19" i="4"/>
  <c r="C14" i="4"/>
  <c r="C10" i="4"/>
  <c r="C6" i="4"/>
  <c r="E2" i="4"/>
  <c r="G20" i="4"/>
  <c r="G15" i="4"/>
  <c r="G11" i="4"/>
  <c r="G7" i="4"/>
  <c r="C18" i="4"/>
  <c r="C13" i="4"/>
  <c r="C9" i="4"/>
  <c r="E15" i="4"/>
  <c r="E11" i="4"/>
  <c r="E7" i="4"/>
  <c r="G19" i="4"/>
  <c r="G14" i="4"/>
  <c r="G10" i="4"/>
  <c r="E9" i="2"/>
  <c r="E5" i="2"/>
  <c r="E6" i="2"/>
  <c r="E7" i="2"/>
  <c r="E4" i="2"/>
  <c r="E2" i="2"/>
  <c r="E3" i="2"/>
  <c r="E8" i="2"/>
  <c r="E10" i="2"/>
  <c r="E16" i="2"/>
  <c r="E15" i="2"/>
  <c r="S9" i="4" l="1"/>
  <c r="S19" i="4"/>
  <c r="Q20" i="4"/>
  <c r="Q9" i="4"/>
  <c r="S14" i="4"/>
  <c r="S11" i="4"/>
  <c r="Q8" i="4"/>
  <c r="K15" i="4"/>
  <c r="S13" i="4"/>
  <c r="Q4" i="4"/>
  <c r="S6" i="4"/>
  <c r="Q7" i="4"/>
  <c r="S18" i="4"/>
  <c r="Q14" i="4"/>
  <c r="K6" i="4"/>
  <c r="K16" i="4"/>
  <c r="S4" i="4"/>
  <c r="S10" i="4"/>
  <c r="O6" i="4"/>
  <c r="O7" i="4"/>
  <c r="S20" i="4"/>
  <c r="K18" i="4"/>
  <c r="K11" i="4"/>
  <c r="K12" i="4"/>
  <c r="K5" i="4"/>
  <c r="K20" i="4"/>
  <c r="K10" i="4"/>
  <c r="Q10" i="4"/>
  <c r="Q16" i="4"/>
  <c r="Q11" i="4"/>
  <c r="Q5" i="4"/>
  <c r="Q6" i="4"/>
  <c r="Q18" i="4"/>
  <c r="Q15" i="4"/>
  <c r="U20" i="4"/>
  <c r="U15" i="4"/>
  <c r="U11" i="4"/>
  <c r="U7" i="4"/>
  <c r="U12" i="4"/>
  <c r="U19" i="4"/>
  <c r="U14" i="4"/>
  <c r="U10" i="4"/>
  <c r="U6" i="4"/>
  <c r="U16" i="4"/>
  <c r="U8" i="4"/>
  <c r="U4" i="4"/>
  <c r="U18" i="4"/>
  <c r="U13" i="4"/>
  <c r="U9" i="4"/>
  <c r="U5" i="4"/>
  <c r="U22" i="4" s="1"/>
  <c r="S15" i="4"/>
  <c r="S16" i="4"/>
  <c r="S5" i="4"/>
  <c r="S8" i="4"/>
  <c r="K9" i="4"/>
  <c r="K14" i="4"/>
  <c r="E20" i="4"/>
  <c r="E10" i="4"/>
  <c r="K13" i="4"/>
  <c r="K19" i="4"/>
  <c r="K7" i="4"/>
  <c r="K8" i="4"/>
  <c r="I20" i="4"/>
  <c r="I14" i="4"/>
  <c r="I12" i="4"/>
  <c r="I7" i="4"/>
  <c r="I5" i="4"/>
  <c r="I19" i="4"/>
  <c r="I8" i="4"/>
  <c r="M5" i="4"/>
  <c r="M18" i="4"/>
</calcChain>
</file>

<file path=xl/comments1.xml><?xml version="1.0" encoding="utf-8"?>
<comments xmlns="http://schemas.openxmlformats.org/spreadsheetml/2006/main">
  <authors>
    <author>Bernard Feldman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Bernard Feldman:</t>
        </r>
        <r>
          <rPr>
            <sz val="9"/>
            <color indexed="81"/>
            <rFont val="Tahoma"/>
            <family val="2"/>
          </rPr>
          <t xml:space="preserve">
select distinct
pf.Name PF
, t.ProductTemplateID
, t.Name TMName
, t.Quantity
, t.ItemsInPack
, tp.QuantityUnitType
, tp.ConvertToPPUFactor
into #TMList
from DpnVProductTemplate t 
 join DpnProductFamily pf
 on pf.ProductFamilyID = t.ProductFamilyID
  join DpnVProductTemplateAttributeValuesNice ta
  on ta.ProductTemplateID = t.ProductTemplateID
   join
    (Select
     br1.BrandID, br1.Name Brand, br1.IsOwnBrand, g.GroupName OwnBrandGroupName
     from DpnVBrand br1
      left join DpnOwnBrandGroupTypes g
      on g.GroupType = br1.OwnBrandGroupType
     ) br
   on br.BrandID = t.BrandID
    join DpnVProductTemplatePPUFactor tp
    on tp.ProductTemplateID = t.ProductTemplateID
    left join DpnVProductTemplateAttributeValuesNice ta2
    on ta2.ProductTemplateID = t.ProductTemplateID
    and ta2.Attribute in ('Cut Type','Form')
where (( pf.Name = 'Sponge Pudding' and ta.Attribute = 'TOV Flavour' and ta.Value = 'Christmas Pudding')
        or (pf.Name = 'Pies' and ta.Attribute = 'TOV Flavour' and ta.Value = 'Mincemeat' and t.ItemsInPack = 6)   
        or (pf.Name = 'Red Wine'  and br.IsOwnBrand = 1 and br.OwnBrandGroupName = 'Regular' and t.Quantity = 750)
        or (pf.Name = 'White Wine'  and br.IsOwnBrand = 1 and br.OwnBrandGroupName = 'Regular' and t.Quantity = 750)
        or (pf.Name = 'Beers &amp; Lagers' and ta.Attribute = 'Beer Type' and ta.Value = 'Regular Beer' and t.ItemsInPack = 6)   
        or (pf.Name = 'Christmas Crackers')
        or (pf.Name = 'Blended Whisky' and t.Quantity = 700)
        or (pf.Name = 'Malt Whiskey' and t.Quantity = 700)
        or (pf.Name = 'Gammons &amp; Hams' and ta.Attribute = 'Product Type' and ta.Value = 'Gammon' 
          and ta2.Attribute = 'Cut Type' and ta2.Value = 'Joint' )   
     or (pf.Name = 'Brandy Butter')
      )
  order by 1,3
 select
 PF [Product Family]
 , MAX(case when UpdateTimeStamp = '2006' then AvgPrice end) [avg price in 2006]
 , MAX(case when UpdateTimeStamp = '2015' then AvgPrice end) [avg price in 2015]
 from
  ( select
  PF
  , year(UpdateTimeStamp)UpdateTimeStamp
  , AVG(EffectivePrice) AvgPrice
  from
   (  select
    t.*
    , s.IsLooseProduct
    , s.SMStoreID
    , ph.UpdateTimeStamp
    , ph.MinPrice
    , case when PF in ('Gammons &amp; Hams') then 
     case when s.IsLooseProduct = 1 then ph.MinPrice*4 
       else ph.MinPrice*ConvertToPPUFactor*4 
     end
      when PF in ('Brandy Butter') then ph.MinPrice*ConvertToPPUFactor
      else ph.MinPrice 
   end EffectivePrice
    from #TMList t
     join DpnSMProduct s
     on s.ProductTemplateID = t.ProductTemplateID
   join DpnVSMProductHistory ph
   on ph.SMProductID = s.SMProductID
   and (ph.UpdateTimeStamp between '2006-11-01' and '11/24/2006' or ph.UpdateTimeStamp between '2015-11-01' and '2015-11-24')
  ) x
  group by
   PF
  , year(UpdateTimeStamp)
 ) y
 group by PF
 order by 1
</t>
        </r>
      </text>
    </comment>
  </commentList>
</comments>
</file>

<file path=xl/comments2.xml><?xml version="1.0" encoding="utf-8"?>
<comments xmlns="http://schemas.openxmlformats.org/spreadsheetml/2006/main">
  <authors>
    <author>Bernard Feldman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Bernard Feldman:</t>
        </r>
        <r>
          <rPr>
            <sz val="9"/>
            <color indexed="81"/>
            <rFont val="Tahoma"/>
            <charset val="1"/>
          </rPr>
          <t xml:space="preserve">
select distinct
pf.Name PF
, t.ProductTemplateID
, t.Name TMName
, t.Quantity
, t.ItemsInPack
, tp.QuantityUnitType
, tp.PPUUnitType
, tp.ConvertToPPUFactor
into    #TMList
from DpnVProductTemplate t 
 join DpnProductFamily pf
 on pf.ProductFamilyID = t.ProductFamilyID
  join DpnVProductTemplateAttributeValuesNice ta
  on ta.ProductTemplateID = t.ProductTemplateID
   join
    (Select
     br1.BrandID, br1.Name Brand, br1.IsOwnBrand, g.GroupName OwnBrandGroupName
     from DpnVBrand br1
      left join DpnOwnBrandGroupTypes g
      on g.GroupType = br1.OwnBrandGroupType
     ) br
   on br.BrandID = t.BrandID
    join DpnVProductTemplatePPUFactor tp
    on tp.ProductTemplateID = t.ProductTemplateID
    left join DpnVProductTemplateAttributeValuesNice ta2
    on ta2.ProductTemplateID = t.ProductTemplateID
    and ta2.Attribute in ('Cut Type','Form','Organic')
     left join DpnVProductTemplateAttributeValuesNice ta3
     on ta3.ProductTemplateID = t.ProductTemplateID
     and ta3.Attribute in ('Value')
where
 (( pf.Name = 'Sponge Pudding' and ta.Attribute = 'TOV Flavour' and ta.Value = 'Christmas Pudding')
        or (pf.Name = 'Pies' and ta.Attribute = 'TOV Flavour' and ta.Value = 'Mincemeat' and t.ItemsInPack = 6)   
        or (pf.Name = 'Red Wine'  and br.IsOwnBrand = 1 and br.OwnBrandGroupName = 'Regular' and t.Quantity = 750)
        or (pf.Name = 'White Wine'  and br.IsOwnBrand = 1 and br.OwnBrandGroupName = 'Regular' and t.Quantity = 750)
        or (pf.Name = 'Beers &amp; Lagers' and ta.Attribute = 'Beer Type' and ta.Value = 'Regular Beer' and t.ItemsInPack = 6)   
        or (pf.Name = 'Christmas Crackers')
        or (pf.Name = 'Blended Whisky' and t.Quantity = 700)
        or (pf.Name = 'Malt Whiskey' and t.Quantity = 700)
        or (pf.Name = 'Gammons &amp; Hams' and ta.Attribute = 'Product Type' and ta.Value = 'Gammon' and QuantityUnitType='g'
          and ta2.Attribute = 'Cut Type' and ta2.Value = 'Joint' )   
        or (pf.Name = 'Frozen Pork' and ta.Attribute = 'Product Type' and ta.Value = 'Gammon' 
          and ta2.Attribute = 'Form' and ta2.Value = 'Joint' )   
     or (pf.Name = 'Brandy Butter'and QuantityUnitType='g')
     or (pf.Name = 'Fresh Turkey'and QuantityUnitType='g')
     or (pf.Name = 'Frozen Turkey'and QuantityUnitType='g')
     or (pf.Name = 'Potatoes' and ta.Attribute = 'Intended For' and ta.Value = 'Roasting')
      or(pf.Name = 'Carrots' and ta.Attribute = 'Product Type' and ta.Value = 'Chantenay' and QuantityUnitType='g')
     or (pf.Name = 'Frozen Carrots' and ta.Attribute = 'Form' and ta.Value = 'Baby')
     or (pf.Name = 'Brussels Sprouts' and QuantityUnitType='g')
     or (pf.Name = 'Stuffing'and QuantityUnitType='g')
     or (pf.Name = 'Stuffing &amp; Dumpling Mix' and ta.Attribute = 'Product Type' and ta.Value = 'Stuffing Mix'and QuantityUnitType='g')
        or (pf.Name = 'Parsnips' and ta.Attribute = 'Mini' and ta.Value = 'No' and QuantityUnitType='g'
          and ta2.Attribute = 'Organic' and ta2.Value = 'No'
          and ta3.Attribute = 'Value' and ta3.Value = 'Regular / Class 1' )   
     or (pf.Name = 'Gravy'and QuantityUnitType='g')
     or (pf.Name = 'Cranberry Sauce' and ta.Attribute = 'Organic' and ta.Value = 'No' and QuantityUnitType='g')
   )
  order by 1,3
  select
  *
  from #TMList
where PF='Gammons &amp; Hams'
  order by PF
 select
 PF [Product Family]
 , MAX(case when UpdateTimeStamp = 2006 then AvgPrice end) [avg price in 2006]
 , MAX(case when UpdateTimeStamp = 2007 then AvgPrice end) [avg price in 2007]
 , MAX(case when UpdateTimeStamp = 2008 then AvgPrice end) [avg price in 2008]
 , MAX(case when UpdateTimeStamp = 2009  then AvgPrice end) [avg price in 2009]
 , MAX(case when UpdateTimeStamp = 2010 then AvgPrice end) [avg price in 2010]
 , MAX(case when UpdateTimeStamp = 2011 then AvgPrice end) [avg price in 2011]
 , MAX(case when UpdateTimeStamp = 2012 then AvgPrice end) [avg price in 2012]
 , MAX(case when UpdateTimeStamp = 2013then AvgPrice end) [avg price in 2013]
 , MAX(case when UpdateTimeStamp = 2014 then AvgPrice end) [avg price in 2014]
 , MAX(case when UpdateTimeStamp = 2015 then AvgPrice end) [avg price in 2015]
 from
  ( select
  PF
  , YEAR(UpdateTimeStamp)UpdateTimeStamp
  , AVG(EffectivePrice) AvgPrice
  from
   ( 
    select
    t.*
    , s.IsLooseProduct
    , s.SMStoreID
    , ph.UpdateTimeStamp
    , ph.MinPrice
    , case when PF in ('Gammons &amp; Hams') then 
     case when s.IsLooseProduct = 1 then ph.MinPrice*4 
       else ph.MinPrice*ConvertToPPUFactor*4 
     end
      when PF in ('Brandy Butter','Stuffing &amp; Dumpling Mix','Gravy','Cranberry Sauce' ) then ph.MinPrice*ConvertToPPUFactor
      when pf in ('Fresh Turkey','Frozen Turkey','Potatoes','Brussels Sprouts','Stuffing')
             then case when s.IsLooseProduct = 1 then ph.MinPrice 
                   else ph.MinPrice*ConvertToPPUFactor
                  end
      when pf in ('Frozen Carrots') 
            then case when s.IsLooseProduct = 1 then ph.MinPrice
                   else ph.MinPrice*ConvertToPPUFactor*10
                  end
       when pf in ('Carrots') 
            then case when s.IsLooseProduct = 1 then ph.MinPrice
                   else ph.MinPrice*ConvertToPPUFactor
                  end
      when pf in ('Parsnips') 
            then case when s.IsLooseProduct = 1 then ph.MinPrice/2
                   else ph.MinPrice*ConvertToPPUFactor/2
                  end
      else ph.MinPrice 
   end EffectivePrice
    from #TMList t
     join DpnSMProduct s
     on s.ProductTemplateID = t.ProductTemplateID
     and t.PF not in ('Frozen Pork')
   join DpnVSMProductHistory ph
   on ph.SMProductID = s.SMProductID
   and month(ph.UpdateTimeStamp)=11 and YEAR(ph.UpdateTimeStamp) between 2006 and 2015
  ) x
  group by
   PF
  ,YEAR(UpdateTimeStamp)
 ) y
 group by PF
 order by 1
  </t>
        </r>
      </text>
    </comment>
  </commentList>
</comments>
</file>

<file path=xl/sharedStrings.xml><?xml version="1.0" encoding="utf-8"?>
<sst xmlns="http://schemas.openxmlformats.org/spreadsheetml/2006/main" count="173" uniqueCount="116">
  <si>
    <t>Christmas pudding</t>
  </si>
  <si>
    <t>Six pack of lager</t>
  </si>
  <si>
    <t>Christmas crackers</t>
  </si>
  <si>
    <t>Bottle of whiskey</t>
  </si>
  <si>
    <t>Brandy butter</t>
  </si>
  <si>
    <t>Requested Product</t>
  </si>
  <si>
    <t>PF ID</t>
  </si>
  <si>
    <t>PF Name</t>
  </si>
  <si>
    <t>Specifics</t>
  </si>
  <si>
    <t>Sponge Pudding</t>
  </si>
  <si>
    <t>Local Attribute: TOV Flavour,   Value: Christmas Pudding (may have other flavours, like fruit, as well)</t>
  </si>
  <si>
    <t>Pies</t>
  </si>
  <si>
    <t>Pack of mince pies - 6</t>
  </si>
  <si>
    <t>Local Attribute: TOV Flavour,   Value: Mincemeat (may have other flavours, like Iced, as well)</t>
  </si>
  <si>
    <t>Average bottle of house wine - red wine</t>
  </si>
  <si>
    <t>Average bottle of house wine - white wine</t>
  </si>
  <si>
    <t>Red Wine</t>
  </si>
  <si>
    <t>White Wine</t>
  </si>
  <si>
    <t>Own Brand - regular tier</t>
  </si>
  <si>
    <t>Beers &amp; Lagers</t>
  </si>
  <si>
    <t>Local Attribute: Beer Type,  Value: Regular Beer</t>
  </si>
  <si>
    <t>Blended Whisky</t>
  </si>
  <si>
    <t>Malt Whiskey</t>
  </si>
  <si>
    <t>Brandy Butter</t>
  </si>
  <si>
    <t>Christmas Crackers</t>
  </si>
  <si>
    <t>Gammons &amp; Hams</t>
  </si>
  <si>
    <t>Local Attribute: Product Type,  Value: Gammon  &amp;    Local Attribute: Cut Type,  Value: Joint</t>
  </si>
  <si>
    <t>4kg gammon joint  (fresh)</t>
  </si>
  <si>
    <t>4kg gammon joint  (frozen)</t>
  </si>
  <si>
    <t>Frozen Pork</t>
  </si>
  <si>
    <t>Local Attribute: Product Type,  Value: Gammon  &amp;    Local Attribute: Form,  Value: Joint</t>
  </si>
  <si>
    <t>only 6 packs</t>
  </si>
  <si>
    <t>100g</t>
  </si>
  <si>
    <t>avg</t>
  </si>
  <si>
    <t>4kg</t>
  </si>
  <si>
    <t>price for quantity</t>
  </si>
  <si>
    <t>700ml</t>
  </si>
  <si>
    <t>750ml</t>
  </si>
  <si>
    <t>avg price in 2006</t>
  </si>
  <si>
    <t>avg price in 2015</t>
  </si>
  <si>
    <t>inflation rate for food</t>
  </si>
  <si>
    <t>2006 Nov</t>
  </si>
  <si>
    <t>2015 Oct</t>
  </si>
  <si>
    <t>for alcoholic beverages</t>
  </si>
  <si>
    <t>http://www.ons.gov.uk/ons/datasets-and-tables/data-selector.html?cdid=D7BU&amp;dataset=mm23&amp;table-id=1.1</t>
  </si>
  <si>
    <t>change from 2015 to 2006</t>
  </si>
  <si>
    <t>price in 2015 according to inflation of Oct 2015</t>
  </si>
  <si>
    <t>Quantity we looked at</t>
  </si>
  <si>
    <t>100g (if product was more or less than 100 g we calculated the price per 100g)</t>
  </si>
  <si>
    <t>took avg for the whole category</t>
  </si>
  <si>
    <t>looked at price for 4kg</t>
  </si>
  <si>
    <t>only at 6 packs</t>
  </si>
  <si>
    <t>only at 700ml bottles</t>
  </si>
  <si>
    <t>Category</t>
  </si>
  <si>
    <t>only at 750ml bottles - only regular Own brand products</t>
  </si>
  <si>
    <t>Fresh Turkey</t>
  </si>
  <si>
    <t>per Kg</t>
  </si>
  <si>
    <t>Frozen Turkey</t>
  </si>
  <si>
    <t>Potatoes for roasting</t>
  </si>
  <si>
    <t>Per Kg</t>
  </si>
  <si>
    <t>Potatoes</t>
  </si>
  <si>
    <t>Local Attribute: Intended For  Value: Roasting</t>
  </si>
  <si>
    <t>Fresh Carrots</t>
  </si>
  <si>
    <t>Carrots</t>
  </si>
  <si>
    <t>Local Attribute: Product Type   Value : Chantenay</t>
  </si>
  <si>
    <t>Frozen Carrots</t>
  </si>
  <si>
    <t>Local Attribute: Form   Value: Baby</t>
  </si>
  <si>
    <t>Fresh Sprouts</t>
  </si>
  <si>
    <t>Brussels Sprouts</t>
  </si>
  <si>
    <t>Stuffing</t>
  </si>
  <si>
    <t>Stuffing Mix</t>
  </si>
  <si>
    <t>per 100g</t>
  </si>
  <si>
    <t>Stuffing &amp; Dumpling Mix</t>
  </si>
  <si>
    <t>Local Attribute: Product Type  Value: Stuffing Mix</t>
  </si>
  <si>
    <t> Parsnips</t>
  </si>
  <si>
    <t>per 500g</t>
  </si>
  <si>
    <t> Gravy</t>
  </si>
  <si>
    <t>Cranberry Sauce</t>
  </si>
  <si>
    <t> Local Attribute: Organic, Value: No</t>
  </si>
  <si>
    <t>Product Family</t>
  </si>
  <si>
    <t>avg price in 2007</t>
  </si>
  <si>
    <t>avg price in 2008</t>
  </si>
  <si>
    <t>avg price in 2009</t>
  </si>
  <si>
    <t>avg price in 2010</t>
  </si>
  <si>
    <t>avg price in 2011</t>
  </si>
  <si>
    <t>avg price in 2012</t>
  </si>
  <si>
    <t>avg price in 2013</t>
  </si>
  <si>
    <t>avg price in 2014</t>
  </si>
  <si>
    <t>Gravy</t>
  </si>
  <si>
    <t>Parsnips</t>
  </si>
  <si>
    <t>2007 Nov</t>
  </si>
  <si>
    <t>2008 Nov</t>
  </si>
  <si>
    <t>2009 Nov</t>
  </si>
  <si>
    <t>2010 Nov</t>
  </si>
  <si>
    <t>2011 Nov</t>
  </si>
  <si>
    <t>2012 Nov</t>
  </si>
  <si>
    <t>2013 Nov</t>
  </si>
  <si>
    <t>2014 Nov</t>
  </si>
  <si>
    <t>Local Attribute: Mini - Value, No,  Local Attribute: Organic, Value: No</t>
  </si>
  <si>
    <t>% inCPI to 2015</t>
  </si>
  <si>
    <t xml:space="preserve">avg 2006 price in 2015 </t>
  </si>
  <si>
    <t xml:space="preserve">avg 2007 price in 2015 </t>
  </si>
  <si>
    <t>avg 2008 price in 2015</t>
  </si>
  <si>
    <t>avg 2009 price in 2015</t>
  </si>
  <si>
    <t>avg 2010 price in 2015</t>
  </si>
  <si>
    <t>avg 2011 price in 2015</t>
  </si>
  <si>
    <t>2015 Nov</t>
  </si>
  <si>
    <t>avg 2015 price in 2016</t>
  </si>
  <si>
    <t>real Oct inflation according to new index from 2015</t>
  </si>
  <si>
    <t>calculation to bring 2016 index to same level of 2015</t>
  </si>
  <si>
    <t>avg 2014 price in 2016</t>
  </si>
  <si>
    <t>avg 2013 price in 2016</t>
  </si>
  <si>
    <t>avg 2012 price in 2016</t>
  </si>
  <si>
    <t>2016 October</t>
  </si>
  <si>
    <t>avg price in 2016 for 1-16</t>
  </si>
  <si>
    <t>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</si>
</sst>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222222"/>
      <name val="Arial"/>
      <family val="2"/>
    </font>
    <font>
      <b/>
      <u/>
      <sz val="10"/>
      <color rgb="FF22222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0" applyFont="1"/>
    <xf numFmtId="164" fontId="0" fillId="0" borderId="0" xfId="1" applyFont="1"/>
    <xf numFmtId="0" fontId="4" fillId="0" borderId="0" xfId="0" applyFont="1"/>
    <xf numFmtId="0" fontId="5" fillId="0" borderId="0" xfId="3"/>
    <xf numFmtId="0" fontId="0" fillId="0" borderId="0" xfId="0" applyAlignment="1">
      <alignment wrapText="1"/>
    </xf>
    <xf numFmtId="10" fontId="0" fillId="0" borderId="0" xfId="2" applyNumberFormat="1" applyFont="1"/>
    <xf numFmtId="164" fontId="0" fillId="2" borderId="0" xfId="1" applyFont="1" applyFill="1"/>
    <xf numFmtId="164" fontId="0" fillId="3" borderId="0" xfId="1" applyFont="1" applyFill="1"/>
    <xf numFmtId="0" fontId="0" fillId="4" borderId="1" xfId="0" applyFont="1" applyFill="1" applyBorder="1"/>
    <xf numFmtId="0" fontId="0" fillId="0" borderId="1" xfId="0" applyFont="1" applyBorder="1"/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8" fillId="0" borderId="0" xfId="0" applyFont="1" applyAlignment="1">
      <alignment horizontal="left" vertical="center" wrapText="1" indent="1"/>
    </xf>
    <xf numFmtId="164" fontId="0" fillId="0" borderId="0" xfId="1" applyNumberFormat="1" applyFont="1"/>
    <xf numFmtId="0" fontId="0" fillId="5" borderId="0" xfId="0" applyFill="1"/>
    <xf numFmtId="164" fontId="0" fillId="5" borderId="0" xfId="1" applyNumberFormat="1" applyFont="1" applyFill="1"/>
    <xf numFmtId="0" fontId="1" fillId="6" borderId="0" xfId="0" applyFont="1" applyFill="1"/>
    <xf numFmtId="0" fontId="0" fillId="7" borderId="0" xfId="0" applyFill="1" applyAlignment="1">
      <alignment wrapText="1"/>
    </xf>
    <xf numFmtId="10" fontId="0" fillId="7" borderId="0" xfId="2" applyNumberFormat="1" applyFont="1" applyFill="1"/>
    <xf numFmtId="164" fontId="0" fillId="7" borderId="0" xfId="1" applyNumberFormat="1" applyFont="1" applyFill="1"/>
    <xf numFmtId="0" fontId="0" fillId="8" borderId="0" xfId="0" applyFill="1" applyAlignment="1">
      <alignment wrapText="1"/>
    </xf>
    <xf numFmtId="10" fontId="0" fillId="8" borderId="0" xfId="2" applyNumberFormat="1" applyFont="1" applyFill="1"/>
    <xf numFmtId="164" fontId="0" fillId="8" borderId="0" xfId="1" applyNumberFormat="1" applyFont="1" applyFill="1"/>
    <xf numFmtId="0" fontId="0" fillId="0" borderId="0" xfId="0" applyAlignment="1">
      <alignment horizontal="center" vertical="center" wrapText="1"/>
    </xf>
    <xf numFmtId="164" fontId="0" fillId="0" borderId="0" xfId="1" applyNumberFormat="1" applyFont="1" applyAlignment="1">
      <alignment horizontal="center" vertical="center" wrapText="1"/>
    </xf>
    <xf numFmtId="17" fontId="0" fillId="0" borderId="0" xfId="0" applyNumberFormat="1"/>
    <xf numFmtId="164" fontId="12" fillId="0" borderId="0" xfId="0" applyNumberFormat="1" applyFont="1"/>
    <xf numFmtId="9" fontId="12" fillId="0" borderId="0" xfId="0" applyNumberFormat="1" applyFont="1"/>
    <xf numFmtId="0" fontId="0" fillId="0" borderId="0" xfId="0" applyAlignment="1">
      <alignment horizont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</dxf>
    <dxf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</dxf>
    <dxf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</dxf>
    <dxf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</dxf>
    <dxf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</dxf>
    <dxf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</dxf>
    <dxf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</dxf>
    <dxf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</dxf>
    <dxf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</dxf>
    <dxf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</dxf>
    <dxf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</dxf>
    <dxf>
      <numFmt numFmtId="164" formatCode="_(* #,##0.00_);_(* \(#,##0.00\);_(* &quot;-&quot;??_);_(@_)"/>
    </dxf>
    <dxf>
      <alignment horizontal="center" vertical="center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342899</xdr:colOff>
      <xdr:row>0</xdr:row>
      <xdr:rowOff>695325</xdr:rowOff>
    </xdr:from>
    <xdr:to>
      <xdr:col>11</xdr:col>
      <xdr:colOff>466724</xdr:colOff>
      <xdr:row>12</xdr:row>
      <xdr:rowOff>180975</xdr:rowOff>
    </xdr:to>
    <xdr:sp macro="" textlink="">
      <xdr:nvSpPr>
        <xdr:cNvPr id="2" name="TextBox 1"/>
        <xdr:cNvSpPr txBox="1"/>
      </xdr:nvSpPr>
      <xdr:spPr>
        <a:xfrm>
          <a:off x="8829674" y="695325"/>
          <a:ext cx="4772025" cy="24003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Legend:</a:t>
          </a:r>
        </a:p>
        <a:p>
          <a:r>
            <a:rPr lang="en-US" sz="1100"/>
            <a:t>Green means prices have risen less than they should have according to the inflation.</a:t>
          </a:r>
        </a:p>
        <a:p>
          <a:r>
            <a:rPr lang="en-US" sz="1100"/>
            <a:t>Red means prices have gone up more than inflation.</a:t>
          </a:r>
        </a:p>
        <a:p>
          <a:endParaRPr lang="en-US" sz="1100"/>
        </a:p>
        <a:p>
          <a:r>
            <a:rPr lang="en-US" sz="1100"/>
            <a:t>All prices include price discount</a:t>
          </a:r>
          <a:r>
            <a:rPr lang="en-US" sz="1100" baseline="0"/>
            <a:t> but not multibuy offers.</a:t>
          </a:r>
        </a:p>
        <a:p>
          <a:endParaRPr lang="en-US" sz="1100" baseline="0"/>
        </a:p>
        <a:p>
          <a:r>
            <a:rPr lang="en-US" sz="1100" baseline="0"/>
            <a:t>We looked at: 1-24 Nov 2006 and 2015</a:t>
          </a:r>
          <a:endParaRPr lang="en-US" sz="1100"/>
        </a:p>
        <a:p>
          <a:endParaRPr lang="en-US" sz="1100"/>
        </a:p>
        <a:p>
          <a:r>
            <a:rPr lang="en-US" sz="1100" b="1"/>
            <a:t>Calculation:</a:t>
          </a:r>
        </a:p>
        <a:p>
          <a:r>
            <a:rPr lang="en-US" sz="1100"/>
            <a:t>We took the price from 2006 and multiplied it  by (1+inflation chnage) in order to see  what the price should be today</a:t>
          </a:r>
          <a:r>
            <a:rPr lang="en-US" sz="1100" baseline="0"/>
            <a:t> if we only look at inflation.</a:t>
          </a:r>
        </a:p>
        <a:p>
          <a:r>
            <a:rPr lang="en-US" sz="1100" baseline="0"/>
            <a:t>Food and alcoholic beverages have different CPI's.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291042</xdr:colOff>
      <xdr:row>0</xdr:row>
      <xdr:rowOff>737658</xdr:rowOff>
    </xdr:from>
    <xdr:to>
      <xdr:col>30</xdr:col>
      <xdr:colOff>329142</xdr:colOff>
      <xdr:row>14</xdr:row>
      <xdr:rowOff>63500</xdr:rowOff>
    </xdr:to>
    <xdr:sp macro="" textlink="">
      <xdr:nvSpPr>
        <xdr:cNvPr id="2" name="TextBox 1"/>
        <xdr:cNvSpPr txBox="1"/>
      </xdr:nvSpPr>
      <xdr:spPr>
        <a:xfrm>
          <a:off x="32189209" y="737658"/>
          <a:ext cx="3107266" cy="2828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Legend: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Green means prices have risen less than they should have according to the inflation.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Red means prices have gone up more than inflation.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prices include price discount but not multibuy offers.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 looked at: 1-30 Nov 2006 till 2015</a:t>
          </a:r>
          <a:r>
            <a:rPr lang="en-US"/>
            <a:t> and for 2016 we looked nov 1-21th.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2" name="Table2" displayName="Table2" ref="A1:E10" totalsRowShown="0" headerRowDxfId="64">
  <autoFilter ref="A1:E10"/>
  <tableColumns count="5">
    <tableColumn id="1" name="Category"/>
    <tableColumn id="5" name="Quantity we looked at"/>
    <tableColumn id="2" name="avg price in 2006" dataCellStyle="Comma"/>
    <tableColumn id="3" name="avg price in 2015" dataCellStyle="Comma"/>
    <tableColumn id="4" name="price in 2015 according to inflation of Oct 2015" dataCellStyle="Comma">
      <calculatedColumnFormula>Table2[[#This Row],[avg price in 2006]]*1.5426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W22" totalsRowCount="1" headerRowDxfId="43">
  <autoFilter ref="A1:W21"/>
  <tableColumns count="23">
    <tableColumn id="1" name="Product Family"/>
    <tableColumn id="2" name="avg price in 2006" dataDxfId="42" totalsRowDxfId="41" dataCellStyle="Comma"/>
    <tableColumn id="12" name="avg 2006 price in 2015 " totalsRowFunction="custom" dataDxfId="40" totalsRowDxfId="39" dataCellStyle="Comma">
      <calculatedColumnFormula>Table3[[#This Row],[avg price in 2006]]*(B33+1)</calculatedColumnFormula>
      <totalsRowFormula>SUM(C2:C21)</totalsRowFormula>
    </tableColumn>
    <tableColumn id="3" name="avg price in 2007" totalsRowFunction="custom" dataDxfId="38" totalsRowDxfId="37" dataCellStyle="Comma">
      <totalsRowFormula>SUM(D2:D21)</totalsRowFormula>
    </tableColumn>
    <tableColumn id="13" name="avg 2007 price in 2015 " totalsRowFunction="custom" dataDxfId="36" totalsRowDxfId="35" dataCellStyle="Comma">
      <totalsRowFormula>SUM(E2:E21)</totalsRowFormula>
    </tableColumn>
    <tableColumn id="4" name="avg price in 2008" totalsRowFunction="custom" dataDxfId="34" totalsRowDxfId="33" dataCellStyle="Comma">
      <totalsRowFormula>SUM(F2:F21)</totalsRowFormula>
    </tableColumn>
    <tableColumn id="14" name="avg 2008 price in 2015" totalsRowFunction="custom" dataDxfId="32" totalsRowDxfId="31" dataCellStyle="Comma">
      <calculatedColumnFormula>Table3[[#This Row],[avg price in 2008]]*(F32+1)</calculatedColumnFormula>
      <totalsRowFormula>SUM(G2:G21)</totalsRowFormula>
    </tableColumn>
    <tableColumn id="5" name="avg price in 2009" totalsRowFunction="custom" dataDxfId="30" totalsRowDxfId="29" dataCellStyle="Comma">
      <totalsRowFormula>SUM(H2:H21)</totalsRowFormula>
    </tableColumn>
    <tableColumn id="15" name="avg 2009 price in 2015" totalsRowFunction="custom" dataDxfId="28" totalsRowDxfId="27" dataCellStyle="Comma">
      <totalsRowFormula>SUM(I2:I21)</totalsRowFormula>
    </tableColumn>
    <tableColumn id="6" name="avg price in 2010" totalsRowFunction="custom" dataDxfId="26" totalsRowDxfId="25" dataCellStyle="Comma">
      <totalsRowFormula>SUM(J2:J21)</totalsRowFormula>
    </tableColumn>
    <tableColumn id="16" name="avg 2010 price in 2015" totalsRowFunction="custom" dataDxfId="24" totalsRowDxfId="23" dataCellStyle="Comma">
      <totalsRowFormula>SUM(K2:K21)</totalsRowFormula>
    </tableColumn>
    <tableColumn id="7" name="avg price in 2011" totalsRowFunction="custom" dataDxfId="22" totalsRowDxfId="21" dataCellStyle="Comma">
      <totalsRowFormula>SUM(L2:L21)</totalsRowFormula>
    </tableColumn>
    <tableColumn id="17" name="avg 2011 price in 2015" totalsRowFunction="custom" dataDxfId="20" totalsRowDxfId="19" dataCellStyle="Comma">
      <calculatedColumnFormula>Table3[[#This Row],[avg price in 2011]]*(L33+1)</calculatedColumnFormula>
      <totalsRowFormula>SUM(M2:M21)</totalsRowFormula>
    </tableColumn>
    <tableColumn id="8" name="avg price in 2012" totalsRowFunction="custom" dataDxfId="18" totalsRowDxfId="17" dataCellStyle="Comma">
      <totalsRowFormula>SUM(N2:N21)</totalsRowFormula>
    </tableColumn>
    <tableColumn id="18" name="avg 2012 price in 2016" totalsRowFunction="custom" dataDxfId="16" totalsRowDxfId="15" dataCellStyle="Comma">
      <calculatedColumnFormula>Table3[[#This Row],[avg price in 2012]]*(N33+1)</calculatedColumnFormula>
      <totalsRowFormula>SUM(O2:O21)</totalsRowFormula>
    </tableColumn>
    <tableColumn id="9" name="avg price in 2013" totalsRowFunction="custom" dataDxfId="14" totalsRowDxfId="13" dataCellStyle="Comma">
      <totalsRowFormula>SUM(P2:P21)</totalsRowFormula>
    </tableColumn>
    <tableColumn id="19" name="avg 2013 price in 2016" totalsRowFunction="custom" dataDxfId="12" totalsRowDxfId="11" dataCellStyle="Comma">
      <calculatedColumnFormula>Table3[[#This Row],[avg price in 2013]]*(P32+1)</calculatedColumnFormula>
      <totalsRowFormula>SUM(Q2:Q21)</totalsRowFormula>
    </tableColumn>
    <tableColumn id="10" name="avg price in 2014" totalsRowFunction="custom" dataDxfId="10" totalsRowDxfId="9" dataCellStyle="Comma">
      <totalsRowFormula>SUM(R2:R21)</totalsRowFormula>
    </tableColumn>
    <tableColumn id="20" name="avg 2014 price in 2016" totalsRowFunction="custom" dataDxfId="8" totalsRowDxfId="7" dataCellStyle="Comma">
      <calculatedColumnFormula>Table3[[#This Row],[avg price in 2014]]*(R33+1)</calculatedColumnFormula>
      <totalsRowFormula>SUM(S2:S21)</totalsRowFormula>
    </tableColumn>
    <tableColumn id="11" name="avg price in 2015" totalsRowFunction="custom" dataDxfId="6" totalsRowDxfId="5" dataCellStyle="Comma">
      <totalsRowFormula>SUM(T2:T21)</totalsRowFormula>
    </tableColumn>
    <tableColumn id="21" name="avg 2015 price in 2016" totalsRowFunction="custom" dataDxfId="4" totalsRowDxfId="3" dataCellStyle="Comma">
      <calculatedColumnFormula>Table3[[#This Row],[avg price in 2015]]*($R$33+1)</calculatedColumnFormula>
      <totalsRowFormula>SUM(U2:U21)</totalsRowFormula>
    </tableColumn>
    <tableColumn id="22" name="avg price in 2016 for 1-16" totalsRowFunction="custom" totalsRowDxfId="2" dataCellStyle="Comma">
      <totalsRowFormula>SUM(V2:V21)</totalsRowFormula>
    </tableColumn>
    <tableColumn id="23" name="% change" totalsRowFunction="custom" dataDxfId="1" totalsRowDxfId="0" dataCellStyle="Comma">
      <calculatedColumnFormula>(V2-U2)/U2</calculatedColumnFormula>
      <totalsRowFormula>(V22-U22)/U22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ons.gov.uk/ons/datasets-and-tables/data-selector.html?cdid=D7BU&amp;dataset=mm23&amp;table-id=1.1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B21" sqref="B21"/>
    </sheetView>
  </sheetViews>
  <sheetFormatPr defaultRowHeight="15" x14ac:dyDescent="0.25"/>
  <cols>
    <col min="1" max="2" width="40" customWidth="1"/>
    <col min="4" max="4" width="33.42578125" customWidth="1"/>
    <col min="5" max="5" width="91.85546875" bestFit="1" customWidth="1"/>
  </cols>
  <sheetData>
    <row r="1" spans="1:5" s="2" customFormat="1" x14ac:dyDescent="0.25">
      <c r="A1" s="2" t="s">
        <v>5</v>
      </c>
      <c r="B1" s="2" t="s">
        <v>35</v>
      </c>
      <c r="C1" s="2" t="s">
        <v>6</v>
      </c>
      <c r="D1" s="2" t="s">
        <v>7</v>
      </c>
      <c r="E1" s="2" t="s">
        <v>8</v>
      </c>
    </row>
    <row r="2" spans="1:5" x14ac:dyDescent="0.25">
      <c r="A2" s="1" t="s">
        <v>0</v>
      </c>
      <c r="B2" s="1" t="s">
        <v>33</v>
      </c>
      <c r="C2">
        <v>353</v>
      </c>
      <c r="D2" t="s">
        <v>9</v>
      </c>
      <c r="E2" t="s">
        <v>10</v>
      </c>
    </row>
    <row r="3" spans="1:5" x14ac:dyDescent="0.25">
      <c r="A3" s="1" t="s">
        <v>12</v>
      </c>
      <c r="B3" s="1">
        <v>6</v>
      </c>
      <c r="C3">
        <v>1285</v>
      </c>
      <c r="D3" t="s">
        <v>11</v>
      </c>
      <c r="E3" t="s">
        <v>13</v>
      </c>
    </row>
    <row r="4" spans="1:5" x14ac:dyDescent="0.25">
      <c r="A4" s="1" t="s">
        <v>14</v>
      </c>
      <c r="B4" s="1" t="s">
        <v>37</v>
      </c>
      <c r="C4">
        <v>551</v>
      </c>
      <c r="D4" t="s">
        <v>16</v>
      </c>
      <c r="E4" t="s">
        <v>18</v>
      </c>
    </row>
    <row r="5" spans="1:5" x14ac:dyDescent="0.25">
      <c r="A5" s="1" t="s">
        <v>15</v>
      </c>
      <c r="B5" s="1" t="s">
        <v>37</v>
      </c>
      <c r="C5">
        <v>547</v>
      </c>
      <c r="D5" t="s">
        <v>17</v>
      </c>
      <c r="E5" t="s">
        <v>18</v>
      </c>
    </row>
    <row r="6" spans="1:5" x14ac:dyDescent="0.25">
      <c r="A6" s="1" t="s">
        <v>1</v>
      </c>
      <c r="B6" s="1" t="s">
        <v>31</v>
      </c>
      <c r="C6">
        <v>586</v>
      </c>
      <c r="D6" t="s">
        <v>19</v>
      </c>
      <c r="E6" t="s">
        <v>20</v>
      </c>
    </row>
    <row r="7" spans="1:5" x14ac:dyDescent="0.25">
      <c r="A7" s="1" t="s">
        <v>2</v>
      </c>
      <c r="B7" s="1" t="s">
        <v>33</v>
      </c>
      <c r="C7">
        <v>1747</v>
      </c>
      <c r="D7" t="s">
        <v>24</v>
      </c>
    </row>
    <row r="8" spans="1:5" x14ac:dyDescent="0.25">
      <c r="A8" s="1" t="s">
        <v>3</v>
      </c>
      <c r="B8" s="1" t="s">
        <v>36</v>
      </c>
      <c r="C8">
        <v>631</v>
      </c>
      <c r="D8" t="s">
        <v>21</v>
      </c>
    </row>
    <row r="9" spans="1:5" x14ac:dyDescent="0.25">
      <c r="A9" s="1" t="s">
        <v>3</v>
      </c>
      <c r="B9" s="1" t="s">
        <v>36</v>
      </c>
      <c r="C9">
        <v>567</v>
      </c>
      <c r="D9" t="s">
        <v>22</v>
      </c>
    </row>
    <row r="10" spans="1:5" x14ac:dyDescent="0.25">
      <c r="A10" s="1" t="s">
        <v>27</v>
      </c>
      <c r="B10" s="1" t="s">
        <v>34</v>
      </c>
      <c r="C10">
        <v>1562</v>
      </c>
      <c r="D10" t="s">
        <v>25</v>
      </c>
      <c r="E10" t="s">
        <v>26</v>
      </c>
    </row>
    <row r="11" spans="1:5" x14ac:dyDescent="0.25">
      <c r="A11" s="1" t="s">
        <v>28</v>
      </c>
      <c r="B11" s="1" t="s">
        <v>34</v>
      </c>
      <c r="C11">
        <v>300</v>
      </c>
      <c r="D11" t="s">
        <v>29</v>
      </c>
      <c r="E11" t="s">
        <v>30</v>
      </c>
    </row>
    <row r="12" spans="1:5" x14ac:dyDescent="0.25">
      <c r="A12" s="1" t="s">
        <v>4</v>
      </c>
      <c r="B12" s="1" t="s">
        <v>32</v>
      </c>
      <c r="C12">
        <v>2112</v>
      </c>
      <c r="D12" t="s">
        <v>23</v>
      </c>
    </row>
    <row r="13" spans="1:5" x14ac:dyDescent="0.25">
      <c r="A13" s="10" t="s">
        <v>55</v>
      </c>
      <c r="B13" s="10" t="s">
        <v>56</v>
      </c>
      <c r="C13">
        <v>1477</v>
      </c>
      <c r="D13" s="10" t="s">
        <v>55</v>
      </c>
    </row>
    <row r="14" spans="1:5" x14ac:dyDescent="0.25">
      <c r="A14" s="11" t="s">
        <v>57</v>
      </c>
      <c r="B14" s="11" t="s">
        <v>56</v>
      </c>
      <c r="C14">
        <v>945</v>
      </c>
      <c r="D14" s="11" t="s">
        <v>57</v>
      </c>
    </row>
    <row r="15" spans="1:5" x14ac:dyDescent="0.25">
      <c r="A15" s="12" t="s">
        <v>58</v>
      </c>
      <c r="B15" s="12" t="s">
        <v>59</v>
      </c>
      <c r="C15">
        <v>785</v>
      </c>
      <c r="D15" t="s">
        <v>60</v>
      </c>
      <c r="E15" t="s">
        <v>61</v>
      </c>
    </row>
    <row r="16" spans="1:5" x14ac:dyDescent="0.25">
      <c r="A16" s="12" t="s">
        <v>62</v>
      </c>
      <c r="B16" s="12" t="s">
        <v>59</v>
      </c>
      <c r="C16">
        <v>784</v>
      </c>
      <c r="D16" t="s">
        <v>63</v>
      </c>
      <c r="E16" t="s">
        <v>64</v>
      </c>
    </row>
    <row r="17" spans="1:5" x14ac:dyDescent="0.25">
      <c r="A17" s="12" t="s">
        <v>65</v>
      </c>
      <c r="B17" s="12" t="s">
        <v>59</v>
      </c>
      <c r="C17">
        <v>2205</v>
      </c>
      <c r="D17" t="s">
        <v>65</v>
      </c>
      <c r="E17" t="s">
        <v>66</v>
      </c>
    </row>
    <row r="18" spans="1:5" x14ac:dyDescent="0.25">
      <c r="A18" s="12" t="s">
        <v>67</v>
      </c>
      <c r="B18" s="12" t="s">
        <v>59</v>
      </c>
      <c r="C18">
        <v>77</v>
      </c>
      <c r="D18" t="s">
        <v>68</v>
      </c>
    </row>
    <row r="19" spans="1:5" x14ac:dyDescent="0.25">
      <c r="A19" s="12" t="s">
        <v>69</v>
      </c>
      <c r="B19" s="12" t="s">
        <v>56</v>
      </c>
      <c r="C19">
        <v>1993</v>
      </c>
      <c r="D19" t="s">
        <v>69</v>
      </c>
    </row>
    <row r="20" spans="1:5" x14ac:dyDescent="0.25">
      <c r="A20" s="12" t="s">
        <v>70</v>
      </c>
      <c r="B20" s="12" t="s">
        <v>71</v>
      </c>
      <c r="C20">
        <v>1353</v>
      </c>
      <c r="D20" t="s">
        <v>72</v>
      </c>
      <c r="E20" t="s">
        <v>73</v>
      </c>
    </row>
    <row r="21" spans="1:5" x14ac:dyDescent="0.25">
      <c r="A21" t="s">
        <v>74</v>
      </c>
      <c r="B21" s="12" t="s">
        <v>75</v>
      </c>
      <c r="C21">
        <v>1197</v>
      </c>
      <c r="D21" t="s">
        <v>74</v>
      </c>
      <c r="E21" t="s">
        <v>98</v>
      </c>
    </row>
    <row r="22" spans="1:5" x14ac:dyDescent="0.25">
      <c r="A22" t="s">
        <v>76</v>
      </c>
      <c r="B22" s="12" t="s">
        <v>32</v>
      </c>
      <c r="C22">
        <v>1498</v>
      </c>
      <c r="D22" t="s">
        <v>76</v>
      </c>
    </row>
    <row r="23" spans="1:5" x14ac:dyDescent="0.25">
      <c r="A23" t="s">
        <v>77</v>
      </c>
      <c r="B23" s="12" t="s">
        <v>32</v>
      </c>
      <c r="C23">
        <v>2145</v>
      </c>
      <c r="D23" t="s">
        <v>77</v>
      </c>
      <c r="E23" t="s">
        <v>78</v>
      </c>
    </row>
    <row r="27" spans="1:5" x14ac:dyDescent="0.25">
      <c r="A27" s="13"/>
    </row>
    <row r="29" spans="1:5" x14ac:dyDescent="0.25">
      <c r="A29" s="13"/>
    </row>
    <row r="30" spans="1:5" x14ac:dyDescent="0.25">
      <c r="A30" s="14"/>
    </row>
    <row r="31" spans="1:5" x14ac:dyDescent="0.25">
      <c r="A31" s="15"/>
    </row>
    <row r="32" spans="1:5" x14ac:dyDescent="0.25">
      <c r="A32" s="15"/>
    </row>
    <row r="34" spans="1:1" x14ac:dyDescent="0.25">
      <c r="A34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6"/>
  <sheetViews>
    <sheetView workbookViewId="0">
      <selection activeCell="B35" sqref="B35"/>
    </sheetView>
  </sheetViews>
  <sheetFormatPr defaultRowHeight="15" x14ac:dyDescent="0.25"/>
  <cols>
    <col min="1" max="1" width="17.85546875" bestFit="1" customWidth="1"/>
    <col min="2" max="2" width="34.28515625" customWidth="1"/>
    <col min="3" max="3" width="39.5703125" customWidth="1"/>
    <col min="4" max="4" width="42.42578125" customWidth="1"/>
    <col min="5" max="5" width="19.85546875" customWidth="1"/>
    <col min="7" max="7" width="16.28515625" customWidth="1"/>
    <col min="8" max="9" width="17.5703125" customWidth="1"/>
  </cols>
  <sheetData>
    <row r="1" spans="1:9" s="6" customFormat="1" ht="64.5" customHeight="1" x14ac:dyDescent="0.25">
      <c r="A1" s="6" t="s">
        <v>53</v>
      </c>
      <c r="B1" s="6" t="s">
        <v>47</v>
      </c>
      <c r="C1" s="6" t="s">
        <v>38</v>
      </c>
      <c r="D1" s="6" t="s">
        <v>39</v>
      </c>
      <c r="E1" s="6" t="s">
        <v>46</v>
      </c>
    </row>
    <row r="2" spans="1:9" x14ac:dyDescent="0.25">
      <c r="A2" t="s">
        <v>19</v>
      </c>
      <c r="B2" t="s">
        <v>31</v>
      </c>
      <c r="C2" s="3">
        <v>4.8616346153845997</v>
      </c>
      <c r="D2" s="8">
        <v>7.1927932636468999</v>
      </c>
      <c r="E2" s="8">
        <f>Table2[[#This Row],[avg price in 2006]]*1.5426</f>
        <v>7.4995575576922837</v>
      </c>
    </row>
    <row r="3" spans="1:9" x14ac:dyDescent="0.25">
      <c r="A3" t="s">
        <v>21</v>
      </c>
      <c r="B3" t="s">
        <v>52</v>
      </c>
      <c r="C3" s="3">
        <v>13.2151489868893</v>
      </c>
      <c r="D3" s="9">
        <v>24.680826482042502</v>
      </c>
      <c r="E3" s="9">
        <f>Table2[[#This Row],[avg price in 2006]]*1.5426</f>
        <v>20.385688827175436</v>
      </c>
    </row>
    <row r="4" spans="1:9" x14ac:dyDescent="0.25">
      <c r="A4" t="s">
        <v>23</v>
      </c>
      <c r="B4" t="s">
        <v>48</v>
      </c>
      <c r="C4" s="3">
        <v>0.87215053763440797</v>
      </c>
      <c r="D4" s="9">
        <v>1.25234011411929</v>
      </c>
      <c r="E4" s="9">
        <f>Table2[[#This Row],[avg price in 2006]]*1.3187</f>
        <v>1.1501049139784938</v>
      </c>
    </row>
    <row r="5" spans="1:9" x14ac:dyDescent="0.25">
      <c r="A5" t="s">
        <v>24</v>
      </c>
      <c r="B5" t="s">
        <v>49</v>
      </c>
      <c r="C5" s="3">
        <v>9.0047154471544708</v>
      </c>
      <c r="D5" s="8">
        <v>7.9783978397839803</v>
      </c>
      <c r="E5" s="8">
        <f>Table2[[#This Row],[avg price in 2006]]*1.3187</f>
        <v>11.874518260162601</v>
      </c>
    </row>
    <row r="6" spans="1:9" x14ac:dyDescent="0.25">
      <c r="A6" t="s">
        <v>25</v>
      </c>
      <c r="B6" t="s">
        <v>50</v>
      </c>
      <c r="C6" s="3">
        <v>23.8266342793593</v>
      </c>
      <c r="D6" s="8">
        <v>27.0964570098654</v>
      </c>
      <c r="E6" s="8">
        <f>Table2[[#This Row],[avg price in 2006]]*1.3187</f>
        <v>31.42018262419111</v>
      </c>
    </row>
    <row r="7" spans="1:9" x14ac:dyDescent="0.25">
      <c r="A7" t="s">
        <v>11</v>
      </c>
      <c r="B7" t="s">
        <v>51</v>
      </c>
      <c r="C7" s="3">
        <v>1.29294594594595</v>
      </c>
      <c r="D7" s="9">
        <v>1.9103326403326399</v>
      </c>
      <c r="E7" s="9">
        <f>Table2[[#This Row],[avg price in 2006]]*1.3187</f>
        <v>1.7050078189189242</v>
      </c>
    </row>
    <row r="8" spans="1:9" x14ac:dyDescent="0.25">
      <c r="A8" t="s">
        <v>16</v>
      </c>
      <c r="B8" t="s">
        <v>54</v>
      </c>
      <c r="C8" s="3">
        <v>3.61721052631564</v>
      </c>
      <c r="D8" s="9">
        <v>5.6248349133703703</v>
      </c>
      <c r="E8" s="9">
        <f>Table2[[#This Row],[avg price in 2006]]*1.5426</f>
        <v>5.5799089578945065</v>
      </c>
    </row>
    <row r="9" spans="1:9" x14ac:dyDescent="0.25">
      <c r="A9" t="s">
        <v>9</v>
      </c>
      <c r="B9" t="s">
        <v>49</v>
      </c>
      <c r="C9" s="3">
        <v>4.7578696051422504</v>
      </c>
      <c r="D9" s="8">
        <v>5.4316113928989598</v>
      </c>
      <c r="E9" s="8">
        <f>Table2[[#This Row],[avg price in 2006]]*1.3187</f>
        <v>6.2742026483010855</v>
      </c>
    </row>
    <row r="10" spans="1:9" x14ac:dyDescent="0.25">
      <c r="A10" t="s">
        <v>17</v>
      </c>
      <c r="B10" t="s">
        <v>54</v>
      </c>
      <c r="C10" s="3">
        <v>3.6045982648056101</v>
      </c>
      <c r="D10" s="9">
        <v>5.5653222186598601</v>
      </c>
      <c r="E10" s="9">
        <f>Table2[[#This Row],[avg price in 2006]]*1.5426</f>
        <v>5.5604532832891342</v>
      </c>
    </row>
    <row r="11" spans="1:9" x14ac:dyDescent="0.25">
      <c r="H11" s="3"/>
      <c r="I11" s="3"/>
    </row>
    <row r="14" spans="1:9" x14ac:dyDescent="0.25">
      <c r="C14" t="s">
        <v>41</v>
      </c>
      <c r="D14" t="s">
        <v>42</v>
      </c>
      <c r="E14" t="s">
        <v>45</v>
      </c>
    </row>
    <row r="15" spans="1:9" ht="44.25" customHeight="1" x14ac:dyDescent="0.25">
      <c r="A15" s="6" t="s">
        <v>40</v>
      </c>
      <c r="B15" s="6"/>
      <c r="C15" s="4">
        <v>105.1</v>
      </c>
      <c r="D15" s="4">
        <v>138.6</v>
      </c>
      <c r="E15" s="7">
        <f>D15/C15-1</f>
        <v>0.31874405328258804</v>
      </c>
      <c r="F15" s="5" t="s">
        <v>44</v>
      </c>
    </row>
    <row r="16" spans="1:9" ht="36" customHeight="1" x14ac:dyDescent="0.25">
      <c r="A16" s="6" t="s">
        <v>43</v>
      </c>
      <c r="B16" s="6"/>
      <c r="C16" s="4">
        <v>103.4</v>
      </c>
      <c r="D16" s="4">
        <v>159.5</v>
      </c>
      <c r="E16" s="7">
        <f>D16/C16-1</f>
        <v>0.54255319148936154</v>
      </c>
    </row>
  </sheetData>
  <hyperlinks>
    <hyperlink ref="F15" r:id="rId1"/>
  </hyperlinks>
  <pageMargins left="0.7" right="0.7" top="0.75" bottom="0.75" header="0.3" footer="0.3"/>
  <pageSetup orientation="portrait" r:id="rId2"/>
  <drawing r:id="rId3"/>
  <legacyDrawing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3"/>
  <sheetViews>
    <sheetView topLeftCell="R1" zoomScale="90" zoomScaleNormal="90" workbookViewId="0">
      <selection activeCell="V14" sqref="V14"/>
    </sheetView>
  </sheetViews>
  <sheetFormatPr defaultRowHeight="15" x14ac:dyDescent="0.25"/>
  <cols>
    <col min="1" max="1" width="24.85546875" customWidth="1"/>
    <col min="2" max="2" width="17.5703125" style="16" customWidth="1"/>
    <col min="3" max="3" width="17.140625" style="16" customWidth="1"/>
    <col min="4" max="17" width="17.5703125" style="16" customWidth="1"/>
    <col min="18" max="18" width="24.140625" style="16" customWidth="1"/>
    <col min="19" max="19" width="17.5703125" style="16" customWidth="1"/>
    <col min="20" max="20" width="23.28515625" style="16" customWidth="1"/>
    <col min="21" max="21" width="16.5703125" customWidth="1"/>
    <col min="22" max="22" width="27.7109375" customWidth="1"/>
    <col min="23" max="23" width="44.28515625" customWidth="1"/>
  </cols>
  <sheetData>
    <row r="1" spans="1:25" s="26" customFormat="1" ht="81" customHeight="1" x14ac:dyDescent="0.25">
      <c r="A1" s="26" t="s">
        <v>79</v>
      </c>
      <c r="B1" s="27" t="s">
        <v>38</v>
      </c>
      <c r="C1" s="27" t="s">
        <v>100</v>
      </c>
      <c r="D1" s="27" t="s">
        <v>80</v>
      </c>
      <c r="E1" s="27" t="s">
        <v>101</v>
      </c>
      <c r="F1" s="27" t="s">
        <v>81</v>
      </c>
      <c r="G1" s="27" t="s">
        <v>102</v>
      </c>
      <c r="H1" s="27" t="s">
        <v>82</v>
      </c>
      <c r="I1" s="27" t="s">
        <v>103</v>
      </c>
      <c r="J1" s="27" t="s">
        <v>83</v>
      </c>
      <c r="K1" s="27" t="s">
        <v>104</v>
      </c>
      <c r="L1" s="27" t="s">
        <v>84</v>
      </c>
      <c r="M1" s="27" t="s">
        <v>105</v>
      </c>
      <c r="N1" s="27" t="s">
        <v>85</v>
      </c>
      <c r="O1" s="27" t="s">
        <v>112</v>
      </c>
      <c r="P1" s="27" t="s">
        <v>86</v>
      </c>
      <c r="Q1" s="27" t="s">
        <v>111</v>
      </c>
      <c r="R1" s="27" t="s">
        <v>87</v>
      </c>
      <c r="S1" s="27" t="s">
        <v>110</v>
      </c>
      <c r="T1" s="27" t="s">
        <v>39</v>
      </c>
      <c r="U1" s="27" t="s">
        <v>107</v>
      </c>
      <c r="V1" s="26" t="s">
        <v>114</v>
      </c>
      <c r="W1" s="26" t="s">
        <v>115</v>
      </c>
    </row>
    <row r="2" spans="1:25" x14ac:dyDescent="0.25">
      <c r="A2" t="s">
        <v>19</v>
      </c>
      <c r="B2" s="16">
        <v>4.8578253424657598</v>
      </c>
      <c r="C2" s="16">
        <f>Table3[[#This Row],[avg price in 2006]]*(B33+1)</f>
        <v>6.7264528607974121</v>
      </c>
      <c r="D2" s="16">
        <v>4.6652520325203302</v>
      </c>
      <c r="E2" s="16">
        <f>Table3[[#This Row],[avg price in 2007]]*(D33+1)</f>
        <v>6.2776663294743598</v>
      </c>
      <c r="F2" s="16">
        <v>4.4897962648556904</v>
      </c>
      <c r="G2" s="16">
        <f>Table3[[#This Row],[avg price in 2008]]*(F33+1)</f>
        <v>5.8226717338521192</v>
      </c>
      <c r="H2" s="16">
        <v>4.8998327137546402</v>
      </c>
      <c r="I2" s="16">
        <f>Table3[[#This Row],[avg price in 2009]]*($H$33+1)</f>
        <v>6.0738493273924288</v>
      </c>
      <c r="J2" s="16">
        <v>4.9055855855855803</v>
      </c>
      <c r="K2" s="16">
        <f>Table3[[#This Row],[avg price in 2010]]*($J$33+1)</f>
        <v>5.7055504475938887</v>
      </c>
      <c r="L2" s="16">
        <v>5.0722256331542601</v>
      </c>
      <c r="M2" s="16">
        <f>Table3[[#This Row],[avg price in 2011]]*($L$33+1)</f>
        <v>5.3753650223709712</v>
      </c>
      <c r="N2" s="16">
        <v>4.9741844838118503</v>
      </c>
      <c r="O2" s="16">
        <f>Table3[[#This Row],[avg price in 2012]]*($N$33+1)</f>
        <v>4.9907137493389051</v>
      </c>
      <c r="P2" s="16">
        <v>4.7012512613521702</v>
      </c>
      <c r="Q2" s="16">
        <f>Table3[[#This Row],[avg price in 2013]]*($P$33+1)</f>
        <v>4.4576017086916195</v>
      </c>
      <c r="R2" s="16">
        <v>4.9251877934272299</v>
      </c>
      <c r="S2" s="16">
        <f>Table3[[#This Row],[avg price in 2014]]*($R$33+1)</f>
        <v>4.4914636331102145</v>
      </c>
      <c r="T2" s="16">
        <v>6.9729346314325502</v>
      </c>
      <c r="U2" s="16">
        <f>Table3[[#This Row],[avg price in 2015]]*($R$33+1)</f>
        <v>6.3588808440826439</v>
      </c>
      <c r="V2" s="3">
        <v>5.2592307692307703</v>
      </c>
      <c r="W2" s="30">
        <f t="shared" ref="W2:W21" si="0">(V2-U2)/U2</f>
        <v>-0.17293138554014112</v>
      </c>
      <c r="X2" s="3"/>
      <c r="Y2" s="3"/>
    </row>
    <row r="3" spans="1:25" x14ac:dyDescent="0.25">
      <c r="A3" t="s">
        <v>21</v>
      </c>
      <c r="B3" s="16">
        <v>13.1841313559322</v>
      </c>
      <c r="C3" s="16">
        <f>Table3[[#This Row],[avg price in 2006]]*(B33+1)</f>
        <v>18.255583892858759</v>
      </c>
      <c r="D3" s="16">
        <v>13.69251841929</v>
      </c>
      <c r="E3" s="16">
        <f>Table3[[#This Row],[avg price in 2007]]*(D33+1)</f>
        <v>18.424955660980089</v>
      </c>
      <c r="F3" s="16">
        <v>14.5763619047619</v>
      </c>
      <c r="G3" s="16">
        <f>Table3[[#This Row],[avg price in 2008]]*(F33+1)</f>
        <v>18.903612867606128</v>
      </c>
      <c r="H3" s="16">
        <v>15.067895373450201</v>
      </c>
      <c r="I3" s="16">
        <f>Table3[[#This Row],[avg price in 2009]]*($H$33+1)</f>
        <v>18.678214446451992</v>
      </c>
      <c r="J3" s="16">
        <v>16.8001648116437</v>
      </c>
      <c r="K3" s="16">
        <f>Table3[[#This Row],[avg price in 2010]]*($J$33+1)</f>
        <v>19.539805429626949</v>
      </c>
      <c r="L3" s="16">
        <v>19.0228698630137</v>
      </c>
      <c r="M3" s="16">
        <f>Table3[[#This Row],[avg price in 2011]]*($L$33+1)</f>
        <v>20.159763520450799</v>
      </c>
      <c r="N3" s="16">
        <v>20.020476787954799</v>
      </c>
      <c r="O3" s="16">
        <f>Table3[[#This Row],[avg price in 2012]]*($N$33+1)</f>
        <v>20.087005035526499</v>
      </c>
      <c r="P3" s="16">
        <v>21.283572607260702</v>
      </c>
      <c r="Q3" s="16">
        <f>Table3[[#This Row],[avg price in 2013]]*($P$33+1)</f>
        <v>20.180518833596643</v>
      </c>
      <c r="R3" s="16">
        <v>23.934080066955001</v>
      </c>
      <c r="S3" s="16">
        <f>Table3[[#This Row],[avg price in 2014]]*($R$33+1)</f>
        <v>21.826386063113429</v>
      </c>
      <c r="T3" s="16">
        <v>24.3471063130721</v>
      </c>
      <c r="U3" s="16">
        <f>Table3[[#This Row],[avg price in 2015]]*($R$33+1)</f>
        <v>22.203040201343576</v>
      </c>
      <c r="V3" s="3">
        <v>24.979897959183699</v>
      </c>
      <c r="W3" s="30">
        <f t="shared" si="0"/>
        <v>0.12506655542028366</v>
      </c>
      <c r="X3" s="3"/>
      <c r="Y3" s="3"/>
    </row>
    <row r="4" spans="1:25" x14ac:dyDescent="0.25">
      <c r="A4" t="s">
        <v>23</v>
      </c>
      <c r="B4" s="16">
        <v>0.87431623931623903</v>
      </c>
      <c r="C4" s="16">
        <f>Table3[[#This Row],[avg price in 2006]]*($B$32+1)</f>
        <v>1.1259159594221051</v>
      </c>
      <c r="D4" s="16">
        <v>1.2852070393374699</v>
      </c>
      <c r="E4" s="16">
        <f>Table3[[#This Row],[avg price in 2007]]*($D$32+1)</f>
        <v>1.5798866264604723</v>
      </c>
      <c r="F4" s="16">
        <v>1.1739176245210701</v>
      </c>
      <c r="G4" s="16">
        <f>Table3[[#This Row],[avg price in 2008]]*($F$32+1)</f>
        <v>1.3044591422380527</v>
      </c>
      <c r="H4" s="16">
        <v>1.0947058823529401</v>
      </c>
      <c r="I4" s="16">
        <f>Table3[[#This Row],[avg price in 2009]]*($H$32+1)</f>
        <v>1.2006666238670913</v>
      </c>
      <c r="J4" s="16">
        <v>1.16523504273504</v>
      </c>
      <c r="K4" s="16">
        <f>Table3[[#This Row],[avg price in 2010]]*($J$32+1)</f>
        <v>1.2112748471154398</v>
      </c>
      <c r="L4" s="16">
        <v>1.20289415974146</v>
      </c>
      <c r="M4" s="16">
        <f>Table3[[#This Row],[avg price in 2011]]*($L$32+1)</f>
        <v>1.2023998078985203</v>
      </c>
      <c r="N4" s="16">
        <v>1.0305218337815301</v>
      </c>
      <c r="O4" s="16">
        <f>Table3[[#This Row],[avg price in 2012]]*($N$32+1)</f>
        <v>0.99129575508432954</v>
      </c>
      <c r="P4" s="16">
        <v>1.1530885681946801</v>
      </c>
      <c r="Q4" s="16">
        <f>Table3[[#This Row],[avg price in 2013]]*($P$32+1)</f>
        <v>1.0792809704993114</v>
      </c>
      <c r="R4" s="16">
        <v>1.1720040671308001</v>
      </c>
      <c r="S4" s="16">
        <f>Table3[[#This Row],[avg price in 2014]]*($R$32+1)</f>
        <v>1.1155002414498023</v>
      </c>
      <c r="T4" s="16">
        <v>1.23660142674227</v>
      </c>
      <c r="U4" s="16">
        <f>Table3[[#This Row],[avg price in 2015]]*($R$32+1)</f>
        <v>1.1769832791495107</v>
      </c>
      <c r="V4" s="3">
        <v>0.94374999999999998</v>
      </c>
      <c r="W4" s="30">
        <f t="shared" si="0"/>
        <v>-0.19816193082882652</v>
      </c>
      <c r="X4" s="3"/>
      <c r="Y4" s="3"/>
    </row>
    <row r="5" spans="1:25" x14ac:dyDescent="0.25">
      <c r="A5" t="s">
        <v>68</v>
      </c>
      <c r="B5" s="16">
        <v>2.8385320889503398</v>
      </c>
      <c r="C5" s="16">
        <f>Table3[[#This Row],[avg price in 2006]]*($B$32+1)</f>
        <v>3.6553691176780072</v>
      </c>
      <c r="D5" s="16">
        <v>3.5746765164971199</v>
      </c>
      <c r="E5" s="16">
        <f>Table3[[#This Row],[avg price in 2007]]*($D$32+1)</f>
        <v>4.3942987001125227</v>
      </c>
      <c r="F5" s="16">
        <v>3.52696805194805</v>
      </c>
      <c r="G5" s="16">
        <f>Table3[[#This Row],[avg price in 2008]]*($F$32+1)</f>
        <v>3.9191725412779097</v>
      </c>
      <c r="H5" s="16">
        <v>2.9438923085016802</v>
      </c>
      <c r="I5" s="16">
        <f>Table3[[#This Row],[avg price in 2009]]*($H$32+1)</f>
        <v>3.2288428298930265</v>
      </c>
      <c r="J5" s="16">
        <v>9.1970806807571392</v>
      </c>
      <c r="K5" s="16">
        <f>Table3[[#This Row],[avg price in 2010]]*($J$32+1)</f>
        <v>9.560468134689982</v>
      </c>
      <c r="L5" s="16">
        <v>3.6797215229215201</v>
      </c>
      <c r="M5" s="16">
        <f>Table3[[#This Row],[avg price in 2011]]*($L$32+1)</f>
        <v>3.6782092725696254</v>
      </c>
      <c r="N5" s="16">
        <v>4.2322032177444502</v>
      </c>
      <c r="O5" s="16">
        <f>Table3[[#This Row],[avg price in 2012]]*($N$32+1)</f>
        <v>4.071107420411753</v>
      </c>
      <c r="P5" s="16">
        <v>4.30455993265993</v>
      </c>
      <c r="Q5" s="16">
        <f>Table3[[#This Row],[avg price in 2013]]*($P$32+1)</f>
        <v>4.0290310300858758</v>
      </c>
      <c r="R5" s="16">
        <v>3.99163251067375</v>
      </c>
      <c r="S5" s="16">
        <f>Table3[[#This Row],[avg price in 2014]]*($R$32+1)</f>
        <v>3.7991907658956228</v>
      </c>
      <c r="T5" s="16">
        <v>3.7474413547237102</v>
      </c>
      <c r="U5" s="16">
        <f>Table3[[#This Row],[avg price in 2015]]*($R$32+1)</f>
        <v>3.5667723801053492</v>
      </c>
      <c r="V5" s="3">
        <v>4.0718414623088499</v>
      </c>
      <c r="W5" s="30">
        <f t="shared" si="0"/>
        <v>0.14160395684924049</v>
      </c>
      <c r="X5" s="3"/>
      <c r="Y5" s="3"/>
    </row>
    <row r="6" spans="1:25" x14ac:dyDescent="0.25">
      <c r="A6" t="s">
        <v>63</v>
      </c>
      <c r="B6" s="16">
        <v>2.16653642653643</v>
      </c>
      <c r="C6" s="16">
        <f>Table3[[#This Row],[avg price in 2006]]*($B$32+1)</f>
        <v>2.7899950036549628</v>
      </c>
      <c r="D6" s="16">
        <v>2.41086466165414</v>
      </c>
      <c r="E6" s="16">
        <f>Table3[[#This Row],[avg price in 2007]]*($D$32+1)</f>
        <v>2.963641437193675</v>
      </c>
      <c r="F6" s="16">
        <v>1.9963849765258199</v>
      </c>
      <c r="G6" s="16">
        <f>Table3[[#This Row],[avg price in 2008]]*($F$32+1)</f>
        <v>2.2183861794546766</v>
      </c>
      <c r="H6" s="16">
        <v>1.8101618122977301</v>
      </c>
      <c r="I6" s="16">
        <f>Table3[[#This Row],[avg price in 2009]]*($H$32+1)</f>
        <v>1.9853742515324613</v>
      </c>
      <c r="J6" s="16">
        <v>2.1174166666666698</v>
      </c>
      <c r="K6" s="16">
        <f>Table3[[#This Row],[avg price in 2010]]*($J$32+1)</f>
        <v>2.2010782847521626</v>
      </c>
      <c r="L6" s="16">
        <v>2.0707834101382501</v>
      </c>
      <c r="M6" s="16">
        <f>Table3[[#This Row],[avg price in 2011]]*($L$32+1)</f>
        <v>2.0699323829827514</v>
      </c>
      <c r="N6" s="16">
        <v>2.24407263294423</v>
      </c>
      <c r="O6" s="16">
        <f>Table3[[#This Row],[avg price in 2012]]*($N$32+1)</f>
        <v>2.1586536085077563</v>
      </c>
      <c r="P6" s="16">
        <v>2.1200858369098698</v>
      </c>
      <c r="Q6" s="16">
        <f>Table3[[#This Row],[avg price in 2013]]*($P$32+1)</f>
        <v>1.9843820871317575</v>
      </c>
      <c r="R6" s="16">
        <v>2.2902969931746902</v>
      </c>
      <c r="S6" s="16">
        <f>Table3[[#This Row],[avg price in 2014]]*($R$32+1)</f>
        <v>2.1798788251073491</v>
      </c>
      <c r="T6" s="16">
        <v>2.1983141762452099</v>
      </c>
      <c r="U6" s="16">
        <f>Table3[[#This Row],[avg price in 2015]]*($R$32+1)</f>
        <v>2.0923306182608821</v>
      </c>
      <c r="V6" s="3">
        <v>2.0446273291925499</v>
      </c>
      <c r="W6" s="30">
        <f t="shared" si="0"/>
        <v>-2.2799116283057867E-2</v>
      </c>
      <c r="X6" s="3"/>
      <c r="Y6" s="3"/>
    </row>
    <row r="7" spans="1:25" x14ac:dyDescent="0.25">
      <c r="A7" t="s">
        <v>24</v>
      </c>
      <c r="B7" s="16">
        <v>8.9628148148148092</v>
      </c>
      <c r="C7" s="16">
        <f>Table3[[#This Row],[avg price in 2006]]*($B$32+1)</f>
        <v>11.542020824452324</v>
      </c>
      <c r="D7" s="16">
        <v>8.9802516129032295</v>
      </c>
      <c r="E7" s="16">
        <f>Table3[[#This Row],[avg price in 2007]]*($D$32+1)</f>
        <v>11.039294830496543</v>
      </c>
      <c r="F7" s="16">
        <v>7.6020192307692298</v>
      </c>
      <c r="G7" s="16">
        <f>Table3[[#This Row],[avg price in 2008]]*($F$32+1)</f>
        <v>8.4473759298844424</v>
      </c>
      <c r="H7" s="16">
        <v>6.8392980041293896</v>
      </c>
      <c r="I7" s="16">
        <f>Table3[[#This Row],[avg price in 2009]]*($H$32+1)</f>
        <v>7.5012996427760674</v>
      </c>
      <c r="J7" s="16">
        <v>8.0839254658385098</v>
      </c>
      <c r="K7" s="16">
        <f>Table3[[#This Row],[avg price in 2010]]*($J$32+1)</f>
        <v>8.4033308505232611</v>
      </c>
      <c r="L7" s="16">
        <v>8.8430309007232104</v>
      </c>
      <c r="M7" s="16">
        <f>Table3[[#This Row],[avg price in 2011]]*($L$32+1)</f>
        <v>8.8393966918549207</v>
      </c>
      <c r="N7" s="16">
        <v>8.8854770992366507</v>
      </c>
      <c r="O7" s="16">
        <f>Table3[[#This Row],[avg price in 2012]]*($N$32+1)</f>
        <v>8.5472577500377671</v>
      </c>
      <c r="P7" s="16">
        <v>8.9736269711799892</v>
      </c>
      <c r="Q7" s="16">
        <f>Table3[[#This Row],[avg price in 2013]]*($P$32+1)</f>
        <v>8.3992375724591959</v>
      </c>
      <c r="R7" s="16">
        <v>8.0609304207119692</v>
      </c>
      <c r="S7" s="16">
        <f>Table3[[#This Row],[avg price in 2014]]*($R$32+1)</f>
        <v>7.672302582215119</v>
      </c>
      <c r="T7" s="16">
        <v>8.1258134490238607</v>
      </c>
      <c r="U7" s="16">
        <f>Table3[[#This Row],[avg price in 2015]]*($R$32+1)</f>
        <v>7.7340575161592451</v>
      </c>
      <c r="V7" s="3">
        <v>10.8977505112474</v>
      </c>
      <c r="W7" s="30">
        <f t="shared" si="0"/>
        <v>0.40905992598038682</v>
      </c>
      <c r="X7" s="3"/>
      <c r="Y7" s="3"/>
    </row>
    <row r="8" spans="1:25" x14ac:dyDescent="0.25">
      <c r="A8" t="s">
        <v>77</v>
      </c>
      <c r="B8" s="16">
        <v>0.49070863894685501</v>
      </c>
      <c r="C8" s="16">
        <f>Table3[[#This Row],[avg price in 2006]]*($B$32+1)</f>
        <v>0.63191859326397148</v>
      </c>
      <c r="D8" s="16">
        <v>0.475876842648283</v>
      </c>
      <c r="E8" s="16">
        <f>Table3[[#This Row],[avg price in 2007]]*($D$32+1)</f>
        <v>0.58498859446788387</v>
      </c>
      <c r="F8" s="16">
        <v>0.524944895229282</v>
      </c>
      <c r="G8" s="16">
        <f>Table3[[#This Row],[avg price in 2008]]*($F$32+1)</f>
        <v>0.58331960731265353</v>
      </c>
      <c r="H8" s="16">
        <v>0.51416021453611205</v>
      </c>
      <c r="I8" s="16">
        <f>Table3[[#This Row],[avg price in 2009]]*($H$32+1)</f>
        <v>0.56392773517117201</v>
      </c>
      <c r="J8" s="16">
        <v>0.479064275102141</v>
      </c>
      <c r="K8" s="16">
        <f>Table3[[#This Row],[avg price in 2010]]*($J$32+1)</f>
        <v>0.49799266697368194</v>
      </c>
      <c r="L8" s="16">
        <v>0.56974561266576995</v>
      </c>
      <c r="M8" s="16">
        <f>Table3[[#This Row],[avg price in 2011]]*($L$32+1)</f>
        <v>0.56951146505490391</v>
      </c>
      <c r="N8" s="16">
        <v>0.63369923967762298</v>
      </c>
      <c r="O8" s="16">
        <f>Table3[[#This Row],[avg price in 2012]]*($N$32+1)</f>
        <v>0.60957793003517213</v>
      </c>
      <c r="P8" s="16">
        <v>0.58221667775534203</v>
      </c>
      <c r="Q8" s="16">
        <f>Table3[[#This Row],[avg price in 2013]]*($P$32+1)</f>
        <v>0.54494979686814438</v>
      </c>
      <c r="R8" s="16">
        <v>0.522950425880364</v>
      </c>
      <c r="S8" s="16">
        <f>Table3[[#This Row],[avg price in 2014]]*($R$32+1)</f>
        <v>0.49773831226024134</v>
      </c>
      <c r="T8" s="16">
        <v>0.54848866141672603</v>
      </c>
      <c r="U8" s="16">
        <f>Table3[[#This Row],[avg price in 2015]]*($R$32+1)</f>
        <v>0.52204531656676689</v>
      </c>
      <c r="V8" s="3">
        <v>0.57404005022864302</v>
      </c>
      <c r="W8" s="30">
        <f t="shared" si="0"/>
        <v>9.9598123020851331E-2</v>
      </c>
      <c r="X8" s="3"/>
      <c r="Y8" s="3"/>
    </row>
    <row r="9" spans="1:25" x14ac:dyDescent="0.25">
      <c r="A9" t="s">
        <v>55</v>
      </c>
      <c r="B9" s="16">
        <v>5.9938132354243097</v>
      </c>
      <c r="C9" s="16">
        <f>Table3[[#This Row],[avg price in 2006]]*($B$32+1)</f>
        <v>7.7186373489269471</v>
      </c>
      <c r="D9" s="16">
        <v>5.6441557618626197</v>
      </c>
      <c r="E9" s="16">
        <f>Table3[[#This Row],[avg price in 2007]]*($D$32+1)</f>
        <v>6.938279929141526</v>
      </c>
      <c r="F9" s="16">
        <v>9.4078206674721603</v>
      </c>
      <c r="G9" s="16">
        <f>Table3[[#This Row],[avg price in 2008]]*($F$32+1)</f>
        <v>10.453985375018869</v>
      </c>
      <c r="H9" s="16">
        <v>7.5671619955679796</v>
      </c>
      <c r="I9" s="16">
        <f>Table3[[#This Row],[avg price in 2009]]*($H$32+1)</f>
        <v>8.2996163553496825</v>
      </c>
      <c r="J9" s="16">
        <v>9.2444977174186196</v>
      </c>
      <c r="K9" s="16">
        <f>Table3[[#This Row],[avg price in 2010]]*($J$32+1)</f>
        <v>9.6097586741316974</v>
      </c>
      <c r="L9" s="16">
        <v>7.5846838990234096</v>
      </c>
      <c r="M9" s="16">
        <f>Table3[[#This Row],[avg price in 2011]]*($L$32+1)</f>
        <v>7.5815668313801483</v>
      </c>
      <c r="N9" s="16">
        <v>9.7513661130623497</v>
      </c>
      <c r="O9" s="16">
        <f>Table3[[#This Row],[avg price in 2012]]*($N$32+1)</f>
        <v>9.3801873160517388</v>
      </c>
      <c r="P9" s="16">
        <v>8.9537278656685206</v>
      </c>
      <c r="Q9" s="16">
        <f>Table3[[#This Row],[avg price in 2013]]*($P$32+1)</f>
        <v>8.3806121810531309</v>
      </c>
      <c r="R9" s="16">
        <v>8.6730403825896492</v>
      </c>
      <c r="S9" s="16">
        <f>Table3[[#This Row],[avg price in 2014]]*($R$32+1)</f>
        <v>8.2549019343999408</v>
      </c>
      <c r="T9" s="16">
        <v>7.8835311588383599</v>
      </c>
      <c r="U9" s="16">
        <f>Table3[[#This Row],[avg price in 2015]]*($R$32+1)</f>
        <v>7.5034559672562793</v>
      </c>
      <c r="V9" s="3">
        <v>8.3353722271119199</v>
      </c>
      <c r="W9" s="30">
        <f t="shared" si="0"/>
        <v>0.11087107907156013</v>
      </c>
      <c r="X9" s="3"/>
      <c r="Y9" s="3"/>
    </row>
    <row r="10" spans="1:25" x14ac:dyDescent="0.25">
      <c r="A10" t="s">
        <v>65</v>
      </c>
      <c r="B10" s="16">
        <v>1.2373812305616401</v>
      </c>
      <c r="C10" s="16">
        <f>Table3[[#This Row],[avg price in 2006]]*($B$32+1)</f>
        <v>1.5934592230246796</v>
      </c>
      <c r="D10" s="16">
        <v>1.2189556780595401</v>
      </c>
      <c r="E10" s="16">
        <f>Table3[[#This Row],[avg price in 2007]]*($D$32+1)</f>
        <v>1.4984447758760246</v>
      </c>
      <c r="F10" s="16">
        <v>1.0468468468468499</v>
      </c>
      <c r="G10" s="16">
        <f>Table3[[#This Row],[avg price in 2008]]*($F$32+1)</f>
        <v>1.1632578908162923</v>
      </c>
      <c r="H10" s="16">
        <v>1.18088888888889</v>
      </c>
      <c r="I10" s="16">
        <f>Table3[[#This Row],[avg price in 2009]]*($H$32+1)</f>
        <v>1.2951916110443071</v>
      </c>
      <c r="J10" s="16">
        <v>1.1137209302325599</v>
      </c>
      <c r="K10" s="16">
        <f>Table3[[#This Row],[avg price in 2010]]*($J$32+1)</f>
        <v>1.1577253515567849</v>
      </c>
      <c r="L10" s="16">
        <v>0.99550561797752801</v>
      </c>
      <c r="M10" s="16">
        <f>Table3[[#This Row],[avg price in 2011]]*($L$32+1)</f>
        <v>0.99509649633293551</v>
      </c>
      <c r="N10" s="16">
        <v>1</v>
      </c>
      <c r="O10" s="16">
        <f>Table3[[#This Row],[avg price in 2012]]*($N$32+1)</f>
        <v>0.96193571313937209</v>
      </c>
      <c r="P10" s="16">
        <v>1</v>
      </c>
      <c r="Q10" s="16">
        <f>Table3[[#This Row],[avg price in 2013]]*($P$32+1)</f>
        <v>0.93599138892606948</v>
      </c>
      <c r="R10" s="16">
        <v>1.0388127853881299</v>
      </c>
      <c r="S10" s="16">
        <f>Table3[[#This Row],[avg price in 2014]]*($R$32+1)</f>
        <v>0.98873028295752041</v>
      </c>
      <c r="T10" s="16">
        <v>1.1981981981981999</v>
      </c>
      <c r="U10" s="16">
        <f>Table3[[#This Row],[avg price in 2015]]*($R$32+1)</f>
        <v>1.1404315197189856</v>
      </c>
      <c r="V10" s="3">
        <v>1.2141100323624601</v>
      </c>
      <c r="W10" s="30">
        <f t="shared" si="0"/>
        <v>6.4605819261843653E-2</v>
      </c>
      <c r="X10" s="3"/>
      <c r="Y10" s="3"/>
    </row>
    <row r="11" spans="1:25" x14ac:dyDescent="0.25">
      <c r="A11" t="s">
        <v>57</v>
      </c>
      <c r="B11" s="16">
        <v>2.63687582520601</v>
      </c>
      <c r="C11" s="16">
        <f>Table3[[#This Row],[avg price in 2006]]*($B$32+1)</f>
        <v>3.395682753114154</v>
      </c>
      <c r="D11" s="16">
        <v>2.76196930833482</v>
      </c>
      <c r="E11" s="16">
        <f>Table3[[#This Row],[avg price in 2007]]*($D$32+1)</f>
        <v>3.3952493562297308</v>
      </c>
      <c r="F11" s="16">
        <v>3.5950482010962399</v>
      </c>
      <c r="G11" s="16">
        <f>Table3[[#This Row],[avg price in 2008]]*($F$32+1)</f>
        <v>3.9948233119165377</v>
      </c>
      <c r="H11" s="16">
        <v>3.1207598932610501</v>
      </c>
      <c r="I11" s="16">
        <f>Table3[[#This Row],[avg price in 2009]]*($H$32+1)</f>
        <v>3.4228301001615655</v>
      </c>
      <c r="J11" s="16">
        <v>4.7486547864966804</v>
      </c>
      <c r="K11" s="16">
        <f>Table3[[#This Row],[avg price in 2010]]*($J$32+1)</f>
        <v>4.9362797114450361</v>
      </c>
      <c r="L11" s="16">
        <v>5.12384562719323</v>
      </c>
      <c r="M11" s="16">
        <f>Table3[[#This Row],[avg price in 2011]]*($L$32+1)</f>
        <v>5.1217398870429189</v>
      </c>
      <c r="N11" s="16">
        <v>5.2672066221504004</v>
      </c>
      <c r="O11" s="16">
        <f>Table3[[#This Row],[avg price in 2012]]*($N$32+1)</f>
        <v>5.0667141583306687</v>
      </c>
      <c r="P11" s="16">
        <v>5.1398300128284404</v>
      </c>
      <c r="Q11" s="16">
        <f>Table3[[#This Row],[avg price in 2013]]*($P$32+1)</f>
        <v>4.8108366325511893</v>
      </c>
      <c r="R11" s="16">
        <v>5.2688354398236896</v>
      </c>
      <c r="S11" s="16">
        <f>Table3[[#This Row],[avg price in 2014]]*($R$32+1)</f>
        <v>5.0148180967247988</v>
      </c>
      <c r="T11" s="16">
        <v>5.0523444197931102</v>
      </c>
      <c r="U11" s="16">
        <f>Table3[[#This Row],[avg price in 2015]]*($R$32+1)</f>
        <v>4.808764387622035</v>
      </c>
      <c r="V11" s="3">
        <v>5.3690485082148198</v>
      </c>
      <c r="W11" s="30">
        <f t="shared" si="0"/>
        <v>0.11651311551777836</v>
      </c>
      <c r="X11" s="3"/>
      <c r="Y11" s="3"/>
    </row>
    <row r="12" spans="1:25" x14ac:dyDescent="0.25">
      <c r="A12" t="s">
        <v>25</v>
      </c>
      <c r="B12" s="16">
        <v>24.235803024672599</v>
      </c>
      <c r="C12" s="16">
        <f>Table3[[#This Row],[avg price in 2006]]*($B$32+1)</f>
        <v>31.210077301354531</v>
      </c>
      <c r="D12" s="16">
        <v>23.264223745879999</v>
      </c>
      <c r="E12" s="16">
        <f>Table3[[#This Row],[avg price in 2007]]*($D$32+1)</f>
        <v>28.598377417888443</v>
      </c>
      <c r="F12" s="16">
        <v>24.943589772392201</v>
      </c>
      <c r="G12" s="16">
        <f>Table3[[#This Row],[avg price in 2008]]*($F$32+1)</f>
        <v>27.717356856369943</v>
      </c>
      <c r="H12" s="16">
        <v>26.996818055822999</v>
      </c>
      <c r="I12" s="16">
        <f>Table3[[#This Row],[avg price in 2009]]*($H$32+1)</f>
        <v>29.609942645570435</v>
      </c>
      <c r="J12" s="16">
        <v>25.216556081150198</v>
      </c>
      <c r="K12" s="16">
        <f>Table3[[#This Row],[avg price in 2010]]*($J$32+1)</f>
        <v>26.212891813036975</v>
      </c>
      <c r="L12" s="16">
        <v>28.659484461770798</v>
      </c>
      <c r="M12" s="16">
        <f>Table3[[#This Row],[avg price in 2011]]*($L$32+1)</f>
        <v>28.647706310844846</v>
      </c>
      <c r="N12" s="16">
        <v>27.311120196252102</v>
      </c>
      <c r="O12" s="16">
        <f>Table3[[#This Row],[avg price in 2012]]*($N$32+1)</f>
        <v>26.271541882616873</v>
      </c>
      <c r="P12" s="16">
        <v>27.622097424508802</v>
      </c>
      <c r="Q12" s="16">
        <f>Table3[[#This Row],[avg price in 2013]]*($P$32+1)</f>
        <v>25.854045333417201</v>
      </c>
      <c r="R12" s="16">
        <v>26.564895670863301</v>
      </c>
      <c r="S12" s="16">
        <f>Table3[[#This Row],[avg price in 2014]]*($R$32+1)</f>
        <v>25.284167833548697</v>
      </c>
      <c r="T12" s="16">
        <v>26.510620222606601</v>
      </c>
      <c r="U12" s="16">
        <f>Table3[[#This Row],[avg price in 2015]]*($R$32+1)</f>
        <v>25.232509074562167</v>
      </c>
      <c r="V12" s="3">
        <v>26.462465877557602</v>
      </c>
      <c r="W12" s="30">
        <f t="shared" si="0"/>
        <v>4.8744926608800886E-2</v>
      </c>
      <c r="X12" s="3"/>
      <c r="Y12" s="3"/>
    </row>
    <row r="13" spans="1:25" x14ac:dyDescent="0.25">
      <c r="A13" t="s">
        <v>88</v>
      </c>
      <c r="B13" s="16">
        <v>0.80620956597752902</v>
      </c>
      <c r="C13" s="16">
        <f>Table3[[#This Row],[avg price in 2006]]*($B$32+1)</f>
        <v>1.0382104050620817</v>
      </c>
      <c r="D13" s="16">
        <v>0.82969983654224</v>
      </c>
      <c r="E13" s="16">
        <f>Table3[[#This Row],[avg price in 2007]]*($D$32+1)</f>
        <v>1.0199381388428004</v>
      </c>
      <c r="F13" s="16">
        <v>0.92665887396796998</v>
      </c>
      <c r="G13" s="16">
        <f>Table3[[#This Row],[avg price in 2008]]*($F$32+1)</f>
        <v>1.0297048230932682</v>
      </c>
      <c r="H13" s="16">
        <v>0.89251413971333704</v>
      </c>
      <c r="I13" s="16">
        <f>Table3[[#This Row],[avg price in 2009]]*($H$32+1)</f>
        <v>0.97890397426197373</v>
      </c>
      <c r="J13" s="16">
        <v>1.0106182635130201</v>
      </c>
      <c r="K13" s="16">
        <f>Table3[[#This Row],[avg price in 2010]]*($J$32+1)</f>
        <v>1.0505489774453669</v>
      </c>
      <c r="L13" s="16">
        <v>0.98528783643020301</v>
      </c>
      <c r="M13" s="16">
        <f>Table3[[#This Row],[avg price in 2011]]*($L$32+1)</f>
        <v>0.98488291397395789</v>
      </c>
      <c r="N13" s="16">
        <v>1.03215819795538</v>
      </c>
      <c r="O13" s="16">
        <f>Table3[[#This Row],[avg price in 2012]]*($N$32+1)</f>
        <v>0.99286983222285763</v>
      </c>
      <c r="P13" s="16">
        <v>1.1782663756421801</v>
      </c>
      <c r="Q13" s="16">
        <f>Table3[[#This Row],[avg price in 2013]]*($P$32+1)</f>
        <v>1.1028471814622101</v>
      </c>
      <c r="R13" s="16">
        <v>1.3249092476794899</v>
      </c>
      <c r="S13" s="16">
        <f>Table3[[#This Row],[avg price in 2014]]*($R$32+1)</f>
        <v>1.2610336662940982</v>
      </c>
      <c r="T13" s="16">
        <v>1.21457825466273</v>
      </c>
      <c r="U13" s="16">
        <f>Table3[[#This Row],[avg price in 2015]]*($R$32+1)</f>
        <v>1.1560218725629618</v>
      </c>
      <c r="V13" s="3">
        <v>1.20975113045765</v>
      </c>
      <c r="W13" s="30">
        <f t="shared" si="0"/>
        <v>4.6477717394366916E-2</v>
      </c>
      <c r="X13" s="3"/>
      <c r="Y13" s="3"/>
    </row>
    <row r="14" spans="1:25" x14ac:dyDescent="0.25">
      <c r="A14" t="s">
        <v>89</v>
      </c>
      <c r="B14" s="16">
        <v>0.95385093167701895</v>
      </c>
      <c r="C14" s="16">
        <f>Table3[[#This Row],[avg price in 2006]]*($B$32+1)</f>
        <v>1.2283381442447978</v>
      </c>
      <c r="D14" s="16">
        <v>0.83998533724340196</v>
      </c>
      <c r="E14" s="16">
        <f>Table3[[#This Row],[avg price in 2007]]*($D$32+1)</f>
        <v>1.0325819577037618</v>
      </c>
      <c r="F14" s="16">
        <v>1.07060263653484</v>
      </c>
      <c r="G14" s="16">
        <f>Table3[[#This Row],[avg price in 2008]]*($F$32+1)</f>
        <v>1.1896553623187971</v>
      </c>
      <c r="H14" s="16">
        <v>0.88083333333333302</v>
      </c>
      <c r="I14" s="16">
        <f>Table3[[#This Row],[avg price in 2009]]*($H$32+1)</f>
        <v>0.96609253825307972</v>
      </c>
      <c r="J14" s="16">
        <v>0.97793650793650799</v>
      </c>
      <c r="K14" s="16">
        <f>Table3[[#This Row],[avg price in 2010]]*($J$32+1)</f>
        <v>1.0165759273416846</v>
      </c>
      <c r="L14" s="16">
        <v>0.93537254901960798</v>
      </c>
      <c r="M14" s="16">
        <f>Table3[[#This Row],[avg price in 2011]]*($L$32+1)</f>
        <v>0.93498814018388587</v>
      </c>
      <c r="N14" s="16">
        <v>0.84825346112886102</v>
      </c>
      <c r="O14" s="16">
        <f>Table3[[#This Row],[avg price in 2012]]*($N$32+1)</f>
        <v>0.81596529805393159</v>
      </c>
      <c r="P14" s="16">
        <v>0.935143884892086</v>
      </c>
      <c r="Q14" s="16">
        <f>Table3[[#This Row],[avg price in 2013]]*($P$32+1)</f>
        <v>0.87528662366586396</v>
      </c>
      <c r="R14" s="16">
        <v>0.84475630983463801</v>
      </c>
      <c r="S14" s="16">
        <f>Table3[[#This Row],[avg price in 2014]]*($R$32+1)</f>
        <v>0.80402952004569761</v>
      </c>
      <c r="T14" s="16">
        <v>0.90546978693678004</v>
      </c>
      <c r="U14" s="16">
        <f>Table3[[#This Row],[avg price in 2015]]*($R$32+1)</f>
        <v>0.86181592221450343</v>
      </c>
      <c r="V14" s="3">
        <v>0.68354761904761896</v>
      </c>
      <c r="W14" s="30">
        <f t="shared" si="0"/>
        <v>-0.20685194897398754</v>
      </c>
      <c r="X14" s="3"/>
      <c r="Y14" s="3"/>
    </row>
    <row r="15" spans="1:25" x14ac:dyDescent="0.25">
      <c r="A15" t="s">
        <v>11</v>
      </c>
      <c r="B15" s="16">
        <v>1.2846650717703301</v>
      </c>
      <c r="C15" s="16">
        <f>Table3[[#This Row],[avg price in 2006]]*($B$32+1)</f>
        <v>1.6543498127743099</v>
      </c>
      <c r="D15" s="16">
        <v>1.4416891891891901</v>
      </c>
      <c r="E15" s="16">
        <f>Table3[[#This Row],[avg price in 2007]]*($D$32+1)</f>
        <v>1.7722478945390858</v>
      </c>
      <c r="F15" s="16">
        <v>1.36837545126354</v>
      </c>
      <c r="G15" s="16">
        <f>Table3[[#This Row],[avg price in 2008]]*($F$32+1)</f>
        <v>1.5205409903808866</v>
      </c>
      <c r="H15" s="16">
        <v>1.3097644927536201</v>
      </c>
      <c r="I15" s="16">
        <f>Table3[[#This Row],[avg price in 2009]]*($H$32+1)</f>
        <v>1.4365415742495016</v>
      </c>
      <c r="J15" s="16">
        <v>1.44664150943396</v>
      </c>
      <c r="K15" s="16">
        <f>Table3[[#This Row],[avg price in 2010]]*($J$32+1)</f>
        <v>1.5038000136500493</v>
      </c>
      <c r="L15" s="16">
        <v>1.8851515151515199</v>
      </c>
      <c r="M15" s="16">
        <f>Table3[[#This Row],[avg price in 2011]]*($L$32+1)</f>
        <v>1.8843767768936368</v>
      </c>
      <c r="N15" s="16">
        <v>2.0272605790645901</v>
      </c>
      <c r="O15" s="16">
        <f>Table3[[#This Row],[avg price in 2012]]*($N$32+1)</f>
        <v>1.9500943508418329</v>
      </c>
      <c r="P15" s="16">
        <v>2.03320809248555</v>
      </c>
      <c r="Q15" s="16">
        <f>Table3[[#This Row],[avg price in 2013]]*($P$32+1)</f>
        <v>1.9030652664612744</v>
      </c>
      <c r="R15" s="16">
        <v>1.85273102310231</v>
      </c>
      <c r="S15" s="16">
        <f>Table3[[#This Row],[avg price in 2014]]*($R$32+1)</f>
        <v>1.763408474060792</v>
      </c>
      <c r="T15" s="16">
        <v>1.90123669123669</v>
      </c>
      <c r="U15" s="16">
        <f>Table3[[#This Row],[avg price in 2015]]*($R$32+1)</f>
        <v>1.8095756214564898</v>
      </c>
      <c r="V15" s="3">
        <v>1.8142574257425701</v>
      </c>
      <c r="W15" s="30">
        <f t="shared" si="0"/>
        <v>2.5872388147625746E-3</v>
      </c>
      <c r="X15" s="3"/>
      <c r="Y15" s="3"/>
    </row>
    <row r="16" spans="1:25" x14ac:dyDescent="0.25">
      <c r="A16" t="s">
        <v>60</v>
      </c>
      <c r="B16" s="16">
        <v>1.32666666666667</v>
      </c>
      <c r="C16" s="16">
        <f>Table3[[#This Row],[avg price in 2006]]*($B$32+1)</f>
        <v>1.7084380978689051</v>
      </c>
      <c r="D16" s="16">
        <v>1.32666666666667</v>
      </c>
      <c r="E16" s="16">
        <f>Table3[[#This Row],[avg price in 2007]]*($D$32+1)</f>
        <v>1.63085235318821</v>
      </c>
      <c r="F16" s="16">
        <v>1.3839024390243899</v>
      </c>
      <c r="G16" s="16">
        <f>Table3[[#This Row],[avg price in 2008]]*($F$32+1)</f>
        <v>1.5377946040186599</v>
      </c>
      <c r="H16" s="16">
        <v>1.5147435897435899</v>
      </c>
      <c r="I16" s="16">
        <f>Table3[[#This Row],[avg price in 2009]]*($H$32+1)</f>
        <v>1.6613613768226683</v>
      </c>
      <c r="J16" s="16">
        <v>1.28642424242424</v>
      </c>
      <c r="K16" s="16">
        <f>Table3[[#This Row],[avg price in 2010]]*($J$32+1)</f>
        <v>1.3372523743455038</v>
      </c>
      <c r="L16" s="16">
        <v>1</v>
      </c>
      <c r="M16" s="16">
        <f>Table3[[#This Row],[avg price in 2011]]*($L$32+1)</f>
        <v>0.99958903130509336</v>
      </c>
      <c r="N16" s="16">
        <v>1.7298850574712601</v>
      </c>
      <c r="O16" s="16">
        <f>Table3[[#This Row],[avg price in 2012]]*($N$32+1)</f>
        <v>1.6640382164077603</v>
      </c>
      <c r="P16" s="16">
        <v>1.40528301886792</v>
      </c>
      <c r="Q16" s="16">
        <f>Table3[[#This Row],[avg price in 2013]]*($P$32+1)</f>
        <v>1.3153328046644044</v>
      </c>
      <c r="R16" s="16">
        <v>1.6119161676646701</v>
      </c>
      <c r="S16" s="16">
        <f>Table3[[#This Row],[avg price in 2014]]*($R$32+1)</f>
        <v>1.5342036129863581</v>
      </c>
      <c r="T16" s="16">
        <v>2.2048484848484802</v>
      </c>
      <c r="U16" s="16">
        <f>Table3[[#This Row],[avg price in 2015]]*($R$32+1)</f>
        <v>2.0985498994298459</v>
      </c>
      <c r="V16" s="3">
        <v>2.3999583333333301</v>
      </c>
      <c r="W16" s="30">
        <f t="shared" si="0"/>
        <v>0.1436270035729785</v>
      </c>
      <c r="X16" s="3"/>
      <c r="Y16" s="3"/>
    </row>
    <row r="17" spans="1:26" x14ac:dyDescent="0.25">
      <c r="A17" t="s">
        <v>16</v>
      </c>
      <c r="B17" s="16">
        <v>3.61490640748741</v>
      </c>
      <c r="C17" s="16">
        <f>Table3[[#This Row],[avg price in 2006]]*($B$33+1)</f>
        <v>5.0054285265464893</v>
      </c>
      <c r="D17" s="16">
        <v>3.91127254254509</v>
      </c>
      <c r="E17" s="16">
        <f>Table3[[#This Row],[avg price in 2007]]*(D33+1)</f>
        <v>5.2630948498763415</v>
      </c>
      <c r="F17" s="16">
        <v>4.1511811894882502</v>
      </c>
      <c r="G17" s="16">
        <f>Table3[[#This Row],[avg price in 2008]]*(F33+1)</f>
        <v>5.3835327815055658</v>
      </c>
      <c r="H17" s="16">
        <v>4.4007456762120896</v>
      </c>
      <c r="I17" s="16">
        <f>Table3[[#This Row],[avg price in 2009]]*($H$33+1)</f>
        <v>5.4551793350927902</v>
      </c>
      <c r="J17" s="16">
        <v>5.0350770523956196</v>
      </c>
      <c r="K17" s="16">
        <f>Table3[[#This Row],[avg price in 2010]]*($J$33+1)</f>
        <v>5.856158378803678</v>
      </c>
      <c r="L17" s="16">
        <v>5.35061209706629</v>
      </c>
      <c r="M17" s="16">
        <f>Table3[[#This Row],[avg price in 2011]]*($L$33+1)</f>
        <v>5.6703891338838659</v>
      </c>
      <c r="N17" s="16">
        <v>5.4512515413070197</v>
      </c>
      <c r="O17" s="16">
        <f>Table3[[#This Row],[avg price in 2012]]*($N$33+1)</f>
        <v>5.4693661055083016</v>
      </c>
      <c r="P17" s="16">
        <v>5.6577361419068399</v>
      </c>
      <c r="Q17" s="16">
        <f>Table3[[#This Row],[avg price in 2013]]*($P$33+1)</f>
        <v>5.3645152942190375</v>
      </c>
      <c r="R17" s="16">
        <v>5.7891147540983097</v>
      </c>
      <c r="S17" s="16">
        <f>Table3[[#This Row],[avg price in 2014]]*($R$33+1)</f>
        <v>5.2793110590897747</v>
      </c>
      <c r="T17" s="16">
        <v>5.6356198559670503</v>
      </c>
      <c r="U17" s="16">
        <f>Table3[[#This Row],[avg price in 2015]]*($R$33+1)</f>
        <v>5.1393332995118453</v>
      </c>
      <c r="V17" s="3">
        <v>5.7534173778122</v>
      </c>
      <c r="W17" s="30">
        <f t="shared" si="0"/>
        <v>0.11948710903001425</v>
      </c>
      <c r="X17" s="3"/>
      <c r="Y17" s="3"/>
    </row>
    <row r="18" spans="1:26" x14ac:dyDescent="0.25">
      <c r="A18" t="s">
        <v>9</v>
      </c>
      <c r="B18" s="16">
        <v>4.7266911165444201</v>
      </c>
      <c r="C18" s="16">
        <f>Table3[[#This Row],[avg price in 2006]]*($B$32+1)</f>
        <v>6.0868787791680754</v>
      </c>
      <c r="D18" s="16">
        <v>4.81348247978437</v>
      </c>
      <c r="E18" s="16">
        <f>Table3[[#This Row],[avg price in 2007]]*($D$32+1)</f>
        <v>5.9171451476280454</v>
      </c>
      <c r="F18" s="16">
        <v>4.5929531442663398</v>
      </c>
      <c r="G18" s="16">
        <f>Table3[[#This Row],[avg price in 2008]]*($F$32+1)</f>
        <v>5.1036968810767709</v>
      </c>
      <c r="H18" s="16">
        <v>4.5472831050228297</v>
      </c>
      <c r="I18" s="16">
        <f>Table3[[#This Row],[avg price in 2009]]*($H$32+1)</f>
        <v>4.9874319134382432</v>
      </c>
      <c r="J18" s="16">
        <v>5.2733793484262899</v>
      </c>
      <c r="K18" s="16">
        <f>Table3[[#This Row],[avg price in 2010]]*($J$32+1)</f>
        <v>5.4817367567782744</v>
      </c>
      <c r="L18" s="16">
        <v>5.3528113308391303</v>
      </c>
      <c r="M18" s="16">
        <f>Table3[[#This Row],[avg price in 2011]]*($L$32+1)</f>
        <v>5.3506114929524138</v>
      </c>
      <c r="N18" s="16">
        <v>5.8974106324472997</v>
      </c>
      <c r="O18" s="16">
        <f>Table3[[#This Row],[avg price in 2012]]*($N$32+1)</f>
        <v>5.6729299023989084</v>
      </c>
      <c r="P18" s="16">
        <v>5.6096745230078602</v>
      </c>
      <c r="Q18" s="16">
        <f>Table3[[#This Row],[avg price in 2013]]*($P$32+1)</f>
        <v>5.2506070482133129</v>
      </c>
      <c r="R18" s="16">
        <v>5.3121800227877003</v>
      </c>
      <c r="S18" s="16">
        <f>Table3[[#This Row],[avg price in 2014]]*($R$32+1)</f>
        <v>5.0560729815139469</v>
      </c>
      <c r="T18" s="16">
        <v>5.4298101462807402</v>
      </c>
      <c r="U18" s="16">
        <f>Table3[[#This Row],[avg price in 2015]]*($R$32+1)</f>
        <v>5.1680320052394269</v>
      </c>
      <c r="V18" s="3">
        <v>5.4422425509670704</v>
      </c>
      <c r="W18" s="30">
        <f t="shared" si="0"/>
        <v>5.3058987531355246E-2</v>
      </c>
      <c r="X18" s="3"/>
      <c r="Y18" s="3"/>
    </row>
    <row r="19" spans="1:26" x14ac:dyDescent="0.25">
      <c r="A19" t="s">
        <v>69</v>
      </c>
      <c r="B19" s="16">
        <v>3.8814174046100498</v>
      </c>
      <c r="C19" s="16">
        <f>Table3[[#This Row],[avg price in 2006]]*($B$32+1)</f>
        <v>4.9983628400255578</v>
      </c>
      <c r="D19" s="16">
        <v>5.3289965221996001</v>
      </c>
      <c r="E19" s="16">
        <f>Table3[[#This Row],[avg price in 2007]]*($D$32+1)</f>
        <v>6.5508591846942084</v>
      </c>
      <c r="F19" s="16">
        <v>5.2774120177135302</v>
      </c>
      <c r="G19" s="16">
        <f>Table3[[#This Row],[avg price in 2008]]*($F$32+1)</f>
        <v>5.8642686761534542</v>
      </c>
      <c r="H19" s="16">
        <v>4.4381799002040001</v>
      </c>
      <c r="I19" s="16">
        <f>Table3[[#This Row],[avg price in 2009]]*($H$32+1)</f>
        <v>4.8677681949046931</v>
      </c>
      <c r="J19" s="16">
        <v>4.8678664775681897</v>
      </c>
      <c r="K19" s="16">
        <f>Table3[[#This Row],[avg price in 2010]]*($J$32+1)</f>
        <v>5.0602015963705735</v>
      </c>
      <c r="L19" s="16">
        <v>5.23403567921837</v>
      </c>
      <c r="M19" s="16">
        <f>Table3[[#This Row],[avg price in 2011]]*($L$32+1)</f>
        <v>5.231884654406187</v>
      </c>
      <c r="N19" s="16">
        <v>5.7891764609315599</v>
      </c>
      <c r="O19" s="16">
        <f>Table3[[#This Row],[avg price in 2012]]*($N$32+1)</f>
        <v>5.568815587435866</v>
      </c>
      <c r="P19" s="16">
        <v>6.0103511570267596</v>
      </c>
      <c r="Q19" s="16">
        <f>Table3[[#This Row],[avg price in 2013]]*($P$32+1)</f>
        <v>5.6256369273988858</v>
      </c>
      <c r="R19" s="16">
        <v>6.4252535249938703</v>
      </c>
      <c r="S19" s="16">
        <f>Table3[[#This Row],[avg price in 2014]]*($R$32+1)</f>
        <v>6.1154837764798904</v>
      </c>
      <c r="T19" s="16">
        <v>6.3613061819011198</v>
      </c>
      <c r="U19" s="16">
        <f>Table3[[#This Row],[avg price in 2015]]*($R$32+1)</f>
        <v>6.0546194171652781</v>
      </c>
      <c r="V19" s="3">
        <v>5.9768110680671498</v>
      </c>
      <c r="W19" s="30">
        <f t="shared" si="0"/>
        <v>-1.2851071840706628E-2</v>
      </c>
      <c r="X19" s="3"/>
      <c r="Y19" s="3"/>
    </row>
    <row r="20" spans="1:26" x14ac:dyDescent="0.25">
      <c r="A20" t="s">
        <v>72</v>
      </c>
      <c r="B20" s="16">
        <v>0.56991702362989904</v>
      </c>
      <c r="C20" s="16">
        <f>Table3[[#This Row],[avg price in 2006]]*($B$32+1)</f>
        <v>0.73392056969349506</v>
      </c>
      <c r="D20" s="16">
        <v>0.58737389255653305</v>
      </c>
      <c r="E20" s="16">
        <f>Table3[[#This Row],[avg price in 2007]]*($D$32+1)</f>
        <v>0.72205032277171233</v>
      </c>
      <c r="F20" s="16">
        <v>0.70741282741766498</v>
      </c>
      <c r="G20" s="16">
        <f>Table3[[#This Row],[avg price in 2008]]*($F$32+1)</f>
        <v>0.78607826544721937</v>
      </c>
      <c r="H20" s="16">
        <v>0.62747843996063202</v>
      </c>
      <c r="I20" s="16">
        <f>Table3[[#This Row],[avg price in 2009]]*($H$32+1)</f>
        <v>0.68821446216913895</v>
      </c>
      <c r="J20" s="16">
        <v>0.75710416009302794</v>
      </c>
      <c r="K20" s="16">
        <f>Table3[[#This Row],[avg price in 2010]]*($J$32+1)</f>
        <v>0.78701823420502315</v>
      </c>
      <c r="L20" s="16">
        <v>0.69333195360847499</v>
      </c>
      <c r="M20" s="16">
        <f>Table3[[#This Row],[avg price in 2011]]*($L$32+1)</f>
        <v>0.69304701588036344</v>
      </c>
      <c r="N20" s="16">
        <v>0.760125351340452</v>
      </c>
      <c r="O20" s="16">
        <f>Table3[[#This Row],[avg price in 2012]]*($N$32+1)</f>
        <v>0.73119172191699344</v>
      </c>
      <c r="P20" s="16">
        <v>0.77464712703904903</v>
      </c>
      <c r="Q20" s="16">
        <f>Table3[[#This Row],[avg price in 2013]]*($P$32+1)</f>
        <v>0.7250630403648689</v>
      </c>
      <c r="R20" s="16">
        <v>0.75818890809727302</v>
      </c>
      <c r="S20" s="16">
        <f>Table3[[#This Row],[avg price in 2014]]*($R$32+1)</f>
        <v>0.72163564424958615</v>
      </c>
      <c r="T20" s="16">
        <v>0.75688239117400502</v>
      </c>
      <c r="U20" s="16">
        <f>Table3[[#This Row],[avg price in 2015]]*($R$32+1)</f>
        <v>0.72039211619005339</v>
      </c>
      <c r="V20" s="3">
        <v>0.82654396231024696</v>
      </c>
      <c r="W20" s="30">
        <f t="shared" si="0"/>
        <v>0.1473528703806479</v>
      </c>
      <c r="X20" s="3"/>
      <c r="Y20" s="3"/>
    </row>
    <row r="21" spans="1:26" x14ac:dyDescent="0.25">
      <c r="A21" t="s">
        <v>17</v>
      </c>
      <c r="B21" s="16">
        <v>3.6053468013468102</v>
      </c>
      <c r="C21" s="16">
        <f>Table3[[#This Row],[avg price in 2006]]*($B$33+1)</f>
        <v>4.9921916899911647</v>
      </c>
      <c r="D21" s="16">
        <v>3.76652173913044</v>
      </c>
      <c r="E21" s="16">
        <f>Table3[[#This Row],[avg price in 2007]]*(D33+1)</f>
        <v>5.0683149669404992</v>
      </c>
      <c r="F21" s="16">
        <v>4.0937861799217803</v>
      </c>
      <c r="G21" s="16">
        <f>Table3[[#This Row],[avg price in 2008]]*(F33+1)</f>
        <v>5.3090990477339961</v>
      </c>
      <c r="H21" s="16">
        <v>4.3526666666666696</v>
      </c>
      <c r="I21" s="16">
        <f>Table3[[#This Row],[avg price in 2009]]*($H$33+1)</f>
        <v>5.395580431038498</v>
      </c>
      <c r="J21" s="16">
        <v>4.6501448418563402</v>
      </c>
      <c r="K21" s="16">
        <f>Table3[[#This Row],[avg price in 2010]]*($J$33+1)</f>
        <v>5.4084544079282981</v>
      </c>
      <c r="L21" s="16">
        <v>4.8575622069960298</v>
      </c>
      <c r="M21" s="16">
        <f>Table3[[#This Row],[avg price in 2011]]*($L$33+1)</f>
        <v>5.1478723286290142</v>
      </c>
      <c r="N21" s="16">
        <v>4.9883186130192998</v>
      </c>
      <c r="O21" s="16">
        <f>Table3[[#This Row],[avg price in 2012]]*($N$33+1)</f>
        <v>5.0048948464011707</v>
      </c>
      <c r="P21" s="16">
        <v>5.36897676717743</v>
      </c>
      <c r="Q21" s="16">
        <f>Table3[[#This Row],[avg price in 2013]]*($P$33+1)</f>
        <v>5.0907213166930791</v>
      </c>
      <c r="R21" s="16">
        <v>5.4523757575756999</v>
      </c>
      <c r="S21" s="16">
        <f>Table3[[#This Row],[avg price in 2014]]*($R$33+1)</f>
        <v>4.9722261274756487</v>
      </c>
      <c r="T21" s="16">
        <v>5.5458731782152499</v>
      </c>
      <c r="U21" s="16">
        <f>Table3[[#This Row],[avg price in 2015]]*($R$33+1)</f>
        <v>5.0574899351120939</v>
      </c>
      <c r="V21" s="3">
        <v>5.6854616895873704</v>
      </c>
      <c r="W21" s="30">
        <f t="shared" si="0"/>
        <v>0.12416668397410428</v>
      </c>
      <c r="X21" s="3"/>
      <c r="Y21" s="3"/>
    </row>
    <row r="22" spans="1:26" x14ac:dyDescent="0.25">
      <c r="B22" s="29"/>
      <c r="C22" s="29">
        <f t="shared" ref="C22:T22" si="1">SUM(C2:C21)</f>
        <v>116.09123174392275</v>
      </c>
      <c r="D22" s="29">
        <f t="shared" si="1"/>
        <v>90.819639824845098</v>
      </c>
      <c r="E22" s="29">
        <f t="shared" si="1"/>
        <v>114.67216847450592</v>
      </c>
      <c r="F22" s="29">
        <f t="shared" si="1"/>
        <v>96.455983196016817</v>
      </c>
      <c r="G22" s="29">
        <f t="shared" si="1"/>
        <v>112.25279286747623</v>
      </c>
      <c r="H22" s="29">
        <f t="shared" si="1"/>
        <v>94.999784486173695</v>
      </c>
      <c r="I22" s="29">
        <f t="shared" si="1"/>
        <v>108.29682936944081</v>
      </c>
      <c r="J22" s="29">
        <f t="shared" si="1"/>
        <v>108.37709444727403</v>
      </c>
      <c r="K22" s="29">
        <f t="shared" si="1"/>
        <v>116.53790287831436</v>
      </c>
      <c r="L22" s="29">
        <f t="shared" si="1"/>
        <v>109.11895587665278</v>
      </c>
      <c r="M22" s="29">
        <f t="shared" si="1"/>
        <v>111.13832917689177</v>
      </c>
      <c r="N22" s="29">
        <f t="shared" si="1"/>
        <v>113.87416812128171</v>
      </c>
      <c r="O22" s="29">
        <f t="shared" si="1"/>
        <v>111.00615618026845</v>
      </c>
      <c r="P22" s="29">
        <f t="shared" si="1"/>
        <v>114.80734424636411</v>
      </c>
      <c r="Q22" s="29">
        <f t="shared" si="1"/>
        <v>107.90956303842306</v>
      </c>
      <c r="R22" s="29">
        <f t="shared" si="1"/>
        <v>115.81409227245251</v>
      </c>
      <c r="S22" s="29">
        <f t="shared" si="1"/>
        <v>108.63248343297853</v>
      </c>
      <c r="T22" s="29">
        <f t="shared" si="1"/>
        <v>117.77701898331553</v>
      </c>
      <c r="U22" s="29">
        <f>SUM(U2:U21)</f>
        <v>110.40510119370994</v>
      </c>
      <c r="V22" s="29">
        <f>SUM(V2:V21)</f>
        <v>119.94412588396392</v>
      </c>
      <c r="W22" s="30">
        <f>(V22-U22)/U22</f>
        <v>8.6400216902273397E-2</v>
      </c>
    </row>
    <row r="25" spans="1:26" ht="54" customHeight="1" x14ac:dyDescent="0.25">
      <c r="Y25" s="31" t="s">
        <v>109</v>
      </c>
      <c r="Z25" s="31"/>
    </row>
    <row r="26" spans="1:26" x14ac:dyDescent="0.25">
      <c r="B26" t="s">
        <v>41</v>
      </c>
      <c r="C26"/>
      <c r="D26" t="s">
        <v>90</v>
      </c>
      <c r="E26"/>
      <c r="F26" t="s">
        <v>91</v>
      </c>
      <c r="G26"/>
      <c r="H26" t="s">
        <v>92</v>
      </c>
      <c r="I26"/>
      <c r="J26" t="s">
        <v>93</v>
      </c>
      <c r="K26"/>
      <c r="L26" t="s">
        <v>94</v>
      </c>
      <c r="M26"/>
      <c r="N26" t="s">
        <v>95</v>
      </c>
      <c r="O26"/>
      <c r="P26" t="s">
        <v>96</v>
      </c>
      <c r="Q26"/>
      <c r="R26" t="s">
        <v>97</v>
      </c>
      <c r="S26"/>
      <c r="T26" t="s">
        <v>106</v>
      </c>
      <c r="V26" s="28" t="s">
        <v>113</v>
      </c>
      <c r="W26" t="s">
        <v>108</v>
      </c>
      <c r="Y26">
        <v>99.2</v>
      </c>
      <c r="Z26">
        <f>T27/Y26</f>
        <v>1.3981854838709675</v>
      </c>
    </row>
    <row r="27" spans="1:26" x14ac:dyDescent="0.25">
      <c r="A27" s="6" t="s">
        <v>40</v>
      </c>
      <c r="B27" s="4">
        <v>105.1</v>
      </c>
      <c r="C27" s="4"/>
      <c r="D27" s="4">
        <v>110.1</v>
      </c>
      <c r="E27" s="4"/>
      <c r="F27" s="4">
        <v>121.8</v>
      </c>
      <c r="G27" s="4"/>
      <c r="H27" s="4">
        <v>123.4</v>
      </c>
      <c r="I27" s="4"/>
      <c r="J27" s="4">
        <v>130.19999999999999</v>
      </c>
      <c r="K27" s="4"/>
      <c r="L27" s="4">
        <v>135.4</v>
      </c>
      <c r="M27" s="4"/>
      <c r="N27" s="4">
        <v>140.69999999999999</v>
      </c>
      <c r="O27" s="4"/>
      <c r="P27" s="4">
        <v>144.6</v>
      </c>
      <c r="Q27" s="4"/>
      <c r="R27" s="4">
        <v>142.19999999999999</v>
      </c>
      <c r="S27" s="4"/>
      <c r="T27">
        <v>138.69999999999999</v>
      </c>
      <c r="V27" s="3">
        <f>W27*Z26</f>
        <v>135.34435483870965</v>
      </c>
      <c r="W27">
        <v>96.8</v>
      </c>
    </row>
    <row r="28" spans="1:26" x14ac:dyDescent="0.25">
      <c r="A28" s="6" t="s">
        <v>43</v>
      </c>
      <c r="B28" s="4">
        <v>103.4</v>
      </c>
      <c r="C28" s="4"/>
      <c r="D28" s="4">
        <v>106.4</v>
      </c>
      <c r="E28" s="4"/>
      <c r="F28" s="4">
        <v>110.4</v>
      </c>
      <c r="G28" s="4"/>
      <c r="H28" s="4">
        <v>115.5</v>
      </c>
      <c r="I28" s="4"/>
      <c r="J28" s="4">
        <v>123.1</v>
      </c>
      <c r="K28" s="4"/>
      <c r="L28" s="4">
        <v>135.1</v>
      </c>
      <c r="M28" s="4"/>
      <c r="N28" s="4">
        <v>142.69999999999999</v>
      </c>
      <c r="O28" s="4"/>
      <c r="P28" s="4">
        <v>151</v>
      </c>
      <c r="Q28" s="4"/>
      <c r="R28" s="4">
        <v>157</v>
      </c>
      <c r="S28" s="4"/>
      <c r="T28">
        <v>159.30000000000001</v>
      </c>
      <c r="V28" s="3">
        <f>W28*Z26</f>
        <v>143.17419354838708</v>
      </c>
      <c r="W28">
        <v>102.4</v>
      </c>
    </row>
    <row r="30" spans="1:26" s="17" customFormat="1" x14ac:dyDescent="0.25"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</row>
    <row r="31" spans="1:26" x14ac:dyDescent="0.25">
      <c r="A31" s="19" t="s">
        <v>99</v>
      </c>
    </row>
    <row r="32" spans="1:26" x14ac:dyDescent="0.25">
      <c r="A32" s="20" t="s">
        <v>40</v>
      </c>
      <c r="B32" s="21">
        <f>$V$27/B27-1</f>
        <v>0.28776741045394538</v>
      </c>
      <c r="C32" s="21"/>
      <c r="D32" s="21">
        <f>$V$27/D27-1</f>
        <v>0.22928569335794413</v>
      </c>
      <c r="E32" s="21"/>
      <c r="F32" s="21">
        <f>$V$27/F27-1</f>
        <v>0.11120159966099874</v>
      </c>
      <c r="G32" s="21"/>
      <c r="H32" s="21">
        <f>$V$27/H27-1</f>
        <v>9.6793799341245101E-2</v>
      </c>
      <c r="I32" s="21"/>
      <c r="J32" s="21">
        <f>$V$27/J27-1</f>
        <v>3.9511173876418226E-2</v>
      </c>
      <c r="K32" s="21"/>
      <c r="L32" s="21">
        <f>$V$27/L27-1</f>
        <v>-4.1096869490664378E-4</v>
      </c>
      <c r="M32" s="21"/>
      <c r="N32" s="21">
        <f>$V$27/N27-1</f>
        <v>-3.8064286860627905E-2</v>
      </c>
      <c r="O32" s="21"/>
      <c r="P32" s="21">
        <f>$V$27/P27-1</f>
        <v>-6.4008611073930521E-2</v>
      </c>
      <c r="Q32" s="22"/>
      <c r="R32" s="22">
        <f>$V$27/R27-1</f>
        <v>-4.8211288054081147E-2</v>
      </c>
      <c r="S32" s="22"/>
      <c r="T32" s="22">
        <f>$V$27/T27-1</f>
        <v>-2.4193548387096864E-2</v>
      </c>
    </row>
    <row r="33" spans="1:20" x14ac:dyDescent="0.25">
      <c r="A33" s="23" t="s">
        <v>43</v>
      </c>
      <c r="B33" s="24">
        <f>$V$28/B28-1</f>
        <v>0.38466338054532945</v>
      </c>
      <c r="C33" s="24"/>
      <c r="D33" s="24">
        <f>$V$28/D28-1</f>
        <v>0.34562211981566793</v>
      </c>
      <c r="E33" s="24"/>
      <c r="F33" s="24">
        <f>$V$28/F28-1</f>
        <v>0.2968676951846656</v>
      </c>
      <c r="G33" s="24"/>
      <c r="H33" s="24">
        <f>$V$28/H28-1</f>
        <v>0.23960340734534258</v>
      </c>
      <c r="I33" s="24"/>
      <c r="J33" s="24">
        <f>$V$28/J28-1</f>
        <v>0.16307224653441987</v>
      </c>
      <c r="K33" s="24"/>
      <c r="L33" s="24">
        <f>$V$28/L28-1</f>
        <v>5.976457104653643E-2</v>
      </c>
      <c r="M33" s="24"/>
      <c r="N33" s="24">
        <f>$V$28/N28-1</f>
        <v>3.3230101498744613E-3</v>
      </c>
      <c r="O33" s="24"/>
      <c r="P33" s="24">
        <f>$V$28/P28-1</f>
        <v>-5.1826532792138558E-2</v>
      </c>
      <c r="Q33" s="25"/>
      <c r="R33" s="25">
        <f>$V$28/R28-1</f>
        <v>-8.8062461475241549E-2</v>
      </c>
      <c r="S33" s="25"/>
      <c r="T33" s="25">
        <f>$V$28/T28-1</f>
        <v>-0.10122916793228454</v>
      </c>
    </row>
  </sheetData>
  <mergeCells count="1">
    <mergeCell ref="Y25:Z25"/>
  </mergeCells>
  <conditionalFormatting sqref="C2:C21">
    <cfRule type="expression" dxfId="63" priority="19">
      <formula>C2&gt;$V2</formula>
    </cfRule>
    <cfRule type="expression" dxfId="62" priority="20">
      <formula>C2&lt;$V2</formula>
    </cfRule>
  </conditionalFormatting>
  <conditionalFormatting sqref="E2:E21">
    <cfRule type="expression" dxfId="61" priority="17">
      <formula>E2&gt;$V2</formula>
    </cfRule>
    <cfRule type="expression" dxfId="60" priority="18">
      <formula>E2&lt;$V2</formula>
    </cfRule>
  </conditionalFormatting>
  <conditionalFormatting sqref="G2:G21">
    <cfRule type="expression" dxfId="59" priority="15">
      <formula>G2&gt;$V2</formula>
    </cfRule>
    <cfRule type="expression" dxfId="58" priority="16">
      <formula>G2&lt;$V2</formula>
    </cfRule>
  </conditionalFormatting>
  <conditionalFormatting sqref="I2:I21">
    <cfRule type="expression" dxfId="57" priority="13">
      <formula>I2&gt;$V2</formula>
    </cfRule>
    <cfRule type="expression" dxfId="56" priority="14">
      <formula>I2&lt;$V2</formula>
    </cfRule>
  </conditionalFormatting>
  <conditionalFormatting sqref="K2:K21">
    <cfRule type="expression" dxfId="55" priority="11">
      <formula>K2&gt;$V2</formula>
    </cfRule>
    <cfRule type="expression" dxfId="54" priority="12">
      <formula>K2&lt;$V2</formula>
    </cfRule>
  </conditionalFormatting>
  <conditionalFormatting sqref="M2:M21">
    <cfRule type="expression" dxfId="53" priority="9">
      <formula>M2&gt;$V2</formula>
    </cfRule>
    <cfRule type="expression" dxfId="52" priority="10">
      <formula>M2&lt;$V2</formula>
    </cfRule>
  </conditionalFormatting>
  <conditionalFormatting sqref="O2:O21">
    <cfRule type="expression" dxfId="51" priority="7">
      <formula>O2&gt;$V2</formula>
    </cfRule>
    <cfRule type="expression" dxfId="50" priority="8">
      <formula>O2&lt;$V2</formula>
    </cfRule>
  </conditionalFormatting>
  <conditionalFormatting sqref="Q2:Q21">
    <cfRule type="expression" dxfId="49" priority="5">
      <formula>Q2&gt;$V2</formula>
    </cfRule>
    <cfRule type="expression" dxfId="48" priority="6">
      <formula>Q2&lt;$V2</formula>
    </cfRule>
  </conditionalFormatting>
  <conditionalFormatting sqref="S2:S21">
    <cfRule type="expression" dxfId="47" priority="3">
      <formula>S2&gt;$V2</formula>
    </cfRule>
    <cfRule type="expression" dxfId="46" priority="4">
      <formula>S2&lt;$V2</formula>
    </cfRule>
  </conditionalFormatting>
  <conditionalFormatting sqref="U2:U21">
    <cfRule type="expression" dxfId="45" priority="1">
      <formula>U2&gt;$V2</formula>
    </cfRule>
    <cfRule type="expression" dxfId="44" priority="2">
      <formula>U2&lt;$V2</formula>
    </cfRule>
  </conditionalFormatting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Products</vt:lpstr>
      <vt:lpstr>Results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Moskovitz</dc:creator>
  <cp:lastModifiedBy>Daniel Wainwright</cp:lastModifiedBy>
  <dcterms:created xsi:type="dcterms:W3CDTF">2015-11-25T07:44:03Z</dcterms:created>
  <dcterms:modified xsi:type="dcterms:W3CDTF">2016-12-01T09:31:57Z</dcterms:modified>
</cp:coreProperties>
</file>