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heClean" sheetId="1" r:id="rId4"/>
    <sheet state="visible" name="idcodes" sheetId="2" r:id="rId5"/>
  </sheets>
  <definedNames>
    <definedName hidden="1" localSheetId="0" name="_xlnm._FilterDatabase">cacheClean!$A$1:$G$386</definedName>
    <definedName hidden="1" localSheetId="1" name="_xlnm._FilterDatabase">idcodes!$A$1:$B$1001</definedName>
  </definedNames>
  <calcPr/>
</workbook>
</file>

<file path=xl/sharedStrings.xml><?xml version="1.0" encoding="utf-8"?>
<sst xmlns="http://schemas.openxmlformats.org/spreadsheetml/2006/main" count="1894" uniqueCount="1508">
  <si>
    <t>URL</t>
  </si>
  <si>
    <t>Authority</t>
  </si>
  <si>
    <t>ID</t>
  </si>
  <si>
    <t>LEN</t>
  </si>
  <si>
    <t>LA only</t>
  </si>
  <si>
    <t>language only</t>
  </si>
  <si>
    <t>Country</t>
  </si>
  <si>
    <t>/api/open-data-files/FHRS297en-GB.xml</t>
  </si>
  <si>
    <t>Babergh (English language)</t>
  </si>
  <si>
    <t>England</t>
  </si>
  <si>
    <t>/api/open-data-files/FHRS109en-GB.xml</t>
  </si>
  <si>
    <t>Basildon (English language)</t>
  </si>
  <si>
    <t>/api/open-data-files/FHRS701en-GB.xml</t>
  </si>
  <si>
    <t>Bedford (English language)</t>
  </si>
  <si>
    <t>/api/open-data-files/FHRS110en-GB.xml</t>
  </si>
  <si>
    <t>Braintree (English language)</t>
  </si>
  <si>
    <t>/api/open-data-files/FHRS227en-GB.xml</t>
  </si>
  <si>
    <t>Breckland (English language)</t>
  </si>
  <si>
    <t>/api/open-data-files/FHRS111en-GB.xml</t>
  </si>
  <si>
    <t>Brentwood (English language)</t>
  </si>
  <si>
    <t>/api/open-data-files/FHRS228en-GB.xml</t>
  </si>
  <si>
    <t>Broadland (English language)</t>
  </si>
  <si>
    <t>/api/open-data-files/FHRS155en-GB.xml</t>
  </si>
  <si>
    <t>Broxbourne (English language)</t>
  </si>
  <si>
    <t>/api/open-data-files/FHRS027en-GB.xml</t>
  </si>
  <si>
    <t>Cambridge City (English language)</t>
  </si>
  <si>
    <t>/api/open-data-files/FHRS112en-GB.xml</t>
  </si>
  <si>
    <t>Castle Point (English language)</t>
  </si>
  <si>
    <t>/api/open-data-files/FHRS702en-GB.xml</t>
  </si>
  <si>
    <t>Central Bedfordshire (English language)</t>
  </si>
  <si>
    <t>/api/open-data-files/FHRS113en-GB.xml</t>
  </si>
  <si>
    <t>Chelmsford (English language)</t>
  </si>
  <si>
    <t>/api/open-data-files/FHRS114en-GB.xml</t>
  </si>
  <si>
    <t>Colchester (English language)</t>
  </si>
  <si>
    <t>/api/open-data-files/FHRS156en-GB.xml</t>
  </si>
  <si>
    <t>Dacorum (English language)</t>
  </si>
  <si>
    <t>/api/open-data-files/FHRS028en-GB.xml</t>
  </si>
  <si>
    <t>East Cambridgeshire (English language)</t>
  </si>
  <si>
    <t>/api/open-data-files/FHRS157en-GB.xml</t>
  </si>
  <si>
    <t>East Hertfordshire (English language)</t>
  </si>
  <si>
    <t>/api/open-data-files/FHRS302en-GB.xml</t>
  </si>
  <si>
    <t>East Suffolk (English language)</t>
  </si>
  <si>
    <t>/api/open-data-files/FHRS115en-GB.xml</t>
  </si>
  <si>
    <t>Epping Forest (English language)</t>
  </si>
  <si>
    <t>/api/open-data-files/FHRS029en-GB.xml</t>
  </si>
  <si>
    <t>Fenland (English language)</t>
  </si>
  <si>
    <t>/api/open-data-files/FHRS229en-GB.xml</t>
  </si>
  <si>
    <t>Great Yarmouth (English language)</t>
  </si>
  <si>
    <t>/api/open-data-files/FHRS116en-GB.xml</t>
  </si>
  <si>
    <t>Harlow (English language)</t>
  </si>
  <si>
    <t>/api/open-data-files/FHRS158en-GB.xml</t>
  </si>
  <si>
    <t>Hertsmere (English language)</t>
  </si>
  <si>
    <t>/api/open-data-files/FHRS030en-GB.xml</t>
  </si>
  <si>
    <t>Huntingdonshire (English language)</t>
  </si>
  <si>
    <t>/api/open-data-files/FHRS299en-GB.xml</t>
  </si>
  <si>
    <t>Ipswich (English language)</t>
  </si>
  <si>
    <t>/api/open-data-files/FHRS230en-GB.xml</t>
  </si>
  <si>
    <t>King's Lynn and West Norfolk (English language)</t>
  </si>
  <si>
    <t>/api/open-data-files/FHRS869en-GB.xml</t>
  </si>
  <si>
    <t>Luton (English language)</t>
  </si>
  <si>
    <t>/api/open-data-files/FHRS117en-GB.xml</t>
  </si>
  <si>
    <t>Maldon (English language)</t>
  </si>
  <si>
    <t>/api/open-data-files/FHRS300en-GB.xml</t>
  </si>
  <si>
    <t>Mid Suffolk (English language)</t>
  </si>
  <si>
    <t>/api/open-data-files/FHRS159en-GB.xml</t>
  </si>
  <si>
    <t>North Hertfordshire (English language)</t>
  </si>
  <si>
    <t>/api/open-data-files/FHRS231en-GB.xml</t>
  </si>
  <si>
    <t>North Norfolk (English language)</t>
  </si>
  <si>
    <t>/api/open-data-files/FHRS232en-GB.xml</t>
  </si>
  <si>
    <t>Norwich City (English language)</t>
  </si>
  <si>
    <t>/api/open-data-files/FHRS888en-GB.xml</t>
  </si>
  <si>
    <t>Peterborough City (English language)</t>
  </si>
  <si>
    <t>/api/open-data-files/FHRS118en-GB.xml</t>
  </si>
  <si>
    <t>Rochford (English language)</t>
  </si>
  <si>
    <t>/api/open-data-files/FHRS032en-GB.xml</t>
  </si>
  <si>
    <t>South Cambridgeshire (English language)</t>
  </si>
  <si>
    <t>/api/open-data-files/FHRS233en-GB.xml</t>
  </si>
  <si>
    <t>South Norfolk (English language)</t>
  </si>
  <si>
    <t>/api/open-data-files/FHRS893en-GB.xml</t>
  </si>
  <si>
    <t>Southend-On-Sea (English language)</t>
  </si>
  <si>
    <t>/api/open-data-files/FHRS160en-GB.xml</t>
  </si>
  <si>
    <t>St Albans City (English language)</t>
  </si>
  <si>
    <t>/api/open-data-files/FHRS161en-GB.xml</t>
  </si>
  <si>
    <t>Stevenage (English language)</t>
  </si>
  <si>
    <t>/api/open-data-files/FHRS120en-GB.xml</t>
  </si>
  <si>
    <t>Tendring (English language)</t>
  </si>
  <si>
    <t>/api/open-data-files/FHRS162en-GB.xml</t>
  </si>
  <si>
    <t>Three Rivers (English language)</t>
  </si>
  <si>
    <t>/api/open-data-files/FHRS894en-GB.xml</t>
  </si>
  <si>
    <t>Thurrock (English language)</t>
  </si>
  <si>
    <t>/api/open-data-files/FHRS122en-GB.xml</t>
  </si>
  <si>
    <t>Uttlesford (English language)</t>
  </si>
  <si>
    <t>/api/open-data-files/FHRS163en-GB.xml</t>
  </si>
  <si>
    <t>Watford (English language)</t>
  </si>
  <si>
    <t>/api/open-data-files/FHRS164en-GB.xml</t>
  </si>
  <si>
    <t>Welwyn Hatfield (English language)</t>
  </si>
  <si>
    <t>/api/open-data-files/FHRS298en-GB.xml</t>
  </si>
  <si>
    <t>West Suffolk (English language)</t>
  </si>
  <si>
    <t>/api/open-data-files/FHRS062en-GB.xml</t>
  </si>
  <si>
    <t>Amber Valley (English language)</t>
  </si>
  <si>
    <t>/api/open-data-files/FHRS259en-GB.xml</t>
  </si>
  <si>
    <t>Ashfield (English language)</t>
  </si>
  <si>
    <t>/api/open-data-files/FHRS260en-GB.xml</t>
  </si>
  <si>
    <t>Bassetlaw (English language)</t>
  </si>
  <si>
    <t>/api/open-data-files/FHRS209en-GB.xml</t>
  </si>
  <si>
    <t>Blaby (English language)</t>
  </si>
  <si>
    <t>/api/open-data-files/FHRS063en-GB.xml</t>
  </si>
  <si>
    <t>Bolsover (English language)</t>
  </si>
  <si>
    <t>/api/open-data-files/FHRS219en-GB.xml</t>
  </si>
  <si>
    <t>Boston (English language)</t>
  </si>
  <si>
    <t>/api/open-data-files/FHRS261en-GB.xml</t>
  </si>
  <si>
    <t>Broxtowe (English language)</t>
  </si>
  <si>
    <t>/api/open-data-files/FHRS210en-GB.xml</t>
  </si>
  <si>
    <t>Charnwood (English language)</t>
  </si>
  <si>
    <t>/api/open-data-files/FHRS064en-GB.xml</t>
  </si>
  <si>
    <t>Chesterfield (English language)</t>
  </si>
  <si>
    <t>/api/open-data-files/FHRS871en-GB.xml</t>
  </si>
  <si>
    <t>Derby City (English language)</t>
  </si>
  <si>
    <t>/api/open-data-files/FHRS070en-GB.xml</t>
  </si>
  <si>
    <t>Derbyshire Dales (English language)</t>
  </si>
  <si>
    <t>/api/open-data-files/FHRS220en-GB.xml</t>
  </si>
  <si>
    <t>East Lindsey (English language)</t>
  </si>
  <si>
    <t>/api/open-data-files/FHRS066en-GB.xml</t>
  </si>
  <si>
    <t>Erewash (English language)</t>
  </si>
  <si>
    <t>/api/open-data-files/FHRS262en-GB.xml</t>
  </si>
  <si>
    <t>Gedling (English language)</t>
  </si>
  <si>
    <t>/api/open-data-files/FHRS211en-GB.xml</t>
  </si>
  <si>
    <t>Harborough (English language)</t>
  </si>
  <si>
    <t>/api/open-data-files/FHRS067en-GB.xml</t>
  </si>
  <si>
    <t>High Peak (English language)</t>
  </si>
  <si>
    <t>/api/open-data-files/FHRS212en-GB.xml</t>
  </si>
  <si>
    <t>Hinckley and Bosworth (English language)</t>
  </si>
  <si>
    <t>/api/open-data-files/FHRS878en-GB.xml</t>
  </si>
  <si>
    <t>Leicester City (English language)</t>
  </si>
  <si>
    <t>/api/open-data-files/FHRS221en-GB.xml</t>
  </si>
  <si>
    <t>Lincoln City (English language)</t>
  </si>
  <si>
    <t>/api/open-data-files/FHRS263en-GB.xml</t>
  </si>
  <si>
    <t>Mansfield (English language)</t>
  </si>
  <si>
    <t>/api/open-data-files/FHRS214en-GB.xml</t>
  </si>
  <si>
    <t>Melton (English language)</t>
  </si>
  <si>
    <t>/api/open-data-files/FHRS264en-GB.xml</t>
  </si>
  <si>
    <t>Newark and Sherwood (English language)</t>
  </si>
  <si>
    <t>/api/open-data-files/FHRS068en-GB.xml</t>
  </si>
  <si>
    <t>North East Derbyshire (English language)</t>
  </si>
  <si>
    <t>/api/open-data-files/FHRS222en-GB.xml</t>
  </si>
  <si>
    <t>North Kesteven (English language)</t>
  </si>
  <si>
    <t>/api/open-data-files/FHRS235en-GB.xml</t>
  </si>
  <si>
    <t>North Northamptonshire (English language)</t>
  </si>
  <si>
    <t>/api/open-data-files/FHRS215en-GB.xml</t>
  </si>
  <si>
    <t>North West Leicestershire (English language)</t>
  </si>
  <si>
    <t>/api/open-data-files/FHRS899en-GB.xml</t>
  </si>
  <si>
    <t>Nottingham City (English language)</t>
  </si>
  <si>
    <t>/api/open-data-files/FHRS216en-GB.xml</t>
  </si>
  <si>
    <t>Oadby and Wigston (English language)</t>
  </si>
  <si>
    <t>/api/open-data-files/FHRS266en-GB.xml</t>
  </si>
  <si>
    <t>Rushcliffe (English language)</t>
  </si>
  <si>
    <t>/api/open-data-files/FHRS879en-GB.xml</t>
  </si>
  <si>
    <t>Rutland (English language)</t>
  </si>
  <si>
    <t>/api/open-data-files/FHRS069en-GB.xml</t>
  </si>
  <si>
    <t>South Derbyshire (English language)</t>
  </si>
  <si>
    <t>/api/open-data-files/FHRS223en-GB.xml</t>
  </si>
  <si>
    <t>South Holland (English language)</t>
  </si>
  <si>
    <t>/api/open-data-files/FHRS224en-GB.xml</t>
  </si>
  <si>
    <t>South Kesteven (English language)</t>
  </si>
  <si>
    <t>/api/open-data-files/FHRS225en-GB.xml</t>
  </si>
  <si>
    <t>West Lindsey (English language)</t>
  </si>
  <si>
    <t>/api/open-data-files/FHRS236en-GB.xml</t>
  </si>
  <si>
    <t>West Northamptonshire (English language)</t>
  </si>
  <si>
    <t>/api/open-data-files/FHRS501en-GB.xml</t>
  </si>
  <si>
    <t>Barking and Dagenham (English language)</t>
  </si>
  <si>
    <t>/api/open-data-files/FHRS502en-GB.xml</t>
  </si>
  <si>
    <t>Barnet (English language)</t>
  </si>
  <si>
    <t>/api/open-data-files/FHRS503en-GB.xml</t>
  </si>
  <si>
    <t>Bexley (English language)</t>
  </si>
  <si>
    <t>/api/open-data-files/FHRS504en-GB.xml</t>
  </si>
  <si>
    <t>Brent (English language)</t>
  </si>
  <si>
    <t>/api/open-data-files/FHRS505en-GB.xml</t>
  </si>
  <si>
    <t>Bromley (English language)</t>
  </si>
  <si>
    <t>/api/open-data-files/FHRS506en-GB.xml</t>
  </si>
  <si>
    <t>Camden (English language)</t>
  </si>
  <si>
    <t>/api/open-data-files/FHRS508en-GB.xml</t>
  </si>
  <si>
    <t>City of London Corporation (English language)</t>
  </si>
  <si>
    <t>/api/open-data-files/FHRS507en-GB.xml</t>
  </si>
  <si>
    <t>Croydon (English language)</t>
  </si>
  <si>
    <t>/api/open-data-files/FHRS509en-GB.xml</t>
  </si>
  <si>
    <t>Ealing (English language)</t>
  </si>
  <si>
    <t>/api/open-data-files/FHRS510en-GB.xml</t>
  </si>
  <si>
    <t>Enfield (English language)</t>
  </si>
  <si>
    <t>/api/open-data-files/FHRS511en-GB.xml</t>
  </si>
  <si>
    <t>Greenwich (English language)</t>
  </si>
  <si>
    <t>/api/open-data-files/FHRS512en-GB.xml</t>
  </si>
  <si>
    <t>Hackney (English language)</t>
  </si>
  <si>
    <t>/api/open-data-files/FHRS513en-GB.xml</t>
  </si>
  <si>
    <t>Hammersmith and Fulham (English language)</t>
  </si>
  <si>
    <t>/api/open-data-files/FHRS514en-GB.xml</t>
  </si>
  <si>
    <t>Haringey (English language)</t>
  </si>
  <si>
    <t>/api/open-data-files/FHRS515en-GB.xml</t>
  </si>
  <si>
    <t>Harrow (English language)</t>
  </si>
  <si>
    <t>/api/open-data-files/FHRS516en-GB.xml</t>
  </si>
  <si>
    <t>Havering (English language)</t>
  </si>
  <si>
    <t>/api/open-data-files/FHRS517en-GB.xml</t>
  </si>
  <si>
    <t>Hillingdon (English language)</t>
  </si>
  <si>
    <t>/api/open-data-files/FHRS518en-GB.xml</t>
  </si>
  <si>
    <t>Hounslow (English language)</t>
  </si>
  <si>
    <t>/api/open-data-files/FHRS519en-GB.xml</t>
  </si>
  <si>
    <t>Islington (English language)</t>
  </si>
  <si>
    <t>/api/open-data-files/FHRS520en-GB.xml</t>
  </si>
  <si>
    <t>Kensington and Chelsea (English language)</t>
  </si>
  <si>
    <t>/api/open-data-files/FHRS521en-GB.xml</t>
  </si>
  <si>
    <t>Kingston-Upon-Thames (English language)</t>
  </si>
  <si>
    <t>/api/open-data-files/FHRS522en-GB.xml</t>
  </si>
  <si>
    <t>Lambeth (English language)</t>
  </si>
  <si>
    <t>/api/open-data-files/FHRS523en-GB.xml</t>
  </si>
  <si>
    <t>Lewisham (English language)</t>
  </si>
  <si>
    <t>/api/open-data-files/FHRS524en-GB.xml</t>
  </si>
  <si>
    <t>Merton (English language)</t>
  </si>
  <si>
    <t>/api/open-data-files/FHRS525en-GB.xml</t>
  </si>
  <si>
    <t>Newham (English language)</t>
  </si>
  <si>
    <t>/api/open-data-files/FHRS526en-GB.xml</t>
  </si>
  <si>
    <t>Redbridge (English language)</t>
  </si>
  <si>
    <t>/api/open-data-files/FHRS527en-GB.xml</t>
  </si>
  <si>
    <t>Richmond-Upon-Thames (English language)</t>
  </si>
  <si>
    <t>/api/open-data-files/FHRS528en-GB.xml</t>
  </si>
  <si>
    <t>Southwark (English language)</t>
  </si>
  <si>
    <t>/api/open-data-files/FHRS529en-GB.xml</t>
  </si>
  <si>
    <t>Sutton (English language)</t>
  </si>
  <si>
    <t>/api/open-data-files/FHRS530en-GB.xml</t>
  </si>
  <si>
    <t>Tower Hamlets (English language)</t>
  </si>
  <si>
    <t>/api/open-data-files/FHRS531en-GB.xml</t>
  </si>
  <si>
    <t>Waltham Forest (English language)</t>
  </si>
  <si>
    <t>/api/open-data-files/FHRS532en-GB.xml</t>
  </si>
  <si>
    <t>Wandsworth (English language)</t>
  </si>
  <si>
    <t>/api/open-data-files/FHRS533en-GB.xml</t>
  </si>
  <si>
    <t>Westminster (English language)</t>
  </si>
  <si>
    <t>/api/open-data-files/FHRS874en-GB.xml</t>
  </si>
  <si>
    <t>Darlington (English language)</t>
  </si>
  <si>
    <t>/api/open-data-files/FHRS706en-GB.xml</t>
  </si>
  <si>
    <t>Durham (English language)</t>
  </si>
  <si>
    <t>/api/open-data-files/FHRS410en-GB.xml</t>
  </si>
  <si>
    <t>Gateshead (English language)</t>
  </si>
  <si>
    <t>/api/open-data-files/FHRS859en-GB.xml</t>
  </si>
  <si>
    <t>Hartlepool (English language)</t>
  </si>
  <si>
    <t>/api/open-data-files/FHRS861en-GB.xml</t>
  </si>
  <si>
    <t>Middlesbrough (English language)</t>
  </si>
  <si>
    <t>/api/open-data-files/FHRS416en-GB.xml</t>
  </si>
  <si>
    <t>Newcastle Upon Tyne (English language)</t>
  </si>
  <si>
    <t>/api/open-data-files/FHRS417en-GB.xml</t>
  </si>
  <si>
    <t>North Tyneside (English language)</t>
  </si>
  <si>
    <t>/api/open-data-files/FHRS707en-GB.xml</t>
  </si>
  <si>
    <t>Northumberland (English language)</t>
  </si>
  <si>
    <t>/api/open-data-files/FHRS860en-GB.xml</t>
  </si>
  <si>
    <t>Redcar and Cleveland (English language)</t>
  </si>
  <si>
    <t>/api/open-data-files/FHRS648en-GB.xml</t>
  </si>
  <si>
    <t>River Tees (English language)</t>
  </si>
  <si>
    <t>/api/open-data-files/FHRS427en-GB.xml</t>
  </si>
  <si>
    <t>South Tyneside (English language)</t>
  </si>
  <si>
    <t>/api/open-data-files/FHRS862en-GB.xml</t>
  </si>
  <si>
    <t>Stockton On Tees (English language)</t>
  </si>
  <si>
    <t>/api/open-data-files/FHRS429en-GB.xml</t>
  </si>
  <si>
    <t>Sunderland (English language)</t>
  </si>
  <si>
    <t>/api/open-data-files/FHRS897en-GB.xml</t>
  </si>
  <si>
    <t>Blackburn (English language)</t>
  </si>
  <si>
    <t>/api/open-data-files/FHRS898en-GB.xml</t>
  </si>
  <si>
    <t>Blackpool (English language)</t>
  </si>
  <si>
    <t>/api/open-data-files/FHRS403en-GB.xml</t>
  </si>
  <si>
    <t>Bolton (English language)</t>
  </si>
  <si>
    <t>/api/open-data-files/FHRS196en-GB.xml</t>
  </si>
  <si>
    <t>Burnley (English language)</t>
  </si>
  <si>
    <t>/api/open-data-files/FHRS405en-GB.xml</t>
  </si>
  <si>
    <t>Bury (English language)</t>
  </si>
  <si>
    <t>/api/open-data-files/FHRS703en-GB.xml</t>
  </si>
  <si>
    <t>Cheshire East (English language)</t>
  </si>
  <si>
    <t>/api/open-data-files/FHRS704en-GB.xml</t>
  </si>
  <si>
    <t>Cheshire West and Chester (English language)</t>
  </si>
  <si>
    <t>/api/open-data-files/FHRS197en-GB.xml</t>
  </si>
  <si>
    <t>Chorley (English language)</t>
  </si>
  <si>
    <t>/api/open-data-files/FHRS055en-GB.xml</t>
  </si>
  <si>
    <t>Cumberland (English language)</t>
  </si>
  <si>
    <t>/api/open-data-files/FHRS198en-GB.xml</t>
  </si>
  <si>
    <t>Fylde (English language)</t>
  </si>
  <si>
    <t>/api/open-data-files/FHRS889en-GB.xml</t>
  </si>
  <si>
    <t>Halton (English language)</t>
  </si>
  <si>
    <t>/api/open-data-files/FHRS199en-GB.xml</t>
  </si>
  <si>
    <t>Hyndburn (English language)</t>
  </si>
  <si>
    <t>/api/open-data-files/FHRS412en-GB.xml</t>
  </si>
  <si>
    <t>Knowsley (English language)</t>
  </si>
  <si>
    <t>/api/open-data-files/FHRS200en-GB.xml</t>
  </si>
  <si>
    <t>Lancaster City (English language)</t>
  </si>
  <si>
    <t>/api/open-data-files/FHRS414en-GB.xml</t>
  </si>
  <si>
    <t>Liverpool (English language)</t>
  </si>
  <si>
    <t>/api/open-data-files/FHRS415en-GB.xml</t>
  </si>
  <si>
    <t>Manchester (English language)</t>
  </si>
  <si>
    <t>/api/open-data-files/FHRS418en-GB.xml</t>
  </si>
  <si>
    <t>Oldham (English language)</t>
  </si>
  <si>
    <t>/api/open-data-files/FHRS201en-GB.xml</t>
  </si>
  <si>
    <t>Pendle (English language)</t>
  </si>
  <si>
    <t>/api/open-data-files/FHRS202en-GB.xml</t>
  </si>
  <si>
    <t>Preston (English language)</t>
  </si>
  <si>
    <t>/api/open-data-files/FHRS203en-GB.xml</t>
  </si>
  <si>
    <t>Ribble Valley (English language)</t>
  </si>
  <si>
    <t>/api/open-data-files/FHRS419en-GB.xml</t>
  </si>
  <si>
    <t>Rochdale (English language)</t>
  </si>
  <si>
    <t>/api/open-data-files/FHRS204en-GB.xml</t>
  </si>
  <si>
    <t>Rossendale (English language)</t>
  </si>
  <si>
    <t>/api/open-data-files/FHRS422en-GB.xml</t>
  </si>
  <si>
    <t>Salford (English language)</t>
  </si>
  <si>
    <t>/api/open-data-files/FHRS424en-GB.xml</t>
  </si>
  <si>
    <t>Sefton (English language)</t>
  </si>
  <si>
    <t>/api/open-data-files/FHRS205en-GB.xml</t>
  </si>
  <si>
    <t>South Ribble (English language)</t>
  </si>
  <si>
    <t>/api/open-data-files/FHRS421en-GB.xml</t>
  </si>
  <si>
    <t>St Helens (English language)</t>
  </si>
  <si>
    <t>/api/open-data-files/FHRS428en-GB.xml</t>
  </si>
  <si>
    <t>Stockport (English language)</t>
  </si>
  <si>
    <t>/api/open-data-files/FHRS430en-GB.xml</t>
  </si>
  <si>
    <t>Tameside (English language)</t>
  </si>
  <si>
    <t>/api/open-data-files/FHRS431en-GB.xml</t>
  </si>
  <si>
    <t>Trafford (English language)</t>
  </si>
  <si>
    <t>/api/open-data-files/FHRS890en-GB.xml</t>
  </si>
  <si>
    <t>Warrington (English language)</t>
  </si>
  <si>
    <t>/api/open-data-files/FHRS206en-GB.xml</t>
  </si>
  <si>
    <t>West Lancashire (English language)</t>
  </si>
  <si>
    <t>/api/open-data-files/FHRS056en-GB.xml</t>
  </si>
  <si>
    <t>Westmorland and Furness (English language)</t>
  </si>
  <si>
    <t>/api/open-data-files/FHRS434en-GB.xml</t>
  </si>
  <si>
    <t>Wigan (English language)</t>
  </si>
  <si>
    <t>/api/open-data-files/FHRS435en-GB.xml</t>
  </si>
  <si>
    <t>Wirral (English language)</t>
  </si>
  <si>
    <t>/api/open-data-files/FHRS207en-GB.xml</t>
  </si>
  <si>
    <t>Wyre (English language)</t>
  </si>
  <si>
    <t>/api/open-data-files/FHRS323en-GB.xml</t>
  </si>
  <si>
    <t>Adur (English language)</t>
  </si>
  <si>
    <t>/api/open-data-files/FHRS324en-GB.xml</t>
  </si>
  <si>
    <t>Arun (English language)</t>
  </si>
  <si>
    <t>/api/open-data-files/FHRS179en-GB.xml</t>
  </si>
  <si>
    <t>Ashford (English language)</t>
  </si>
  <si>
    <t>/api/open-data-files/FHRS131en-GB.xml</t>
  </si>
  <si>
    <t>Basingstoke and Deane (English language)</t>
  </si>
  <si>
    <t>/api/open-data-files/FHRS882en-GB.xml</t>
  </si>
  <si>
    <t>Bracknell Forest (English language)</t>
  </si>
  <si>
    <t>/api/open-data-files/FHRS875en-GB.xml</t>
  </si>
  <si>
    <t>Brighton and Hove (English language)</t>
  </si>
  <si>
    <t>/api/open-data-files/FHRS021en-GB.xml</t>
  </si>
  <si>
    <t>Buckinghamshire (English language)</t>
  </si>
  <si>
    <t>/api/open-data-files/FHRS180en-GB.xml</t>
  </si>
  <si>
    <t>Canterbury City (English language)</t>
  </si>
  <si>
    <t>/api/open-data-files/FHRS268en-GB.xml</t>
  </si>
  <si>
    <t>Cherwell (English language)</t>
  </si>
  <si>
    <t>/api/open-data-files/FHRS325en-GB.xml</t>
  </si>
  <si>
    <t>Chichester (English language)</t>
  </si>
  <si>
    <t>/api/open-data-files/FHRS326en-GB.xml</t>
  </si>
  <si>
    <t>Crawley (English language)</t>
  </si>
  <si>
    <t>/api/open-data-files/FHRS181en-GB.xml</t>
  </si>
  <si>
    <t>Dartford (English language)</t>
  </si>
  <si>
    <t>/api/open-data-files/FHRS182en-GB.xml</t>
  </si>
  <si>
    <t>Dover (English language)</t>
  </si>
  <si>
    <t>/api/open-data-files/FHRS132en-GB.xml</t>
  </si>
  <si>
    <t>East Hampshire (English language)</t>
  </si>
  <si>
    <t>/api/open-data-files/FHRS102en-GB.xml</t>
  </si>
  <si>
    <t>Eastbourne (English language)</t>
  </si>
  <si>
    <t>/api/open-data-files/FHRS133en-GB.xml</t>
  </si>
  <si>
    <t>Eastleigh (English language)</t>
  </si>
  <si>
    <t>/api/open-data-files/FHRS305en-GB.xml</t>
  </si>
  <si>
    <t>Elmbridge (English language)</t>
  </si>
  <si>
    <t>/api/open-data-files/FHRS306en-GB.xml</t>
  </si>
  <si>
    <t>Epsom and Ewell (English language)</t>
  </si>
  <si>
    <t>/api/open-data-files/FHRS134en-GB.xml</t>
  </si>
  <si>
    <t>Fareham (English language)</t>
  </si>
  <si>
    <t>/api/open-data-files/FHRS188en-GB.xml</t>
  </si>
  <si>
    <t>Folkestone and Hythe (English language)</t>
  </si>
  <si>
    <t>/api/open-data-files/FHRS135en-GB.xml</t>
  </si>
  <si>
    <t>Gosport (English language)</t>
  </si>
  <si>
    <t>/api/open-data-files/FHRS184en-GB.xml</t>
  </si>
  <si>
    <t>Gravesham (English language)</t>
  </si>
  <si>
    <t>/api/open-data-files/FHRS307en-GB.xml</t>
  </si>
  <si>
    <t>Guildford (English language)</t>
  </si>
  <si>
    <t>/api/open-data-files/FHRS136en-GB.xml</t>
  </si>
  <si>
    <t>Hart (English language)</t>
  </si>
  <si>
    <t>/api/open-data-files/FHRS103en-GB.xml</t>
  </si>
  <si>
    <t>Hastings (English language)</t>
  </si>
  <si>
    <t>/api/open-data-files/FHRS137en-GB.xml</t>
  </si>
  <si>
    <t>Havant (English language)</t>
  </si>
  <si>
    <t>/api/open-data-files/FHRS327en-GB.xml</t>
  </si>
  <si>
    <t>Horsham (English language)</t>
  </si>
  <si>
    <t>/api/open-data-files/FHRS867en-GB.xml</t>
  </si>
  <si>
    <t>Isle of Wight (English language)</t>
  </si>
  <si>
    <t>/api/open-data-files/FHRS105en-GB.xml</t>
  </si>
  <si>
    <t>Lewes (English language)</t>
  </si>
  <si>
    <t>/api/open-data-files/FHRS185en-GB.xml</t>
  </si>
  <si>
    <t>Maidstone (English language)</t>
  </si>
  <si>
    <t>/api/open-data-files/FHRS896en-GB.xml</t>
  </si>
  <si>
    <t>Medway (English language)</t>
  </si>
  <si>
    <t>/api/open-data-files/FHRS328en-GB.xml</t>
  </si>
  <si>
    <t>Mid Sussex (English language)</t>
  </si>
  <si>
    <t>/api/open-data-files/FHRS870en-GB.xml</t>
  </si>
  <si>
    <t>Milton Keynes (English language)</t>
  </si>
  <si>
    <t>/api/open-data-files/FHRS308en-GB.xml</t>
  </si>
  <si>
    <t>Mole Valley (English language)</t>
  </si>
  <si>
    <t>/api/open-data-files/FHRS138en-GB.xml</t>
  </si>
  <si>
    <t>New Forest (English language)</t>
  </si>
  <si>
    <t>/api/open-data-files/FHRS269en-GB.xml</t>
  </si>
  <si>
    <t>Oxford City (English language)</t>
  </si>
  <si>
    <t>/api/open-data-files/FHRS876en-GB.xml</t>
  </si>
  <si>
    <t>Portsmouth (English language)</t>
  </si>
  <si>
    <t>/api/open-data-files/FHRS884en-GB.xml</t>
  </si>
  <si>
    <t>Reading (English language)</t>
  </si>
  <si>
    <t>/api/open-data-files/FHRS309en-GB.xml</t>
  </si>
  <si>
    <t>Reigate and Banstead (English language)</t>
  </si>
  <si>
    <t>/api/open-data-files/FHRS106en-GB.xml</t>
  </si>
  <si>
    <t>Rother (English language)</t>
  </si>
  <si>
    <t>/api/open-data-files/FHRS310en-GB.xml</t>
  </si>
  <si>
    <t>Runnymede (English language)</t>
  </si>
  <si>
    <t>/api/open-data-files/FHRS140en-GB.xml</t>
  </si>
  <si>
    <t>Rushmoor (English language)</t>
  </si>
  <si>
    <t>/api/open-data-files/FHRS187en-GB.xml</t>
  </si>
  <si>
    <t>Sevenoaks (English language)</t>
  </si>
  <si>
    <t>/api/open-data-files/FHRS885en-GB.xml</t>
  </si>
  <si>
    <t>Slough (English language)</t>
  </si>
  <si>
    <t>/api/open-data-files/FHRS270en-GB.xml</t>
  </si>
  <si>
    <t>South Oxfordshire (English language)</t>
  </si>
  <si>
    <t>/api/open-data-files/FHRS877en-GB.xml</t>
  </si>
  <si>
    <t>Southampton (English language)</t>
  </si>
  <si>
    <t>/api/open-data-files/FHRS311en-GB.xml</t>
  </si>
  <si>
    <t>Spelthorne (English language)</t>
  </si>
  <si>
    <t>/api/open-data-files/FHRS312en-GB.xml</t>
  </si>
  <si>
    <t>Surrey Heath (English language)</t>
  </si>
  <si>
    <t>/api/open-data-files/FHRS189en-GB.xml</t>
  </si>
  <si>
    <t>Swale (English language)</t>
  </si>
  <si>
    <t>/api/open-data-files/FHRS313en-GB.xml</t>
  </si>
  <si>
    <t>Tandridge (English language)</t>
  </si>
  <si>
    <t>/api/open-data-files/FHRS142en-GB.xml</t>
  </si>
  <si>
    <t>Test Valley (English language)</t>
  </si>
  <si>
    <t>/api/open-data-files/FHRS190en-GB.xml</t>
  </si>
  <si>
    <t>Thanet (English language)</t>
  </si>
  <si>
    <t>/api/open-data-files/FHRS191en-GB.xml</t>
  </si>
  <si>
    <t>Tonbridge and Malling (English language)</t>
  </si>
  <si>
    <t>/api/open-data-files/FHRS192en-GB.xml</t>
  </si>
  <si>
    <t>Tunbridge Wells (English language)</t>
  </si>
  <si>
    <t>/api/open-data-files/FHRS271en-GB.xml</t>
  </si>
  <si>
    <t>Vale of White Horse (English language)</t>
  </si>
  <si>
    <t>/api/open-data-files/FHRS314en-GB.xml</t>
  </si>
  <si>
    <t>Waverley (English language)</t>
  </si>
  <si>
    <t>/api/open-data-files/FHRS107en-GB.xml</t>
  </si>
  <si>
    <t>Wealden (English language)</t>
  </si>
  <si>
    <t>/api/open-data-files/FHRS883en-GB.xml</t>
  </si>
  <si>
    <t>West Berkshire (English language)</t>
  </si>
  <si>
    <t>/api/open-data-files/FHRS272en-GB.xml</t>
  </si>
  <si>
    <t>West Oxfordshire (English language)</t>
  </si>
  <si>
    <t>/api/open-data-files/FHRS143en-GB.xml</t>
  </si>
  <si>
    <t>Winchester City (English language)</t>
  </si>
  <si>
    <t>/api/open-data-files/FHRS886en-GB.xml</t>
  </si>
  <si>
    <t>Windsor and Maidenhead (English language)</t>
  </si>
  <si>
    <t>/api/open-data-files/FHRS315en-GB.xml</t>
  </si>
  <si>
    <t>Woking (English language)</t>
  </si>
  <si>
    <t>/api/open-data-files/FHRS887en-GB.xml</t>
  </si>
  <si>
    <t>Wokingham (English language)</t>
  </si>
  <si>
    <t>/api/open-data-files/FHRS329en-GB.xml</t>
  </si>
  <si>
    <t>Worthing (English language)</t>
  </si>
  <si>
    <t>/api/open-data-files/FHRS857en-GB.xml</t>
  </si>
  <si>
    <t>Bath and North East Somerset (English language)</t>
  </si>
  <si>
    <t>/api/open-data-files/FHRS872en-GB.xml</t>
  </si>
  <si>
    <t>Bournemouth, Christchurch and Poole (English language)</t>
  </si>
  <si>
    <t>/api/open-data-files/FHRS855en-GB.xml</t>
  </si>
  <si>
    <t>Bristol (English language)</t>
  </si>
  <si>
    <t>/api/open-data-files/FHRS124en-GB.xml</t>
  </si>
  <si>
    <t>Cheltenham (English language)</t>
  </si>
  <si>
    <t>/api/open-data-files/FHRS705en-GB.xml</t>
  </si>
  <si>
    <t>Cornwall (English language)</t>
  </si>
  <si>
    <t>/api/open-data-files/FHRS125en-GB.xml</t>
  </si>
  <si>
    <t>Cotswold (English language)</t>
  </si>
  <si>
    <t>/api/open-data-files/FHRS085en-GB.xml</t>
  </si>
  <si>
    <t>Dorset (English language)</t>
  </si>
  <si>
    <t>/api/open-data-files/FHRS072en-GB.xml</t>
  </si>
  <si>
    <t>East Devon (English language)</t>
  </si>
  <si>
    <t>/api/open-data-files/FHRS073en-GB.xml</t>
  </si>
  <si>
    <t>Exeter City (English language)</t>
  </si>
  <si>
    <t>/api/open-data-files/FHRS126en-GB.xml</t>
  </si>
  <si>
    <t>Forest of Dean (English language)</t>
  </si>
  <si>
    <t>/api/open-data-files/FHRS127en-GB.xml</t>
  </si>
  <si>
    <t>Gloucester City (English language)</t>
  </si>
  <si>
    <t>/api/open-data-files/FHRS336en-GB.xml</t>
  </si>
  <si>
    <t>Isles of Scilly (English language)</t>
  </si>
  <si>
    <t>/api/open-data-files/FHRS074en-GB.xml</t>
  </si>
  <si>
    <t>Mid Devon (English language)</t>
  </si>
  <si>
    <t>/api/open-data-files/FHRS075en-GB.xml</t>
  </si>
  <si>
    <t>North Devon (English language)</t>
  </si>
  <si>
    <t>/api/open-data-files/FHRS858en-GB.xml</t>
  </si>
  <si>
    <t>North Somerset (English language)</t>
  </si>
  <si>
    <t>/api/open-data-files/FHRS891en-GB.xml</t>
  </si>
  <si>
    <t>Plymouth City (English language)</t>
  </si>
  <si>
    <t>/api/open-data-files/FHRS281en-GB.xml</t>
  </si>
  <si>
    <t>Somerset (English language)</t>
  </si>
  <si>
    <t>/api/open-data-files/FHRS856en-GB.xml</t>
  </si>
  <si>
    <t>South Gloucestershire (English language)</t>
  </si>
  <si>
    <t>/api/open-data-files/FHRS077en-GB.xml</t>
  </si>
  <si>
    <t>South Hams (English language)</t>
  </si>
  <si>
    <t>/api/open-data-files/FHRS128en-GB.xml</t>
  </si>
  <si>
    <t>Stroud (English language)</t>
  </si>
  <si>
    <t>/api/open-data-files/FHRS881en-GB.xml</t>
  </si>
  <si>
    <t>Swindon (English language)</t>
  </si>
  <si>
    <t>/api/open-data-files/FHRS078en-GB.xml</t>
  </si>
  <si>
    <t>Teignbridge (English language)</t>
  </si>
  <si>
    <t>/api/open-data-files/FHRS129en-GB.xml</t>
  </si>
  <si>
    <t>Tewkesbury (English language)</t>
  </si>
  <si>
    <t>/api/open-data-files/FHRS892en-GB.xml</t>
  </si>
  <si>
    <t>Torbay (English language)</t>
  </si>
  <si>
    <t>/api/open-data-files/FHRS080en-GB.xml</t>
  </si>
  <si>
    <t>Torridge (English language)</t>
  </si>
  <si>
    <t>/api/open-data-files/FHRS081en-GB.xml</t>
  </si>
  <si>
    <t>West Devon (English language)</t>
  </si>
  <si>
    <t>/api/open-data-files/FHRS709en-GB.xml</t>
  </si>
  <si>
    <t>Wiltshire (English language)</t>
  </si>
  <si>
    <t>/api/open-data-files/FHRS402en-GB.xml</t>
  </si>
  <si>
    <t>Birmingham (English language)</t>
  </si>
  <si>
    <t>/api/open-data-files/FHRS145en-GB.xml</t>
  </si>
  <si>
    <t>Bromsgrove (English language)</t>
  </si>
  <si>
    <t>/api/open-data-files/FHRS287en-GB.xml</t>
  </si>
  <si>
    <t>Cannock Chase (English language)</t>
  </si>
  <si>
    <t>/api/open-data-files/FHRS407en-GB.xml</t>
  </si>
  <si>
    <t>Coventry (English language)</t>
  </si>
  <si>
    <t>/api/open-data-files/FHRS409en-GB.xml</t>
  </si>
  <si>
    <t>Dudley (English language)</t>
  </si>
  <si>
    <t>/api/open-data-files/FHRS288en-GB.xml</t>
  </si>
  <si>
    <t>East Staffordshire (English language)</t>
  </si>
  <si>
    <t>/api/open-data-files/FHRS895en-GB.xml</t>
  </si>
  <si>
    <t>Herefordshire (English language)</t>
  </si>
  <si>
    <t>/api/open-data-files/FHRS289en-GB.xml</t>
  </si>
  <si>
    <t>Lichfield (English language)</t>
  </si>
  <si>
    <t>/api/open-data-files/FHRS148en-GB.xml</t>
  </si>
  <si>
    <t>Malvern Hills (English language)</t>
  </si>
  <si>
    <t>/api/open-data-files/FHRS290en-GB.xml</t>
  </si>
  <si>
    <t>Newcastle-Under-Lyme (English language)</t>
  </si>
  <si>
    <t>/api/open-data-files/FHRS317en-GB.xml</t>
  </si>
  <si>
    <t>North Warwickshire (English language)</t>
  </si>
  <si>
    <t>/api/open-data-files/FHRS318en-GB.xml</t>
  </si>
  <si>
    <t>Nuneaton and Bedworth (English language)</t>
  </si>
  <si>
    <t>/api/open-data-files/FHRS149en-GB.xml</t>
  </si>
  <si>
    <t>Redditch (English language)</t>
  </si>
  <si>
    <t>/api/open-data-files/FHRS319en-GB.xml</t>
  </si>
  <si>
    <t>Rugby (English language)</t>
  </si>
  <si>
    <t>/api/open-data-files/FHRS423en-GB.xml</t>
  </si>
  <si>
    <t>Sandwell (English language)</t>
  </si>
  <si>
    <t>/api/open-data-files/FHRS708en-GB.xml</t>
  </si>
  <si>
    <t>Shropshire (English language)</t>
  </si>
  <si>
    <t>/api/open-data-files/FHRS426en-GB.xml</t>
  </si>
  <si>
    <t>Solihull (English language)</t>
  </si>
  <si>
    <t>/api/open-data-files/FHRS291en-GB.xml</t>
  </si>
  <si>
    <t>South Staffordshire (English language)</t>
  </si>
  <si>
    <t>/api/open-data-files/FHRS292en-GB.xml</t>
  </si>
  <si>
    <t>Stafford (English language)</t>
  </si>
  <si>
    <t>/api/open-data-files/FHRS293en-GB.xml</t>
  </si>
  <si>
    <t>Staffordshire Moorlands (English language)</t>
  </si>
  <si>
    <t>/api/open-data-files/FHRS880en-GB.xml</t>
  </si>
  <si>
    <t>Stoke-On-Trent (English language)</t>
  </si>
  <si>
    <t>/api/open-data-files/FHRS320en-GB.xml</t>
  </si>
  <si>
    <t>Stratford-on-Avon (English language)</t>
  </si>
  <si>
    <t>/api/open-data-files/FHRS295en-GB.xml</t>
  </si>
  <si>
    <t>Tamworth (English language)</t>
  </si>
  <si>
    <t>/api/open-data-files/FHRS900en-GB.xml</t>
  </si>
  <si>
    <t>Telford and Wrekin Council (English language)</t>
  </si>
  <si>
    <t>/api/open-data-files/FHRS433en-GB.xml</t>
  </si>
  <si>
    <t>Walsall (English language)</t>
  </si>
  <si>
    <t>/api/open-data-files/FHRS321en-GB.xml</t>
  </si>
  <si>
    <t>Warwick (English language)</t>
  </si>
  <si>
    <t>/api/open-data-files/FHRS436en-GB.xml</t>
  </si>
  <si>
    <t>Wolverhampton (English language)</t>
  </si>
  <si>
    <t>/api/open-data-files/FHRS151en-GB.xml</t>
  </si>
  <si>
    <t>Worcester City (English language)</t>
  </si>
  <si>
    <t>/api/open-data-files/FHRS152en-GB.xml</t>
  </si>
  <si>
    <t>Wychavon (English language)</t>
  </si>
  <si>
    <t>/api/open-data-files/FHRS153en-GB.xml</t>
  </si>
  <si>
    <t>Wyre Forest (English language)</t>
  </si>
  <si>
    <t>/api/open-data-files/FHRS401en-GB.xml</t>
  </si>
  <si>
    <t>Barnsley (English language)</t>
  </si>
  <si>
    <t>/api/open-data-files/FHRS404en-GB.xml</t>
  </si>
  <si>
    <t>Bradford (English language)</t>
  </si>
  <si>
    <t>/api/open-data-files/FHRS406en-GB.xml</t>
  </si>
  <si>
    <t>Calderdale (English language)</t>
  </si>
  <si>
    <t>/api/open-data-files/FHRS408en-GB.xml</t>
  </si>
  <si>
    <t>Doncaster (English language)</t>
  </si>
  <si>
    <t>/api/open-data-files/FHRS863en-GB.xml</t>
  </si>
  <si>
    <t>East Riding of Yorkshire (English language)</t>
  </si>
  <si>
    <t>/api/open-data-files/FHRS626en-GB.xml</t>
  </si>
  <si>
    <t>Hull and Goole Port (English language)</t>
  </si>
  <si>
    <t>/api/open-data-files/FHRS866en-GB.xml</t>
  </si>
  <si>
    <t>Hull City (English language)</t>
  </si>
  <si>
    <t>/api/open-data-files/FHRS411en-GB.xml</t>
  </si>
  <si>
    <t>Kirklees (English language)</t>
  </si>
  <si>
    <t>/api/open-data-files/FHRS413en-GB.xml</t>
  </si>
  <si>
    <t>Leeds (English language)</t>
  </si>
  <si>
    <t>/api/open-data-files/FHRS865en-GB.xml</t>
  </si>
  <si>
    <t>North East Lincolnshire (English language)</t>
  </si>
  <si>
    <t>/api/open-data-files/FHRS864en-GB.xml</t>
  </si>
  <si>
    <t>North Lincolnshire (English language)</t>
  </si>
  <si>
    <t>/api/open-data-files/FHRS250en-GB.xml</t>
  </si>
  <si>
    <t>North Yorkshire (English language)</t>
  </si>
  <si>
    <t>/api/open-data-files/FHRS420en-GB.xml</t>
  </si>
  <si>
    <t>Rotherham (English language)</t>
  </si>
  <si>
    <t>/api/open-data-files/FHRS425en-GB.xml</t>
  </si>
  <si>
    <t>Sheffield (English language)</t>
  </si>
  <si>
    <t>/api/open-data-files/FHRS432en-GB.xml</t>
  </si>
  <si>
    <t>Wakefield (English language)</t>
  </si>
  <si>
    <t>/api/open-data-files/FHRS868en-GB.xml</t>
  </si>
  <si>
    <t>York (English language)</t>
  </si>
  <si>
    <t>/api/open-data-files/FHRS801en-GB.xml</t>
  </si>
  <si>
    <t>Antrim and Newtownabbey (English language)</t>
  </si>
  <si>
    <t>NI</t>
  </si>
  <si>
    <t>/api/open-data-files/FHRS802en-GB.xml</t>
  </si>
  <si>
    <t>Ards and North Down (English language)</t>
  </si>
  <si>
    <t>/api/open-data-files/FHRS803en-GB.xml</t>
  </si>
  <si>
    <t>Armagh City, Banbridge and Craigavon (English language)</t>
  </si>
  <si>
    <t>/api/open-data-files/FHRS807en-GB.xml</t>
  </si>
  <si>
    <t>Belfast City (English language)</t>
  </si>
  <si>
    <t>/api/open-data-files/FHRS805en-GB.xml</t>
  </si>
  <si>
    <t>Causeway Coast and Glens (English language)</t>
  </si>
  <si>
    <t>/api/open-data-files/FHRS813en-GB.xml</t>
  </si>
  <si>
    <t>Derry City and Strabane (English language)</t>
  </si>
  <si>
    <t>/api/open-data-files/FHRS816en-GB.xml</t>
  </si>
  <si>
    <t>Fermanagh and Omagh (English language)</t>
  </si>
  <si>
    <t>/api/open-data-files/FHRS809en-GB.xml</t>
  </si>
  <si>
    <t>Lisburn and Castlereagh City (English language)</t>
  </si>
  <si>
    <t>/api/open-data-files/FHRS804en-GB.xml</t>
  </si>
  <si>
    <t>Mid and East Antrim (English language)</t>
  </si>
  <si>
    <t>/api/open-data-files/FHRS811en-GB.xml</t>
  </si>
  <si>
    <t>Mid Ulster (English language)</t>
  </si>
  <si>
    <t>/api/open-data-files/FHRS814en-GB.xml</t>
  </si>
  <si>
    <t>Newry, Mourne and Down (English language)</t>
  </si>
  <si>
    <t>/api/open-data-files/FHRS760en-GB.xml</t>
  </si>
  <si>
    <t>Aberdeen City (English language)</t>
  </si>
  <si>
    <t>Scotland</t>
  </si>
  <si>
    <t>/api/open-data-files/FHRS761en-GB.xml</t>
  </si>
  <si>
    <t>Aberdeenshire (English language)</t>
  </si>
  <si>
    <t>/api/open-data-files/FHRS762en-GB.xml</t>
  </si>
  <si>
    <t>Angus (English language)</t>
  </si>
  <si>
    <t>/api/open-data-files/FHRS763en-GB.xml</t>
  </si>
  <si>
    <t>Argyll and Bute (English language)</t>
  </si>
  <si>
    <t>/api/open-data-files/FHRS768en-GB.xml</t>
  </si>
  <si>
    <t>Clackmannanshire (English language)</t>
  </si>
  <si>
    <t>/api/open-data-files/FHRS791en-GB.xml</t>
  </si>
  <si>
    <t>Comhairle nan Eilean Siar (Western Isles) (English language)</t>
  </si>
  <si>
    <t>Comhairle nan Eilean Siar (Western Isles)</t>
  </si>
  <si>
    <t>English language)</t>
  </si>
  <si>
    <t>/api/open-data-files/FHRS770en-GB.xml</t>
  </si>
  <si>
    <t>Dumfries and Galloway (English language)</t>
  </si>
  <si>
    <t>/api/open-data-files/FHRS772en-GB.xml</t>
  </si>
  <si>
    <t>Dundee City (English language)</t>
  </si>
  <si>
    <t>/api/open-data-files/FHRS764en-GB.xml</t>
  </si>
  <si>
    <t>East Ayrshire (English language)</t>
  </si>
  <si>
    <t>/api/open-data-files/FHRS771en-GB.xml</t>
  </si>
  <si>
    <t>East Dunbartonshire (English language)</t>
  </si>
  <si>
    <t>/api/open-data-files/FHRS781en-GB.xml</t>
  </si>
  <si>
    <t>East Lothian (English language)</t>
  </si>
  <si>
    <t>/api/open-data-files/FHRS787en-GB.xml</t>
  </si>
  <si>
    <t>East Renfrewshire (English language)</t>
  </si>
  <si>
    <t>/api/open-data-files/FHRS773en-GB.xml</t>
  </si>
  <si>
    <t>Edinburgh (City of) (English language)</t>
  </si>
  <si>
    <t>Edinburgh (City of)</t>
  </si>
  <si>
    <t>/api/open-data-files/FHRS774en-GB.xml</t>
  </si>
  <si>
    <t>Falkirk (English language)</t>
  </si>
  <si>
    <t>/api/open-data-files/FHRS775en-GB.xml</t>
  </si>
  <si>
    <t>Fife (English language)</t>
  </si>
  <si>
    <t>/api/open-data-files/FHRS776en-GB.xml</t>
  </si>
  <si>
    <t>Glasgow City (English language)</t>
  </si>
  <si>
    <t>/api/open-data-files/FHRS777en-GB.xml</t>
  </si>
  <si>
    <t>Highland (English language)</t>
  </si>
  <si>
    <t>/api/open-data-files/FHRS778en-GB.xml</t>
  </si>
  <si>
    <t>Inverclyde (English language)</t>
  </si>
  <si>
    <t>/api/open-data-files/FHRS783en-GB.xml</t>
  </si>
  <si>
    <t>Midlothian (English language)</t>
  </si>
  <si>
    <t>/api/open-data-files/FHRS784en-GB.xml</t>
  </si>
  <si>
    <t>Moray (English language)</t>
  </si>
  <si>
    <t>/api/open-data-files/FHRS765en-GB.xml</t>
  </si>
  <si>
    <t>North Ayrshire (English language)</t>
  </si>
  <si>
    <t>/api/open-data-files/FHRS779en-GB.xml</t>
  </si>
  <si>
    <t>North Lanarkshire (English language)</t>
  </si>
  <si>
    <t>/api/open-data-files/FHRS785en-GB.xml</t>
  </si>
  <si>
    <t>Orkney Islands (English language)</t>
  </si>
  <si>
    <t>/api/open-data-files/FHRS786en-GB.xml</t>
  </si>
  <si>
    <t>Perth and Kinross (English language)</t>
  </si>
  <si>
    <t>/api/open-data-files/FHRS788en-GB.xml</t>
  </si>
  <si>
    <t>Renfrewshire (English language)</t>
  </si>
  <si>
    <t>/api/open-data-files/FHRS767en-GB.xml</t>
  </si>
  <si>
    <t>Scottish Borders (English language)</t>
  </si>
  <si>
    <t>/api/open-data-files/FHRS789en-GB.xml</t>
  </si>
  <si>
    <t>Shetland Islands (English language)</t>
  </si>
  <si>
    <t>/api/open-data-files/FHRS766en-GB.xml</t>
  </si>
  <si>
    <t>South Ayrshire (English language)</t>
  </si>
  <si>
    <t>/api/open-data-files/FHRS780en-GB.xml</t>
  </si>
  <si>
    <t>South Lanarkshire (English language)</t>
  </si>
  <si>
    <t>/api/open-data-files/FHRS790en-GB.xml</t>
  </si>
  <si>
    <t>Stirling (English language)</t>
  </si>
  <si>
    <t>/api/open-data-files/FHRS769en-GB.xml</t>
  </si>
  <si>
    <t>West Dunbartonshire (English language)</t>
  </si>
  <si>
    <t>/api/open-data-files/FHRS782en-GB.xml</t>
  </si>
  <si>
    <t>West Lothian (English language)</t>
  </si>
  <si>
    <t>/api/open-data-files/FHRS551en-GB.xml</t>
  </si>
  <si>
    <t>Anglesey (English language)</t>
  </si>
  <si>
    <t>Wales</t>
  </si>
  <si>
    <t>/api/open-data-files/FHRS551cy-GB.xml</t>
  </si>
  <si>
    <t>Anglesey (Welsh language)</t>
  </si>
  <si>
    <t>/api/open-data-files/FHRS552en-GB.xml</t>
  </si>
  <si>
    <t>Blaenau Gwent (English language)</t>
  </si>
  <si>
    <t>/api/open-data-files/FHRS552cy-GB.xml</t>
  </si>
  <si>
    <t>Blaenau Gwent (Welsh language)</t>
  </si>
  <si>
    <t>/api/open-data-files/FHRS553en-GB.xml</t>
  </si>
  <si>
    <t>Bridgend (English language)</t>
  </si>
  <si>
    <t>/api/open-data-files/FHRS553cy-GB.xml</t>
  </si>
  <si>
    <t>Bridgend (Welsh language)</t>
  </si>
  <si>
    <t>/api/open-data-files/FHRS555en-GB.xml</t>
  </si>
  <si>
    <t>Caerphilly (English language)</t>
  </si>
  <si>
    <t>/api/open-data-files/FHRS555cy-GB.xml</t>
  </si>
  <si>
    <t>Caerphilly (Welsh language)</t>
  </si>
  <si>
    <t>/api/open-data-files/FHRS556en-GB.xml</t>
  </si>
  <si>
    <t>Cardiff (English language)</t>
  </si>
  <si>
    <t>/api/open-data-files/FHRS556cy-GB.xml</t>
  </si>
  <si>
    <t>Cardiff (Welsh language)</t>
  </si>
  <si>
    <t>/api/open-data-files/FHRS558en-GB.xml</t>
  </si>
  <si>
    <t>Carmarthenshire (English language)</t>
  </si>
  <si>
    <t>/api/open-data-files/FHRS558cy-GB.xml</t>
  </si>
  <si>
    <t>Carmarthenshire (Welsh language)</t>
  </si>
  <si>
    <t>/api/open-data-files/FHRS557en-GB.xml</t>
  </si>
  <si>
    <t>Ceredigion (English language)</t>
  </si>
  <si>
    <t>/api/open-data-files/FHRS557cy-GB.xml</t>
  </si>
  <si>
    <t>Ceredigion (Welsh language)</t>
  </si>
  <si>
    <t>/api/open-data-files/FHRS550en-GB.xml</t>
  </si>
  <si>
    <t>Conwy (English language)</t>
  </si>
  <si>
    <t>/api/open-data-files/FHRS550cy-GB.xml</t>
  </si>
  <si>
    <t>Conwy (Welsh language)</t>
  </si>
  <si>
    <t>/api/open-data-files/FHRS559en-GB.xml</t>
  </si>
  <si>
    <t>Denbighshire (English language)</t>
  </si>
  <si>
    <t>/api/open-data-files/FHRS559cy-GB.xml</t>
  </si>
  <si>
    <t>Denbighshire (Welsh language)</t>
  </si>
  <si>
    <t>/api/open-data-files/FHRS560en-GB.xml</t>
  </si>
  <si>
    <t>Flintshire (English language)</t>
  </si>
  <si>
    <t>/api/open-data-files/FHRS560cy-GB.xml</t>
  </si>
  <si>
    <t>Flintshire (Welsh language)</t>
  </si>
  <si>
    <t>/api/open-data-files/FHRS554en-GB.xml</t>
  </si>
  <si>
    <t>Gwynedd (English language)</t>
  </si>
  <si>
    <t>/api/open-data-files/FHRS554cy-GB.xml</t>
  </si>
  <si>
    <t>Gwynedd (Welsh language)</t>
  </si>
  <si>
    <t>/api/open-data-files/FHRS561en-GB.xml</t>
  </si>
  <si>
    <t>Merthyr Tydfil (English language)</t>
  </si>
  <si>
    <t>/api/open-data-files/FHRS561cy-GB.xml</t>
  </si>
  <si>
    <t>Merthyr Tydfil (Welsh language)</t>
  </si>
  <si>
    <t>/api/open-data-files/FHRS562en-GB.xml</t>
  </si>
  <si>
    <t>Monmouthshire (English language)</t>
  </si>
  <si>
    <t>/api/open-data-files/FHRS562cy-GB.xml</t>
  </si>
  <si>
    <t>Monmouthshire (Welsh language)</t>
  </si>
  <si>
    <t>/api/open-data-files/FHRS563en-GB.xml</t>
  </si>
  <si>
    <t>Neath Port Talbot (English language)</t>
  </si>
  <si>
    <t>/api/open-data-files/FHRS563cy-GB.xml</t>
  </si>
  <si>
    <t>Neath Port Talbot (Welsh language)</t>
  </si>
  <si>
    <t>/api/open-data-files/FHRS564en-GB.xml</t>
  </si>
  <si>
    <t>Newport (English language)</t>
  </si>
  <si>
    <t>/api/open-data-files/FHRS564cy-GB.xml</t>
  </si>
  <si>
    <t>Newport (Welsh language)</t>
  </si>
  <si>
    <t>/api/open-data-files/FHRS565en-GB.xml</t>
  </si>
  <si>
    <t>Pembrokeshire (English language)</t>
  </si>
  <si>
    <t>/api/open-data-files/FHRS565cy-GB.xml</t>
  </si>
  <si>
    <t>Pembrokeshire (Welsh language)</t>
  </si>
  <si>
    <t>/api/open-data-files/FHRS566en-GB.xml</t>
  </si>
  <si>
    <t>Powys (English language)</t>
  </si>
  <si>
    <t>/api/open-data-files/FHRS566cy-GB.xml</t>
  </si>
  <si>
    <t>Powys (Welsh language)</t>
  </si>
  <si>
    <t>/api/open-data-files/FHRS567en-GB.xml</t>
  </si>
  <si>
    <t>Rhondda Cynon Taf (English language)</t>
  </si>
  <si>
    <t>/api/open-data-files/FHRS567cy-GB.xml</t>
  </si>
  <si>
    <t>Rhondda Cynon Taf (Welsh language)</t>
  </si>
  <si>
    <t>/api/open-data-files/FHRS568en-GB.xml</t>
  </si>
  <si>
    <t>Swansea (English language)</t>
  </si>
  <si>
    <t>/api/open-data-files/FHRS568cy-GB.xml</t>
  </si>
  <si>
    <t>Swansea (Welsh language)</t>
  </si>
  <si>
    <t>/api/open-data-files/FHRS569en-GB.xml</t>
  </si>
  <si>
    <t>Torfaen (English language)</t>
  </si>
  <si>
    <t>/api/open-data-files/FHRS569cy-GB.xml</t>
  </si>
  <si>
    <t>Torfaen (Welsh language)</t>
  </si>
  <si>
    <t>/api/open-data-files/FHRS570en-GB.xml</t>
  </si>
  <si>
    <t>Vale of Glamorgan (English language)</t>
  </si>
  <si>
    <t>/api/open-data-files/FHRS570cy-GB.xml</t>
  </si>
  <si>
    <t>Vale of Glamorgan (Welsh language)</t>
  </si>
  <si>
    <t>/api/open-data-files/FHRS571en-GB.xml</t>
  </si>
  <si>
    <t>Wrexham (English language)</t>
  </si>
  <si>
    <t>/api/open-data-files/FHRS571cy-GB.xml</t>
  </si>
  <si>
    <t>Wrexham (Welsh language)</t>
  </si>
  <si>
    <t>297</t>
  </si>
  <si>
    <t xml:space="preserve">Babergh </t>
  </si>
  <si>
    <t>109</t>
  </si>
  <si>
    <t xml:space="preserve">Basildon </t>
  </si>
  <si>
    <t>701</t>
  </si>
  <si>
    <t xml:space="preserve">Bedford </t>
  </si>
  <si>
    <t>110</t>
  </si>
  <si>
    <t xml:space="preserve">Braintree </t>
  </si>
  <si>
    <t>227</t>
  </si>
  <si>
    <t xml:space="preserve">Breckland </t>
  </si>
  <si>
    <t>111</t>
  </si>
  <si>
    <t xml:space="preserve">Brentwood </t>
  </si>
  <si>
    <t>228</t>
  </si>
  <si>
    <t xml:space="preserve">Broadland </t>
  </si>
  <si>
    <t>155</t>
  </si>
  <si>
    <t xml:space="preserve">Broxbourne </t>
  </si>
  <si>
    <t>027</t>
  </si>
  <si>
    <t xml:space="preserve">Cambridge City </t>
  </si>
  <si>
    <t>112</t>
  </si>
  <si>
    <t xml:space="preserve">Castle Point </t>
  </si>
  <si>
    <t>702</t>
  </si>
  <si>
    <t xml:space="preserve">Central Bedfordshire </t>
  </si>
  <si>
    <t>113</t>
  </si>
  <si>
    <t xml:space="preserve">Chelmsford </t>
  </si>
  <si>
    <t>114</t>
  </si>
  <si>
    <t xml:space="preserve">Colchester </t>
  </si>
  <si>
    <t>156</t>
  </si>
  <si>
    <t xml:space="preserve">Dacorum </t>
  </si>
  <si>
    <t>028</t>
  </si>
  <si>
    <t xml:space="preserve">East Cambridgeshire </t>
  </si>
  <si>
    <t>157</t>
  </si>
  <si>
    <t xml:space="preserve">East Hertfordshire </t>
  </si>
  <si>
    <t>302</t>
  </si>
  <si>
    <t xml:space="preserve">East Suffolk </t>
  </si>
  <si>
    <t>115</t>
  </si>
  <si>
    <t xml:space="preserve">Epping Forest </t>
  </si>
  <si>
    <t>029</t>
  </si>
  <si>
    <t xml:space="preserve">Fenland </t>
  </si>
  <si>
    <t>229</t>
  </si>
  <si>
    <t xml:space="preserve">Great Yarmouth </t>
  </si>
  <si>
    <t>116</t>
  </si>
  <si>
    <t xml:space="preserve">Harlow </t>
  </si>
  <si>
    <t>158</t>
  </si>
  <si>
    <t xml:space="preserve">Hertsmere </t>
  </si>
  <si>
    <t>030</t>
  </si>
  <si>
    <t xml:space="preserve">Huntingdonshire </t>
  </si>
  <si>
    <t>299</t>
  </si>
  <si>
    <t xml:space="preserve">Ipswich </t>
  </si>
  <si>
    <t>230</t>
  </si>
  <si>
    <t xml:space="preserve">King's Lynn and West Norfolk </t>
  </si>
  <si>
    <t>869</t>
  </si>
  <si>
    <t xml:space="preserve">Luton </t>
  </si>
  <si>
    <t>117</t>
  </si>
  <si>
    <t xml:space="preserve">Maldon </t>
  </si>
  <si>
    <t>300</t>
  </si>
  <si>
    <t xml:space="preserve">Mid Suffolk </t>
  </si>
  <si>
    <t>159</t>
  </si>
  <si>
    <t xml:space="preserve">North Hertfordshire </t>
  </si>
  <si>
    <t>231</t>
  </si>
  <si>
    <t xml:space="preserve">North Norfolk </t>
  </si>
  <si>
    <t>232</t>
  </si>
  <si>
    <t xml:space="preserve">Norwich City </t>
  </si>
  <si>
    <t>888</t>
  </si>
  <si>
    <t xml:space="preserve">Peterborough City </t>
  </si>
  <si>
    <t>118</t>
  </si>
  <si>
    <t xml:space="preserve">Rochford </t>
  </si>
  <si>
    <t>032</t>
  </si>
  <si>
    <t xml:space="preserve">South Cambridgeshire </t>
  </si>
  <si>
    <t>233</t>
  </si>
  <si>
    <t xml:space="preserve">South Norfolk </t>
  </si>
  <si>
    <t>893</t>
  </si>
  <si>
    <t xml:space="preserve">Southend-On-Sea </t>
  </si>
  <si>
    <t>160</t>
  </si>
  <si>
    <t xml:space="preserve">St Albans City </t>
  </si>
  <si>
    <t>161</t>
  </si>
  <si>
    <t xml:space="preserve">Stevenage </t>
  </si>
  <si>
    <t>120</t>
  </si>
  <si>
    <t xml:space="preserve">Tendring </t>
  </si>
  <si>
    <t>162</t>
  </si>
  <si>
    <t xml:space="preserve">Three Rivers </t>
  </si>
  <si>
    <t>894</t>
  </si>
  <si>
    <t xml:space="preserve">Thurrock </t>
  </si>
  <si>
    <t>122</t>
  </si>
  <si>
    <t xml:space="preserve">Uttlesford </t>
  </si>
  <si>
    <t>163</t>
  </si>
  <si>
    <t xml:space="preserve">Watford </t>
  </si>
  <si>
    <t>164</t>
  </si>
  <si>
    <t xml:space="preserve">Welwyn Hatfield </t>
  </si>
  <si>
    <t>298</t>
  </si>
  <si>
    <t xml:space="preserve">West Suffolk </t>
  </si>
  <si>
    <t>062</t>
  </si>
  <si>
    <t xml:space="preserve">Amber Valley </t>
  </si>
  <si>
    <t>259</t>
  </si>
  <si>
    <t xml:space="preserve">Ashfield </t>
  </si>
  <si>
    <t>260</t>
  </si>
  <si>
    <t xml:space="preserve">Bassetlaw </t>
  </si>
  <si>
    <t>209</t>
  </si>
  <si>
    <t xml:space="preserve">Blaby </t>
  </si>
  <si>
    <t>063</t>
  </si>
  <si>
    <t xml:space="preserve">Bolsover </t>
  </si>
  <si>
    <t>219</t>
  </si>
  <si>
    <t xml:space="preserve">Boston </t>
  </si>
  <si>
    <t>261</t>
  </si>
  <si>
    <t xml:space="preserve">Broxtowe </t>
  </si>
  <si>
    <t>210</t>
  </si>
  <si>
    <t xml:space="preserve">Charnwood </t>
  </si>
  <si>
    <t>064</t>
  </si>
  <si>
    <t xml:space="preserve">Chesterfield </t>
  </si>
  <si>
    <t>871</t>
  </si>
  <si>
    <t xml:space="preserve">Derby City </t>
  </si>
  <si>
    <t>070</t>
  </si>
  <si>
    <t xml:space="preserve">Derbyshire Dales </t>
  </si>
  <si>
    <t>220</t>
  </si>
  <si>
    <t xml:space="preserve">East Lindsey </t>
  </si>
  <si>
    <t>066</t>
  </si>
  <si>
    <t xml:space="preserve">Erewash </t>
  </si>
  <si>
    <t>262</t>
  </si>
  <si>
    <t xml:space="preserve">Gedling </t>
  </si>
  <si>
    <t>211</t>
  </si>
  <si>
    <t xml:space="preserve">Harborough </t>
  </si>
  <si>
    <t>067</t>
  </si>
  <si>
    <t xml:space="preserve">High Peak </t>
  </si>
  <si>
    <t>212</t>
  </si>
  <si>
    <t xml:space="preserve">Hinckley and Bosworth </t>
  </si>
  <si>
    <t>878</t>
  </si>
  <si>
    <t xml:space="preserve">Leicester City </t>
  </si>
  <si>
    <t>221</t>
  </si>
  <si>
    <t xml:space="preserve">Lincoln City </t>
  </si>
  <si>
    <t>263</t>
  </si>
  <si>
    <t xml:space="preserve">Mansfield </t>
  </si>
  <si>
    <t>214</t>
  </si>
  <si>
    <t xml:space="preserve">Melton </t>
  </si>
  <si>
    <t>264</t>
  </si>
  <si>
    <t xml:space="preserve">Newark and Sherwood </t>
  </si>
  <si>
    <t>068</t>
  </si>
  <si>
    <t xml:space="preserve">North East Derbyshire </t>
  </si>
  <si>
    <t>222</t>
  </si>
  <si>
    <t xml:space="preserve">North Kesteven </t>
  </si>
  <si>
    <t>235</t>
  </si>
  <si>
    <t xml:space="preserve">North Northamptonshire </t>
  </si>
  <si>
    <t>215</t>
  </si>
  <si>
    <t xml:space="preserve">North West Leicestershire </t>
  </si>
  <si>
    <t>899</t>
  </si>
  <si>
    <t xml:space="preserve">Nottingham City </t>
  </si>
  <si>
    <t>216</t>
  </si>
  <si>
    <t xml:space="preserve">Oadby and Wigston </t>
  </si>
  <si>
    <t>266</t>
  </si>
  <si>
    <t xml:space="preserve">Rushcliffe </t>
  </si>
  <si>
    <t>879</t>
  </si>
  <si>
    <t xml:space="preserve">Rutland </t>
  </si>
  <si>
    <t>069</t>
  </si>
  <si>
    <t xml:space="preserve">South Derbyshire </t>
  </si>
  <si>
    <t>223</t>
  </si>
  <si>
    <t xml:space="preserve">South Holland </t>
  </si>
  <si>
    <t>224</t>
  </si>
  <si>
    <t xml:space="preserve">South Kesteven </t>
  </si>
  <si>
    <t>225</t>
  </si>
  <si>
    <t xml:space="preserve">West Lindsey </t>
  </si>
  <si>
    <t>236</t>
  </si>
  <si>
    <t xml:space="preserve">West Northamptonshire </t>
  </si>
  <si>
    <t>501</t>
  </si>
  <si>
    <t xml:space="preserve">Barking and Dagenham </t>
  </si>
  <si>
    <t>502</t>
  </si>
  <si>
    <t xml:space="preserve">Barnet </t>
  </si>
  <si>
    <t>503</t>
  </si>
  <si>
    <t xml:space="preserve">Bexley </t>
  </si>
  <si>
    <t>504</t>
  </si>
  <si>
    <t xml:space="preserve">Brent </t>
  </si>
  <si>
    <t>505</t>
  </si>
  <si>
    <t xml:space="preserve">Bromley </t>
  </si>
  <si>
    <t>506</t>
  </si>
  <si>
    <t xml:space="preserve">Camden </t>
  </si>
  <si>
    <t>508</t>
  </si>
  <si>
    <t xml:space="preserve">City of London Corporation </t>
  </si>
  <si>
    <t>507</t>
  </si>
  <si>
    <t xml:space="preserve">Croydon </t>
  </si>
  <si>
    <t>509</t>
  </si>
  <si>
    <t xml:space="preserve">Ealing </t>
  </si>
  <si>
    <t>510</t>
  </si>
  <si>
    <t xml:space="preserve">Enfield </t>
  </si>
  <si>
    <t>511</t>
  </si>
  <si>
    <t xml:space="preserve">Greenwich </t>
  </si>
  <si>
    <t>512</t>
  </si>
  <si>
    <t xml:space="preserve">Hackney </t>
  </si>
  <si>
    <t>513</t>
  </si>
  <si>
    <t xml:space="preserve">Hammersmith and Fulham </t>
  </si>
  <si>
    <t>514</t>
  </si>
  <si>
    <t xml:space="preserve">Haringey </t>
  </si>
  <si>
    <t>515</t>
  </si>
  <si>
    <t xml:space="preserve">Harrow </t>
  </si>
  <si>
    <t>516</t>
  </si>
  <si>
    <t xml:space="preserve">Havering </t>
  </si>
  <si>
    <t>517</t>
  </si>
  <si>
    <t xml:space="preserve">Hillingdon </t>
  </si>
  <si>
    <t>518</t>
  </si>
  <si>
    <t xml:space="preserve">Hounslow </t>
  </si>
  <si>
    <t>519</t>
  </si>
  <si>
    <t xml:space="preserve">Islington </t>
  </si>
  <si>
    <t>520</t>
  </si>
  <si>
    <t xml:space="preserve">Kensington and Chelsea </t>
  </si>
  <si>
    <t>521</t>
  </si>
  <si>
    <t xml:space="preserve">Kingston-Upon-Thames </t>
  </si>
  <si>
    <t>522</t>
  </si>
  <si>
    <t xml:space="preserve">Lambeth </t>
  </si>
  <si>
    <t>523</t>
  </si>
  <si>
    <t xml:space="preserve">Lewisham </t>
  </si>
  <si>
    <t>524</t>
  </si>
  <si>
    <t xml:space="preserve">Merton </t>
  </si>
  <si>
    <t>525</t>
  </si>
  <si>
    <t xml:space="preserve">Newham </t>
  </si>
  <si>
    <t>526</t>
  </si>
  <si>
    <t xml:space="preserve">Redbridge </t>
  </si>
  <si>
    <t>527</t>
  </si>
  <si>
    <t xml:space="preserve">Richmond-Upon-Thames </t>
  </si>
  <si>
    <t>528</t>
  </si>
  <si>
    <t xml:space="preserve">Southwark </t>
  </si>
  <si>
    <t>529</t>
  </si>
  <si>
    <t xml:space="preserve">Sutton </t>
  </si>
  <si>
    <t>530</t>
  </si>
  <si>
    <t xml:space="preserve">Tower Hamlets </t>
  </si>
  <si>
    <t>531</t>
  </si>
  <si>
    <t xml:space="preserve">Waltham Forest </t>
  </si>
  <si>
    <t>532</t>
  </si>
  <si>
    <t xml:space="preserve">Wandsworth </t>
  </si>
  <si>
    <t>533</t>
  </si>
  <si>
    <t xml:space="preserve">Westminster </t>
  </si>
  <si>
    <t>874</t>
  </si>
  <si>
    <t xml:space="preserve">Darlington </t>
  </si>
  <si>
    <t>706</t>
  </si>
  <si>
    <t xml:space="preserve">Durham </t>
  </si>
  <si>
    <t>410</t>
  </si>
  <si>
    <t xml:space="preserve">Gateshead </t>
  </si>
  <si>
    <t>859</t>
  </si>
  <si>
    <t xml:space="preserve">Hartlepool </t>
  </si>
  <si>
    <t>861</t>
  </si>
  <si>
    <t xml:space="preserve">Middlesbrough </t>
  </si>
  <si>
    <t>416</t>
  </si>
  <si>
    <t xml:space="preserve">Newcastle Upon Tyne </t>
  </si>
  <si>
    <t>417</t>
  </si>
  <si>
    <t xml:space="preserve">North Tyneside </t>
  </si>
  <si>
    <t>707</t>
  </si>
  <si>
    <t xml:space="preserve">Northumberland </t>
  </si>
  <si>
    <t>860</t>
  </si>
  <si>
    <t xml:space="preserve">Redcar and Cleveland </t>
  </si>
  <si>
    <t>648</t>
  </si>
  <si>
    <t xml:space="preserve">River Tees </t>
  </si>
  <si>
    <t>427</t>
  </si>
  <si>
    <t xml:space="preserve">South Tyneside </t>
  </si>
  <si>
    <t>862</t>
  </si>
  <si>
    <t xml:space="preserve">Stockton On Tees </t>
  </si>
  <si>
    <t>429</t>
  </si>
  <si>
    <t xml:space="preserve">Sunderland </t>
  </si>
  <si>
    <t>897</t>
  </si>
  <si>
    <t xml:space="preserve">Blackburn </t>
  </si>
  <si>
    <t>898</t>
  </si>
  <si>
    <t xml:space="preserve">Blackpool </t>
  </si>
  <si>
    <t>403</t>
  </si>
  <si>
    <t xml:space="preserve">Bolton </t>
  </si>
  <si>
    <t>196</t>
  </si>
  <si>
    <t xml:space="preserve">Burnley </t>
  </si>
  <si>
    <t>405</t>
  </si>
  <si>
    <t xml:space="preserve">Bury </t>
  </si>
  <si>
    <t>703</t>
  </si>
  <si>
    <t xml:space="preserve">Cheshire East </t>
  </si>
  <si>
    <t>704</t>
  </si>
  <si>
    <t xml:space="preserve">Cheshire West and Chester </t>
  </si>
  <si>
    <t>197</t>
  </si>
  <si>
    <t xml:space="preserve">Chorley </t>
  </si>
  <si>
    <t>055</t>
  </si>
  <si>
    <t xml:space="preserve">Cumberland </t>
  </si>
  <si>
    <t>198</t>
  </si>
  <si>
    <t xml:space="preserve">Fylde </t>
  </si>
  <si>
    <t>889</t>
  </si>
  <si>
    <t xml:space="preserve">Halton </t>
  </si>
  <si>
    <t>199</t>
  </si>
  <si>
    <t xml:space="preserve">Hyndburn </t>
  </si>
  <si>
    <t>412</t>
  </si>
  <si>
    <t xml:space="preserve">Knowsley </t>
  </si>
  <si>
    <t>200</t>
  </si>
  <si>
    <t xml:space="preserve">Lancaster City </t>
  </si>
  <si>
    <t>414</t>
  </si>
  <si>
    <t xml:space="preserve">Liverpool </t>
  </si>
  <si>
    <t>415</t>
  </si>
  <si>
    <t xml:space="preserve">Manchester </t>
  </si>
  <si>
    <t>418</t>
  </si>
  <si>
    <t xml:space="preserve">Oldham </t>
  </si>
  <si>
    <t>201</t>
  </si>
  <si>
    <t xml:space="preserve">Pendle </t>
  </si>
  <si>
    <t>202</t>
  </si>
  <si>
    <t xml:space="preserve">Preston </t>
  </si>
  <si>
    <t>203</t>
  </si>
  <si>
    <t xml:space="preserve">Ribble Valley </t>
  </si>
  <si>
    <t>419</t>
  </si>
  <si>
    <t xml:space="preserve">Rochdale </t>
  </si>
  <si>
    <t>204</t>
  </si>
  <si>
    <t xml:space="preserve">Rossendale </t>
  </si>
  <si>
    <t>422</t>
  </si>
  <si>
    <t xml:space="preserve">Salford </t>
  </si>
  <si>
    <t>424</t>
  </si>
  <si>
    <t xml:space="preserve">Sefton </t>
  </si>
  <si>
    <t>205</t>
  </si>
  <si>
    <t xml:space="preserve">South Ribble </t>
  </si>
  <si>
    <t>421</t>
  </si>
  <si>
    <t xml:space="preserve">St Helens </t>
  </si>
  <si>
    <t>428</t>
  </si>
  <si>
    <t xml:space="preserve">Stockport </t>
  </si>
  <si>
    <t>430</t>
  </si>
  <si>
    <t xml:space="preserve">Tameside </t>
  </si>
  <si>
    <t>431</t>
  </si>
  <si>
    <t xml:space="preserve">Trafford </t>
  </si>
  <si>
    <t>890</t>
  </si>
  <si>
    <t xml:space="preserve">Warrington </t>
  </si>
  <si>
    <t>206</t>
  </si>
  <si>
    <t xml:space="preserve">West Lancashire </t>
  </si>
  <si>
    <t>056</t>
  </si>
  <si>
    <t xml:space="preserve">Westmorland and Furness </t>
  </si>
  <si>
    <t>434</t>
  </si>
  <si>
    <t xml:space="preserve">Wigan </t>
  </si>
  <si>
    <t>435</t>
  </si>
  <si>
    <t xml:space="preserve">Wirral </t>
  </si>
  <si>
    <t>207</t>
  </si>
  <si>
    <t xml:space="preserve">Wyre </t>
  </si>
  <si>
    <t>323</t>
  </si>
  <si>
    <t xml:space="preserve">Adur </t>
  </si>
  <si>
    <t>324</t>
  </si>
  <si>
    <t xml:space="preserve">Arun </t>
  </si>
  <si>
    <t>179</t>
  </si>
  <si>
    <t xml:space="preserve">Ashford </t>
  </si>
  <si>
    <t>131</t>
  </si>
  <si>
    <t xml:space="preserve">Basingstoke and Deane </t>
  </si>
  <si>
    <t>882</t>
  </si>
  <si>
    <t xml:space="preserve">Bracknell Forest </t>
  </si>
  <si>
    <t>875</t>
  </si>
  <si>
    <t xml:space="preserve">Brighton and Hove </t>
  </si>
  <si>
    <t>021</t>
  </si>
  <si>
    <t xml:space="preserve">Buckinghamshire </t>
  </si>
  <si>
    <t>180</t>
  </si>
  <si>
    <t xml:space="preserve">Canterbury City </t>
  </si>
  <si>
    <t>268</t>
  </si>
  <si>
    <t xml:space="preserve">Cherwell </t>
  </si>
  <si>
    <t>325</t>
  </si>
  <si>
    <t xml:space="preserve">Chichester </t>
  </si>
  <si>
    <t>326</t>
  </si>
  <si>
    <t xml:space="preserve">Crawley </t>
  </si>
  <si>
    <t>181</t>
  </si>
  <si>
    <t xml:space="preserve">Dartford </t>
  </si>
  <si>
    <t>182</t>
  </si>
  <si>
    <t xml:space="preserve">Dover </t>
  </si>
  <si>
    <t>132</t>
  </si>
  <si>
    <t xml:space="preserve">East Hampshire </t>
  </si>
  <si>
    <t>102</t>
  </si>
  <si>
    <t xml:space="preserve">Eastbourne </t>
  </si>
  <si>
    <t>133</t>
  </si>
  <si>
    <t xml:space="preserve">Eastleigh </t>
  </si>
  <si>
    <t>305</t>
  </si>
  <si>
    <t xml:space="preserve">Elmbridge </t>
  </si>
  <si>
    <t>306</t>
  </si>
  <si>
    <t xml:space="preserve">Epsom and Ewell </t>
  </si>
  <si>
    <t>134</t>
  </si>
  <si>
    <t xml:space="preserve">Fareham </t>
  </si>
  <si>
    <t>188</t>
  </si>
  <si>
    <t xml:space="preserve">Folkestone and Hythe </t>
  </si>
  <si>
    <t>135</t>
  </si>
  <si>
    <t xml:space="preserve">Gosport </t>
  </si>
  <si>
    <t>184</t>
  </si>
  <si>
    <t xml:space="preserve">Gravesham </t>
  </si>
  <si>
    <t>307</t>
  </si>
  <si>
    <t xml:space="preserve">Guildford </t>
  </si>
  <si>
    <t>136</t>
  </si>
  <si>
    <t xml:space="preserve">Hart </t>
  </si>
  <si>
    <t>103</t>
  </si>
  <si>
    <t xml:space="preserve">Hastings </t>
  </si>
  <si>
    <t>137</t>
  </si>
  <si>
    <t xml:space="preserve">Havant </t>
  </si>
  <si>
    <t>327</t>
  </si>
  <si>
    <t xml:space="preserve">Horsham </t>
  </si>
  <si>
    <t>867</t>
  </si>
  <si>
    <t xml:space="preserve">Isle of Wight </t>
  </si>
  <si>
    <t>105</t>
  </si>
  <si>
    <t xml:space="preserve">Lewes </t>
  </si>
  <si>
    <t>185</t>
  </si>
  <si>
    <t xml:space="preserve">Maidstone </t>
  </si>
  <si>
    <t>896</t>
  </si>
  <si>
    <t xml:space="preserve">Medway </t>
  </si>
  <si>
    <t>328</t>
  </si>
  <si>
    <t xml:space="preserve">Mid Sussex </t>
  </si>
  <si>
    <t>870</t>
  </si>
  <si>
    <t xml:space="preserve">Milton Keynes </t>
  </si>
  <si>
    <t>308</t>
  </si>
  <si>
    <t xml:space="preserve">Mole Valley </t>
  </si>
  <si>
    <t>138</t>
  </si>
  <si>
    <t xml:space="preserve">New Forest </t>
  </si>
  <si>
    <t>269</t>
  </si>
  <si>
    <t xml:space="preserve">Oxford City </t>
  </si>
  <si>
    <t>876</t>
  </si>
  <si>
    <t xml:space="preserve">Portsmouth </t>
  </si>
  <si>
    <t>884</t>
  </si>
  <si>
    <t xml:space="preserve">Reading </t>
  </si>
  <si>
    <t>309</t>
  </si>
  <si>
    <t xml:space="preserve">Reigate and Banstead </t>
  </si>
  <si>
    <t>106</t>
  </si>
  <si>
    <t xml:space="preserve">Rother </t>
  </si>
  <si>
    <t>310</t>
  </si>
  <si>
    <t xml:space="preserve">Runnymede </t>
  </si>
  <si>
    <t>140</t>
  </si>
  <si>
    <t xml:space="preserve">Rushmoor </t>
  </si>
  <si>
    <t>187</t>
  </si>
  <si>
    <t xml:space="preserve">Sevenoaks </t>
  </si>
  <si>
    <t>885</t>
  </si>
  <si>
    <t xml:space="preserve">Slough </t>
  </si>
  <si>
    <t>270</t>
  </si>
  <si>
    <t xml:space="preserve">South Oxfordshire </t>
  </si>
  <si>
    <t>877</t>
  </si>
  <si>
    <t xml:space="preserve">Southampton </t>
  </si>
  <si>
    <t>311</t>
  </si>
  <si>
    <t xml:space="preserve">Spelthorne </t>
  </si>
  <si>
    <t>312</t>
  </si>
  <si>
    <t xml:space="preserve">Surrey Heath </t>
  </si>
  <si>
    <t>189</t>
  </si>
  <si>
    <t xml:space="preserve">Swale </t>
  </si>
  <si>
    <t>313</t>
  </si>
  <si>
    <t xml:space="preserve">Tandridge </t>
  </si>
  <si>
    <t>142</t>
  </si>
  <si>
    <t xml:space="preserve">Test Valley </t>
  </si>
  <si>
    <t>190</t>
  </si>
  <si>
    <t xml:space="preserve">Thanet </t>
  </si>
  <si>
    <t>191</t>
  </si>
  <si>
    <t xml:space="preserve">Tonbridge and Malling </t>
  </si>
  <si>
    <t>192</t>
  </si>
  <si>
    <t xml:space="preserve">Tunbridge Wells </t>
  </si>
  <si>
    <t>271</t>
  </si>
  <si>
    <t xml:space="preserve">Vale of White Horse </t>
  </si>
  <si>
    <t>314</t>
  </si>
  <si>
    <t xml:space="preserve">Waverley </t>
  </si>
  <si>
    <t>107</t>
  </si>
  <si>
    <t xml:space="preserve">Wealden </t>
  </si>
  <si>
    <t>883</t>
  </si>
  <si>
    <t xml:space="preserve">West Berkshire </t>
  </si>
  <si>
    <t>272</t>
  </si>
  <si>
    <t xml:space="preserve">West Oxfordshire </t>
  </si>
  <si>
    <t>143</t>
  </si>
  <si>
    <t xml:space="preserve">Winchester City </t>
  </si>
  <si>
    <t>886</t>
  </si>
  <si>
    <t xml:space="preserve">Windsor and Maidenhead </t>
  </si>
  <si>
    <t>315</t>
  </si>
  <si>
    <t xml:space="preserve">Woking </t>
  </si>
  <si>
    <t>887</t>
  </si>
  <si>
    <t xml:space="preserve">Wokingham </t>
  </si>
  <si>
    <t>329</t>
  </si>
  <si>
    <t xml:space="preserve">Worthing </t>
  </si>
  <si>
    <t>857</t>
  </si>
  <si>
    <t xml:space="preserve">Bath and North East Somerset </t>
  </si>
  <si>
    <t>872</t>
  </si>
  <si>
    <t xml:space="preserve">Bournemouth, Christchurch and Poole </t>
  </si>
  <si>
    <t>855</t>
  </si>
  <si>
    <t xml:space="preserve">Bristol </t>
  </si>
  <si>
    <t>124</t>
  </si>
  <si>
    <t xml:space="preserve">Cheltenham </t>
  </si>
  <si>
    <t>705</t>
  </si>
  <si>
    <t xml:space="preserve">Cornwall </t>
  </si>
  <si>
    <t>125</t>
  </si>
  <si>
    <t xml:space="preserve">Cotswold </t>
  </si>
  <si>
    <t>085</t>
  </si>
  <si>
    <t xml:space="preserve">Dorset </t>
  </si>
  <si>
    <t>072</t>
  </si>
  <si>
    <t xml:space="preserve">East Devon </t>
  </si>
  <si>
    <t>073</t>
  </si>
  <si>
    <t xml:space="preserve">Exeter City </t>
  </si>
  <si>
    <t>126</t>
  </si>
  <si>
    <t xml:space="preserve">Forest of Dean </t>
  </si>
  <si>
    <t>127</t>
  </si>
  <si>
    <t xml:space="preserve">Gloucester City </t>
  </si>
  <si>
    <t>336</t>
  </si>
  <si>
    <t xml:space="preserve">Isles of Scilly </t>
  </si>
  <si>
    <t>074</t>
  </si>
  <si>
    <t xml:space="preserve">Mid Devon </t>
  </si>
  <si>
    <t>075</t>
  </si>
  <si>
    <t xml:space="preserve">North Devon </t>
  </si>
  <si>
    <t>858</t>
  </si>
  <si>
    <t xml:space="preserve">North Somerset </t>
  </si>
  <si>
    <t>891</t>
  </si>
  <si>
    <t xml:space="preserve">Plymouth City </t>
  </si>
  <si>
    <t>281</t>
  </si>
  <si>
    <t xml:space="preserve">Somerset </t>
  </si>
  <si>
    <t>856</t>
  </si>
  <si>
    <t xml:space="preserve">South Gloucestershire </t>
  </si>
  <si>
    <t>077</t>
  </si>
  <si>
    <t xml:space="preserve">South Hams </t>
  </si>
  <si>
    <t>128</t>
  </si>
  <si>
    <t xml:space="preserve">Stroud </t>
  </si>
  <si>
    <t>881</t>
  </si>
  <si>
    <t xml:space="preserve">Swindon </t>
  </si>
  <si>
    <t>078</t>
  </si>
  <si>
    <t xml:space="preserve">Teignbridge </t>
  </si>
  <si>
    <t>129</t>
  </si>
  <si>
    <t xml:space="preserve">Tewkesbury </t>
  </si>
  <si>
    <t>892</t>
  </si>
  <si>
    <t xml:space="preserve">Torbay </t>
  </si>
  <si>
    <t>080</t>
  </si>
  <si>
    <t xml:space="preserve">Torridge </t>
  </si>
  <si>
    <t>081</t>
  </si>
  <si>
    <t xml:space="preserve">West Devon </t>
  </si>
  <si>
    <t>709</t>
  </si>
  <si>
    <t xml:space="preserve">Wiltshire </t>
  </si>
  <si>
    <t>402</t>
  </si>
  <si>
    <t xml:space="preserve">Birmingham </t>
  </si>
  <si>
    <t>145</t>
  </si>
  <si>
    <t xml:space="preserve">Bromsgrove </t>
  </si>
  <si>
    <t>287</t>
  </si>
  <si>
    <t xml:space="preserve">Cannock Chase </t>
  </si>
  <si>
    <t>407</t>
  </si>
  <si>
    <t xml:space="preserve">Coventry </t>
  </si>
  <si>
    <t>409</t>
  </si>
  <si>
    <t xml:space="preserve">Dudley </t>
  </si>
  <si>
    <t>288</t>
  </si>
  <si>
    <t xml:space="preserve">East Staffordshire </t>
  </si>
  <si>
    <t>895</t>
  </si>
  <si>
    <t xml:space="preserve">Herefordshire </t>
  </si>
  <si>
    <t>289</t>
  </si>
  <si>
    <t xml:space="preserve">Lichfield </t>
  </si>
  <si>
    <t>148</t>
  </si>
  <si>
    <t xml:space="preserve">Malvern Hills </t>
  </si>
  <si>
    <t>290</t>
  </si>
  <si>
    <t xml:space="preserve">Newcastle-Under-Lyme </t>
  </si>
  <si>
    <t>317</t>
  </si>
  <si>
    <t xml:space="preserve">North Warwickshire </t>
  </si>
  <si>
    <t>318</t>
  </si>
  <si>
    <t xml:space="preserve">Nuneaton and Bedworth </t>
  </si>
  <si>
    <t>149</t>
  </si>
  <si>
    <t xml:space="preserve">Redditch </t>
  </si>
  <si>
    <t>319</t>
  </si>
  <si>
    <t xml:space="preserve">Rugby </t>
  </si>
  <si>
    <t>423</t>
  </si>
  <si>
    <t xml:space="preserve">Sandwell </t>
  </si>
  <si>
    <t>708</t>
  </si>
  <si>
    <t xml:space="preserve">Shropshire </t>
  </si>
  <si>
    <t>426</t>
  </si>
  <si>
    <t xml:space="preserve">Solihull </t>
  </si>
  <si>
    <t>291</t>
  </si>
  <si>
    <t xml:space="preserve">South Staffordshire </t>
  </si>
  <si>
    <t>292</t>
  </si>
  <si>
    <t xml:space="preserve">Stafford </t>
  </si>
  <si>
    <t>293</t>
  </si>
  <si>
    <t xml:space="preserve">Staffordshire Moorlands </t>
  </si>
  <si>
    <t>880</t>
  </si>
  <si>
    <t xml:space="preserve">Stoke-On-Trent </t>
  </si>
  <si>
    <t>320</t>
  </si>
  <si>
    <t xml:space="preserve">Stratford-on-Avon </t>
  </si>
  <si>
    <t>295</t>
  </si>
  <si>
    <t xml:space="preserve">Tamworth </t>
  </si>
  <si>
    <t>900</t>
  </si>
  <si>
    <t xml:space="preserve">Telford and Wrekin Council </t>
  </si>
  <si>
    <t>433</t>
  </si>
  <si>
    <t xml:space="preserve">Walsall </t>
  </si>
  <si>
    <t>321</t>
  </si>
  <si>
    <t xml:space="preserve">Warwick </t>
  </si>
  <si>
    <t>436</t>
  </si>
  <si>
    <t xml:space="preserve">Wolverhampton </t>
  </si>
  <si>
    <t>151</t>
  </si>
  <si>
    <t xml:space="preserve">Worcester City </t>
  </si>
  <si>
    <t>152</t>
  </si>
  <si>
    <t xml:space="preserve">Wychavon </t>
  </si>
  <si>
    <t>153</t>
  </si>
  <si>
    <t xml:space="preserve">Wyre Forest </t>
  </si>
  <si>
    <t>401</t>
  </si>
  <si>
    <t xml:space="preserve">Barnsley </t>
  </si>
  <si>
    <t>404</t>
  </si>
  <si>
    <t xml:space="preserve">Bradford </t>
  </si>
  <si>
    <t>406</t>
  </si>
  <si>
    <t xml:space="preserve">Calderdale </t>
  </si>
  <si>
    <t>408</t>
  </si>
  <si>
    <t xml:space="preserve">Doncaster </t>
  </si>
  <si>
    <t>863</t>
  </si>
  <si>
    <t xml:space="preserve">East Riding of Yorkshire </t>
  </si>
  <si>
    <t>626</t>
  </si>
  <si>
    <t xml:space="preserve">Hull and Goole Port </t>
  </si>
  <si>
    <t>866</t>
  </si>
  <si>
    <t xml:space="preserve">Hull City </t>
  </si>
  <si>
    <t>411</t>
  </si>
  <si>
    <t xml:space="preserve">Kirklees </t>
  </si>
  <si>
    <t>413</t>
  </si>
  <si>
    <t xml:space="preserve">Leeds </t>
  </si>
  <si>
    <t>865</t>
  </si>
  <si>
    <t xml:space="preserve">North East Lincolnshire </t>
  </si>
  <si>
    <t>864</t>
  </si>
  <si>
    <t xml:space="preserve">North Lincolnshire </t>
  </si>
  <si>
    <t>250</t>
  </si>
  <si>
    <t xml:space="preserve">North Yorkshire </t>
  </si>
  <si>
    <t>420</t>
  </si>
  <si>
    <t xml:space="preserve">Rotherham </t>
  </si>
  <si>
    <t>425</t>
  </si>
  <si>
    <t xml:space="preserve">Sheffield </t>
  </si>
  <si>
    <t>432</t>
  </si>
  <si>
    <t xml:space="preserve">Wakefield </t>
  </si>
  <si>
    <t>868</t>
  </si>
  <si>
    <t xml:space="preserve">York </t>
  </si>
  <si>
    <t>801</t>
  </si>
  <si>
    <t xml:space="preserve">Antrim and Newtownabbey </t>
  </si>
  <si>
    <t>802</t>
  </si>
  <si>
    <t xml:space="preserve">Ards and North Down </t>
  </si>
  <si>
    <t>803</t>
  </si>
  <si>
    <t xml:space="preserve">Armagh City, Banbridge and Craigavon </t>
  </si>
  <si>
    <t>807</t>
  </si>
  <si>
    <t xml:space="preserve">Belfast City </t>
  </si>
  <si>
    <t>805</t>
  </si>
  <si>
    <t xml:space="preserve">Causeway Coast and Glens </t>
  </si>
  <si>
    <t>813</t>
  </si>
  <si>
    <t xml:space="preserve">Derry City and Strabane </t>
  </si>
  <si>
    <t>816</t>
  </si>
  <si>
    <t xml:space="preserve">Fermanagh and Omagh </t>
  </si>
  <si>
    <t>809</t>
  </si>
  <si>
    <t xml:space="preserve">Lisburn and Castlereagh City </t>
  </si>
  <si>
    <t>804</t>
  </si>
  <si>
    <t xml:space="preserve">Mid and East Antrim </t>
  </si>
  <si>
    <t>811</t>
  </si>
  <si>
    <t xml:space="preserve">Mid Ulster </t>
  </si>
  <si>
    <t>814</t>
  </si>
  <si>
    <t xml:space="preserve">Newry, Mourne and Down </t>
  </si>
  <si>
    <t>760</t>
  </si>
  <si>
    <t xml:space="preserve">Aberdeen City </t>
  </si>
  <si>
    <t>761</t>
  </si>
  <si>
    <t xml:space="preserve">Aberdeenshire </t>
  </si>
  <si>
    <t>762</t>
  </si>
  <si>
    <t xml:space="preserve">Angus </t>
  </si>
  <si>
    <t>763</t>
  </si>
  <si>
    <t xml:space="preserve">Argyll and Bute </t>
  </si>
  <si>
    <t>768</t>
  </si>
  <si>
    <t xml:space="preserve">Clackmannanshire </t>
  </si>
  <si>
    <t>791</t>
  </si>
  <si>
    <t>770</t>
  </si>
  <si>
    <t xml:space="preserve">Dumfries and Galloway </t>
  </si>
  <si>
    <t>772</t>
  </si>
  <si>
    <t xml:space="preserve">Dundee City </t>
  </si>
  <si>
    <t>764</t>
  </si>
  <si>
    <t xml:space="preserve">East Ayrshire </t>
  </si>
  <si>
    <t>771</t>
  </si>
  <si>
    <t xml:space="preserve">East Dunbartonshire </t>
  </si>
  <si>
    <t>781</t>
  </si>
  <si>
    <t xml:space="preserve">East Lothian </t>
  </si>
  <si>
    <t>787</t>
  </si>
  <si>
    <t xml:space="preserve">East Renfrewshire </t>
  </si>
  <si>
    <t>773</t>
  </si>
  <si>
    <t>774</t>
  </si>
  <si>
    <t xml:space="preserve">Falkirk </t>
  </si>
  <si>
    <t>775</t>
  </si>
  <si>
    <t xml:space="preserve">Fife </t>
  </si>
  <si>
    <t>776</t>
  </si>
  <si>
    <t xml:space="preserve">Glasgow City </t>
  </si>
  <si>
    <t>777</t>
  </si>
  <si>
    <t xml:space="preserve">Highland </t>
  </si>
  <si>
    <t>778</t>
  </si>
  <si>
    <t xml:space="preserve">Inverclyde </t>
  </si>
  <si>
    <t>783</t>
  </si>
  <si>
    <t xml:space="preserve">Midlothian </t>
  </si>
  <si>
    <t>784</t>
  </si>
  <si>
    <t xml:space="preserve">Moray </t>
  </si>
  <si>
    <t>765</t>
  </si>
  <si>
    <t xml:space="preserve">North Ayrshire </t>
  </si>
  <si>
    <t>779</t>
  </si>
  <si>
    <t xml:space="preserve">North Lanarkshire </t>
  </si>
  <si>
    <t>785</t>
  </si>
  <si>
    <t xml:space="preserve">Orkney Islands </t>
  </si>
  <si>
    <t>786</t>
  </si>
  <si>
    <t xml:space="preserve">Perth and Kinross </t>
  </si>
  <si>
    <t>788</t>
  </si>
  <si>
    <t xml:space="preserve">Renfrewshire </t>
  </si>
  <si>
    <t>767</t>
  </si>
  <si>
    <t xml:space="preserve">Scottish Borders </t>
  </si>
  <si>
    <t>789</t>
  </si>
  <si>
    <t xml:space="preserve">Shetland Islands </t>
  </si>
  <si>
    <t>766</t>
  </si>
  <si>
    <t xml:space="preserve">South Ayrshire </t>
  </si>
  <si>
    <t>780</t>
  </si>
  <si>
    <t xml:space="preserve">South Lanarkshire </t>
  </si>
  <si>
    <t>790</t>
  </si>
  <si>
    <t xml:space="preserve">Stirling </t>
  </si>
  <si>
    <t>769</t>
  </si>
  <si>
    <t xml:space="preserve">West Dunbartonshire </t>
  </si>
  <si>
    <t>782</t>
  </si>
  <si>
    <t xml:space="preserve">West Lothian </t>
  </si>
  <si>
    <t>551</t>
  </si>
  <si>
    <t xml:space="preserve">Anglesey </t>
  </si>
  <si>
    <t>552</t>
  </si>
  <si>
    <t xml:space="preserve">Blaenau Gwent </t>
  </si>
  <si>
    <t>553</t>
  </si>
  <si>
    <t xml:space="preserve">Bridgend </t>
  </si>
  <si>
    <t>555</t>
  </si>
  <si>
    <t xml:space="preserve">Caerphilly </t>
  </si>
  <si>
    <t>556</t>
  </si>
  <si>
    <t xml:space="preserve">Cardiff </t>
  </si>
  <si>
    <t>558</t>
  </si>
  <si>
    <t xml:space="preserve">Carmarthenshire </t>
  </si>
  <si>
    <t>557</t>
  </si>
  <si>
    <t xml:space="preserve">Ceredigion </t>
  </si>
  <si>
    <t>550</t>
  </si>
  <si>
    <t xml:space="preserve">Conwy </t>
  </si>
  <si>
    <t>559</t>
  </si>
  <si>
    <t xml:space="preserve">Denbighshire </t>
  </si>
  <si>
    <t>560</t>
  </si>
  <si>
    <t xml:space="preserve">Flintshire </t>
  </si>
  <si>
    <t>554</t>
  </si>
  <si>
    <t xml:space="preserve">Gwynedd </t>
  </si>
  <si>
    <t>561</t>
  </si>
  <si>
    <t xml:space="preserve">Merthyr Tydfil </t>
  </si>
  <si>
    <t>562</t>
  </si>
  <si>
    <t xml:space="preserve">Monmouthshire </t>
  </si>
  <si>
    <t>563</t>
  </si>
  <si>
    <t xml:space="preserve">Neath Port Talbot </t>
  </si>
  <si>
    <t>564</t>
  </si>
  <si>
    <t xml:space="preserve">Newport </t>
  </si>
  <si>
    <t>565</t>
  </si>
  <si>
    <t xml:space="preserve">Pembrokeshire </t>
  </si>
  <si>
    <t>566</t>
  </si>
  <si>
    <t xml:space="preserve">Powys </t>
  </si>
  <si>
    <t>567</t>
  </si>
  <si>
    <t xml:space="preserve">Rhondda Cynon Taf </t>
  </si>
  <si>
    <t>568</t>
  </si>
  <si>
    <t xml:space="preserve">Swansea </t>
  </si>
  <si>
    <t>569</t>
  </si>
  <si>
    <t xml:space="preserve">Torfaen </t>
  </si>
  <si>
    <t>570</t>
  </si>
  <si>
    <t xml:space="preserve">Vale of Glamorgan </t>
  </si>
  <si>
    <t>571</t>
  </si>
  <si>
    <t xml:space="preserve">Wrexham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</si>
</sst>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88"/>
    <col customWidth="1" min="2" max="2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tr">
        <f t="shared" ref="C2:C386" si="1">substitute(substitute(SUBSTITUTE(A2,"/api/open-data-files/FHRS",""),"en-GB.xml",""),"cy-GB.xml","")</f>
        <v>297</v>
      </c>
      <c r="D2" s="2">
        <f t="shared" ref="D2:D386" si="2">len(C2)</f>
        <v>3</v>
      </c>
      <c r="E2" s="2" t="str">
        <f>IFERROR(__xludf.DUMMYFUNCTION("split(B2,""("")"),"Babergh ")</f>
        <v>Babergh </v>
      </c>
      <c r="F2" s="2" t="str">
        <f>IFERROR(__xludf.DUMMYFUNCTION("""COMPUTED_VALUE"""),"English language)")</f>
        <v>English language)</v>
      </c>
      <c r="G2" s="3" t="s">
        <v>9</v>
      </c>
    </row>
    <row r="3">
      <c r="A3" s="2" t="s">
        <v>10</v>
      </c>
      <c r="B3" s="2" t="s">
        <v>11</v>
      </c>
      <c r="C3" s="2" t="str">
        <f t="shared" si="1"/>
        <v>109</v>
      </c>
      <c r="D3" s="2">
        <f t="shared" si="2"/>
        <v>3</v>
      </c>
      <c r="E3" s="2" t="str">
        <f>IFERROR(__xludf.DUMMYFUNCTION("split(B3,""("")"),"Basildon ")</f>
        <v>Basildon </v>
      </c>
      <c r="F3" s="2" t="str">
        <f>IFERROR(__xludf.DUMMYFUNCTION("""COMPUTED_VALUE"""),"English language)")</f>
        <v>English language)</v>
      </c>
      <c r="G3" s="3" t="s">
        <v>9</v>
      </c>
    </row>
    <row r="4">
      <c r="A4" s="2" t="s">
        <v>12</v>
      </c>
      <c r="B4" s="2" t="s">
        <v>13</v>
      </c>
      <c r="C4" s="2" t="str">
        <f t="shared" si="1"/>
        <v>701</v>
      </c>
      <c r="D4" s="2">
        <f t="shared" si="2"/>
        <v>3</v>
      </c>
      <c r="E4" s="2" t="str">
        <f>IFERROR(__xludf.DUMMYFUNCTION("split(B4,""("")"),"Bedford ")</f>
        <v>Bedford </v>
      </c>
      <c r="F4" s="2" t="str">
        <f>IFERROR(__xludf.DUMMYFUNCTION("""COMPUTED_VALUE"""),"English language)")</f>
        <v>English language)</v>
      </c>
      <c r="G4" s="3" t="s">
        <v>9</v>
      </c>
    </row>
    <row r="5">
      <c r="A5" s="2" t="s">
        <v>14</v>
      </c>
      <c r="B5" s="2" t="s">
        <v>15</v>
      </c>
      <c r="C5" s="2" t="str">
        <f t="shared" si="1"/>
        <v>110</v>
      </c>
      <c r="D5" s="2">
        <f t="shared" si="2"/>
        <v>3</v>
      </c>
      <c r="E5" s="2" t="str">
        <f>IFERROR(__xludf.DUMMYFUNCTION("split(B5,""("")"),"Braintree ")</f>
        <v>Braintree </v>
      </c>
      <c r="F5" s="2" t="str">
        <f>IFERROR(__xludf.DUMMYFUNCTION("""COMPUTED_VALUE"""),"English language)")</f>
        <v>English language)</v>
      </c>
      <c r="G5" s="3" t="s">
        <v>9</v>
      </c>
    </row>
    <row r="6">
      <c r="A6" s="2" t="s">
        <v>16</v>
      </c>
      <c r="B6" s="2" t="s">
        <v>17</v>
      </c>
      <c r="C6" s="2" t="str">
        <f t="shared" si="1"/>
        <v>227</v>
      </c>
      <c r="D6" s="2">
        <f t="shared" si="2"/>
        <v>3</v>
      </c>
      <c r="E6" s="2" t="str">
        <f>IFERROR(__xludf.DUMMYFUNCTION("split(B6,""("")"),"Breckland ")</f>
        <v>Breckland </v>
      </c>
      <c r="F6" s="2" t="str">
        <f>IFERROR(__xludf.DUMMYFUNCTION("""COMPUTED_VALUE"""),"English language)")</f>
        <v>English language)</v>
      </c>
      <c r="G6" s="3" t="s">
        <v>9</v>
      </c>
    </row>
    <row r="7">
      <c r="A7" s="2" t="s">
        <v>18</v>
      </c>
      <c r="B7" s="2" t="s">
        <v>19</v>
      </c>
      <c r="C7" s="2" t="str">
        <f t="shared" si="1"/>
        <v>111</v>
      </c>
      <c r="D7" s="2">
        <f t="shared" si="2"/>
        <v>3</v>
      </c>
      <c r="E7" s="2" t="str">
        <f>IFERROR(__xludf.DUMMYFUNCTION("split(B7,""("")"),"Brentwood ")</f>
        <v>Brentwood </v>
      </c>
      <c r="F7" s="2" t="str">
        <f>IFERROR(__xludf.DUMMYFUNCTION("""COMPUTED_VALUE"""),"English language)")</f>
        <v>English language)</v>
      </c>
      <c r="G7" s="3" t="s">
        <v>9</v>
      </c>
    </row>
    <row r="8">
      <c r="A8" s="2" t="s">
        <v>20</v>
      </c>
      <c r="B8" s="2" t="s">
        <v>21</v>
      </c>
      <c r="C8" s="2" t="str">
        <f t="shared" si="1"/>
        <v>228</v>
      </c>
      <c r="D8" s="2">
        <f t="shared" si="2"/>
        <v>3</v>
      </c>
      <c r="E8" s="2" t="str">
        <f>IFERROR(__xludf.DUMMYFUNCTION("split(B8,""("")"),"Broadland ")</f>
        <v>Broadland </v>
      </c>
      <c r="F8" s="2" t="str">
        <f>IFERROR(__xludf.DUMMYFUNCTION("""COMPUTED_VALUE"""),"English language)")</f>
        <v>English language)</v>
      </c>
      <c r="G8" s="3" t="s">
        <v>9</v>
      </c>
    </row>
    <row r="9">
      <c r="A9" s="2" t="s">
        <v>22</v>
      </c>
      <c r="B9" s="2" t="s">
        <v>23</v>
      </c>
      <c r="C9" s="2" t="str">
        <f t="shared" si="1"/>
        <v>155</v>
      </c>
      <c r="D9" s="2">
        <f t="shared" si="2"/>
        <v>3</v>
      </c>
      <c r="E9" s="2" t="str">
        <f>IFERROR(__xludf.DUMMYFUNCTION("split(B9,""("")"),"Broxbourne ")</f>
        <v>Broxbourne </v>
      </c>
      <c r="F9" s="2" t="str">
        <f>IFERROR(__xludf.DUMMYFUNCTION("""COMPUTED_VALUE"""),"English language)")</f>
        <v>English language)</v>
      </c>
      <c r="G9" s="3" t="s">
        <v>9</v>
      </c>
    </row>
    <row r="10">
      <c r="A10" s="2" t="s">
        <v>24</v>
      </c>
      <c r="B10" s="2" t="s">
        <v>25</v>
      </c>
      <c r="C10" s="2" t="str">
        <f t="shared" si="1"/>
        <v>027</v>
      </c>
      <c r="D10" s="2">
        <f t="shared" si="2"/>
        <v>3</v>
      </c>
      <c r="E10" s="2" t="str">
        <f>IFERROR(__xludf.DUMMYFUNCTION("split(B10,""("")"),"Cambridge City ")</f>
        <v>Cambridge City </v>
      </c>
      <c r="F10" s="2" t="str">
        <f>IFERROR(__xludf.DUMMYFUNCTION("""COMPUTED_VALUE"""),"English language)")</f>
        <v>English language)</v>
      </c>
      <c r="G10" s="3" t="s">
        <v>9</v>
      </c>
    </row>
    <row r="11">
      <c r="A11" s="2" t="s">
        <v>26</v>
      </c>
      <c r="B11" s="2" t="s">
        <v>27</v>
      </c>
      <c r="C11" s="2" t="str">
        <f t="shared" si="1"/>
        <v>112</v>
      </c>
      <c r="D11" s="2">
        <f t="shared" si="2"/>
        <v>3</v>
      </c>
      <c r="E11" s="2" t="str">
        <f>IFERROR(__xludf.DUMMYFUNCTION("split(B11,""("")"),"Castle Point ")</f>
        <v>Castle Point </v>
      </c>
      <c r="F11" s="2" t="str">
        <f>IFERROR(__xludf.DUMMYFUNCTION("""COMPUTED_VALUE"""),"English language)")</f>
        <v>English language)</v>
      </c>
      <c r="G11" s="3" t="s">
        <v>9</v>
      </c>
    </row>
    <row r="12">
      <c r="A12" s="2" t="s">
        <v>28</v>
      </c>
      <c r="B12" s="2" t="s">
        <v>29</v>
      </c>
      <c r="C12" s="2" t="str">
        <f t="shared" si="1"/>
        <v>702</v>
      </c>
      <c r="D12" s="2">
        <f t="shared" si="2"/>
        <v>3</v>
      </c>
      <c r="E12" s="2" t="str">
        <f>IFERROR(__xludf.DUMMYFUNCTION("split(B12,""("")"),"Central Bedfordshire ")</f>
        <v>Central Bedfordshire </v>
      </c>
      <c r="F12" s="2" t="str">
        <f>IFERROR(__xludf.DUMMYFUNCTION("""COMPUTED_VALUE"""),"English language)")</f>
        <v>English language)</v>
      </c>
      <c r="G12" s="3" t="s">
        <v>9</v>
      </c>
    </row>
    <row r="13">
      <c r="A13" s="2" t="s">
        <v>30</v>
      </c>
      <c r="B13" s="2" t="s">
        <v>31</v>
      </c>
      <c r="C13" s="2" t="str">
        <f t="shared" si="1"/>
        <v>113</v>
      </c>
      <c r="D13" s="2">
        <f t="shared" si="2"/>
        <v>3</v>
      </c>
      <c r="E13" s="2" t="str">
        <f>IFERROR(__xludf.DUMMYFUNCTION("split(B13,""("")"),"Chelmsford ")</f>
        <v>Chelmsford </v>
      </c>
      <c r="F13" s="2" t="str">
        <f>IFERROR(__xludf.DUMMYFUNCTION("""COMPUTED_VALUE"""),"English language)")</f>
        <v>English language)</v>
      </c>
      <c r="G13" s="3" t="s">
        <v>9</v>
      </c>
    </row>
    <row r="14">
      <c r="A14" s="2" t="s">
        <v>32</v>
      </c>
      <c r="B14" s="2" t="s">
        <v>33</v>
      </c>
      <c r="C14" s="2" t="str">
        <f t="shared" si="1"/>
        <v>114</v>
      </c>
      <c r="D14" s="2">
        <f t="shared" si="2"/>
        <v>3</v>
      </c>
      <c r="E14" s="2" t="str">
        <f>IFERROR(__xludf.DUMMYFUNCTION("split(B14,""("")"),"Colchester ")</f>
        <v>Colchester </v>
      </c>
      <c r="F14" s="2" t="str">
        <f>IFERROR(__xludf.DUMMYFUNCTION("""COMPUTED_VALUE"""),"English language)")</f>
        <v>English language)</v>
      </c>
      <c r="G14" s="3" t="s">
        <v>9</v>
      </c>
    </row>
    <row r="15">
      <c r="A15" s="2" t="s">
        <v>34</v>
      </c>
      <c r="B15" s="2" t="s">
        <v>35</v>
      </c>
      <c r="C15" s="2" t="str">
        <f t="shared" si="1"/>
        <v>156</v>
      </c>
      <c r="D15" s="2">
        <f t="shared" si="2"/>
        <v>3</v>
      </c>
      <c r="E15" s="2" t="str">
        <f>IFERROR(__xludf.DUMMYFUNCTION("split(B15,""("")"),"Dacorum ")</f>
        <v>Dacorum </v>
      </c>
      <c r="F15" s="2" t="str">
        <f>IFERROR(__xludf.DUMMYFUNCTION("""COMPUTED_VALUE"""),"English language)")</f>
        <v>English language)</v>
      </c>
      <c r="G15" s="3" t="s">
        <v>9</v>
      </c>
    </row>
    <row r="16">
      <c r="A16" s="2" t="s">
        <v>36</v>
      </c>
      <c r="B16" s="2" t="s">
        <v>37</v>
      </c>
      <c r="C16" s="2" t="str">
        <f t="shared" si="1"/>
        <v>028</v>
      </c>
      <c r="D16" s="2">
        <f t="shared" si="2"/>
        <v>3</v>
      </c>
      <c r="E16" s="2" t="str">
        <f>IFERROR(__xludf.DUMMYFUNCTION("split(B16,""("")"),"East Cambridgeshire ")</f>
        <v>East Cambridgeshire </v>
      </c>
      <c r="F16" s="2" t="str">
        <f>IFERROR(__xludf.DUMMYFUNCTION("""COMPUTED_VALUE"""),"English language)")</f>
        <v>English language)</v>
      </c>
      <c r="G16" s="3" t="s">
        <v>9</v>
      </c>
    </row>
    <row r="17">
      <c r="A17" s="2" t="s">
        <v>38</v>
      </c>
      <c r="B17" s="2" t="s">
        <v>39</v>
      </c>
      <c r="C17" s="2" t="str">
        <f t="shared" si="1"/>
        <v>157</v>
      </c>
      <c r="D17" s="2">
        <f t="shared" si="2"/>
        <v>3</v>
      </c>
      <c r="E17" s="2" t="str">
        <f>IFERROR(__xludf.DUMMYFUNCTION("split(B17,""("")"),"East Hertfordshire ")</f>
        <v>East Hertfordshire </v>
      </c>
      <c r="F17" s="2" t="str">
        <f>IFERROR(__xludf.DUMMYFUNCTION("""COMPUTED_VALUE"""),"English language)")</f>
        <v>English language)</v>
      </c>
      <c r="G17" s="3" t="s">
        <v>9</v>
      </c>
    </row>
    <row r="18">
      <c r="A18" s="2" t="s">
        <v>40</v>
      </c>
      <c r="B18" s="2" t="s">
        <v>41</v>
      </c>
      <c r="C18" s="2" t="str">
        <f t="shared" si="1"/>
        <v>302</v>
      </c>
      <c r="D18" s="2">
        <f t="shared" si="2"/>
        <v>3</v>
      </c>
      <c r="E18" s="2" t="str">
        <f>IFERROR(__xludf.DUMMYFUNCTION("split(B18,""("")"),"East Suffolk ")</f>
        <v>East Suffolk </v>
      </c>
      <c r="F18" s="2" t="str">
        <f>IFERROR(__xludf.DUMMYFUNCTION("""COMPUTED_VALUE"""),"English language)")</f>
        <v>English language)</v>
      </c>
      <c r="G18" s="3" t="s">
        <v>9</v>
      </c>
    </row>
    <row r="19">
      <c r="A19" s="2" t="s">
        <v>42</v>
      </c>
      <c r="B19" s="2" t="s">
        <v>43</v>
      </c>
      <c r="C19" s="2" t="str">
        <f t="shared" si="1"/>
        <v>115</v>
      </c>
      <c r="D19" s="2">
        <f t="shared" si="2"/>
        <v>3</v>
      </c>
      <c r="E19" s="2" t="str">
        <f>IFERROR(__xludf.DUMMYFUNCTION("split(B19,""("")"),"Epping Forest ")</f>
        <v>Epping Forest </v>
      </c>
      <c r="F19" s="2" t="str">
        <f>IFERROR(__xludf.DUMMYFUNCTION("""COMPUTED_VALUE"""),"English language)")</f>
        <v>English language)</v>
      </c>
      <c r="G19" s="3" t="s">
        <v>9</v>
      </c>
    </row>
    <row r="20">
      <c r="A20" s="2" t="s">
        <v>44</v>
      </c>
      <c r="B20" s="2" t="s">
        <v>45</v>
      </c>
      <c r="C20" s="2" t="str">
        <f t="shared" si="1"/>
        <v>029</v>
      </c>
      <c r="D20" s="2">
        <f t="shared" si="2"/>
        <v>3</v>
      </c>
      <c r="E20" s="2" t="str">
        <f>IFERROR(__xludf.DUMMYFUNCTION("split(B20,""("")"),"Fenland ")</f>
        <v>Fenland </v>
      </c>
      <c r="F20" s="2" t="str">
        <f>IFERROR(__xludf.DUMMYFUNCTION("""COMPUTED_VALUE"""),"English language)")</f>
        <v>English language)</v>
      </c>
      <c r="G20" s="3" t="s">
        <v>9</v>
      </c>
    </row>
    <row r="21">
      <c r="A21" s="2" t="s">
        <v>46</v>
      </c>
      <c r="B21" s="2" t="s">
        <v>47</v>
      </c>
      <c r="C21" s="2" t="str">
        <f t="shared" si="1"/>
        <v>229</v>
      </c>
      <c r="D21" s="2">
        <f t="shared" si="2"/>
        <v>3</v>
      </c>
      <c r="E21" s="2" t="str">
        <f>IFERROR(__xludf.DUMMYFUNCTION("split(B21,""("")"),"Great Yarmouth ")</f>
        <v>Great Yarmouth </v>
      </c>
      <c r="F21" s="2" t="str">
        <f>IFERROR(__xludf.DUMMYFUNCTION("""COMPUTED_VALUE"""),"English language)")</f>
        <v>English language)</v>
      </c>
      <c r="G21" s="3" t="s">
        <v>9</v>
      </c>
    </row>
    <row r="22">
      <c r="A22" s="2" t="s">
        <v>48</v>
      </c>
      <c r="B22" s="2" t="s">
        <v>49</v>
      </c>
      <c r="C22" s="2" t="str">
        <f t="shared" si="1"/>
        <v>116</v>
      </c>
      <c r="D22" s="2">
        <f t="shared" si="2"/>
        <v>3</v>
      </c>
      <c r="E22" s="2" t="str">
        <f>IFERROR(__xludf.DUMMYFUNCTION("split(B22,""("")"),"Harlow ")</f>
        <v>Harlow </v>
      </c>
      <c r="F22" s="2" t="str">
        <f>IFERROR(__xludf.DUMMYFUNCTION("""COMPUTED_VALUE"""),"English language)")</f>
        <v>English language)</v>
      </c>
      <c r="G22" s="3" t="s">
        <v>9</v>
      </c>
    </row>
    <row r="23">
      <c r="A23" s="2" t="s">
        <v>50</v>
      </c>
      <c r="B23" s="2" t="s">
        <v>51</v>
      </c>
      <c r="C23" s="2" t="str">
        <f t="shared" si="1"/>
        <v>158</v>
      </c>
      <c r="D23" s="2">
        <f t="shared" si="2"/>
        <v>3</v>
      </c>
      <c r="E23" s="2" t="str">
        <f>IFERROR(__xludf.DUMMYFUNCTION("split(B23,""("")"),"Hertsmere ")</f>
        <v>Hertsmere </v>
      </c>
      <c r="F23" s="2" t="str">
        <f>IFERROR(__xludf.DUMMYFUNCTION("""COMPUTED_VALUE"""),"English language)")</f>
        <v>English language)</v>
      </c>
      <c r="G23" s="3" t="s">
        <v>9</v>
      </c>
    </row>
    <row r="24">
      <c r="A24" s="2" t="s">
        <v>52</v>
      </c>
      <c r="B24" s="2" t="s">
        <v>53</v>
      </c>
      <c r="C24" s="2" t="str">
        <f t="shared" si="1"/>
        <v>030</v>
      </c>
      <c r="D24" s="2">
        <f t="shared" si="2"/>
        <v>3</v>
      </c>
      <c r="E24" s="2" t="str">
        <f>IFERROR(__xludf.DUMMYFUNCTION("split(B24,""("")"),"Huntingdonshire ")</f>
        <v>Huntingdonshire </v>
      </c>
      <c r="F24" s="2" t="str">
        <f>IFERROR(__xludf.DUMMYFUNCTION("""COMPUTED_VALUE"""),"English language)")</f>
        <v>English language)</v>
      </c>
      <c r="G24" s="3" t="s">
        <v>9</v>
      </c>
    </row>
    <row r="25">
      <c r="A25" s="2" t="s">
        <v>54</v>
      </c>
      <c r="B25" s="2" t="s">
        <v>55</v>
      </c>
      <c r="C25" s="2" t="str">
        <f t="shared" si="1"/>
        <v>299</v>
      </c>
      <c r="D25" s="2">
        <f t="shared" si="2"/>
        <v>3</v>
      </c>
      <c r="E25" s="2" t="str">
        <f>IFERROR(__xludf.DUMMYFUNCTION("split(B25,""("")"),"Ipswich ")</f>
        <v>Ipswich </v>
      </c>
      <c r="F25" s="2" t="str">
        <f>IFERROR(__xludf.DUMMYFUNCTION("""COMPUTED_VALUE"""),"English language)")</f>
        <v>English language)</v>
      </c>
      <c r="G25" s="3" t="s">
        <v>9</v>
      </c>
    </row>
    <row r="26">
      <c r="A26" s="2" t="s">
        <v>56</v>
      </c>
      <c r="B26" s="2" t="s">
        <v>57</v>
      </c>
      <c r="C26" s="2" t="str">
        <f t="shared" si="1"/>
        <v>230</v>
      </c>
      <c r="D26" s="2">
        <f t="shared" si="2"/>
        <v>3</v>
      </c>
      <c r="E26" s="2" t="str">
        <f>IFERROR(__xludf.DUMMYFUNCTION("split(B26,""("")"),"King's Lynn and West Norfolk ")</f>
        <v>King's Lynn and West Norfolk </v>
      </c>
      <c r="F26" s="2" t="str">
        <f>IFERROR(__xludf.DUMMYFUNCTION("""COMPUTED_VALUE"""),"English language)")</f>
        <v>English language)</v>
      </c>
      <c r="G26" s="3" t="s">
        <v>9</v>
      </c>
    </row>
    <row r="27">
      <c r="A27" s="2" t="s">
        <v>58</v>
      </c>
      <c r="B27" s="2" t="s">
        <v>59</v>
      </c>
      <c r="C27" s="2" t="str">
        <f t="shared" si="1"/>
        <v>869</v>
      </c>
      <c r="D27" s="2">
        <f t="shared" si="2"/>
        <v>3</v>
      </c>
      <c r="E27" s="2" t="str">
        <f>IFERROR(__xludf.DUMMYFUNCTION("split(B27,""("")"),"Luton ")</f>
        <v>Luton </v>
      </c>
      <c r="F27" s="2" t="str">
        <f>IFERROR(__xludf.DUMMYFUNCTION("""COMPUTED_VALUE"""),"English language)")</f>
        <v>English language)</v>
      </c>
      <c r="G27" s="3" t="s">
        <v>9</v>
      </c>
    </row>
    <row r="28">
      <c r="A28" s="2" t="s">
        <v>60</v>
      </c>
      <c r="B28" s="2" t="s">
        <v>61</v>
      </c>
      <c r="C28" s="2" t="str">
        <f t="shared" si="1"/>
        <v>117</v>
      </c>
      <c r="D28" s="2">
        <f t="shared" si="2"/>
        <v>3</v>
      </c>
      <c r="E28" s="2" t="str">
        <f>IFERROR(__xludf.DUMMYFUNCTION("split(B28,""("")"),"Maldon ")</f>
        <v>Maldon </v>
      </c>
      <c r="F28" s="2" t="str">
        <f>IFERROR(__xludf.DUMMYFUNCTION("""COMPUTED_VALUE"""),"English language)")</f>
        <v>English language)</v>
      </c>
      <c r="G28" s="3" t="s">
        <v>9</v>
      </c>
    </row>
    <row r="29">
      <c r="A29" s="2" t="s">
        <v>62</v>
      </c>
      <c r="B29" s="2" t="s">
        <v>63</v>
      </c>
      <c r="C29" s="2" t="str">
        <f t="shared" si="1"/>
        <v>300</v>
      </c>
      <c r="D29" s="2">
        <f t="shared" si="2"/>
        <v>3</v>
      </c>
      <c r="E29" s="2" t="str">
        <f>IFERROR(__xludf.DUMMYFUNCTION("split(B29,""("")"),"Mid Suffolk ")</f>
        <v>Mid Suffolk </v>
      </c>
      <c r="F29" s="2" t="str">
        <f>IFERROR(__xludf.DUMMYFUNCTION("""COMPUTED_VALUE"""),"English language)")</f>
        <v>English language)</v>
      </c>
      <c r="G29" s="3" t="s">
        <v>9</v>
      </c>
    </row>
    <row r="30">
      <c r="A30" s="2" t="s">
        <v>64</v>
      </c>
      <c r="B30" s="2" t="s">
        <v>65</v>
      </c>
      <c r="C30" s="2" t="str">
        <f t="shared" si="1"/>
        <v>159</v>
      </c>
      <c r="D30" s="2">
        <f t="shared" si="2"/>
        <v>3</v>
      </c>
      <c r="E30" s="2" t="str">
        <f>IFERROR(__xludf.DUMMYFUNCTION("split(B30,""("")"),"North Hertfordshire ")</f>
        <v>North Hertfordshire </v>
      </c>
      <c r="F30" s="2" t="str">
        <f>IFERROR(__xludf.DUMMYFUNCTION("""COMPUTED_VALUE"""),"English language)")</f>
        <v>English language)</v>
      </c>
      <c r="G30" s="3" t="s">
        <v>9</v>
      </c>
    </row>
    <row r="31">
      <c r="A31" s="2" t="s">
        <v>66</v>
      </c>
      <c r="B31" s="2" t="s">
        <v>67</v>
      </c>
      <c r="C31" s="2" t="str">
        <f t="shared" si="1"/>
        <v>231</v>
      </c>
      <c r="D31" s="2">
        <f t="shared" si="2"/>
        <v>3</v>
      </c>
      <c r="E31" s="2" t="str">
        <f>IFERROR(__xludf.DUMMYFUNCTION("split(B31,""("")"),"North Norfolk ")</f>
        <v>North Norfolk </v>
      </c>
      <c r="F31" s="2" t="str">
        <f>IFERROR(__xludf.DUMMYFUNCTION("""COMPUTED_VALUE"""),"English language)")</f>
        <v>English language)</v>
      </c>
      <c r="G31" s="3" t="s">
        <v>9</v>
      </c>
    </row>
    <row r="32">
      <c r="A32" s="2" t="s">
        <v>68</v>
      </c>
      <c r="B32" s="2" t="s">
        <v>69</v>
      </c>
      <c r="C32" s="2" t="str">
        <f t="shared" si="1"/>
        <v>232</v>
      </c>
      <c r="D32" s="2">
        <f t="shared" si="2"/>
        <v>3</v>
      </c>
      <c r="E32" s="2" t="str">
        <f>IFERROR(__xludf.DUMMYFUNCTION("split(B32,""("")"),"Norwich City ")</f>
        <v>Norwich City </v>
      </c>
      <c r="F32" s="2" t="str">
        <f>IFERROR(__xludf.DUMMYFUNCTION("""COMPUTED_VALUE"""),"English language)")</f>
        <v>English language)</v>
      </c>
      <c r="G32" s="3" t="s">
        <v>9</v>
      </c>
    </row>
    <row r="33">
      <c r="A33" s="2" t="s">
        <v>70</v>
      </c>
      <c r="B33" s="2" t="s">
        <v>71</v>
      </c>
      <c r="C33" s="2" t="str">
        <f t="shared" si="1"/>
        <v>888</v>
      </c>
      <c r="D33" s="2">
        <f t="shared" si="2"/>
        <v>3</v>
      </c>
      <c r="E33" s="2" t="str">
        <f>IFERROR(__xludf.DUMMYFUNCTION("split(B33,""("")"),"Peterborough City ")</f>
        <v>Peterborough City </v>
      </c>
      <c r="F33" s="2" t="str">
        <f>IFERROR(__xludf.DUMMYFUNCTION("""COMPUTED_VALUE"""),"English language)")</f>
        <v>English language)</v>
      </c>
      <c r="G33" s="3" t="s">
        <v>9</v>
      </c>
    </row>
    <row r="34">
      <c r="A34" s="2" t="s">
        <v>72</v>
      </c>
      <c r="B34" s="2" t="s">
        <v>73</v>
      </c>
      <c r="C34" s="2" t="str">
        <f t="shared" si="1"/>
        <v>118</v>
      </c>
      <c r="D34" s="2">
        <f t="shared" si="2"/>
        <v>3</v>
      </c>
      <c r="E34" s="2" t="str">
        <f>IFERROR(__xludf.DUMMYFUNCTION("split(B34,""("")"),"Rochford ")</f>
        <v>Rochford </v>
      </c>
      <c r="F34" s="2" t="str">
        <f>IFERROR(__xludf.DUMMYFUNCTION("""COMPUTED_VALUE"""),"English language)")</f>
        <v>English language)</v>
      </c>
      <c r="G34" s="3" t="s">
        <v>9</v>
      </c>
    </row>
    <row r="35">
      <c r="A35" s="2" t="s">
        <v>74</v>
      </c>
      <c r="B35" s="2" t="s">
        <v>75</v>
      </c>
      <c r="C35" s="2" t="str">
        <f t="shared" si="1"/>
        <v>032</v>
      </c>
      <c r="D35" s="2">
        <f t="shared" si="2"/>
        <v>3</v>
      </c>
      <c r="E35" s="2" t="str">
        <f>IFERROR(__xludf.DUMMYFUNCTION("split(B35,""("")"),"South Cambridgeshire ")</f>
        <v>South Cambridgeshire </v>
      </c>
      <c r="F35" s="2" t="str">
        <f>IFERROR(__xludf.DUMMYFUNCTION("""COMPUTED_VALUE"""),"English language)")</f>
        <v>English language)</v>
      </c>
      <c r="G35" s="3" t="s">
        <v>9</v>
      </c>
    </row>
    <row r="36">
      <c r="A36" s="2" t="s">
        <v>76</v>
      </c>
      <c r="B36" s="2" t="s">
        <v>77</v>
      </c>
      <c r="C36" s="2" t="str">
        <f t="shared" si="1"/>
        <v>233</v>
      </c>
      <c r="D36" s="2">
        <f t="shared" si="2"/>
        <v>3</v>
      </c>
      <c r="E36" s="2" t="str">
        <f>IFERROR(__xludf.DUMMYFUNCTION("split(B36,""("")"),"South Norfolk ")</f>
        <v>South Norfolk </v>
      </c>
      <c r="F36" s="2" t="str">
        <f>IFERROR(__xludf.DUMMYFUNCTION("""COMPUTED_VALUE"""),"English language)")</f>
        <v>English language)</v>
      </c>
      <c r="G36" s="3" t="s">
        <v>9</v>
      </c>
    </row>
    <row r="37">
      <c r="A37" s="2" t="s">
        <v>78</v>
      </c>
      <c r="B37" s="2" t="s">
        <v>79</v>
      </c>
      <c r="C37" s="2" t="str">
        <f t="shared" si="1"/>
        <v>893</v>
      </c>
      <c r="D37" s="2">
        <f t="shared" si="2"/>
        <v>3</v>
      </c>
      <c r="E37" s="2" t="str">
        <f>IFERROR(__xludf.DUMMYFUNCTION("split(B37,""("")"),"Southend-On-Sea ")</f>
        <v>Southend-On-Sea </v>
      </c>
      <c r="F37" s="2" t="str">
        <f>IFERROR(__xludf.DUMMYFUNCTION("""COMPUTED_VALUE"""),"English language)")</f>
        <v>English language)</v>
      </c>
      <c r="G37" s="3" t="s">
        <v>9</v>
      </c>
    </row>
    <row r="38">
      <c r="A38" s="2" t="s">
        <v>80</v>
      </c>
      <c r="B38" s="2" t="s">
        <v>81</v>
      </c>
      <c r="C38" s="2" t="str">
        <f t="shared" si="1"/>
        <v>160</v>
      </c>
      <c r="D38" s="2">
        <f t="shared" si="2"/>
        <v>3</v>
      </c>
      <c r="E38" s="2" t="str">
        <f>IFERROR(__xludf.DUMMYFUNCTION("split(B38,""("")"),"St Albans City ")</f>
        <v>St Albans City </v>
      </c>
      <c r="F38" s="2" t="str">
        <f>IFERROR(__xludf.DUMMYFUNCTION("""COMPUTED_VALUE"""),"English language)")</f>
        <v>English language)</v>
      </c>
      <c r="G38" s="3" t="s">
        <v>9</v>
      </c>
    </row>
    <row r="39">
      <c r="A39" s="2" t="s">
        <v>82</v>
      </c>
      <c r="B39" s="2" t="s">
        <v>83</v>
      </c>
      <c r="C39" s="2" t="str">
        <f t="shared" si="1"/>
        <v>161</v>
      </c>
      <c r="D39" s="2">
        <f t="shared" si="2"/>
        <v>3</v>
      </c>
      <c r="E39" s="2" t="str">
        <f>IFERROR(__xludf.DUMMYFUNCTION("split(B39,""("")"),"Stevenage ")</f>
        <v>Stevenage </v>
      </c>
      <c r="F39" s="2" t="str">
        <f>IFERROR(__xludf.DUMMYFUNCTION("""COMPUTED_VALUE"""),"English language)")</f>
        <v>English language)</v>
      </c>
      <c r="G39" s="3" t="s">
        <v>9</v>
      </c>
    </row>
    <row r="40">
      <c r="A40" s="2" t="s">
        <v>84</v>
      </c>
      <c r="B40" s="2" t="s">
        <v>85</v>
      </c>
      <c r="C40" s="2" t="str">
        <f t="shared" si="1"/>
        <v>120</v>
      </c>
      <c r="D40" s="2">
        <f t="shared" si="2"/>
        <v>3</v>
      </c>
      <c r="E40" s="2" t="str">
        <f>IFERROR(__xludf.DUMMYFUNCTION("split(B40,""("")"),"Tendring ")</f>
        <v>Tendring </v>
      </c>
      <c r="F40" s="2" t="str">
        <f>IFERROR(__xludf.DUMMYFUNCTION("""COMPUTED_VALUE"""),"English language)")</f>
        <v>English language)</v>
      </c>
      <c r="G40" s="3" t="s">
        <v>9</v>
      </c>
    </row>
    <row r="41">
      <c r="A41" s="2" t="s">
        <v>86</v>
      </c>
      <c r="B41" s="2" t="s">
        <v>87</v>
      </c>
      <c r="C41" s="2" t="str">
        <f t="shared" si="1"/>
        <v>162</v>
      </c>
      <c r="D41" s="2">
        <f t="shared" si="2"/>
        <v>3</v>
      </c>
      <c r="E41" s="2" t="str">
        <f>IFERROR(__xludf.DUMMYFUNCTION("split(B41,""("")"),"Three Rivers ")</f>
        <v>Three Rivers </v>
      </c>
      <c r="F41" s="2" t="str">
        <f>IFERROR(__xludf.DUMMYFUNCTION("""COMPUTED_VALUE"""),"English language)")</f>
        <v>English language)</v>
      </c>
      <c r="G41" s="3" t="s">
        <v>9</v>
      </c>
    </row>
    <row r="42">
      <c r="A42" s="2" t="s">
        <v>88</v>
      </c>
      <c r="B42" s="2" t="s">
        <v>89</v>
      </c>
      <c r="C42" s="2" t="str">
        <f t="shared" si="1"/>
        <v>894</v>
      </c>
      <c r="D42" s="2">
        <f t="shared" si="2"/>
        <v>3</v>
      </c>
      <c r="E42" s="2" t="str">
        <f>IFERROR(__xludf.DUMMYFUNCTION("split(B42,""("")"),"Thurrock ")</f>
        <v>Thurrock </v>
      </c>
      <c r="F42" s="2" t="str">
        <f>IFERROR(__xludf.DUMMYFUNCTION("""COMPUTED_VALUE"""),"English language)")</f>
        <v>English language)</v>
      </c>
      <c r="G42" s="3" t="s">
        <v>9</v>
      </c>
    </row>
    <row r="43">
      <c r="A43" s="2" t="s">
        <v>90</v>
      </c>
      <c r="B43" s="2" t="s">
        <v>91</v>
      </c>
      <c r="C43" s="2" t="str">
        <f t="shared" si="1"/>
        <v>122</v>
      </c>
      <c r="D43" s="2">
        <f t="shared" si="2"/>
        <v>3</v>
      </c>
      <c r="E43" s="2" t="str">
        <f>IFERROR(__xludf.DUMMYFUNCTION("split(B43,""("")"),"Uttlesford ")</f>
        <v>Uttlesford </v>
      </c>
      <c r="F43" s="2" t="str">
        <f>IFERROR(__xludf.DUMMYFUNCTION("""COMPUTED_VALUE"""),"English language)")</f>
        <v>English language)</v>
      </c>
      <c r="G43" s="3" t="s">
        <v>9</v>
      </c>
    </row>
    <row r="44">
      <c r="A44" s="2" t="s">
        <v>92</v>
      </c>
      <c r="B44" s="2" t="s">
        <v>93</v>
      </c>
      <c r="C44" s="2" t="str">
        <f t="shared" si="1"/>
        <v>163</v>
      </c>
      <c r="D44" s="2">
        <f t="shared" si="2"/>
        <v>3</v>
      </c>
      <c r="E44" s="2" t="str">
        <f>IFERROR(__xludf.DUMMYFUNCTION("split(B44,""("")"),"Watford ")</f>
        <v>Watford </v>
      </c>
      <c r="F44" s="2" t="str">
        <f>IFERROR(__xludf.DUMMYFUNCTION("""COMPUTED_VALUE"""),"English language)")</f>
        <v>English language)</v>
      </c>
      <c r="G44" s="3" t="s">
        <v>9</v>
      </c>
    </row>
    <row r="45">
      <c r="A45" s="2" t="s">
        <v>94</v>
      </c>
      <c r="B45" s="2" t="s">
        <v>95</v>
      </c>
      <c r="C45" s="2" t="str">
        <f t="shared" si="1"/>
        <v>164</v>
      </c>
      <c r="D45" s="2">
        <f t="shared" si="2"/>
        <v>3</v>
      </c>
      <c r="E45" s="2" t="str">
        <f>IFERROR(__xludf.DUMMYFUNCTION("split(B45,""("")"),"Welwyn Hatfield ")</f>
        <v>Welwyn Hatfield </v>
      </c>
      <c r="F45" s="2" t="str">
        <f>IFERROR(__xludf.DUMMYFUNCTION("""COMPUTED_VALUE"""),"English language)")</f>
        <v>English language)</v>
      </c>
      <c r="G45" s="3" t="s">
        <v>9</v>
      </c>
    </row>
    <row r="46">
      <c r="A46" s="2" t="s">
        <v>96</v>
      </c>
      <c r="B46" s="2" t="s">
        <v>97</v>
      </c>
      <c r="C46" s="2" t="str">
        <f t="shared" si="1"/>
        <v>298</v>
      </c>
      <c r="D46" s="2">
        <f t="shared" si="2"/>
        <v>3</v>
      </c>
      <c r="E46" s="2" t="str">
        <f>IFERROR(__xludf.DUMMYFUNCTION("split(B46,""("")"),"West Suffolk ")</f>
        <v>West Suffolk </v>
      </c>
      <c r="F46" s="2" t="str">
        <f>IFERROR(__xludf.DUMMYFUNCTION("""COMPUTED_VALUE"""),"English language)")</f>
        <v>English language)</v>
      </c>
      <c r="G46" s="3" t="s">
        <v>9</v>
      </c>
    </row>
    <row r="47">
      <c r="A47" s="2" t="s">
        <v>98</v>
      </c>
      <c r="B47" s="2" t="s">
        <v>99</v>
      </c>
      <c r="C47" s="2" t="str">
        <f t="shared" si="1"/>
        <v>062</v>
      </c>
      <c r="D47" s="2">
        <f t="shared" si="2"/>
        <v>3</v>
      </c>
      <c r="E47" s="2" t="str">
        <f>IFERROR(__xludf.DUMMYFUNCTION("split(B47,""("")"),"Amber Valley ")</f>
        <v>Amber Valley </v>
      </c>
      <c r="F47" s="2" t="str">
        <f>IFERROR(__xludf.DUMMYFUNCTION("""COMPUTED_VALUE"""),"English language)")</f>
        <v>English language)</v>
      </c>
      <c r="G47" s="3" t="s">
        <v>9</v>
      </c>
    </row>
    <row r="48">
      <c r="A48" s="2" t="s">
        <v>100</v>
      </c>
      <c r="B48" s="2" t="s">
        <v>101</v>
      </c>
      <c r="C48" s="2" t="str">
        <f t="shared" si="1"/>
        <v>259</v>
      </c>
      <c r="D48" s="2">
        <f t="shared" si="2"/>
        <v>3</v>
      </c>
      <c r="E48" s="2" t="str">
        <f>IFERROR(__xludf.DUMMYFUNCTION("split(B48,""("")"),"Ashfield ")</f>
        <v>Ashfield </v>
      </c>
      <c r="F48" s="2" t="str">
        <f>IFERROR(__xludf.DUMMYFUNCTION("""COMPUTED_VALUE"""),"English language)")</f>
        <v>English language)</v>
      </c>
      <c r="G48" s="3" t="s">
        <v>9</v>
      </c>
    </row>
    <row r="49">
      <c r="A49" s="2" t="s">
        <v>102</v>
      </c>
      <c r="B49" s="2" t="s">
        <v>103</v>
      </c>
      <c r="C49" s="2" t="str">
        <f t="shared" si="1"/>
        <v>260</v>
      </c>
      <c r="D49" s="2">
        <f t="shared" si="2"/>
        <v>3</v>
      </c>
      <c r="E49" s="2" t="str">
        <f>IFERROR(__xludf.DUMMYFUNCTION("split(B49,""("")"),"Bassetlaw ")</f>
        <v>Bassetlaw </v>
      </c>
      <c r="F49" s="2" t="str">
        <f>IFERROR(__xludf.DUMMYFUNCTION("""COMPUTED_VALUE"""),"English language)")</f>
        <v>English language)</v>
      </c>
      <c r="G49" s="3" t="s">
        <v>9</v>
      </c>
    </row>
    <row r="50">
      <c r="A50" s="2" t="s">
        <v>104</v>
      </c>
      <c r="B50" s="2" t="s">
        <v>105</v>
      </c>
      <c r="C50" s="2" t="str">
        <f t="shared" si="1"/>
        <v>209</v>
      </c>
      <c r="D50" s="2">
        <f t="shared" si="2"/>
        <v>3</v>
      </c>
      <c r="E50" s="2" t="str">
        <f>IFERROR(__xludf.DUMMYFUNCTION("split(B50,""("")"),"Blaby ")</f>
        <v>Blaby </v>
      </c>
      <c r="F50" s="2" t="str">
        <f>IFERROR(__xludf.DUMMYFUNCTION("""COMPUTED_VALUE"""),"English language)")</f>
        <v>English language)</v>
      </c>
      <c r="G50" s="3" t="s">
        <v>9</v>
      </c>
    </row>
    <row r="51">
      <c r="A51" s="2" t="s">
        <v>106</v>
      </c>
      <c r="B51" s="2" t="s">
        <v>107</v>
      </c>
      <c r="C51" s="2" t="str">
        <f t="shared" si="1"/>
        <v>063</v>
      </c>
      <c r="D51" s="2">
        <f t="shared" si="2"/>
        <v>3</v>
      </c>
      <c r="E51" s="2" t="str">
        <f>IFERROR(__xludf.DUMMYFUNCTION("split(B51,""("")"),"Bolsover ")</f>
        <v>Bolsover </v>
      </c>
      <c r="F51" s="2" t="str">
        <f>IFERROR(__xludf.DUMMYFUNCTION("""COMPUTED_VALUE"""),"English language)")</f>
        <v>English language)</v>
      </c>
      <c r="G51" s="3" t="s">
        <v>9</v>
      </c>
    </row>
    <row r="52">
      <c r="A52" s="2" t="s">
        <v>108</v>
      </c>
      <c r="B52" s="2" t="s">
        <v>109</v>
      </c>
      <c r="C52" s="2" t="str">
        <f t="shared" si="1"/>
        <v>219</v>
      </c>
      <c r="D52" s="2">
        <f t="shared" si="2"/>
        <v>3</v>
      </c>
      <c r="E52" s="2" t="str">
        <f>IFERROR(__xludf.DUMMYFUNCTION("split(B52,""("")"),"Boston ")</f>
        <v>Boston </v>
      </c>
      <c r="F52" s="2" t="str">
        <f>IFERROR(__xludf.DUMMYFUNCTION("""COMPUTED_VALUE"""),"English language)")</f>
        <v>English language)</v>
      </c>
      <c r="G52" s="3" t="s">
        <v>9</v>
      </c>
    </row>
    <row r="53">
      <c r="A53" s="2" t="s">
        <v>110</v>
      </c>
      <c r="B53" s="2" t="s">
        <v>111</v>
      </c>
      <c r="C53" s="2" t="str">
        <f t="shared" si="1"/>
        <v>261</v>
      </c>
      <c r="D53" s="2">
        <f t="shared" si="2"/>
        <v>3</v>
      </c>
      <c r="E53" s="2" t="str">
        <f>IFERROR(__xludf.DUMMYFUNCTION("split(B53,""("")"),"Broxtowe ")</f>
        <v>Broxtowe </v>
      </c>
      <c r="F53" s="2" t="str">
        <f>IFERROR(__xludf.DUMMYFUNCTION("""COMPUTED_VALUE"""),"English language)")</f>
        <v>English language)</v>
      </c>
      <c r="G53" s="3" t="s">
        <v>9</v>
      </c>
    </row>
    <row r="54">
      <c r="A54" s="2" t="s">
        <v>112</v>
      </c>
      <c r="B54" s="2" t="s">
        <v>113</v>
      </c>
      <c r="C54" s="2" t="str">
        <f t="shared" si="1"/>
        <v>210</v>
      </c>
      <c r="D54" s="2">
        <f t="shared" si="2"/>
        <v>3</v>
      </c>
      <c r="E54" s="2" t="str">
        <f>IFERROR(__xludf.DUMMYFUNCTION("split(B54,""("")"),"Charnwood ")</f>
        <v>Charnwood </v>
      </c>
      <c r="F54" s="2" t="str">
        <f>IFERROR(__xludf.DUMMYFUNCTION("""COMPUTED_VALUE"""),"English language)")</f>
        <v>English language)</v>
      </c>
      <c r="G54" s="3" t="s">
        <v>9</v>
      </c>
    </row>
    <row r="55">
      <c r="A55" s="2" t="s">
        <v>114</v>
      </c>
      <c r="B55" s="2" t="s">
        <v>115</v>
      </c>
      <c r="C55" s="2" t="str">
        <f t="shared" si="1"/>
        <v>064</v>
      </c>
      <c r="D55" s="2">
        <f t="shared" si="2"/>
        <v>3</v>
      </c>
      <c r="E55" s="2" t="str">
        <f>IFERROR(__xludf.DUMMYFUNCTION("split(B55,""("")"),"Chesterfield ")</f>
        <v>Chesterfield </v>
      </c>
      <c r="F55" s="2" t="str">
        <f>IFERROR(__xludf.DUMMYFUNCTION("""COMPUTED_VALUE"""),"English language)")</f>
        <v>English language)</v>
      </c>
      <c r="G55" s="3" t="s">
        <v>9</v>
      </c>
    </row>
    <row r="56">
      <c r="A56" s="2" t="s">
        <v>116</v>
      </c>
      <c r="B56" s="2" t="s">
        <v>117</v>
      </c>
      <c r="C56" s="2" t="str">
        <f t="shared" si="1"/>
        <v>871</v>
      </c>
      <c r="D56" s="2">
        <f t="shared" si="2"/>
        <v>3</v>
      </c>
      <c r="E56" s="2" t="str">
        <f>IFERROR(__xludf.DUMMYFUNCTION("split(B56,""("")"),"Derby City ")</f>
        <v>Derby City </v>
      </c>
      <c r="F56" s="2" t="str">
        <f>IFERROR(__xludf.DUMMYFUNCTION("""COMPUTED_VALUE"""),"English language)")</f>
        <v>English language)</v>
      </c>
      <c r="G56" s="3" t="s">
        <v>9</v>
      </c>
    </row>
    <row r="57">
      <c r="A57" s="2" t="s">
        <v>118</v>
      </c>
      <c r="B57" s="2" t="s">
        <v>119</v>
      </c>
      <c r="C57" s="2" t="str">
        <f t="shared" si="1"/>
        <v>070</v>
      </c>
      <c r="D57" s="2">
        <f t="shared" si="2"/>
        <v>3</v>
      </c>
      <c r="E57" s="2" t="str">
        <f>IFERROR(__xludf.DUMMYFUNCTION("split(B57,""("")"),"Derbyshire Dales ")</f>
        <v>Derbyshire Dales </v>
      </c>
      <c r="F57" s="2" t="str">
        <f>IFERROR(__xludf.DUMMYFUNCTION("""COMPUTED_VALUE"""),"English language)")</f>
        <v>English language)</v>
      </c>
      <c r="G57" s="3" t="s">
        <v>9</v>
      </c>
    </row>
    <row r="58">
      <c r="A58" s="2" t="s">
        <v>120</v>
      </c>
      <c r="B58" s="2" t="s">
        <v>121</v>
      </c>
      <c r="C58" s="2" t="str">
        <f t="shared" si="1"/>
        <v>220</v>
      </c>
      <c r="D58" s="2">
        <f t="shared" si="2"/>
        <v>3</v>
      </c>
      <c r="E58" s="2" t="str">
        <f>IFERROR(__xludf.DUMMYFUNCTION("split(B58,""("")"),"East Lindsey ")</f>
        <v>East Lindsey </v>
      </c>
      <c r="F58" s="2" t="str">
        <f>IFERROR(__xludf.DUMMYFUNCTION("""COMPUTED_VALUE"""),"English language)")</f>
        <v>English language)</v>
      </c>
      <c r="G58" s="3" t="s">
        <v>9</v>
      </c>
    </row>
    <row r="59">
      <c r="A59" s="2" t="s">
        <v>122</v>
      </c>
      <c r="B59" s="2" t="s">
        <v>123</v>
      </c>
      <c r="C59" s="2" t="str">
        <f t="shared" si="1"/>
        <v>066</v>
      </c>
      <c r="D59" s="2">
        <f t="shared" si="2"/>
        <v>3</v>
      </c>
      <c r="E59" s="2" t="str">
        <f>IFERROR(__xludf.DUMMYFUNCTION("split(B59,""("")"),"Erewash ")</f>
        <v>Erewash </v>
      </c>
      <c r="F59" s="2" t="str">
        <f>IFERROR(__xludf.DUMMYFUNCTION("""COMPUTED_VALUE"""),"English language)")</f>
        <v>English language)</v>
      </c>
      <c r="G59" s="3" t="s">
        <v>9</v>
      </c>
    </row>
    <row r="60">
      <c r="A60" s="2" t="s">
        <v>124</v>
      </c>
      <c r="B60" s="2" t="s">
        <v>125</v>
      </c>
      <c r="C60" s="2" t="str">
        <f t="shared" si="1"/>
        <v>262</v>
      </c>
      <c r="D60" s="2">
        <f t="shared" si="2"/>
        <v>3</v>
      </c>
      <c r="E60" s="2" t="str">
        <f>IFERROR(__xludf.DUMMYFUNCTION("split(B60,""("")"),"Gedling ")</f>
        <v>Gedling </v>
      </c>
      <c r="F60" s="2" t="str">
        <f>IFERROR(__xludf.DUMMYFUNCTION("""COMPUTED_VALUE"""),"English language)")</f>
        <v>English language)</v>
      </c>
      <c r="G60" s="3" t="s">
        <v>9</v>
      </c>
    </row>
    <row r="61">
      <c r="A61" s="2" t="s">
        <v>126</v>
      </c>
      <c r="B61" s="2" t="s">
        <v>127</v>
      </c>
      <c r="C61" s="2" t="str">
        <f t="shared" si="1"/>
        <v>211</v>
      </c>
      <c r="D61" s="2">
        <f t="shared" si="2"/>
        <v>3</v>
      </c>
      <c r="E61" s="2" t="str">
        <f>IFERROR(__xludf.DUMMYFUNCTION("split(B61,""("")"),"Harborough ")</f>
        <v>Harborough </v>
      </c>
      <c r="F61" s="2" t="str">
        <f>IFERROR(__xludf.DUMMYFUNCTION("""COMPUTED_VALUE"""),"English language)")</f>
        <v>English language)</v>
      </c>
      <c r="G61" s="3" t="s">
        <v>9</v>
      </c>
    </row>
    <row r="62">
      <c r="A62" s="2" t="s">
        <v>128</v>
      </c>
      <c r="B62" s="2" t="s">
        <v>129</v>
      </c>
      <c r="C62" s="2" t="str">
        <f t="shared" si="1"/>
        <v>067</v>
      </c>
      <c r="D62" s="2">
        <f t="shared" si="2"/>
        <v>3</v>
      </c>
      <c r="E62" s="2" t="str">
        <f>IFERROR(__xludf.DUMMYFUNCTION("split(B62,""("")"),"High Peak ")</f>
        <v>High Peak </v>
      </c>
      <c r="F62" s="2" t="str">
        <f>IFERROR(__xludf.DUMMYFUNCTION("""COMPUTED_VALUE"""),"English language)")</f>
        <v>English language)</v>
      </c>
      <c r="G62" s="3" t="s">
        <v>9</v>
      </c>
    </row>
    <row r="63">
      <c r="A63" s="2" t="s">
        <v>130</v>
      </c>
      <c r="B63" s="2" t="s">
        <v>131</v>
      </c>
      <c r="C63" s="2" t="str">
        <f t="shared" si="1"/>
        <v>212</v>
      </c>
      <c r="D63" s="2">
        <f t="shared" si="2"/>
        <v>3</v>
      </c>
      <c r="E63" s="2" t="str">
        <f>IFERROR(__xludf.DUMMYFUNCTION("split(B63,""("")"),"Hinckley and Bosworth ")</f>
        <v>Hinckley and Bosworth </v>
      </c>
      <c r="F63" s="2" t="str">
        <f>IFERROR(__xludf.DUMMYFUNCTION("""COMPUTED_VALUE"""),"English language)")</f>
        <v>English language)</v>
      </c>
      <c r="G63" s="3" t="s">
        <v>9</v>
      </c>
    </row>
    <row r="64">
      <c r="A64" s="2" t="s">
        <v>132</v>
      </c>
      <c r="B64" s="2" t="s">
        <v>133</v>
      </c>
      <c r="C64" s="2" t="str">
        <f t="shared" si="1"/>
        <v>878</v>
      </c>
      <c r="D64" s="2">
        <f t="shared" si="2"/>
        <v>3</v>
      </c>
      <c r="E64" s="2" t="str">
        <f>IFERROR(__xludf.DUMMYFUNCTION("split(B64,""("")"),"Leicester City ")</f>
        <v>Leicester City </v>
      </c>
      <c r="F64" s="2" t="str">
        <f>IFERROR(__xludf.DUMMYFUNCTION("""COMPUTED_VALUE"""),"English language)")</f>
        <v>English language)</v>
      </c>
      <c r="G64" s="3" t="s">
        <v>9</v>
      </c>
    </row>
    <row r="65">
      <c r="A65" s="2" t="s">
        <v>134</v>
      </c>
      <c r="B65" s="2" t="s">
        <v>135</v>
      </c>
      <c r="C65" s="2" t="str">
        <f t="shared" si="1"/>
        <v>221</v>
      </c>
      <c r="D65" s="2">
        <f t="shared" si="2"/>
        <v>3</v>
      </c>
      <c r="E65" s="2" t="str">
        <f>IFERROR(__xludf.DUMMYFUNCTION("split(B65,""("")"),"Lincoln City ")</f>
        <v>Lincoln City </v>
      </c>
      <c r="F65" s="2" t="str">
        <f>IFERROR(__xludf.DUMMYFUNCTION("""COMPUTED_VALUE"""),"English language)")</f>
        <v>English language)</v>
      </c>
      <c r="G65" s="3" t="s">
        <v>9</v>
      </c>
    </row>
    <row r="66">
      <c r="A66" s="2" t="s">
        <v>136</v>
      </c>
      <c r="B66" s="2" t="s">
        <v>137</v>
      </c>
      <c r="C66" s="2" t="str">
        <f t="shared" si="1"/>
        <v>263</v>
      </c>
      <c r="D66" s="2">
        <f t="shared" si="2"/>
        <v>3</v>
      </c>
      <c r="E66" s="2" t="str">
        <f>IFERROR(__xludf.DUMMYFUNCTION("split(B66,""("")"),"Mansfield ")</f>
        <v>Mansfield </v>
      </c>
      <c r="F66" s="2" t="str">
        <f>IFERROR(__xludf.DUMMYFUNCTION("""COMPUTED_VALUE"""),"English language)")</f>
        <v>English language)</v>
      </c>
      <c r="G66" s="3" t="s">
        <v>9</v>
      </c>
    </row>
    <row r="67">
      <c r="A67" s="2" t="s">
        <v>138</v>
      </c>
      <c r="B67" s="2" t="s">
        <v>139</v>
      </c>
      <c r="C67" s="2" t="str">
        <f t="shared" si="1"/>
        <v>214</v>
      </c>
      <c r="D67" s="2">
        <f t="shared" si="2"/>
        <v>3</v>
      </c>
      <c r="E67" s="2" t="str">
        <f>IFERROR(__xludf.DUMMYFUNCTION("split(B67,""("")"),"Melton ")</f>
        <v>Melton </v>
      </c>
      <c r="F67" s="2" t="str">
        <f>IFERROR(__xludf.DUMMYFUNCTION("""COMPUTED_VALUE"""),"English language)")</f>
        <v>English language)</v>
      </c>
      <c r="G67" s="3" t="s">
        <v>9</v>
      </c>
    </row>
    <row r="68">
      <c r="A68" s="2" t="s">
        <v>140</v>
      </c>
      <c r="B68" s="2" t="s">
        <v>141</v>
      </c>
      <c r="C68" s="2" t="str">
        <f t="shared" si="1"/>
        <v>264</v>
      </c>
      <c r="D68" s="2">
        <f t="shared" si="2"/>
        <v>3</v>
      </c>
      <c r="E68" s="2" t="str">
        <f>IFERROR(__xludf.DUMMYFUNCTION("split(B68,""("")"),"Newark and Sherwood ")</f>
        <v>Newark and Sherwood </v>
      </c>
      <c r="F68" s="2" t="str">
        <f>IFERROR(__xludf.DUMMYFUNCTION("""COMPUTED_VALUE"""),"English language)")</f>
        <v>English language)</v>
      </c>
      <c r="G68" s="3" t="s">
        <v>9</v>
      </c>
    </row>
    <row r="69">
      <c r="A69" s="2" t="s">
        <v>142</v>
      </c>
      <c r="B69" s="2" t="s">
        <v>143</v>
      </c>
      <c r="C69" s="2" t="str">
        <f t="shared" si="1"/>
        <v>068</v>
      </c>
      <c r="D69" s="2">
        <f t="shared" si="2"/>
        <v>3</v>
      </c>
      <c r="E69" s="2" t="str">
        <f>IFERROR(__xludf.DUMMYFUNCTION("split(B69,""("")"),"North East Derbyshire ")</f>
        <v>North East Derbyshire </v>
      </c>
      <c r="F69" s="2" t="str">
        <f>IFERROR(__xludf.DUMMYFUNCTION("""COMPUTED_VALUE"""),"English language)")</f>
        <v>English language)</v>
      </c>
      <c r="G69" s="3" t="s">
        <v>9</v>
      </c>
    </row>
    <row r="70">
      <c r="A70" s="2" t="s">
        <v>144</v>
      </c>
      <c r="B70" s="2" t="s">
        <v>145</v>
      </c>
      <c r="C70" s="2" t="str">
        <f t="shared" si="1"/>
        <v>222</v>
      </c>
      <c r="D70" s="2">
        <f t="shared" si="2"/>
        <v>3</v>
      </c>
      <c r="E70" s="2" t="str">
        <f>IFERROR(__xludf.DUMMYFUNCTION("split(B70,""("")"),"North Kesteven ")</f>
        <v>North Kesteven </v>
      </c>
      <c r="F70" s="2" t="str">
        <f>IFERROR(__xludf.DUMMYFUNCTION("""COMPUTED_VALUE"""),"English language)")</f>
        <v>English language)</v>
      </c>
      <c r="G70" s="3" t="s">
        <v>9</v>
      </c>
    </row>
    <row r="71">
      <c r="A71" s="2" t="s">
        <v>146</v>
      </c>
      <c r="B71" s="2" t="s">
        <v>147</v>
      </c>
      <c r="C71" s="2" t="str">
        <f t="shared" si="1"/>
        <v>235</v>
      </c>
      <c r="D71" s="2">
        <f t="shared" si="2"/>
        <v>3</v>
      </c>
      <c r="E71" s="2" t="str">
        <f>IFERROR(__xludf.DUMMYFUNCTION("split(B71,""("")"),"North Northamptonshire ")</f>
        <v>North Northamptonshire </v>
      </c>
      <c r="F71" s="2" t="str">
        <f>IFERROR(__xludf.DUMMYFUNCTION("""COMPUTED_VALUE"""),"English language)")</f>
        <v>English language)</v>
      </c>
      <c r="G71" s="3" t="s">
        <v>9</v>
      </c>
    </row>
    <row r="72">
      <c r="A72" s="2" t="s">
        <v>148</v>
      </c>
      <c r="B72" s="2" t="s">
        <v>149</v>
      </c>
      <c r="C72" s="2" t="str">
        <f t="shared" si="1"/>
        <v>215</v>
      </c>
      <c r="D72" s="2">
        <f t="shared" si="2"/>
        <v>3</v>
      </c>
      <c r="E72" s="2" t="str">
        <f>IFERROR(__xludf.DUMMYFUNCTION("split(B72,""("")"),"North West Leicestershire ")</f>
        <v>North West Leicestershire </v>
      </c>
      <c r="F72" s="2" t="str">
        <f>IFERROR(__xludf.DUMMYFUNCTION("""COMPUTED_VALUE"""),"English language)")</f>
        <v>English language)</v>
      </c>
      <c r="G72" s="3" t="s">
        <v>9</v>
      </c>
    </row>
    <row r="73">
      <c r="A73" s="2" t="s">
        <v>150</v>
      </c>
      <c r="B73" s="2" t="s">
        <v>151</v>
      </c>
      <c r="C73" s="2" t="str">
        <f t="shared" si="1"/>
        <v>899</v>
      </c>
      <c r="D73" s="2">
        <f t="shared" si="2"/>
        <v>3</v>
      </c>
      <c r="E73" s="2" t="str">
        <f>IFERROR(__xludf.DUMMYFUNCTION("split(B73,""("")"),"Nottingham City ")</f>
        <v>Nottingham City </v>
      </c>
      <c r="F73" s="2" t="str">
        <f>IFERROR(__xludf.DUMMYFUNCTION("""COMPUTED_VALUE"""),"English language)")</f>
        <v>English language)</v>
      </c>
      <c r="G73" s="3" t="s">
        <v>9</v>
      </c>
    </row>
    <row r="74">
      <c r="A74" s="2" t="s">
        <v>152</v>
      </c>
      <c r="B74" s="2" t="s">
        <v>153</v>
      </c>
      <c r="C74" s="2" t="str">
        <f t="shared" si="1"/>
        <v>216</v>
      </c>
      <c r="D74" s="2">
        <f t="shared" si="2"/>
        <v>3</v>
      </c>
      <c r="E74" s="2" t="str">
        <f>IFERROR(__xludf.DUMMYFUNCTION("split(B74,""("")"),"Oadby and Wigston ")</f>
        <v>Oadby and Wigston </v>
      </c>
      <c r="F74" s="2" t="str">
        <f>IFERROR(__xludf.DUMMYFUNCTION("""COMPUTED_VALUE"""),"English language)")</f>
        <v>English language)</v>
      </c>
      <c r="G74" s="3" t="s">
        <v>9</v>
      </c>
    </row>
    <row r="75">
      <c r="A75" s="2" t="s">
        <v>154</v>
      </c>
      <c r="B75" s="2" t="s">
        <v>155</v>
      </c>
      <c r="C75" s="2" t="str">
        <f t="shared" si="1"/>
        <v>266</v>
      </c>
      <c r="D75" s="2">
        <f t="shared" si="2"/>
        <v>3</v>
      </c>
      <c r="E75" s="2" t="str">
        <f>IFERROR(__xludf.DUMMYFUNCTION("split(B75,""("")"),"Rushcliffe ")</f>
        <v>Rushcliffe </v>
      </c>
      <c r="F75" s="2" t="str">
        <f>IFERROR(__xludf.DUMMYFUNCTION("""COMPUTED_VALUE"""),"English language)")</f>
        <v>English language)</v>
      </c>
      <c r="G75" s="3" t="s">
        <v>9</v>
      </c>
    </row>
    <row r="76">
      <c r="A76" s="2" t="s">
        <v>156</v>
      </c>
      <c r="B76" s="2" t="s">
        <v>157</v>
      </c>
      <c r="C76" s="2" t="str">
        <f t="shared" si="1"/>
        <v>879</v>
      </c>
      <c r="D76" s="2">
        <f t="shared" si="2"/>
        <v>3</v>
      </c>
      <c r="E76" s="2" t="str">
        <f>IFERROR(__xludf.DUMMYFUNCTION("split(B76,""("")"),"Rutland ")</f>
        <v>Rutland </v>
      </c>
      <c r="F76" s="2" t="str">
        <f>IFERROR(__xludf.DUMMYFUNCTION("""COMPUTED_VALUE"""),"English language)")</f>
        <v>English language)</v>
      </c>
      <c r="G76" s="3" t="s">
        <v>9</v>
      </c>
    </row>
    <row r="77">
      <c r="A77" s="2" t="s">
        <v>158</v>
      </c>
      <c r="B77" s="2" t="s">
        <v>159</v>
      </c>
      <c r="C77" s="2" t="str">
        <f t="shared" si="1"/>
        <v>069</v>
      </c>
      <c r="D77" s="2">
        <f t="shared" si="2"/>
        <v>3</v>
      </c>
      <c r="E77" s="2" t="str">
        <f>IFERROR(__xludf.DUMMYFUNCTION("split(B77,""("")"),"South Derbyshire ")</f>
        <v>South Derbyshire </v>
      </c>
      <c r="F77" s="2" t="str">
        <f>IFERROR(__xludf.DUMMYFUNCTION("""COMPUTED_VALUE"""),"English language)")</f>
        <v>English language)</v>
      </c>
      <c r="G77" s="3" t="s">
        <v>9</v>
      </c>
    </row>
    <row r="78">
      <c r="A78" s="2" t="s">
        <v>160</v>
      </c>
      <c r="B78" s="2" t="s">
        <v>161</v>
      </c>
      <c r="C78" s="2" t="str">
        <f t="shared" si="1"/>
        <v>223</v>
      </c>
      <c r="D78" s="2">
        <f t="shared" si="2"/>
        <v>3</v>
      </c>
      <c r="E78" s="2" t="str">
        <f>IFERROR(__xludf.DUMMYFUNCTION("split(B78,""("")"),"South Holland ")</f>
        <v>South Holland </v>
      </c>
      <c r="F78" s="2" t="str">
        <f>IFERROR(__xludf.DUMMYFUNCTION("""COMPUTED_VALUE"""),"English language)")</f>
        <v>English language)</v>
      </c>
      <c r="G78" s="3" t="s">
        <v>9</v>
      </c>
    </row>
    <row r="79">
      <c r="A79" s="2" t="s">
        <v>162</v>
      </c>
      <c r="B79" s="2" t="s">
        <v>163</v>
      </c>
      <c r="C79" s="2" t="str">
        <f t="shared" si="1"/>
        <v>224</v>
      </c>
      <c r="D79" s="2">
        <f t="shared" si="2"/>
        <v>3</v>
      </c>
      <c r="E79" s="2" t="str">
        <f>IFERROR(__xludf.DUMMYFUNCTION("split(B79,""("")"),"South Kesteven ")</f>
        <v>South Kesteven </v>
      </c>
      <c r="F79" s="2" t="str">
        <f>IFERROR(__xludf.DUMMYFUNCTION("""COMPUTED_VALUE"""),"English language)")</f>
        <v>English language)</v>
      </c>
      <c r="G79" s="3" t="s">
        <v>9</v>
      </c>
    </row>
    <row r="80">
      <c r="A80" s="2" t="s">
        <v>164</v>
      </c>
      <c r="B80" s="2" t="s">
        <v>165</v>
      </c>
      <c r="C80" s="2" t="str">
        <f t="shared" si="1"/>
        <v>225</v>
      </c>
      <c r="D80" s="2">
        <f t="shared" si="2"/>
        <v>3</v>
      </c>
      <c r="E80" s="2" t="str">
        <f>IFERROR(__xludf.DUMMYFUNCTION("split(B80,""("")"),"West Lindsey ")</f>
        <v>West Lindsey </v>
      </c>
      <c r="F80" s="2" t="str">
        <f>IFERROR(__xludf.DUMMYFUNCTION("""COMPUTED_VALUE"""),"English language)")</f>
        <v>English language)</v>
      </c>
      <c r="G80" s="3" t="s">
        <v>9</v>
      </c>
    </row>
    <row r="81">
      <c r="A81" s="2" t="s">
        <v>166</v>
      </c>
      <c r="B81" s="2" t="s">
        <v>167</v>
      </c>
      <c r="C81" s="2" t="str">
        <f t="shared" si="1"/>
        <v>236</v>
      </c>
      <c r="D81" s="2">
        <f t="shared" si="2"/>
        <v>3</v>
      </c>
      <c r="E81" s="2" t="str">
        <f>IFERROR(__xludf.DUMMYFUNCTION("split(B81,""("")"),"West Northamptonshire ")</f>
        <v>West Northamptonshire </v>
      </c>
      <c r="F81" s="2" t="str">
        <f>IFERROR(__xludf.DUMMYFUNCTION("""COMPUTED_VALUE"""),"English language)")</f>
        <v>English language)</v>
      </c>
      <c r="G81" s="3" t="s">
        <v>9</v>
      </c>
    </row>
    <row r="82">
      <c r="A82" s="2" t="s">
        <v>168</v>
      </c>
      <c r="B82" s="2" t="s">
        <v>169</v>
      </c>
      <c r="C82" s="2" t="str">
        <f t="shared" si="1"/>
        <v>501</v>
      </c>
      <c r="D82" s="2">
        <f t="shared" si="2"/>
        <v>3</v>
      </c>
      <c r="E82" s="2" t="str">
        <f>IFERROR(__xludf.DUMMYFUNCTION("split(B82,""("")"),"Barking and Dagenham ")</f>
        <v>Barking and Dagenham </v>
      </c>
      <c r="F82" s="2" t="str">
        <f>IFERROR(__xludf.DUMMYFUNCTION("""COMPUTED_VALUE"""),"English language)")</f>
        <v>English language)</v>
      </c>
      <c r="G82" s="3" t="s">
        <v>9</v>
      </c>
    </row>
    <row r="83">
      <c r="A83" s="2" t="s">
        <v>170</v>
      </c>
      <c r="B83" s="2" t="s">
        <v>171</v>
      </c>
      <c r="C83" s="2" t="str">
        <f t="shared" si="1"/>
        <v>502</v>
      </c>
      <c r="D83" s="2">
        <f t="shared" si="2"/>
        <v>3</v>
      </c>
      <c r="E83" s="2" t="str">
        <f>IFERROR(__xludf.DUMMYFUNCTION("split(B83,""("")"),"Barnet ")</f>
        <v>Barnet </v>
      </c>
      <c r="F83" s="2" t="str">
        <f>IFERROR(__xludf.DUMMYFUNCTION("""COMPUTED_VALUE"""),"English language)")</f>
        <v>English language)</v>
      </c>
      <c r="G83" s="3" t="s">
        <v>9</v>
      </c>
    </row>
    <row r="84">
      <c r="A84" s="2" t="s">
        <v>172</v>
      </c>
      <c r="B84" s="2" t="s">
        <v>173</v>
      </c>
      <c r="C84" s="2" t="str">
        <f t="shared" si="1"/>
        <v>503</v>
      </c>
      <c r="D84" s="2">
        <f t="shared" si="2"/>
        <v>3</v>
      </c>
      <c r="E84" s="2" t="str">
        <f>IFERROR(__xludf.DUMMYFUNCTION("split(B84,""("")"),"Bexley ")</f>
        <v>Bexley </v>
      </c>
      <c r="F84" s="2" t="str">
        <f>IFERROR(__xludf.DUMMYFUNCTION("""COMPUTED_VALUE"""),"English language)")</f>
        <v>English language)</v>
      </c>
      <c r="G84" s="3" t="s">
        <v>9</v>
      </c>
    </row>
    <row r="85">
      <c r="A85" s="2" t="s">
        <v>174</v>
      </c>
      <c r="B85" s="2" t="s">
        <v>175</v>
      </c>
      <c r="C85" s="2" t="str">
        <f t="shared" si="1"/>
        <v>504</v>
      </c>
      <c r="D85" s="2">
        <f t="shared" si="2"/>
        <v>3</v>
      </c>
      <c r="E85" s="2" t="str">
        <f>IFERROR(__xludf.DUMMYFUNCTION("split(B85,""("")"),"Brent ")</f>
        <v>Brent </v>
      </c>
      <c r="F85" s="2" t="str">
        <f>IFERROR(__xludf.DUMMYFUNCTION("""COMPUTED_VALUE"""),"English language)")</f>
        <v>English language)</v>
      </c>
      <c r="G85" s="3" t="s">
        <v>9</v>
      </c>
    </row>
    <row r="86">
      <c r="A86" s="2" t="s">
        <v>176</v>
      </c>
      <c r="B86" s="2" t="s">
        <v>177</v>
      </c>
      <c r="C86" s="2" t="str">
        <f t="shared" si="1"/>
        <v>505</v>
      </c>
      <c r="D86" s="2">
        <f t="shared" si="2"/>
        <v>3</v>
      </c>
      <c r="E86" s="2" t="str">
        <f>IFERROR(__xludf.DUMMYFUNCTION("split(B86,""("")"),"Bromley ")</f>
        <v>Bromley </v>
      </c>
      <c r="F86" s="2" t="str">
        <f>IFERROR(__xludf.DUMMYFUNCTION("""COMPUTED_VALUE"""),"English language)")</f>
        <v>English language)</v>
      </c>
      <c r="G86" s="3" t="s">
        <v>9</v>
      </c>
    </row>
    <row r="87">
      <c r="A87" s="2" t="s">
        <v>178</v>
      </c>
      <c r="B87" s="2" t="s">
        <v>179</v>
      </c>
      <c r="C87" s="2" t="str">
        <f t="shared" si="1"/>
        <v>506</v>
      </c>
      <c r="D87" s="2">
        <f t="shared" si="2"/>
        <v>3</v>
      </c>
      <c r="E87" s="2" t="str">
        <f>IFERROR(__xludf.DUMMYFUNCTION("split(B87,""("")"),"Camden ")</f>
        <v>Camden </v>
      </c>
      <c r="F87" s="2" t="str">
        <f>IFERROR(__xludf.DUMMYFUNCTION("""COMPUTED_VALUE"""),"English language)")</f>
        <v>English language)</v>
      </c>
      <c r="G87" s="3" t="s">
        <v>9</v>
      </c>
    </row>
    <row r="88">
      <c r="A88" s="2" t="s">
        <v>180</v>
      </c>
      <c r="B88" s="2" t="s">
        <v>181</v>
      </c>
      <c r="C88" s="2" t="str">
        <f t="shared" si="1"/>
        <v>508</v>
      </c>
      <c r="D88" s="2">
        <f t="shared" si="2"/>
        <v>3</v>
      </c>
      <c r="E88" s="2" t="str">
        <f>IFERROR(__xludf.DUMMYFUNCTION("split(B88,""("")"),"City of London Corporation ")</f>
        <v>City of London Corporation </v>
      </c>
      <c r="F88" s="2" t="str">
        <f>IFERROR(__xludf.DUMMYFUNCTION("""COMPUTED_VALUE"""),"English language)")</f>
        <v>English language)</v>
      </c>
      <c r="G88" s="3" t="s">
        <v>9</v>
      </c>
    </row>
    <row r="89">
      <c r="A89" s="2" t="s">
        <v>182</v>
      </c>
      <c r="B89" s="2" t="s">
        <v>183</v>
      </c>
      <c r="C89" s="2" t="str">
        <f t="shared" si="1"/>
        <v>507</v>
      </c>
      <c r="D89" s="2">
        <f t="shared" si="2"/>
        <v>3</v>
      </c>
      <c r="E89" s="2" t="str">
        <f>IFERROR(__xludf.DUMMYFUNCTION("split(B89,""("")"),"Croydon ")</f>
        <v>Croydon </v>
      </c>
      <c r="F89" s="2" t="str">
        <f>IFERROR(__xludf.DUMMYFUNCTION("""COMPUTED_VALUE"""),"English language)")</f>
        <v>English language)</v>
      </c>
      <c r="G89" s="3" t="s">
        <v>9</v>
      </c>
    </row>
    <row r="90">
      <c r="A90" s="2" t="s">
        <v>184</v>
      </c>
      <c r="B90" s="2" t="s">
        <v>185</v>
      </c>
      <c r="C90" s="2" t="str">
        <f t="shared" si="1"/>
        <v>509</v>
      </c>
      <c r="D90" s="2">
        <f t="shared" si="2"/>
        <v>3</v>
      </c>
      <c r="E90" s="2" t="str">
        <f>IFERROR(__xludf.DUMMYFUNCTION("split(B90,""("")"),"Ealing ")</f>
        <v>Ealing </v>
      </c>
      <c r="F90" s="2" t="str">
        <f>IFERROR(__xludf.DUMMYFUNCTION("""COMPUTED_VALUE"""),"English language)")</f>
        <v>English language)</v>
      </c>
      <c r="G90" s="3" t="s">
        <v>9</v>
      </c>
    </row>
    <row r="91">
      <c r="A91" s="2" t="s">
        <v>186</v>
      </c>
      <c r="B91" s="2" t="s">
        <v>187</v>
      </c>
      <c r="C91" s="2" t="str">
        <f t="shared" si="1"/>
        <v>510</v>
      </c>
      <c r="D91" s="2">
        <f t="shared" si="2"/>
        <v>3</v>
      </c>
      <c r="E91" s="2" t="str">
        <f>IFERROR(__xludf.DUMMYFUNCTION("split(B91,""("")"),"Enfield ")</f>
        <v>Enfield </v>
      </c>
      <c r="F91" s="2" t="str">
        <f>IFERROR(__xludf.DUMMYFUNCTION("""COMPUTED_VALUE"""),"English language)")</f>
        <v>English language)</v>
      </c>
      <c r="G91" s="3" t="s">
        <v>9</v>
      </c>
    </row>
    <row r="92">
      <c r="A92" s="2" t="s">
        <v>188</v>
      </c>
      <c r="B92" s="2" t="s">
        <v>189</v>
      </c>
      <c r="C92" s="2" t="str">
        <f t="shared" si="1"/>
        <v>511</v>
      </c>
      <c r="D92" s="2">
        <f t="shared" si="2"/>
        <v>3</v>
      </c>
      <c r="E92" s="2" t="str">
        <f>IFERROR(__xludf.DUMMYFUNCTION("split(B92,""("")"),"Greenwich ")</f>
        <v>Greenwich </v>
      </c>
      <c r="F92" s="2" t="str">
        <f>IFERROR(__xludf.DUMMYFUNCTION("""COMPUTED_VALUE"""),"English language)")</f>
        <v>English language)</v>
      </c>
      <c r="G92" s="3" t="s">
        <v>9</v>
      </c>
    </row>
    <row r="93">
      <c r="A93" s="2" t="s">
        <v>190</v>
      </c>
      <c r="B93" s="2" t="s">
        <v>191</v>
      </c>
      <c r="C93" s="2" t="str">
        <f t="shared" si="1"/>
        <v>512</v>
      </c>
      <c r="D93" s="2">
        <f t="shared" si="2"/>
        <v>3</v>
      </c>
      <c r="E93" s="2" t="str">
        <f>IFERROR(__xludf.DUMMYFUNCTION("split(B93,""("")"),"Hackney ")</f>
        <v>Hackney </v>
      </c>
      <c r="F93" s="2" t="str">
        <f>IFERROR(__xludf.DUMMYFUNCTION("""COMPUTED_VALUE"""),"English language)")</f>
        <v>English language)</v>
      </c>
      <c r="G93" s="3" t="s">
        <v>9</v>
      </c>
    </row>
    <row r="94">
      <c r="A94" s="2" t="s">
        <v>192</v>
      </c>
      <c r="B94" s="2" t="s">
        <v>193</v>
      </c>
      <c r="C94" s="2" t="str">
        <f t="shared" si="1"/>
        <v>513</v>
      </c>
      <c r="D94" s="2">
        <f t="shared" si="2"/>
        <v>3</v>
      </c>
      <c r="E94" s="2" t="str">
        <f>IFERROR(__xludf.DUMMYFUNCTION("split(B94,""("")"),"Hammersmith and Fulham ")</f>
        <v>Hammersmith and Fulham </v>
      </c>
      <c r="F94" s="2" t="str">
        <f>IFERROR(__xludf.DUMMYFUNCTION("""COMPUTED_VALUE"""),"English language)")</f>
        <v>English language)</v>
      </c>
      <c r="G94" s="3" t="s">
        <v>9</v>
      </c>
    </row>
    <row r="95">
      <c r="A95" s="2" t="s">
        <v>194</v>
      </c>
      <c r="B95" s="2" t="s">
        <v>195</v>
      </c>
      <c r="C95" s="2" t="str">
        <f t="shared" si="1"/>
        <v>514</v>
      </c>
      <c r="D95" s="2">
        <f t="shared" si="2"/>
        <v>3</v>
      </c>
      <c r="E95" s="2" t="str">
        <f>IFERROR(__xludf.DUMMYFUNCTION("split(B95,""("")"),"Haringey ")</f>
        <v>Haringey </v>
      </c>
      <c r="F95" s="2" t="str">
        <f>IFERROR(__xludf.DUMMYFUNCTION("""COMPUTED_VALUE"""),"English language)")</f>
        <v>English language)</v>
      </c>
      <c r="G95" s="3" t="s">
        <v>9</v>
      </c>
    </row>
    <row r="96">
      <c r="A96" s="2" t="s">
        <v>196</v>
      </c>
      <c r="B96" s="2" t="s">
        <v>197</v>
      </c>
      <c r="C96" s="2" t="str">
        <f t="shared" si="1"/>
        <v>515</v>
      </c>
      <c r="D96" s="2">
        <f t="shared" si="2"/>
        <v>3</v>
      </c>
      <c r="E96" s="2" t="str">
        <f>IFERROR(__xludf.DUMMYFUNCTION("split(B96,""("")"),"Harrow ")</f>
        <v>Harrow </v>
      </c>
      <c r="F96" s="2" t="str">
        <f>IFERROR(__xludf.DUMMYFUNCTION("""COMPUTED_VALUE"""),"English language)")</f>
        <v>English language)</v>
      </c>
      <c r="G96" s="3" t="s">
        <v>9</v>
      </c>
    </row>
    <row r="97">
      <c r="A97" s="2" t="s">
        <v>198</v>
      </c>
      <c r="B97" s="2" t="s">
        <v>199</v>
      </c>
      <c r="C97" s="2" t="str">
        <f t="shared" si="1"/>
        <v>516</v>
      </c>
      <c r="D97" s="2">
        <f t="shared" si="2"/>
        <v>3</v>
      </c>
      <c r="E97" s="2" t="str">
        <f>IFERROR(__xludf.DUMMYFUNCTION("split(B97,""("")"),"Havering ")</f>
        <v>Havering </v>
      </c>
      <c r="F97" s="2" t="str">
        <f>IFERROR(__xludf.DUMMYFUNCTION("""COMPUTED_VALUE"""),"English language)")</f>
        <v>English language)</v>
      </c>
      <c r="G97" s="3" t="s">
        <v>9</v>
      </c>
    </row>
    <row r="98">
      <c r="A98" s="2" t="s">
        <v>200</v>
      </c>
      <c r="B98" s="2" t="s">
        <v>201</v>
      </c>
      <c r="C98" s="2" t="str">
        <f t="shared" si="1"/>
        <v>517</v>
      </c>
      <c r="D98" s="2">
        <f t="shared" si="2"/>
        <v>3</v>
      </c>
      <c r="E98" s="2" t="str">
        <f>IFERROR(__xludf.DUMMYFUNCTION("split(B98,""("")"),"Hillingdon ")</f>
        <v>Hillingdon </v>
      </c>
      <c r="F98" s="2" t="str">
        <f>IFERROR(__xludf.DUMMYFUNCTION("""COMPUTED_VALUE"""),"English language)")</f>
        <v>English language)</v>
      </c>
      <c r="G98" s="3" t="s">
        <v>9</v>
      </c>
    </row>
    <row r="99">
      <c r="A99" s="2" t="s">
        <v>202</v>
      </c>
      <c r="B99" s="2" t="s">
        <v>203</v>
      </c>
      <c r="C99" s="2" t="str">
        <f t="shared" si="1"/>
        <v>518</v>
      </c>
      <c r="D99" s="2">
        <f t="shared" si="2"/>
        <v>3</v>
      </c>
      <c r="E99" s="2" t="str">
        <f>IFERROR(__xludf.DUMMYFUNCTION("split(B99,""("")"),"Hounslow ")</f>
        <v>Hounslow </v>
      </c>
      <c r="F99" s="2" t="str">
        <f>IFERROR(__xludf.DUMMYFUNCTION("""COMPUTED_VALUE"""),"English language)")</f>
        <v>English language)</v>
      </c>
      <c r="G99" s="3" t="s">
        <v>9</v>
      </c>
    </row>
    <row r="100">
      <c r="A100" s="2" t="s">
        <v>204</v>
      </c>
      <c r="B100" s="2" t="s">
        <v>205</v>
      </c>
      <c r="C100" s="2" t="str">
        <f t="shared" si="1"/>
        <v>519</v>
      </c>
      <c r="D100" s="2">
        <f t="shared" si="2"/>
        <v>3</v>
      </c>
      <c r="E100" s="2" t="str">
        <f>IFERROR(__xludf.DUMMYFUNCTION("split(B100,""("")"),"Islington ")</f>
        <v>Islington </v>
      </c>
      <c r="F100" s="2" t="str">
        <f>IFERROR(__xludf.DUMMYFUNCTION("""COMPUTED_VALUE"""),"English language)")</f>
        <v>English language)</v>
      </c>
      <c r="G100" s="3" t="s">
        <v>9</v>
      </c>
    </row>
    <row r="101">
      <c r="A101" s="2" t="s">
        <v>206</v>
      </c>
      <c r="B101" s="2" t="s">
        <v>207</v>
      </c>
      <c r="C101" s="2" t="str">
        <f t="shared" si="1"/>
        <v>520</v>
      </c>
      <c r="D101" s="2">
        <f t="shared" si="2"/>
        <v>3</v>
      </c>
      <c r="E101" s="2" t="str">
        <f>IFERROR(__xludf.DUMMYFUNCTION("split(B101,""("")"),"Kensington and Chelsea ")</f>
        <v>Kensington and Chelsea </v>
      </c>
      <c r="F101" s="2" t="str">
        <f>IFERROR(__xludf.DUMMYFUNCTION("""COMPUTED_VALUE"""),"English language)")</f>
        <v>English language)</v>
      </c>
      <c r="G101" s="3" t="s">
        <v>9</v>
      </c>
    </row>
    <row r="102">
      <c r="A102" s="2" t="s">
        <v>208</v>
      </c>
      <c r="B102" s="2" t="s">
        <v>209</v>
      </c>
      <c r="C102" s="2" t="str">
        <f t="shared" si="1"/>
        <v>521</v>
      </c>
      <c r="D102" s="2">
        <f t="shared" si="2"/>
        <v>3</v>
      </c>
      <c r="E102" s="2" t="str">
        <f>IFERROR(__xludf.DUMMYFUNCTION("split(B102,""("")"),"Kingston-Upon-Thames ")</f>
        <v>Kingston-Upon-Thames </v>
      </c>
      <c r="F102" s="2" t="str">
        <f>IFERROR(__xludf.DUMMYFUNCTION("""COMPUTED_VALUE"""),"English language)")</f>
        <v>English language)</v>
      </c>
      <c r="G102" s="3" t="s">
        <v>9</v>
      </c>
    </row>
    <row r="103">
      <c r="A103" s="2" t="s">
        <v>210</v>
      </c>
      <c r="B103" s="2" t="s">
        <v>211</v>
      </c>
      <c r="C103" s="2" t="str">
        <f t="shared" si="1"/>
        <v>522</v>
      </c>
      <c r="D103" s="2">
        <f t="shared" si="2"/>
        <v>3</v>
      </c>
      <c r="E103" s="2" t="str">
        <f>IFERROR(__xludf.DUMMYFUNCTION("split(B103,""("")"),"Lambeth ")</f>
        <v>Lambeth </v>
      </c>
      <c r="F103" s="2" t="str">
        <f>IFERROR(__xludf.DUMMYFUNCTION("""COMPUTED_VALUE"""),"English language)")</f>
        <v>English language)</v>
      </c>
      <c r="G103" s="3" t="s">
        <v>9</v>
      </c>
    </row>
    <row r="104">
      <c r="A104" s="2" t="s">
        <v>212</v>
      </c>
      <c r="B104" s="2" t="s">
        <v>213</v>
      </c>
      <c r="C104" s="2" t="str">
        <f t="shared" si="1"/>
        <v>523</v>
      </c>
      <c r="D104" s="2">
        <f t="shared" si="2"/>
        <v>3</v>
      </c>
      <c r="E104" s="2" t="str">
        <f>IFERROR(__xludf.DUMMYFUNCTION("split(B104,""("")"),"Lewisham ")</f>
        <v>Lewisham </v>
      </c>
      <c r="F104" s="2" t="str">
        <f>IFERROR(__xludf.DUMMYFUNCTION("""COMPUTED_VALUE"""),"English language)")</f>
        <v>English language)</v>
      </c>
      <c r="G104" s="3" t="s">
        <v>9</v>
      </c>
    </row>
    <row r="105">
      <c r="A105" s="2" t="s">
        <v>214</v>
      </c>
      <c r="B105" s="2" t="s">
        <v>215</v>
      </c>
      <c r="C105" s="2" t="str">
        <f t="shared" si="1"/>
        <v>524</v>
      </c>
      <c r="D105" s="2">
        <f t="shared" si="2"/>
        <v>3</v>
      </c>
      <c r="E105" s="2" t="str">
        <f>IFERROR(__xludf.DUMMYFUNCTION("split(B105,""("")"),"Merton ")</f>
        <v>Merton </v>
      </c>
      <c r="F105" s="2" t="str">
        <f>IFERROR(__xludf.DUMMYFUNCTION("""COMPUTED_VALUE"""),"English language)")</f>
        <v>English language)</v>
      </c>
      <c r="G105" s="3" t="s">
        <v>9</v>
      </c>
    </row>
    <row r="106">
      <c r="A106" s="2" t="s">
        <v>216</v>
      </c>
      <c r="B106" s="2" t="s">
        <v>217</v>
      </c>
      <c r="C106" s="2" t="str">
        <f t="shared" si="1"/>
        <v>525</v>
      </c>
      <c r="D106" s="2">
        <f t="shared" si="2"/>
        <v>3</v>
      </c>
      <c r="E106" s="2" t="str">
        <f>IFERROR(__xludf.DUMMYFUNCTION("split(B106,""("")"),"Newham ")</f>
        <v>Newham </v>
      </c>
      <c r="F106" s="2" t="str">
        <f>IFERROR(__xludf.DUMMYFUNCTION("""COMPUTED_VALUE"""),"English language)")</f>
        <v>English language)</v>
      </c>
      <c r="G106" s="3" t="s">
        <v>9</v>
      </c>
    </row>
    <row r="107">
      <c r="A107" s="2" t="s">
        <v>218</v>
      </c>
      <c r="B107" s="2" t="s">
        <v>219</v>
      </c>
      <c r="C107" s="2" t="str">
        <f t="shared" si="1"/>
        <v>526</v>
      </c>
      <c r="D107" s="2">
        <f t="shared" si="2"/>
        <v>3</v>
      </c>
      <c r="E107" s="2" t="str">
        <f>IFERROR(__xludf.DUMMYFUNCTION("split(B107,""("")"),"Redbridge ")</f>
        <v>Redbridge </v>
      </c>
      <c r="F107" s="2" t="str">
        <f>IFERROR(__xludf.DUMMYFUNCTION("""COMPUTED_VALUE"""),"English language)")</f>
        <v>English language)</v>
      </c>
      <c r="G107" s="3" t="s">
        <v>9</v>
      </c>
    </row>
    <row r="108">
      <c r="A108" s="2" t="s">
        <v>220</v>
      </c>
      <c r="B108" s="2" t="s">
        <v>221</v>
      </c>
      <c r="C108" s="2" t="str">
        <f t="shared" si="1"/>
        <v>527</v>
      </c>
      <c r="D108" s="2">
        <f t="shared" si="2"/>
        <v>3</v>
      </c>
      <c r="E108" s="2" t="str">
        <f>IFERROR(__xludf.DUMMYFUNCTION("split(B108,""("")"),"Richmond-Upon-Thames ")</f>
        <v>Richmond-Upon-Thames </v>
      </c>
      <c r="F108" s="2" t="str">
        <f>IFERROR(__xludf.DUMMYFUNCTION("""COMPUTED_VALUE"""),"English language)")</f>
        <v>English language)</v>
      </c>
      <c r="G108" s="3" t="s">
        <v>9</v>
      </c>
    </row>
    <row r="109">
      <c r="A109" s="2" t="s">
        <v>222</v>
      </c>
      <c r="B109" s="2" t="s">
        <v>223</v>
      </c>
      <c r="C109" s="2" t="str">
        <f t="shared" si="1"/>
        <v>528</v>
      </c>
      <c r="D109" s="2">
        <f t="shared" si="2"/>
        <v>3</v>
      </c>
      <c r="E109" s="2" t="str">
        <f>IFERROR(__xludf.DUMMYFUNCTION("split(B109,""("")"),"Southwark ")</f>
        <v>Southwark </v>
      </c>
      <c r="F109" s="2" t="str">
        <f>IFERROR(__xludf.DUMMYFUNCTION("""COMPUTED_VALUE"""),"English language)")</f>
        <v>English language)</v>
      </c>
      <c r="G109" s="3" t="s">
        <v>9</v>
      </c>
    </row>
    <row r="110">
      <c r="A110" s="2" t="s">
        <v>224</v>
      </c>
      <c r="B110" s="2" t="s">
        <v>225</v>
      </c>
      <c r="C110" s="2" t="str">
        <f t="shared" si="1"/>
        <v>529</v>
      </c>
      <c r="D110" s="2">
        <f t="shared" si="2"/>
        <v>3</v>
      </c>
      <c r="E110" s="2" t="str">
        <f>IFERROR(__xludf.DUMMYFUNCTION("split(B110,""("")"),"Sutton ")</f>
        <v>Sutton </v>
      </c>
      <c r="F110" s="2" t="str">
        <f>IFERROR(__xludf.DUMMYFUNCTION("""COMPUTED_VALUE"""),"English language)")</f>
        <v>English language)</v>
      </c>
      <c r="G110" s="3" t="s">
        <v>9</v>
      </c>
    </row>
    <row r="111">
      <c r="A111" s="2" t="s">
        <v>226</v>
      </c>
      <c r="B111" s="2" t="s">
        <v>227</v>
      </c>
      <c r="C111" s="2" t="str">
        <f t="shared" si="1"/>
        <v>530</v>
      </c>
      <c r="D111" s="2">
        <f t="shared" si="2"/>
        <v>3</v>
      </c>
      <c r="E111" s="2" t="str">
        <f>IFERROR(__xludf.DUMMYFUNCTION("split(B111,""("")"),"Tower Hamlets ")</f>
        <v>Tower Hamlets </v>
      </c>
      <c r="F111" s="2" t="str">
        <f>IFERROR(__xludf.DUMMYFUNCTION("""COMPUTED_VALUE"""),"English language)")</f>
        <v>English language)</v>
      </c>
      <c r="G111" s="3" t="s">
        <v>9</v>
      </c>
    </row>
    <row r="112">
      <c r="A112" s="2" t="s">
        <v>228</v>
      </c>
      <c r="B112" s="2" t="s">
        <v>229</v>
      </c>
      <c r="C112" s="2" t="str">
        <f t="shared" si="1"/>
        <v>531</v>
      </c>
      <c r="D112" s="2">
        <f t="shared" si="2"/>
        <v>3</v>
      </c>
      <c r="E112" s="2" t="str">
        <f>IFERROR(__xludf.DUMMYFUNCTION("split(B112,""("")"),"Waltham Forest ")</f>
        <v>Waltham Forest </v>
      </c>
      <c r="F112" s="2" t="str">
        <f>IFERROR(__xludf.DUMMYFUNCTION("""COMPUTED_VALUE"""),"English language)")</f>
        <v>English language)</v>
      </c>
      <c r="G112" s="3" t="s">
        <v>9</v>
      </c>
    </row>
    <row r="113">
      <c r="A113" s="2" t="s">
        <v>230</v>
      </c>
      <c r="B113" s="2" t="s">
        <v>231</v>
      </c>
      <c r="C113" s="2" t="str">
        <f t="shared" si="1"/>
        <v>532</v>
      </c>
      <c r="D113" s="2">
        <f t="shared" si="2"/>
        <v>3</v>
      </c>
      <c r="E113" s="2" t="str">
        <f>IFERROR(__xludf.DUMMYFUNCTION("split(B113,""("")"),"Wandsworth ")</f>
        <v>Wandsworth </v>
      </c>
      <c r="F113" s="2" t="str">
        <f>IFERROR(__xludf.DUMMYFUNCTION("""COMPUTED_VALUE"""),"English language)")</f>
        <v>English language)</v>
      </c>
      <c r="G113" s="3" t="s">
        <v>9</v>
      </c>
    </row>
    <row r="114">
      <c r="A114" s="2" t="s">
        <v>232</v>
      </c>
      <c r="B114" s="2" t="s">
        <v>233</v>
      </c>
      <c r="C114" s="2" t="str">
        <f t="shared" si="1"/>
        <v>533</v>
      </c>
      <c r="D114" s="2">
        <f t="shared" si="2"/>
        <v>3</v>
      </c>
      <c r="E114" s="2" t="str">
        <f>IFERROR(__xludf.DUMMYFUNCTION("split(B114,""("")"),"Westminster ")</f>
        <v>Westminster </v>
      </c>
      <c r="F114" s="2" t="str">
        <f>IFERROR(__xludf.DUMMYFUNCTION("""COMPUTED_VALUE"""),"English language)")</f>
        <v>English language)</v>
      </c>
      <c r="G114" s="3" t="s">
        <v>9</v>
      </c>
    </row>
    <row r="115">
      <c r="A115" s="2" t="s">
        <v>234</v>
      </c>
      <c r="B115" s="2" t="s">
        <v>235</v>
      </c>
      <c r="C115" s="2" t="str">
        <f t="shared" si="1"/>
        <v>874</v>
      </c>
      <c r="D115" s="2">
        <f t="shared" si="2"/>
        <v>3</v>
      </c>
      <c r="E115" s="2" t="str">
        <f>IFERROR(__xludf.DUMMYFUNCTION("split(B115,""("")"),"Darlington ")</f>
        <v>Darlington </v>
      </c>
      <c r="F115" s="2" t="str">
        <f>IFERROR(__xludf.DUMMYFUNCTION("""COMPUTED_VALUE"""),"English language)")</f>
        <v>English language)</v>
      </c>
      <c r="G115" s="3" t="s">
        <v>9</v>
      </c>
    </row>
    <row r="116">
      <c r="A116" s="2" t="s">
        <v>236</v>
      </c>
      <c r="B116" s="2" t="s">
        <v>237</v>
      </c>
      <c r="C116" s="2" t="str">
        <f t="shared" si="1"/>
        <v>706</v>
      </c>
      <c r="D116" s="2">
        <f t="shared" si="2"/>
        <v>3</v>
      </c>
      <c r="E116" s="2" t="str">
        <f>IFERROR(__xludf.DUMMYFUNCTION("split(B116,""("")"),"Durham ")</f>
        <v>Durham </v>
      </c>
      <c r="F116" s="2" t="str">
        <f>IFERROR(__xludf.DUMMYFUNCTION("""COMPUTED_VALUE"""),"English language)")</f>
        <v>English language)</v>
      </c>
      <c r="G116" s="3" t="s">
        <v>9</v>
      </c>
    </row>
    <row r="117">
      <c r="A117" s="2" t="s">
        <v>238</v>
      </c>
      <c r="B117" s="2" t="s">
        <v>239</v>
      </c>
      <c r="C117" s="2" t="str">
        <f t="shared" si="1"/>
        <v>410</v>
      </c>
      <c r="D117" s="2">
        <f t="shared" si="2"/>
        <v>3</v>
      </c>
      <c r="E117" s="2" t="str">
        <f>IFERROR(__xludf.DUMMYFUNCTION("split(B117,""("")"),"Gateshead ")</f>
        <v>Gateshead </v>
      </c>
      <c r="F117" s="2" t="str">
        <f>IFERROR(__xludf.DUMMYFUNCTION("""COMPUTED_VALUE"""),"English language)")</f>
        <v>English language)</v>
      </c>
      <c r="G117" s="3" t="s">
        <v>9</v>
      </c>
    </row>
    <row r="118">
      <c r="A118" s="2" t="s">
        <v>240</v>
      </c>
      <c r="B118" s="2" t="s">
        <v>241</v>
      </c>
      <c r="C118" s="2" t="str">
        <f t="shared" si="1"/>
        <v>859</v>
      </c>
      <c r="D118" s="2">
        <f t="shared" si="2"/>
        <v>3</v>
      </c>
      <c r="E118" s="2" t="str">
        <f>IFERROR(__xludf.DUMMYFUNCTION("split(B118,""("")"),"Hartlepool ")</f>
        <v>Hartlepool </v>
      </c>
      <c r="F118" s="2" t="str">
        <f>IFERROR(__xludf.DUMMYFUNCTION("""COMPUTED_VALUE"""),"English language)")</f>
        <v>English language)</v>
      </c>
      <c r="G118" s="3" t="s">
        <v>9</v>
      </c>
    </row>
    <row r="119">
      <c r="A119" s="2" t="s">
        <v>242</v>
      </c>
      <c r="B119" s="2" t="s">
        <v>243</v>
      </c>
      <c r="C119" s="2" t="str">
        <f t="shared" si="1"/>
        <v>861</v>
      </c>
      <c r="D119" s="2">
        <f t="shared" si="2"/>
        <v>3</v>
      </c>
      <c r="E119" s="2" t="str">
        <f>IFERROR(__xludf.DUMMYFUNCTION("split(B119,""("")"),"Middlesbrough ")</f>
        <v>Middlesbrough </v>
      </c>
      <c r="F119" s="2" t="str">
        <f>IFERROR(__xludf.DUMMYFUNCTION("""COMPUTED_VALUE"""),"English language)")</f>
        <v>English language)</v>
      </c>
      <c r="G119" s="3" t="s">
        <v>9</v>
      </c>
    </row>
    <row r="120">
      <c r="A120" s="2" t="s">
        <v>244</v>
      </c>
      <c r="B120" s="2" t="s">
        <v>245</v>
      </c>
      <c r="C120" s="2" t="str">
        <f t="shared" si="1"/>
        <v>416</v>
      </c>
      <c r="D120" s="2">
        <f t="shared" si="2"/>
        <v>3</v>
      </c>
      <c r="E120" s="2" t="str">
        <f>IFERROR(__xludf.DUMMYFUNCTION("split(B120,""("")"),"Newcastle Upon Tyne ")</f>
        <v>Newcastle Upon Tyne </v>
      </c>
      <c r="F120" s="2" t="str">
        <f>IFERROR(__xludf.DUMMYFUNCTION("""COMPUTED_VALUE"""),"English language)")</f>
        <v>English language)</v>
      </c>
      <c r="G120" s="3" t="s">
        <v>9</v>
      </c>
    </row>
    <row r="121">
      <c r="A121" s="2" t="s">
        <v>246</v>
      </c>
      <c r="B121" s="2" t="s">
        <v>247</v>
      </c>
      <c r="C121" s="2" t="str">
        <f t="shared" si="1"/>
        <v>417</v>
      </c>
      <c r="D121" s="2">
        <f t="shared" si="2"/>
        <v>3</v>
      </c>
      <c r="E121" s="2" t="str">
        <f>IFERROR(__xludf.DUMMYFUNCTION("split(B121,""("")"),"North Tyneside ")</f>
        <v>North Tyneside </v>
      </c>
      <c r="F121" s="2" t="str">
        <f>IFERROR(__xludf.DUMMYFUNCTION("""COMPUTED_VALUE"""),"English language)")</f>
        <v>English language)</v>
      </c>
      <c r="G121" s="3" t="s">
        <v>9</v>
      </c>
    </row>
    <row r="122">
      <c r="A122" s="2" t="s">
        <v>248</v>
      </c>
      <c r="B122" s="2" t="s">
        <v>249</v>
      </c>
      <c r="C122" s="2" t="str">
        <f t="shared" si="1"/>
        <v>707</v>
      </c>
      <c r="D122" s="2">
        <f t="shared" si="2"/>
        <v>3</v>
      </c>
      <c r="E122" s="2" t="str">
        <f>IFERROR(__xludf.DUMMYFUNCTION("split(B122,""("")"),"Northumberland ")</f>
        <v>Northumberland </v>
      </c>
      <c r="F122" s="2" t="str">
        <f>IFERROR(__xludf.DUMMYFUNCTION("""COMPUTED_VALUE"""),"English language)")</f>
        <v>English language)</v>
      </c>
      <c r="G122" s="3" t="s">
        <v>9</v>
      </c>
    </row>
    <row r="123">
      <c r="A123" s="2" t="s">
        <v>250</v>
      </c>
      <c r="B123" s="2" t="s">
        <v>251</v>
      </c>
      <c r="C123" s="2" t="str">
        <f t="shared" si="1"/>
        <v>860</v>
      </c>
      <c r="D123" s="2">
        <f t="shared" si="2"/>
        <v>3</v>
      </c>
      <c r="E123" s="2" t="str">
        <f>IFERROR(__xludf.DUMMYFUNCTION("split(B123,""("")"),"Redcar and Cleveland ")</f>
        <v>Redcar and Cleveland </v>
      </c>
      <c r="F123" s="2" t="str">
        <f>IFERROR(__xludf.DUMMYFUNCTION("""COMPUTED_VALUE"""),"English language)")</f>
        <v>English language)</v>
      </c>
      <c r="G123" s="3" t="s">
        <v>9</v>
      </c>
    </row>
    <row r="124">
      <c r="A124" s="2" t="s">
        <v>252</v>
      </c>
      <c r="B124" s="2" t="s">
        <v>253</v>
      </c>
      <c r="C124" s="2" t="str">
        <f t="shared" si="1"/>
        <v>648</v>
      </c>
      <c r="D124" s="2">
        <f t="shared" si="2"/>
        <v>3</v>
      </c>
      <c r="E124" s="2" t="str">
        <f>IFERROR(__xludf.DUMMYFUNCTION("split(B124,""("")"),"River Tees ")</f>
        <v>River Tees </v>
      </c>
      <c r="F124" s="2" t="str">
        <f>IFERROR(__xludf.DUMMYFUNCTION("""COMPUTED_VALUE"""),"English language)")</f>
        <v>English language)</v>
      </c>
      <c r="G124" s="3" t="s">
        <v>9</v>
      </c>
    </row>
    <row r="125">
      <c r="A125" s="2" t="s">
        <v>254</v>
      </c>
      <c r="B125" s="2" t="s">
        <v>255</v>
      </c>
      <c r="C125" s="2" t="str">
        <f t="shared" si="1"/>
        <v>427</v>
      </c>
      <c r="D125" s="2">
        <f t="shared" si="2"/>
        <v>3</v>
      </c>
      <c r="E125" s="2" t="str">
        <f>IFERROR(__xludf.DUMMYFUNCTION("split(B125,""("")"),"South Tyneside ")</f>
        <v>South Tyneside </v>
      </c>
      <c r="F125" s="2" t="str">
        <f>IFERROR(__xludf.DUMMYFUNCTION("""COMPUTED_VALUE"""),"English language)")</f>
        <v>English language)</v>
      </c>
      <c r="G125" s="3" t="s">
        <v>9</v>
      </c>
    </row>
    <row r="126">
      <c r="A126" s="2" t="s">
        <v>256</v>
      </c>
      <c r="B126" s="2" t="s">
        <v>257</v>
      </c>
      <c r="C126" s="2" t="str">
        <f t="shared" si="1"/>
        <v>862</v>
      </c>
      <c r="D126" s="2">
        <f t="shared" si="2"/>
        <v>3</v>
      </c>
      <c r="E126" s="2" t="str">
        <f>IFERROR(__xludf.DUMMYFUNCTION("split(B126,""("")"),"Stockton On Tees ")</f>
        <v>Stockton On Tees </v>
      </c>
      <c r="F126" s="2" t="str">
        <f>IFERROR(__xludf.DUMMYFUNCTION("""COMPUTED_VALUE"""),"English language)")</f>
        <v>English language)</v>
      </c>
      <c r="G126" s="3" t="s">
        <v>9</v>
      </c>
    </row>
    <row r="127">
      <c r="A127" s="2" t="s">
        <v>258</v>
      </c>
      <c r="B127" s="2" t="s">
        <v>259</v>
      </c>
      <c r="C127" s="2" t="str">
        <f t="shared" si="1"/>
        <v>429</v>
      </c>
      <c r="D127" s="2">
        <f t="shared" si="2"/>
        <v>3</v>
      </c>
      <c r="E127" s="2" t="str">
        <f>IFERROR(__xludf.DUMMYFUNCTION("split(B127,""("")"),"Sunderland ")</f>
        <v>Sunderland </v>
      </c>
      <c r="F127" s="2" t="str">
        <f>IFERROR(__xludf.DUMMYFUNCTION("""COMPUTED_VALUE"""),"English language)")</f>
        <v>English language)</v>
      </c>
      <c r="G127" s="3" t="s">
        <v>9</v>
      </c>
    </row>
    <row r="128">
      <c r="A128" s="2" t="s">
        <v>260</v>
      </c>
      <c r="B128" s="2" t="s">
        <v>261</v>
      </c>
      <c r="C128" s="2" t="str">
        <f t="shared" si="1"/>
        <v>897</v>
      </c>
      <c r="D128" s="2">
        <f t="shared" si="2"/>
        <v>3</v>
      </c>
      <c r="E128" s="2" t="str">
        <f>IFERROR(__xludf.DUMMYFUNCTION("split(B128,""("")"),"Blackburn ")</f>
        <v>Blackburn </v>
      </c>
      <c r="F128" s="2" t="str">
        <f>IFERROR(__xludf.DUMMYFUNCTION("""COMPUTED_VALUE"""),"English language)")</f>
        <v>English language)</v>
      </c>
      <c r="G128" s="3" t="s">
        <v>9</v>
      </c>
    </row>
    <row r="129">
      <c r="A129" s="2" t="s">
        <v>262</v>
      </c>
      <c r="B129" s="2" t="s">
        <v>263</v>
      </c>
      <c r="C129" s="2" t="str">
        <f t="shared" si="1"/>
        <v>898</v>
      </c>
      <c r="D129" s="2">
        <f t="shared" si="2"/>
        <v>3</v>
      </c>
      <c r="E129" s="2" t="str">
        <f>IFERROR(__xludf.DUMMYFUNCTION("split(B129,""("")"),"Blackpool ")</f>
        <v>Blackpool </v>
      </c>
      <c r="F129" s="2" t="str">
        <f>IFERROR(__xludf.DUMMYFUNCTION("""COMPUTED_VALUE"""),"English language)")</f>
        <v>English language)</v>
      </c>
      <c r="G129" s="3" t="s">
        <v>9</v>
      </c>
    </row>
    <row r="130">
      <c r="A130" s="2" t="s">
        <v>264</v>
      </c>
      <c r="B130" s="2" t="s">
        <v>265</v>
      </c>
      <c r="C130" s="2" t="str">
        <f t="shared" si="1"/>
        <v>403</v>
      </c>
      <c r="D130" s="2">
        <f t="shared" si="2"/>
        <v>3</v>
      </c>
      <c r="E130" s="2" t="str">
        <f>IFERROR(__xludf.DUMMYFUNCTION("split(B130,""("")"),"Bolton ")</f>
        <v>Bolton </v>
      </c>
      <c r="F130" s="2" t="str">
        <f>IFERROR(__xludf.DUMMYFUNCTION("""COMPUTED_VALUE"""),"English language)")</f>
        <v>English language)</v>
      </c>
      <c r="G130" s="3" t="s">
        <v>9</v>
      </c>
    </row>
    <row r="131">
      <c r="A131" s="2" t="s">
        <v>266</v>
      </c>
      <c r="B131" s="2" t="s">
        <v>267</v>
      </c>
      <c r="C131" s="2" t="str">
        <f t="shared" si="1"/>
        <v>196</v>
      </c>
      <c r="D131" s="2">
        <f t="shared" si="2"/>
        <v>3</v>
      </c>
      <c r="E131" s="2" t="str">
        <f>IFERROR(__xludf.DUMMYFUNCTION("split(B131,""("")"),"Burnley ")</f>
        <v>Burnley </v>
      </c>
      <c r="F131" s="2" t="str">
        <f>IFERROR(__xludf.DUMMYFUNCTION("""COMPUTED_VALUE"""),"English language)")</f>
        <v>English language)</v>
      </c>
      <c r="G131" s="3" t="s">
        <v>9</v>
      </c>
    </row>
    <row r="132">
      <c r="A132" s="2" t="s">
        <v>268</v>
      </c>
      <c r="B132" s="2" t="s">
        <v>269</v>
      </c>
      <c r="C132" s="2" t="str">
        <f t="shared" si="1"/>
        <v>405</v>
      </c>
      <c r="D132" s="2">
        <f t="shared" si="2"/>
        <v>3</v>
      </c>
      <c r="E132" s="2" t="str">
        <f>IFERROR(__xludf.DUMMYFUNCTION("split(B132,""("")"),"Bury ")</f>
        <v>Bury </v>
      </c>
      <c r="F132" s="2" t="str">
        <f>IFERROR(__xludf.DUMMYFUNCTION("""COMPUTED_VALUE"""),"English language)")</f>
        <v>English language)</v>
      </c>
      <c r="G132" s="3" t="s">
        <v>9</v>
      </c>
    </row>
    <row r="133">
      <c r="A133" s="2" t="s">
        <v>270</v>
      </c>
      <c r="B133" s="2" t="s">
        <v>271</v>
      </c>
      <c r="C133" s="2" t="str">
        <f t="shared" si="1"/>
        <v>703</v>
      </c>
      <c r="D133" s="2">
        <f t="shared" si="2"/>
        <v>3</v>
      </c>
      <c r="E133" s="2" t="str">
        <f>IFERROR(__xludf.DUMMYFUNCTION("split(B133,""("")"),"Cheshire East ")</f>
        <v>Cheshire East </v>
      </c>
      <c r="F133" s="2" t="str">
        <f>IFERROR(__xludf.DUMMYFUNCTION("""COMPUTED_VALUE"""),"English language)")</f>
        <v>English language)</v>
      </c>
      <c r="G133" s="3" t="s">
        <v>9</v>
      </c>
    </row>
    <row r="134">
      <c r="A134" s="2" t="s">
        <v>272</v>
      </c>
      <c r="B134" s="2" t="s">
        <v>273</v>
      </c>
      <c r="C134" s="2" t="str">
        <f t="shared" si="1"/>
        <v>704</v>
      </c>
      <c r="D134" s="2">
        <f t="shared" si="2"/>
        <v>3</v>
      </c>
      <c r="E134" s="2" t="str">
        <f>IFERROR(__xludf.DUMMYFUNCTION("split(B134,""("")"),"Cheshire West and Chester ")</f>
        <v>Cheshire West and Chester </v>
      </c>
      <c r="F134" s="2" t="str">
        <f>IFERROR(__xludf.DUMMYFUNCTION("""COMPUTED_VALUE"""),"English language)")</f>
        <v>English language)</v>
      </c>
      <c r="G134" s="3" t="s">
        <v>9</v>
      </c>
    </row>
    <row r="135">
      <c r="A135" s="2" t="s">
        <v>274</v>
      </c>
      <c r="B135" s="2" t="s">
        <v>275</v>
      </c>
      <c r="C135" s="2" t="str">
        <f t="shared" si="1"/>
        <v>197</v>
      </c>
      <c r="D135" s="2">
        <f t="shared" si="2"/>
        <v>3</v>
      </c>
      <c r="E135" s="2" t="str">
        <f>IFERROR(__xludf.DUMMYFUNCTION("split(B135,""("")"),"Chorley ")</f>
        <v>Chorley </v>
      </c>
      <c r="F135" s="2" t="str">
        <f>IFERROR(__xludf.DUMMYFUNCTION("""COMPUTED_VALUE"""),"English language)")</f>
        <v>English language)</v>
      </c>
      <c r="G135" s="3" t="s">
        <v>9</v>
      </c>
    </row>
    <row r="136">
      <c r="A136" s="2" t="s">
        <v>276</v>
      </c>
      <c r="B136" s="2" t="s">
        <v>277</v>
      </c>
      <c r="C136" s="2" t="str">
        <f t="shared" si="1"/>
        <v>055</v>
      </c>
      <c r="D136" s="2">
        <f t="shared" si="2"/>
        <v>3</v>
      </c>
      <c r="E136" s="2" t="str">
        <f>IFERROR(__xludf.DUMMYFUNCTION("split(B136,""("")"),"Cumberland ")</f>
        <v>Cumberland </v>
      </c>
      <c r="F136" s="2" t="str">
        <f>IFERROR(__xludf.DUMMYFUNCTION("""COMPUTED_VALUE"""),"English language)")</f>
        <v>English language)</v>
      </c>
      <c r="G136" s="3" t="s">
        <v>9</v>
      </c>
    </row>
    <row r="137">
      <c r="A137" s="2" t="s">
        <v>278</v>
      </c>
      <c r="B137" s="2" t="s">
        <v>279</v>
      </c>
      <c r="C137" s="2" t="str">
        <f t="shared" si="1"/>
        <v>198</v>
      </c>
      <c r="D137" s="2">
        <f t="shared" si="2"/>
        <v>3</v>
      </c>
      <c r="E137" s="2" t="str">
        <f>IFERROR(__xludf.DUMMYFUNCTION("split(B137,""("")"),"Fylde ")</f>
        <v>Fylde </v>
      </c>
      <c r="F137" s="2" t="str">
        <f>IFERROR(__xludf.DUMMYFUNCTION("""COMPUTED_VALUE"""),"English language)")</f>
        <v>English language)</v>
      </c>
      <c r="G137" s="3" t="s">
        <v>9</v>
      </c>
    </row>
    <row r="138">
      <c r="A138" s="2" t="s">
        <v>280</v>
      </c>
      <c r="B138" s="2" t="s">
        <v>281</v>
      </c>
      <c r="C138" s="2" t="str">
        <f t="shared" si="1"/>
        <v>889</v>
      </c>
      <c r="D138" s="2">
        <f t="shared" si="2"/>
        <v>3</v>
      </c>
      <c r="E138" s="2" t="str">
        <f>IFERROR(__xludf.DUMMYFUNCTION("split(B138,""("")"),"Halton ")</f>
        <v>Halton </v>
      </c>
      <c r="F138" s="2" t="str">
        <f>IFERROR(__xludf.DUMMYFUNCTION("""COMPUTED_VALUE"""),"English language)")</f>
        <v>English language)</v>
      </c>
      <c r="G138" s="3" t="s">
        <v>9</v>
      </c>
    </row>
    <row r="139">
      <c r="A139" s="2" t="s">
        <v>282</v>
      </c>
      <c r="B139" s="2" t="s">
        <v>283</v>
      </c>
      <c r="C139" s="2" t="str">
        <f t="shared" si="1"/>
        <v>199</v>
      </c>
      <c r="D139" s="2">
        <f t="shared" si="2"/>
        <v>3</v>
      </c>
      <c r="E139" s="2" t="str">
        <f>IFERROR(__xludf.DUMMYFUNCTION("split(B139,""("")"),"Hyndburn ")</f>
        <v>Hyndburn </v>
      </c>
      <c r="F139" s="2" t="str">
        <f>IFERROR(__xludf.DUMMYFUNCTION("""COMPUTED_VALUE"""),"English language)")</f>
        <v>English language)</v>
      </c>
      <c r="G139" s="3" t="s">
        <v>9</v>
      </c>
    </row>
    <row r="140">
      <c r="A140" s="2" t="s">
        <v>284</v>
      </c>
      <c r="B140" s="2" t="s">
        <v>285</v>
      </c>
      <c r="C140" s="2" t="str">
        <f t="shared" si="1"/>
        <v>412</v>
      </c>
      <c r="D140" s="2">
        <f t="shared" si="2"/>
        <v>3</v>
      </c>
      <c r="E140" s="2" t="str">
        <f>IFERROR(__xludf.DUMMYFUNCTION("split(B140,""("")"),"Knowsley ")</f>
        <v>Knowsley </v>
      </c>
      <c r="F140" s="2" t="str">
        <f>IFERROR(__xludf.DUMMYFUNCTION("""COMPUTED_VALUE"""),"English language)")</f>
        <v>English language)</v>
      </c>
      <c r="G140" s="3" t="s">
        <v>9</v>
      </c>
    </row>
    <row r="141">
      <c r="A141" s="2" t="s">
        <v>286</v>
      </c>
      <c r="B141" s="2" t="s">
        <v>287</v>
      </c>
      <c r="C141" s="2" t="str">
        <f t="shared" si="1"/>
        <v>200</v>
      </c>
      <c r="D141" s="2">
        <f t="shared" si="2"/>
        <v>3</v>
      </c>
      <c r="E141" s="2" t="str">
        <f>IFERROR(__xludf.DUMMYFUNCTION("split(B141,""("")"),"Lancaster City ")</f>
        <v>Lancaster City </v>
      </c>
      <c r="F141" s="2" t="str">
        <f>IFERROR(__xludf.DUMMYFUNCTION("""COMPUTED_VALUE"""),"English language)")</f>
        <v>English language)</v>
      </c>
      <c r="G141" s="3" t="s">
        <v>9</v>
      </c>
    </row>
    <row r="142">
      <c r="A142" s="2" t="s">
        <v>288</v>
      </c>
      <c r="B142" s="2" t="s">
        <v>289</v>
      </c>
      <c r="C142" s="2" t="str">
        <f t="shared" si="1"/>
        <v>414</v>
      </c>
      <c r="D142" s="2">
        <f t="shared" si="2"/>
        <v>3</v>
      </c>
      <c r="E142" s="2" t="str">
        <f>IFERROR(__xludf.DUMMYFUNCTION("split(B142,""("")"),"Liverpool ")</f>
        <v>Liverpool </v>
      </c>
      <c r="F142" s="2" t="str">
        <f>IFERROR(__xludf.DUMMYFUNCTION("""COMPUTED_VALUE"""),"English language)")</f>
        <v>English language)</v>
      </c>
      <c r="G142" s="3" t="s">
        <v>9</v>
      </c>
    </row>
    <row r="143">
      <c r="A143" s="2" t="s">
        <v>290</v>
      </c>
      <c r="B143" s="2" t="s">
        <v>291</v>
      </c>
      <c r="C143" s="2" t="str">
        <f t="shared" si="1"/>
        <v>415</v>
      </c>
      <c r="D143" s="2">
        <f t="shared" si="2"/>
        <v>3</v>
      </c>
      <c r="E143" s="2" t="str">
        <f>IFERROR(__xludf.DUMMYFUNCTION("split(B143,""("")"),"Manchester ")</f>
        <v>Manchester </v>
      </c>
      <c r="F143" s="2" t="str">
        <f>IFERROR(__xludf.DUMMYFUNCTION("""COMPUTED_VALUE"""),"English language)")</f>
        <v>English language)</v>
      </c>
      <c r="G143" s="3" t="s">
        <v>9</v>
      </c>
    </row>
    <row r="144">
      <c r="A144" s="2" t="s">
        <v>292</v>
      </c>
      <c r="B144" s="2" t="s">
        <v>293</v>
      </c>
      <c r="C144" s="2" t="str">
        <f t="shared" si="1"/>
        <v>418</v>
      </c>
      <c r="D144" s="2">
        <f t="shared" si="2"/>
        <v>3</v>
      </c>
      <c r="E144" s="2" t="str">
        <f>IFERROR(__xludf.DUMMYFUNCTION("split(B144,""("")"),"Oldham ")</f>
        <v>Oldham </v>
      </c>
      <c r="F144" s="2" t="str">
        <f>IFERROR(__xludf.DUMMYFUNCTION("""COMPUTED_VALUE"""),"English language)")</f>
        <v>English language)</v>
      </c>
      <c r="G144" s="3" t="s">
        <v>9</v>
      </c>
    </row>
    <row r="145">
      <c r="A145" s="2" t="s">
        <v>294</v>
      </c>
      <c r="B145" s="2" t="s">
        <v>295</v>
      </c>
      <c r="C145" s="2" t="str">
        <f t="shared" si="1"/>
        <v>201</v>
      </c>
      <c r="D145" s="2">
        <f t="shared" si="2"/>
        <v>3</v>
      </c>
      <c r="E145" s="2" t="str">
        <f>IFERROR(__xludf.DUMMYFUNCTION("split(B145,""("")"),"Pendle ")</f>
        <v>Pendle </v>
      </c>
      <c r="F145" s="2" t="str">
        <f>IFERROR(__xludf.DUMMYFUNCTION("""COMPUTED_VALUE"""),"English language)")</f>
        <v>English language)</v>
      </c>
      <c r="G145" s="3" t="s">
        <v>9</v>
      </c>
    </row>
    <row r="146">
      <c r="A146" s="2" t="s">
        <v>296</v>
      </c>
      <c r="B146" s="2" t="s">
        <v>297</v>
      </c>
      <c r="C146" s="2" t="str">
        <f t="shared" si="1"/>
        <v>202</v>
      </c>
      <c r="D146" s="2">
        <f t="shared" si="2"/>
        <v>3</v>
      </c>
      <c r="E146" s="2" t="str">
        <f>IFERROR(__xludf.DUMMYFUNCTION("split(B146,""("")"),"Preston ")</f>
        <v>Preston </v>
      </c>
      <c r="F146" s="2" t="str">
        <f>IFERROR(__xludf.DUMMYFUNCTION("""COMPUTED_VALUE"""),"English language)")</f>
        <v>English language)</v>
      </c>
      <c r="G146" s="3" t="s">
        <v>9</v>
      </c>
    </row>
    <row r="147">
      <c r="A147" s="2" t="s">
        <v>298</v>
      </c>
      <c r="B147" s="2" t="s">
        <v>299</v>
      </c>
      <c r="C147" s="2" t="str">
        <f t="shared" si="1"/>
        <v>203</v>
      </c>
      <c r="D147" s="2">
        <f t="shared" si="2"/>
        <v>3</v>
      </c>
      <c r="E147" s="2" t="str">
        <f>IFERROR(__xludf.DUMMYFUNCTION("split(B147,""("")"),"Ribble Valley ")</f>
        <v>Ribble Valley </v>
      </c>
      <c r="F147" s="2" t="str">
        <f>IFERROR(__xludf.DUMMYFUNCTION("""COMPUTED_VALUE"""),"English language)")</f>
        <v>English language)</v>
      </c>
      <c r="G147" s="3" t="s">
        <v>9</v>
      </c>
    </row>
    <row r="148">
      <c r="A148" s="2" t="s">
        <v>300</v>
      </c>
      <c r="B148" s="2" t="s">
        <v>301</v>
      </c>
      <c r="C148" s="2" t="str">
        <f t="shared" si="1"/>
        <v>419</v>
      </c>
      <c r="D148" s="2">
        <f t="shared" si="2"/>
        <v>3</v>
      </c>
      <c r="E148" s="2" t="str">
        <f>IFERROR(__xludf.DUMMYFUNCTION("split(B148,""("")"),"Rochdale ")</f>
        <v>Rochdale </v>
      </c>
      <c r="F148" s="2" t="str">
        <f>IFERROR(__xludf.DUMMYFUNCTION("""COMPUTED_VALUE"""),"English language)")</f>
        <v>English language)</v>
      </c>
      <c r="G148" s="3" t="s">
        <v>9</v>
      </c>
    </row>
    <row r="149">
      <c r="A149" s="2" t="s">
        <v>302</v>
      </c>
      <c r="B149" s="2" t="s">
        <v>303</v>
      </c>
      <c r="C149" s="2" t="str">
        <f t="shared" si="1"/>
        <v>204</v>
      </c>
      <c r="D149" s="2">
        <f t="shared" si="2"/>
        <v>3</v>
      </c>
      <c r="E149" s="2" t="str">
        <f>IFERROR(__xludf.DUMMYFUNCTION("split(B149,""("")"),"Rossendale ")</f>
        <v>Rossendale </v>
      </c>
      <c r="F149" s="2" t="str">
        <f>IFERROR(__xludf.DUMMYFUNCTION("""COMPUTED_VALUE"""),"English language)")</f>
        <v>English language)</v>
      </c>
      <c r="G149" s="3" t="s">
        <v>9</v>
      </c>
    </row>
    <row r="150">
      <c r="A150" s="2" t="s">
        <v>304</v>
      </c>
      <c r="B150" s="2" t="s">
        <v>305</v>
      </c>
      <c r="C150" s="2" t="str">
        <f t="shared" si="1"/>
        <v>422</v>
      </c>
      <c r="D150" s="2">
        <f t="shared" si="2"/>
        <v>3</v>
      </c>
      <c r="E150" s="2" t="str">
        <f>IFERROR(__xludf.DUMMYFUNCTION("split(B150,""("")"),"Salford ")</f>
        <v>Salford </v>
      </c>
      <c r="F150" s="2" t="str">
        <f>IFERROR(__xludf.DUMMYFUNCTION("""COMPUTED_VALUE"""),"English language)")</f>
        <v>English language)</v>
      </c>
      <c r="G150" s="3" t="s">
        <v>9</v>
      </c>
    </row>
    <row r="151">
      <c r="A151" s="2" t="s">
        <v>306</v>
      </c>
      <c r="B151" s="2" t="s">
        <v>307</v>
      </c>
      <c r="C151" s="2" t="str">
        <f t="shared" si="1"/>
        <v>424</v>
      </c>
      <c r="D151" s="2">
        <f t="shared" si="2"/>
        <v>3</v>
      </c>
      <c r="E151" s="2" t="str">
        <f>IFERROR(__xludf.DUMMYFUNCTION("split(B151,""("")"),"Sefton ")</f>
        <v>Sefton </v>
      </c>
      <c r="F151" s="2" t="str">
        <f>IFERROR(__xludf.DUMMYFUNCTION("""COMPUTED_VALUE"""),"English language)")</f>
        <v>English language)</v>
      </c>
      <c r="G151" s="3" t="s">
        <v>9</v>
      </c>
    </row>
    <row r="152">
      <c r="A152" s="2" t="s">
        <v>308</v>
      </c>
      <c r="B152" s="2" t="s">
        <v>309</v>
      </c>
      <c r="C152" s="2" t="str">
        <f t="shared" si="1"/>
        <v>205</v>
      </c>
      <c r="D152" s="2">
        <f t="shared" si="2"/>
        <v>3</v>
      </c>
      <c r="E152" s="2" t="str">
        <f>IFERROR(__xludf.DUMMYFUNCTION("split(B152,""("")"),"South Ribble ")</f>
        <v>South Ribble </v>
      </c>
      <c r="F152" s="2" t="str">
        <f>IFERROR(__xludf.DUMMYFUNCTION("""COMPUTED_VALUE"""),"English language)")</f>
        <v>English language)</v>
      </c>
      <c r="G152" s="3" t="s">
        <v>9</v>
      </c>
    </row>
    <row r="153">
      <c r="A153" s="2" t="s">
        <v>310</v>
      </c>
      <c r="B153" s="2" t="s">
        <v>311</v>
      </c>
      <c r="C153" s="2" t="str">
        <f t="shared" si="1"/>
        <v>421</v>
      </c>
      <c r="D153" s="2">
        <f t="shared" si="2"/>
        <v>3</v>
      </c>
      <c r="E153" s="2" t="str">
        <f>IFERROR(__xludf.DUMMYFUNCTION("split(B153,""("")"),"St Helens ")</f>
        <v>St Helens </v>
      </c>
      <c r="F153" s="2" t="str">
        <f>IFERROR(__xludf.DUMMYFUNCTION("""COMPUTED_VALUE"""),"English language)")</f>
        <v>English language)</v>
      </c>
      <c r="G153" s="3" t="s">
        <v>9</v>
      </c>
    </row>
    <row r="154">
      <c r="A154" s="2" t="s">
        <v>312</v>
      </c>
      <c r="B154" s="2" t="s">
        <v>313</v>
      </c>
      <c r="C154" s="2" t="str">
        <f t="shared" si="1"/>
        <v>428</v>
      </c>
      <c r="D154" s="2">
        <f t="shared" si="2"/>
        <v>3</v>
      </c>
      <c r="E154" s="2" t="str">
        <f>IFERROR(__xludf.DUMMYFUNCTION("split(B154,""("")"),"Stockport ")</f>
        <v>Stockport </v>
      </c>
      <c r="F154" s="2" t="str">
        <f>IFERROR(__xludf.DUMMYFUNCTION("""COMPUTED_VALUE"""),"English language)")</f>
        <v>English language)</v>
      </c>
      <c r="G154" s="3" t="s">
        <v>9</v>
      </c>
    </row>
    <row r="155">
      <c r="A155" s="2" t="s">
        <v>314</v>
      </c>
      <c r="B155" s="2" t="s">
        <v>315</v>
      </c>
      <c r="C155" s="2" t="str">
        <f t="shared" si="1"/>
        <v>430</v>
      </c>
      <c r="D155" s="2">
        <f t="shared" si="2"/>
        <v>3</v>
      </c>
      <c r="E155" s="2" t="str">
        <f>IFERROR(__xludf.DUMMYFUNCTION("split(B155,""("")"),"Tameside ")</f>
        <v>Tameside </v>
      </c>
      <c r="F155" s="2" t="str">
        <f>IFERROR(__xludf.DUMMYFUNCTION("""COMPUTED_VALUE"""),"English language)")</f>
        <v>English language)</v>
      </c>
      <c r="G155" s="3" t="s">
        <v>9</v>
      </c>
    </row>
    <row r="156">
      <c r="A156" s="2" t="s">
        <v>316</v>
      </c>
      <c r="B156" s="2" t="s">
        <v>317</v>
      </c>
      <c r="C156" s="2" t="str">
        <f t="shared" si="1"/>
        <v>431</v>
      </c>
      <c r="D156" s="2">
        <f t="shared" si="2"/>
        <v>3</v>
      </c>
      <c r="E156" s="2" t="str">
        <f>IFERROR(__xludf.DUMMYFUNCTION("split(B156,""("")"),"Trafford ")</f>
        <v>Trafford </v>
      </c>
      <c r="F156" s="2" t="str">
        <f>IFERROR(__xludf.DUMMYFUNCTION("""COMPUTED_VALUE"""),"English language)")</f>
        <v>English language)</v>
      </c>
      <c r="G156" s="3" t="s">
        <v>9</v>
      </c>
    </row>
    <row r="157">
      <c r="A157" s="2" t="s">
        <v>318</v>
      </c>
      <c r="B157" s="2" t="s">
        <v>319</v>
      </c>
      <c r="C157" s="2" t="str">
        <f t="shared" si="1"/>
        <v>890</v>
      </c>
      <c r="D157" s="2">
        <f t="shared" si="2"/>
        <v>3</v>
      </c>
      <c r="E157" s="2" t="str">
        <f>IFERROR(__xludf.DUMMYFUNCTION("split(B157,""("")"),"Warrington ")</f>
        <v>Warrington </v>
      </c>
      <c r="F157" s="2" t="str">
        <f>IFERROR(__xludf.DUMMYFUNCTION("""COMPUTED_VALUE"""),"English language)")</f>
        <v>English language)</v>
      </c>
      <c r="G157" s="3" t="s">
        <v>9</v>
      </c>
    </row>
    <row r="158">
      <c r="A158" s="2" t="s">
        <v>320</v>
      </c>
      <c r="B158" s="2" t="s">
        <v>321</v>
      </c>
      <c r="C158" s="2" t="str">
        <f t="shared" si="1"/>
        <v>206</v>
      </c>
      <c r="D158" s="2">
        <f t="shared" si="2"/>
        <v>3</v>
      </c>
      <c r="E158" s="2" t="str">
        <f>IFERROR(__xludf.DUMMYFUNCTION("split(B158,""("")"),"West Lancashire ")</f>
        <v>West Lancashire </v>
      </c>
      <c r="F158" s="2" t="str">
        <f>IFERROR(__xludf.DUMMYFUNCTION("""COMPUTED_VALUE"""),"English language)")</f>
        <v>English language)</v>
      </c>
      <c r="G158" s="3" t="s">
        <v>9</v>
      </c>
    </row>
    <row r="159">
      <c r="A159" s="2" t="s">
        <v>322</v>
      </c>
      <c r="B159" s="2" t="s">
        <v>323</v>
      </c>
      <c r="C159" s="2" t="str">
        <f t="shared" si="1"/>
        <v>056</v>
      </c>
      <c r="D159" s="2">
        <f t="shared" si="2"/>
        <v>3</v>
      </c>
      <c r="E159" s="2" t="str">
        <f>IFERROR(__xludf.DUMMYFUNCTION("split(B159,""("")"),"Westmorland and Furness ")</f>
        <v>Westmorland and Furness </v>
      </c>
      <c r="F159" s="2" t="str">
        <f>IFERROR(__xludf.DUMMYFUNCTION("""COMPUTED_VALUE"""),"English language)")</f>
        <v>English language)</v>
      </c>
      <c r="G159" s="3" t="s">
        <v>9</v>
      </c>
    </row>
    <row r="160">
      <c r="A160" s="2" t="s">
        <v>324</v>
      </c>
      <c r="B160" s="2" t="s">
        <v>325</v>
      </c>
      <c r="C160" s="2" t="str">
        <f t="shared" si="1"/>
        <v>434</v>
      </c>
      <c r="D160" s="2">
        <f t="shared" si="2"/>
        <v>3</v>
      </c>
      <c r="E160" s="2" t="str">
        <f>IFERROR(__xludf.DUMMYFUNCTION("split(B160,""("")"),"Wigan ")</f>
        <v>Wigan </v>
      </c>
      <c r="F160" s="2" t="str">
        <f>IFERROR(__xludf.DUMMYFUNCTION("""COMPUTED_VALUE"""),"English language)")</f>
        <v>English language)</v>
      </c>
      <c r="G160" s="3" t="s">
        <v>9</v>
      </c>
    </row>
    <row r="161">
      <c r="A161" s="2" t="s">
        <v>326</v>
      </c>
      <c r="B161" s="2" t="s">
        <v>327</v>
      </c>
      <c r="C161" s="2" t="str">
        <f t="shared" si="1"/>
        <v>435</v>
      </c>
      <c r="D161" s="2">
        <f t="shared" si="2"/>
        <v>3</v>
      </c>
      <c r="E161" s="2" t="str">
        <f>IFERROR(__xludf.DUMMYFUNCTION("split(B161,""("")"),"Wirral ")</f>
        <v>Wirral </v>
      </c>
      <c r="F161" s="2" t="str">
        <f>IFERROR(__xludf.DUMMYFUNCTION("""COMPUTED_VALUE"""),"English language)")</f>
        <v>English language)</v>
      </c>
      <c r="G161" s="3" t="s">
        <v>9</v>
      </c>
    </row>
    <row r="162">
      <c r="A162" s="2" t="s">
        <v>328</v>
      </c>
      <c r="B162" s="2" t="s">
        <v>329</v>
      </c>
      <c r="C162" s="2" t="str">
        <f t="shared" si="1"/>
        <v>207</v>
      </c>
      <c r="D162" s="2">
        <f t="shared" si="2"/>
        <v>3</v>
      </c>
      <c r="E162" s="2" t="str">
        <f>IFERROR(__xludf.DUMMYFUNCTION("split(B162,""("")"),"Wyre ")</f>
        <v>Wyre </v>
      </c>
      <c r="F162" s="2" t="str">
        <f>IFERROR(__xludf.DUMMYFUNCTION("""COMPUTED_VALUE"""),"English language)")</f>
        <v>English language)</v>
      </c>
      <c r="G162" s="3" t="s">
        <v>9</v>
      </c>
    </row>
    <row r="163">
      <c r="A163" s="2" t="s">
        <v>330</v>
      </c>
      <c r="B163" s="2" t="s">
        <v>331</v>
      </c>
      <c r="C163" s="2" t="str">
        <f t="shared" si="1"/>
        <v>323</v>
      </c>
      <c r="D163" s="2">
        <f t="shared" si="2"/>
        <v>3</v>
      </c>
      <c r="E163" s="2" t="str">
        <f>IFERROR(__xludf.DUMMYFUNCTION("split(B163,""("")"),"Adur ")</f>
        <v>Adur </v>
      </c>
      <c r="F163" s="2" t="str">
        <f>IFERROR(__xludf.DUMMYFUNCTION("""COMPUTED_VALUE"""),"English language)")</f>
        <v>English language)</v>
      </c>
      <c r="G163" s="3" t="s">
        <v>9</v>
      </c>
    </row>
    <row r="164">
      <c r="A164" s="2" t="s">
        <v>332</v>
      </c>
      <c r="B164" s="2" t="s">
        <v>333</v>
      </c>
      <c r="C164" s="2" t="str">
        <f t="shared" si="1"/>
        <v>324</v>
      </c>
      <c r="D164" s="2">
        <f t="shared" si="2"/>
        <v>3</v>
      </c>
      <c r="E164" s="2" t="str">
        <f>IFERROR(__xludf.DUMMYFUNCTION("split(B164,""("")"),"Arun ")</f>
        <v>Arun </v>
      </c>
      <c r="F164" s="2" t="str">
        <f>IFERROR(__xludf.DUMMYFUNCTION("""COMPUTED_VALUE"""),"English language)")</f>
        <v>English language)</v>
      </c>
      <c r="G164" s="3" t="s">
        <v>9</v>
      </c>
    </row>
    <row r="165">
      <c r="A165" s="2" t="s">
        <v>334</v>
      </c>
      <c r="B165" s="2" t="s">
        <v>335</v>
      </c>
      <c r="C165" s="2" t="str">
        <f t="shared" si="1"/>
        <v>179</v>
      </c>
      <c r="D165" s="2">
        <f t="shared" si="2"/>
        <v>3</v>
      </c>
      <c r="E165" s="2" t="str">
        <f>IFERROR(__xludf.DUMMYFUNCTION("split(B165,""("")"),"Ashford ")</f>
        <v>Ashford </v>
      </c>
      <c r="F165" s="2" t="str">
        <f>IFERROR(__xludf.DUMMYFUNCTION("""COMPUTED_VALUE"""),"English language)")</f>
        <v>English language)</v>
      </c>
      <c r="G165" s="3" t="s">
        <v>9</v>
      </c>
    </row>
    <row r="166">
      <c r="A166" s="2" t="s">
        <v>336</v>
      </c>
      <c r="B166" s="2" t="s">
        <v>337</v>
      </c>
      <c r="C166" s="2" t="str">
        <f t="shared" si="1"/>
        <v>131</v>
      </c>
      <c r="D166" s="2">
        <f t="shared" si="2"/>
        <v>3</v>
      </c>
      <c r="E166" s="2" t="str">
        <f>IFERROR(__xludf.DUMMYFUNCTION("split(B166,""("")"),"Basingstoke and Deane ")</f>
        <v>Basingstoke and Deane </v>
      </c>
      <c r="F166" s="2" t="str">
        <f>IFERROR(__xludf.DUMMYFUNCTION("""COMPUTED_VALUE"""),"English language)")</f>
        <v>English language)</v>
      </c>
      <c r="G166" s="3" t="s">
        <v>9</v>
      </c>
    </row>
    <row r="167">
      <c r="A167" s="2" t="s">
        <v>338</v>
      </c>
      <c r="B167" s="2" t="s">
        <v>339</v>
      </c>
      <c r="C167" s="2" t="str">
        <f t="shared" si="1"/>
        <v>882</v>
      </c>
      <c r="D167" s="2">
        <f t="shared" si="2"/>
        <v>3</v>
      </c>
      <c r="E167" s="2" t="str">
        <f>IFERROR(__xludf.DUMMYFUNCTION("split(B167,""("")"),"Bracknell Forest ")</f>
        <v>Bracknell Forest </v>
      </c>
      <c r="F167" s="2" t="str">
        <f>IFERROR(__xludf.DUMMYFUNCTION("""COMPUTED_VALUE"""),"English language)")</f>
        <v>English language)</v>
      </c>
      <c r="G167" s="3" t="s">
        <v>9</v>
      </c>
    </row>
    <row r="168">
      <c r="A168" s="2" t="s">
        <v>340</v>
      </c>
      <c r="B168" s="2" t="s">
        <v>341</v>
      </c>
      <c r="C168" s="2" t="str">
        <f t="shared" si="1"/>
        <v>875</v>
      </c>
      <c r="D168" s="2">
        <f t="shared" si="2"/>
        <v>3</v>
      </c>
      <c r="E168" s="2" t="str">
        <f>IFERROR(__xludf.DUMMYFUNCTION("split(B168,""("")"),"Brighton and Hove ")</f>
        <v>Brighton and Hove </v>
      </c>
      <c r="F168" s="2" t="str">
        <f>IFERROR(__xludf.DUMMYFUNCTION("""COMPUTED_VALUE"""),"English language)")</f>
        <v>English language)</v>
      </c>
      <c r="G168" s="3" t="s">
        <v>9</v>
      </c>
    </row>
    <row r="169">
      <c r="A169" s="2" t="s">
        <v>342</v>
      </c>
      <c r="B169" s="2" t="s">
        <v>343</v>
      </c>
      <c r="C169" s="2" t="str">
        <f t="shared" si="1"/>
        <v>021</v>
      </c>
      <c r="D169" s="2">
        <f t="shared" si="2"/>
        <v>3</v>
      </c>
      <c r="E169" s="2" t="str">
        <f>IFERROR(__xludf.DUMMYFUNCTION("split(B169,""("")"),"Buckinghamshire ")</f>
        <v>Buckinghamshire </v>
      </c>
      <c r="F169" s="2" t="str">
        <f>IFERROR(__xludf.DUMMYFUNCTION("""COMPUTED_VALUE"""),"English language)")</f>
        <v>English language)</v>
      </c>
      <c r="G169" s="3" t="s">
        <v>9</v>
      </c>
    </row>
    <row r="170">
      <c r="A170" s="2" t="s">
        <v>344</v>
      </c>
      <c r="B170" s="2" t="s">
        <v>345</v>
      </c>
      <c r="C170" s="2" t="str">
        <f t="shared" si="1"/>
        <v>180</v>
      </c>
      <c r="D170" s="2">
        <f t="shared" si="2"/>
        <v>3</v>
      </c>
      <c r="E170" s="2" t="str">
        <f>IFERROR(__xludf.DUMMYFUNCTION("split(B170,""("")"),"Canterbury City ")</f>
        <v>Canterbury City </v>
      </c>
      <c r="F170" s="2" t="str">
        <f>IFERROR(__xludf.DUMMYFUNCTION("""COMPUTED_VALUE"""),"English language)")</f>
        <v>English language)</v>
      </c>
      <c r="G170" s="3" t="s">
        <v>9</v>
      </c>
    </row>
    <row r="171">
      <c r="A171" s="2" t="s">
        <v>346</v>
      </c>
      <c r="B171" s="2" t="s">
        <v>347</v>
      </c>
      <c r="C171" s="2" t="str">
        <f t="shared" si="1"/>
        <v>268</v>
      </c>
      <c r="D171" s="2">
        <f t="shared" si="2"/>
        <v>3</v>
      </c>
      <c r="E171" s="2" t="str">
        <f>IFERROR(__xludf.DUMMYFUNCTION("split(B171,""("")"),"Cherwell ")</f>
        <v>Cherwell </v>
      </c>
      <c r="F171" s="2" t="str">
        <f>IFERROR(__xludf.DUMMYFUNCTION("""COMPUTED_VALUE"""),"English language)")</f>
        <v>English language)</v>
      </c>
      <c r="G171" s="3" t="s">
        <v>9</v>
      </c>
    </row>
    <row r="172">
      <c r="A172" s="2" t="s">
        <v>348</v>
      </c>
      <c r="B172" s="2" t="s">
        <v>349</v>
      </c>
      <c r="C172" s="2" t="str">
        <f t="shared" si="1"/>
        <v>325</v>
      </c>
      <c r="D172" s="2">
        <f t="shared" si="2"/>
        <v>3</v>
      </c>
      <c r="E172" s="2" t="str">
        <f>IFERROR(__xludf.DUMMYFUNCTION("split(B172,""("")"),"Chichester ")</f>
        <v>Chichester </v>
      </c>
      <c r="F172" s="2" t="str">
        <f>IFERROR(__xludf.DUMMYFUNCTION("""COMPUTED_VALUE"""),"English language)")</f>
        <v>English language)</v>
      </c>
      <c r="G172" s="3" t="s">
        <v>9</v>
      </c>
    </row>
    <row r="173">
      <c r="A173" s="2" t="s">
        <v>350</v>
      </c>
      <c r="B173" s="2" t="s">
        <v>351</v>
      </c>
      <c r="C173" s="2" t="str">
        <f t="shared" si="1"/>
        <v>326</v>
      </c>
      <c r="D173" s="2">
        <f t="shared" si="2"/>
        <v>3</v>
      </c>
      <c r="E173" s="2" t="str">
        <f>IFERROR(__xludf.DUMMYFUNCTION("split(B173,""("")"),"Crawley ")</f>
        <v>Crawley </v>
      </c>
      <c r="F173" s="2" t="str">
        <f>IFERROR(__xludf.DUMMYFUNCTION("""COMPUTED_VALUE"""),"English language)")</f>
        <v>English language)</v>
      </c>
      <c r="G173" s="3" t="s">
        <v>9</v>
      </c>
    </row>
    <row r="174">
      <c r="A174" s="2" t="s">
        <v>352</v>
      </c>
      <c r="B174" s="2" t="s">
        <v>353</v>
      </c>
      <c r="C174" s="2" t="str">
        <f t="shared" si="1"/>
        <v>181</v>
      </c>
      <c r="D174" s="2">
        <f t="shared" si="2"/>
        <v>3</v>
      </c>
      <c r="E174" s="2" t="str">
        <f>IFERROR(__xludf.DUMMYFUNCTION("split(B174,""("")"),"Dartford ")</f>
        <v>Dartford </v>
      </c>
      <c r="F174" s="2" t="str">
        <f>IFERROR(__xludf.DUMMYFUNCTION("""COMPUTED_VALUE"""),"English language)")</f>
        <v>English language)</v>
      </c>
      <c r="G174" s="3" t="s">
        <v>9</v>
      </c>
    </row>
    <row r="175">
      <c r="A175" s="2" t="s">
        <v>354</v>
      </c>
      <c r="B175" s="2" t="s">
        <v>355</v>
      </c>
      <c r="C175" s="2" t="str">
        <f t="shared" si="1"/>
        <v>182</v>
      </c>
      <c r="D175" s="2">
        <f t="shared" si="2"/>
        <v>3</v>
      </c>
      <c r="E175" s="2" t="str">
        <f>IFERROR(__xludf.DUMMYFUNCTION("split(B175,""("")"),"Dover ")</f>
        <v>Dover </v>
      </c>
      <c r="F175" s="2" t="str">
        <f>IFERROR(__xludf.DUMMYFUNCTION("""COMPUTED_VALUE"""),"English language)")</f>
        <v>English language)</v>
      </c>
      <c r="G175" s="3" t="s">
        <v>9</v>
      </c>
    </row>
    <row r="176">
      <c r="A176" s="2" t="s">
        <v>356</v>
      </c>
      <c r="B176" s="2" t="s">
        <v>357</v>
      </c>
      <c r="C176" s="2" t="str">
        <f t="shared" si="1"/>
        <v>132</v>
      </c>
      <c r="D176" s="2">
        <f t="shared" si="2"/>
        <v>3</v>
      </c>
      <c r="E176" s="2" t="str">
        <f>IFERROR(__xludf.DUMMYFUNCTION("split(B176,""("")"),"East Hampshire ")</f>
        <v>East Hampshire </v>
      </c>
      <c r="F176" s="2" t="str">
        <f>IFERROR(__xludf.DUMMYFUNCTION("""COMPUTED_VALUE"""),"English language)")</f>
        <v>English language)</v>
      </c>
      <c r="G176" s="3" t="s">
        <v>9</v>
      </c>
    </row>
    <row r="177">
      <c r="A177" s="2" t="s">
        <v>358</v>
      </c>
      <c r="B177" s="2" t="s">
        <v>359</v>
      </c>
      <c r="C177" s="2" t="str">
        <f t="shared" si="1"/>
        <v>102</v>
      </c>
      <c r="D177" s="2">
        <f t="shared" si="2"/>
        <v>3</v>
      </c>
      <c r="E177" s="2" t="str">
        <f>IFERROR(__xludf.DUMMYFUNCTION("split(B177,""("")"),"Eastbourne ")</f>
        <v>Eastbourne </v>
      </c>
      <c r="F177" s="2" t="str">
        <f>IFERROR(__xludf.DUMMYFUNCTION("""COMPUTED_VALUE"""),"English language)")</f>
        <v>English language)</v>
      </c>
      <c r="G177" s="3" t="s">
        <v>9</v>
      </c>
    </row>
    <row r="178">
      <c r="A178" s="2" t="s">
        <v>360</v>
      </c>
      <c r="B178" s="2" t="s">
        <v>361</v>
      </c>
      <c r="C178" s="2" t="str">
        <f t="shared" si="1"/>
        <v>133</v>
      </c>
      <c r="D178" s="2">
        <f t="shared" si="2"/>
        <v>3</v>
      </c>
      <c r="E178" s="2" t="str">
        <f>IFERROR(__xludf.DUMMYFUNCTION("split(B178,""("")"),"Eastleigh ")</f>
        <v>Eastleigh </v>
      </c>
      <c r="F178" s="2" t="str">
        <f>IFERROR(__xludf.DUMMYFUNCTION("""COMPUTED_VALUE"""),"English language)")</f>
        <v>English language)</v>
      </c>
      <c r="G178" s="3" t="s">
        <v>9</v>
      </c>
    </row>
    <row r="179">
      <c r="A179" s="2" t="s">
        <v>362</v>
      </c>
      <c r="B179" s="2" t="s">
        <v>363</v>
      </c>
      <c r="C179" s="2" t="str">
        <f t="shared" si="1"/>
        <v>305</v>
      </c>
      <c r="D179" s="2">
        <f t="shared" si="2"/>
        <v>3</v>
      </c>
      <c r="E179" s="2" t="str">
        <f>IFERROR(__xludf.DUMMYFUNCTION("split(B179,""("")"),"Elmbridge ")</f>
        <v>Elmbridge </v>
      </c>
      <c r="F179" s="2" t="str">
        <f>IFERROR(__xludf.DUMMYFUNCTION("""COMPUTED_VALUE"""),"English language)")</f>
        <v>English language)</v>
      </c>
      <c r="G179" s="3" t="s">
        <v>9</v>
      </c>
    </row>
    <row r="180">
      <c r="A180" s="2" t="s">
        <v>364</v>
      </c>
      <c r="B180" s="2" t="s">
        <v>365</v>
      </c>
      <c r="C180" s="2" t="str">
        <f t="shared" si="1"/>
        <v>306</v>
      </c>
      <c r="D180" s="2">
        <f t="shared" si="2"/>
        <v>3</v>
      </c>
      <c r="E180" s="2" t="str">
        <f>IFERROR(__xludf.DUMMYFUNCTION("split(B180,""("")"),"Epsom and Ewell ")</f>
        <v>Epsom and Ewell </v>
      </c>
      <c r="F180" s="2" t="str">
        <f>IFERROR(__xludf.DUMMYFUNCTION("""COMPUTED_VALUE"""),"English language)")</f>
        <v>English language)</v>
      </c>
      <c r="G180" s="3" t="s">
        <v>9</v>
      </c>
    </row>
    <row r="181">
      <c r="A181" s="2" t="s">
        <v>366</v>
      </c>
      <c r="B181" s="2" t="s">
        <v>367</v>
      </c>
      <c r="C181" s="2" t="str">
        <f t="shared" si="1"/>
        <v>134</v>
      </c>
      <c r="D181" s="2">
        <f t="shared" si="2"/>
        <v>3</v>
      </c>
      <c r="E181" s="2" t="str">
        <f>IFERROR(__xludf.DUMMYFUNCTION("split(B181,""("")"),"Fareham ")</f>
        <v>Fareham </v>
      </c>
      <c r="F181" s="2" t="str">
        <f>IFERROR(__xludf.DUMMYFUNCTION("""COMPUTED_VALUE"""),"English language)")</f>
        <v>English language)</v>
      </c>
      <c r="G181" s="3" t="s">
        <v>9</v>
      </c>
    </row>
    <row r="182">
      <c r="A182" s="2" t="s">
        <v>368</v>
      </c>
      <c r="B182" s="2" t="s">
        <v>369</v>
      </c>
      <c r="C182" s="2" t="str">
        <f t="shared" si="1"/>
        <v>188</v>
      </c>
      <c r="D182" s="2">
        <f t="shared" si="2"/>
        <v>3</v>
      </c>
      <c r="E182" s="2" t="str">
        <f>IFERROR(__xludf.DUMMYFUNCTION("split(B182,""("")"),"Folkestone and Hythe ")</f>
        <v>Folkestone and Hythe </v>
      </c>
      <c r="F182" s="2" t="str">
        <f>IFERROR(__xludf.DUMMYFUNCTION("""COMPUTED_VALUE"""),"English language)")</f>
        <v>English language)</v>
      </c>
      <c r="G182" s="3" t="s">
        <v>9</v>
      </c>
    </row>
    <row r="183">
      <c r="A183" s="2" t="s">
        <v>370</v>
      </c>
      <c r="B183" s="2" t="s">
        <v>371</v>
      </c>
      <c r="C183" s="2" t="str">
        <f t="shared" si="1"/>
        <v>135</v>
      </c>
      <c r="D183" s="2">
        <f t="shared" si="2"/>
        <v>3</v>
      </c>
      <c r="E183" s="2" t="str">
        <f>IFERROR(__xludf.DUMMYFUNCTION("split(B183,""("")"),"Gosport ")</f>
        <v>Gosport </v>
      </c>
      <c r="F183" s="2" t="str">
        <f>IFERROR(__xludf.DUMMYFUNCTION("""COMPUTED_VALUE"""),"English language)")</f>
        <v>English language)</v>
      </c>
      <c r="G183" s="3" t="s">
        <v>9</v>
      </c>
    </row>
    <row r="184">
      <c r="A184" s="2" t="s">
        <v>372</v>
      </c>
      <c r="B184" s="2" t="s">
        <v>373</v>
      </c>
      <c r="C184" s="2" t="str">
        <f t="shared" si="1"/>
        <v>184</v>
      </c>
      <c r="D184" s="2">
        <f t="shared" si="2"/>
        <v>3</v>
      </c>
      <c r="E184" s="2" t="str">
        <f>IFERROR(__xludf.DUMMYFUNCTION("split(B184,""("")"),"Gravesham ")</f>
        <v>Gravesham </v>
      </c>
      <c r="F184" s="2" t="str">
        <f>IFERROR(__xludf.DUMMYFUNCTION("""COMPUTED_VALUE"""),"English language)")</f>
        <v>English language)</v>
      </c>
      <c r="G184" s="3" t="s">
        <v>9</v>
      </c>
    </row>
    <row r="185">
      <c r="A185" s="2" t="s">
        <v>374</v>
      </c>
      <c r="B185" s="2" t="s">
        <v>375</v>
      </c>
      <c r="C185" s="2" t="str">
        <f t="shared" si="1"/>
        <v>307</v>
      </c>
      <c r="D185" s="2">
        <f t="shared" si="2"/>
        <v>3</v>
      </c>
      <c r="E185" s="2" t="str">
        <f>IFERROR(__xludf.DUMMYFUNCTION("split(B185,""("")"),"Guildford ")</f>
        <v>Guildford </v>
      </c>
      <c r="F185" s="2" t="str">
        <f>IFERROR(__xludf.DUMMYFUNCTION("""COMPUTED_VALUE"""),"English language)")</f>
        <v>English language)</v>
      </c>
      <c r="G185" s="3" t="s">
        <v>9</v>
      </c>
    </row>
    <row r="186">
      <c r="A186" s="2" t="s">
        <v>376</v>
      </c>
      <c r="B186" s="2" t="s">
        <v>377</v>
      </c>
      <c r="C186" s="2" t="str">
        <f t="shared" si="1"/>
        <v>136</v>
      </c>
      <c r="D186" s="2">
        <f t="shared" si="2"/>
        <v>3</v>
      </c>
      <c r="E186" s="2" t="str">
        <f>IFERROR(__xludf.DUMMYFUNCTION("split(B186,""("")"),"Hart ")</f>
        <v>Hart </v>
      </c>
      <c r="F186" s="2" t="str">
        <f>IFERROR(__xludf.DUMMYFUNCTION("""COMPUTED_VALUE"""),"English language)")</f>
        <v>English language)</v>
      </c>
      <c r="G186" s="3" t="s">
        <v>9</v>
      </c>
    </row>
    <row r="187">
      <c r="A187" s="2" t="s">
        <v>378</v>
      </c>
      <c r="B187" s="2" t="s">
        <v>379</v>
      </c>
      <c r="C187" s="2" t="str">
        <f t="shared" si="1"/>
        <v>103</v>
      </c>
      <c r="D187" s="2">
        <f t="shared" si="2"/>
        <v>3</v>
      </c>
      <c r="E187" s="2" t="str">
        <f>IFERROR(__xludf.DUMMYFUNCTION("split(B187,""("")"),"Hastings ")</f>
        <v>Hastings </v>
      </c>
      <c r="F187" s="2" t="str">
        <f>IFERROR(__xludf.DUMMYFUNCTION("""COMPUTED_VALUE"""),"English language)")</f>
        <v>English language)</v>
      </c>
      <c r="G187" s="3" t="s">
        <v>9</v>
      </c>
    </row>
    <row r="188">
      <c r="A188" s="2" t="s">
        <v>380</v>
      </c>
      <c r="B188" s="2" t="s">
        <v>381</v>
      </c>
      <c r="C188" s="2" t="str">
        <f t="shared" si="1"/>
        <v>137</v>
      </c>
      <c r="D188" s="2">
        <f t="shared" si="2"/>
        <v>3</v>
      </c>
      <c r="E188" s="2" t="str">
        <f>IFERROR(__xludf.DUMMYFUNCTION("split(B188,""("")"),"Havant ")</f>
        <v>Havant </v>
      </c>
      <c r="F188" s="2" t="str">
        <f>IFERROR(__xludf.DUMMYFUNCTION("""COMPUTED_VALUE"""),"English language)")</f>
        <v>English language)</v>
      </c>
      <c r="G188" s="3" t="s">
        <v>9</v>
      </c>
    </row>
    <row r="189">
      <c r="A189" s="2" t="s">
        <v>382</v>
      </c>
      <c r="B189" s="2" t="s">
        <v>383</v>
      </c>
      <c r="C189" s="2" t="str">
        <f t="shared" si="1"/>
        <v>327</v>
      </c>
      <c r="D189" s="2">
        <f t="shared" si="2"/>
        <v>3</v>
      </c>
      <c r="E189" s="2" t="str">
        <f>IFERROR(__xludf.DUMMYFUNCTION("split(B189,""("")"),"Horsham ")</f>
        <v>Horsham </v>
      </c>
      <c r="F189" s="2" t="str">
        <f>IFERROR(__xludf.DUMMYFUNCTION("""COMPUTED_VALUE"""),"English language)")</f>
        <v>English language)</v>
      </c>
      <c r="G189" s="3" t="s">
        <v>9</v>
      </c>
    </row>
    <row r="190">
      <c r="A190" s="2" t="s">
        <v>384</v>
      </c>
      <c r="B190" s="2" t="s">
        <v>385</v>
      </c>
      <c r="C190" s="2" t="str">
        <f t="shared" si="1"/>
        <v>867</v>
      </c>
      <c r="D190" s="2">
        <f t="shared" si="2"/>
        <v>3</v>
      </c>
      <c r="E190" s="2" t="str">
        <f>IFERROR(__xludf.DUMMYFUNCTION("split(B190,""("")"),"Isle of Wight ")</f>
        <v>Isle of Wight </v>
      </c>
      <c r="F190" s="2" t="str">
        <f>IFERROR(__xludf.DUMMYFUNCTION("""COMPUTED_VALUE"""),"English language)")</f>
        <v>English language)</v>
      </c>
      <c r="G190" s="3" t="s">
        <v>9</v>
      </c>
    </row>
    <row r="191">
      <c r="A191" s="2" t="s">
        <v>386</v>
      </c>
      <c r="B191" s="2" t="s">
        <v>387</v>
      </c>
      <c r="C191" s="2" t="str">
        <f t="shared" si="1"/>
        <v>105</v>
      </c>
      <c r="D191" s="2">
        <f t="shared" si="2"/>
        <v>3</v>
      </c>
      <c r="E191" s="2" t="str">
        <f>IFERROR(__xludf.DUMMYFUNCTION("split(B191,""("")"),"Lewes ")</f>
        <v>Lewes </v>
      </c>
      <c r="F191" s="2" t="str">
        <f>IFERROR(__xludf.DUMMYFUNCTION("""COMPUTED_VALUE"""),"English language)")</f>
        <v>English language)</v>
      </c>
      <c r="G191" s="3" t="s">
        <v>9</v>
      </c>
    </row>
    <row r="192">
      <c r="A192" s="2" t="s">
        <v>388</v>
      </c>
      <c r="B192" s="2" t="s">
        <v>389</v>
      </c>
      <c r="C192" s="2" t="str">
        <f t="shared" si="1"/>
        <v>185</v>
      </c>
      <c r="D192" s="2">
        <f t="shared" si="2"/>
        <v>3</v>
      </c>
      <c r="E192" s="2" t="str">
        <f>IFERROR(__xludf.DUMMYFUNCTION("split(B192,""("")"),"Maidstone ")</f>
        <v>Maidstone </v>
      </c>
      <c r="F192" s="2" t="str">
        <f>IFERROR(__xludf.DUMMYFUNCTION("""COMPUTED_VALUE"""),"English language)")</f>
        <v>English language)</v>
      </c>
      <c r="G192" s="3" t="s">
        <v>9</v>
      </c>
    </row>
    <row r="193">
      <c r="A193" s="2" t="s">
        <v>390</v>
      </c>
      <c r="B193" s="2" t="s">
        <v>391</v>
      </c>
      <c r="C193" s="2" t="str">
        <f t="shared" si="1"/>
        <v>896</v>
      </c>
      <c r="D193" s="2">
        <f t="shared" si="2"/>
        <v>3</v>
      </c>
      <c r="E193" s="2" t="str">
        <f>IFERROR(__xludf.DUMMYFUNCTION("split(B193,""("")"),"Medway ")</f>
        <v>Medway </v>
      </c>
      <c r="F193" s="2" t="str">
        <f>IFERROR(__xludf.DUMMYFUNCTION("""COMPUTED_VALUE"""),"English language)")</f>
        <v>English language)</v>
      </c>
      <c r="G193" s="3" t="s">
        <v>9</v>
      </c>
    </row>
    <row r="194">
      <c r="A194" s="2" t="s">
        <v>392</v>
      </c>
      <c r="B194" s="2" t="s">
        <v>393</v>
      </c>
      <c r="C194" s="2" t="str">
        <f t="shared" si="1"/>
        <v>328</v>
      </c>
      <c r="D194" s="2">
        <f t="shared" si="2"/>
        <v>3</v>
      </c>
      <c r="E194" s="2" t="str">
        <f>IFERROR(__xludf.DUMMYFUNCTION("split(B194,""("")"),"Mid Sussex ")</f>
        <v>Mid Sussex </v>
      </c>
      <c r="F194" s="2" t="str">
        <f>IFERROR(__xludf.DUMMYFUNCTION("""COMPUTED_VALUE"""),"English language)")</f>
        <v>English language)</v>
      </c>
      <c r="G194" s="3" t="s">
        <v>9</v>
      </c>
    </row>
    <row r="195">
      <c r="A195" s="2" t="s">
        <v>394</v>
      </c>
      <c r="B195" s="2" t="s">
        <v>395</v>
      </c>
      <c r="C195" s="2" t="str">
        <f t="shared" si="1"/>
        <v>870</v>
      </c>
      <c r="D195" s="2">
        <f t="shared" si="2"/>
        <v>3</v>
      </c>
      <c r="E195" s="2" t="str">
        <f>IFERROR(__xludf.DUMMYFUNCTION("split(B195,""("")"),"Milton Keynes ")</f>
        <v>Milton Keynes </v>
      </c>
      <c r="F195" s="2" t="str">
        <f>IFERROR(__xludf.DUMMYFUNCTION("""COMPUTED_VALUE"""),"English language)")</f>
        <v>English language)</v>
      </c>
      <c r="G195" s="3" t="s">
        <v>9</v>
      </c>
    </row>
    <row r="196">
      <c r="A196" s="2" t="s">
        <v>396</v>
      </c>
      <c r="B196" s="2" t="s">
        <v>397</v>
      </c>
      <c r="C196" s="2" t="str">
        <f t="shared" si="1"/>
        <v>308</v>
      </c>
      <c r="D196" s="2">
        <f t="shared" si="2"/>
        <v>3</v>
      </c>
      <c r="E196" s="2" t="str">
        <f>IFERROR(__xludf.DUMMYFUNCTION("split(B196,""("")"),"Mole Valley ")</f>
        <v>Mole Valley </v>
      </c>
      <c r="F196" s="2" t="str">
        <f>IFERROR(__xludf.DUMMYFUNCTION("""COMPUTED_VALUE"""),"English language)")</f>
        <v>English language)</v>
      </c>
      <c r="G196" s="3" t="s">
        <v>9</v>
      </c>
    </row>
    <row r="197">
      <c r="A197" s="2" t="s">
        <v>398</v>
      </c>
      <c r="B197" s="2" t="s">
        <v>399</v>
      </c>
      <c r="C197" s="2" t="str">
        <f t="shared" si="1"/>
        <v>138</v>
      </c>
      <c r="D197" s="2">
        <f t="shared" si="2"/>
        <v>3</v>
      </c>
      <c r="E197" s="2" t="str">
        <f>IFERROR(__xludf.DUMMYFUNCTION("split(B197,""("")"),"New Forest ")</f>
        <v>New Forest </v>
      </c>
      <c r="F197" s="2" t="str">
        <f>IFERROR(__xludf.DUMMYFUNCTION("""COMPUTED_VALUE"""),"English language)")</f>
        <v>English language)</v>
      </c>
      <c r="G197" s="3" t="s">
        <v>9</v>
      </c>
    </row>
    <row r="198">
      <c r="A198" s="2" t="s">
        <v>400</v>
      </c>
      <c r="B198" s="2" t="s">
        <v>401</v>
      </c>
      <c r="C198" s="2" t="str">
        <f t="shared" si="1"/>
        <v>269</v>
      </c>
      <c r="D198" s="2">
        <f t="shared" si="2"/>
        <v>3</v>
      </c>
      <c r="E198" s="2" t="str">
        <f>IFERROR(__xludf.DUMMYFUNCTION("split(B198,""("")"),"Oxford City ")</f>
        <v>Oxford City </v>
      </c>
      <c r="F198" s="2" t="str">
        <f>IFERROR(__xludf.DUMMYFUNCTION("""COMPUTED_VALUE"""),"English language)")</f>
        <v>English language)</v>
      </c>
      <c r="G198" s="3" t="s">
        <v>9</v>
      </c>
    </row>
    <row r="199">
      <c r="A199" s="2" t="s">
        <v>402</v>
      </c>
      <c r="B199" s="2" t="s">
        <v>403</v>
      </c>
      <c r="C199" s="2" t="str">
        <f t="shared" si="1"/>
        <v>876</v>
      </c>
      <c r="D199" s="2">
        <f t="shared" si="2"/>
        <v>3</v>
      </c>
      <c r="E199" s="2" t="str">
        <f>IFERROR(__xludf.DUMMYFUNCTION("split(B199,""("")"),"Portsmouth ")</f>
        <v>Portsmouth </v>
      </c>
      <c r="F199" s="2" t="str">
        <f>IFERROR(__xludf.DUMMYFUNCTION("""COMPUTED_VALUE"""),"English language)")</f>
        <v>English language)</v>
      </c>
      <c r="G199" s="3" t="s">
        <v>9</v>
      </c>
    </row>
    <row r="200">
      <c r="A200" s="2" t="s">
        <v>404</v>
      </c>
      <c r="B200" s="2" t="s">
        <v>405</v>
      </c>
      <c r="C200" s="2" t="str">
        <f t="shared" si="1"/>
        <v>884</v>
      </c>
      <c r="D200" s="2">
        <f t="shared" si="2"/>
        <v>3</v>
      </c>
      <c r="E200" s="2" t="str">
        <f>IFERROR(__xludf.DUMMYFUNCTION("split(B200,""("")"),"Reading ")</f>
        <v>Reading </v>
      </c>
      <c r="F200" s="2" t="str">
        <f>IFERROR(__xludf.DUMMYFUNCTION("""COMPUTED_VALUE"""),"English language)")</f>
        <v>English language)</v>
      </c>
      <c r="G200" s="3" t="s">
        <v>9</v>
      </c>
    </row>
    <row r="201">
      <c r="A201" s="2" t="s">
        <v>406</v>
      </c>
      <c r="B201" s="2" t="s">
        <v>407</v>
      </c>
      <c r="C201" s="2" t="str">
        <f t="shared" si="1"/>
        <v>309</v>
      </c>
      <c r="D201" s="2">
        <f t="shared" si="2"/>
        <v>3</v>
      </c>
      <c r="E201" s="2" t="str">
        <f>IFERROR(__xludf.DUMMYFUNCTION("split(B201,""("")"),"Reigate and Banstead ")</f>
        <v>Reigate and Banstead </v>
      </c>
      <c r="F201" s="2" t="str">
        <f>IFERROR(__xludf.DUMMYFUNCTION("""COMPUTED_VALUE"""),"English language)")</f>
        <v>English language)</v>
      </c>
      <c r="G201" s="3" t="s">
        <v>9</v>
      </c>
    </row>
    <row r="202">
      <c r="A202" s="2" t="s">
        <v>408</v>
      </c>
      <c r="B202" s="2" t="s">
        <v>409</v>
      </c>
      <c r="C202" s="2" t="str">
        <f t="shared" si="1"/>
        <v>106</v>
      </c>
      <c r="D202" s="2">
        <f t="shared" si="2"/>
        <v>3</v>
      </c>
      <c r="E202" s="2" t="str">
        <f>IFERROR(__xludf.DUMMYFUNCTION("split(B202,""("")"),"Rother ")</f>
        <v>Rother </v>
      </c>
      <c r="F202" s="2" t="str">
        <f>IFERROR(__xludf.DUMMYFUNCTION("""COMPUTED_VALUE"""),"English language)")</f>
        <v>English language)</v>
      </c>
      <c r="G202" s="3" t="s">
        <v>9</v>
      </c>
    </row>
    <row r="203">
      <c r="A203" s="2" t="s">
        <v>410</v>
      </c>
      <c r="B203" s="2" t="s">
        <v>411</v>
      </c>
      <c r="C203" s="2" t="str">
        <f t="shared" si="1"/>
        <v>310</v>
      </c>
      <c r="D203" s="2">
        <f t="shared" si="2"/>
        <v>3</v>
      </c>
      <c r="E203" s="2" t="str">
        <f>IFERROR(__xludf.DUMMYFUNCTION("split(B203,""("")"),"Runnymede ")</f>
        <v>Runnymede </v>
      </c>
      <c r="F203" s="2" t="str">
        <f>IFERROR(__xludf.DUMMYFUNCTION("""COMPUTED_VALUE"""),"English language)")</f>
        <v>English language)</v>
      </c>
      <c r="G203" s="3" t="s">
        <v>9</v>
      </c>
    </row>
    <row r="204">
      <c r="A204" s="2" t="s">
        <v>412</v>
      </c>
      <c r="B204" s="2" t="s">
        <v>413</v>
      </c>
      <c r="C204" s="2" t="str">
        <f t="shared" si="1"/>
        <v>140</v>
      </c>
      <c r="D204" s="2">
        <f t="shared" si="2"/>
        <v>3</v>
      </c>
      <c r="E204" s="2" t="str">
        <f>IFERROR(__xludf.DUMMYFUNCTION("split(B204,""("")"),"Rushmoor ")</f>
        <v>Rushmoor </v>
      </c>
      <c r="F204" s="2" t="str">
        <f>IFERROR(__xludf.DUMMYFUNCTION("""COMPUTED_VALUE"""),"English language)")</f>
        <v>English language)</v>
      </c>
      <c r="G204" s="3" t="s">
        <v>9</v>
      </c>
    </row>
    <row r="205">
      <c r="A205" s="2" t="s">
        <v>414</v>
      </c>
      <c r="B205" s="2" t="s">
        <v>415</v>
      </c>
      <c r="C205" s="2" t="str">
        <f t="shared" si="1"/>
        <v>187</v>
      </c>
      <c r="D205" s="2">
        <f t="shared" si="2"/>
        <v>3</v>
      </c>
      <c r="E205" s="2" t="str">
        <f>IFERROR(__xludf.DUMMYFUNCTION("split(B205,""("")"),"Sevenoaks ")</f>
        <v>Sevenoaks </v>
      </c>
      <c r="F205" s="2" t="str">
        <f>IFERROR(__xludf.DUMMYFUNCTION("""COMPUTED_VALUE"""),"English language)")</f>
        <v>English language)</v>
      </c>
      <c r="G205" s="3" t="s">
        <v>9</v>
      </c>
    </row>
    <row r="206">
      <c r="A206" s="2" t="s">
        <v>416</v>
      </c>
      <c r="B206" s="2" t="s">
        <v>417</v>
      </c>
      <c r="C206" s="2" t="str">
        <f t="shared" si="1"/>
        <v>885</v>
      </c>
      <c r="D206" s="2">
        <f t="shared" si="2"/>
        <v>3</v>
      </c>
      <c r="E206" s="2" t="str">
        <f>IFERROR(__xludf.DUMMYFUNCTION("split(B206,""("")"),"Slough ")</f>
        <v>Slough </v>
      </c>
      <c r="F206" s="2" t="str">
        <f>IFERROR(__xludf.DUMMYFUNCTION("""COMPUTED_VALUE"""),"English language)")</f>
        <v>English language)</v>
      </c>
      <c r="G206" s="3" t="s">
        <v>9</v>
      </c>
    </row>
    <row r="207">
      <c r="A207" s="2" t="s">
        <v>418</v>
      </c>
      <c r="B207" s="2" t="s">
        <v>419</v>
      </c>
      <c r="C207" s="2" t="str">
        <f t="shared" si="1"/>
        <v>270</v>
      </c>
      <c r="D207" s="2">
        <f t="shared" si="2"/>
        <v>3</v>
      </c>
      <c r="E207" s="2" t="str">
        <f>IFERROR(__xludf.DUMMYFUNCTION("split(B207,""("")"),"South Oxfordshire ")</f>
        <v>South Oxfordshire </v>
      </c>
      <c r="F207" s="2" t="str">
        <f>IFERROR(__xludf.DUMMYFUNCTION("""COMPUTED_VALUE"""),"English language)")</f>
        <v>English language)</v>
      </c>
      <c r="G207" s="3" t="s">
        <v>9</v>
      </c>
    </row>
    <row r="208">
      <c r="A208" s="2" t="s">
        <v>420</v>
      </c>
      <c r="B208" s="2" t="s">
        <v>421</v>
      </c>
      <c r="C208" s="2" t="str">
        <f t="shared" si="1"/>
        <v>877</v>
      </c>
      <c r="D208" s="2">
        <f t="shared" si="2"/>
        <v>3</v>
      </c>
      <c r="E208" s="2" t="str">
        <f>IFERROR(__xludf.DUMMYFUNCTION("split(B208,""("")"),"Southampton ")</f>
        <v>Southampton </v>
      </c>
      <c r="F208" s="2" t="str">
        <f>IFERROR(__xludf.DUMMYFUNCTION("""COMPUTED_VALUE"""),"English language)")</f>
        <v>English language)</v>
      </c>
      <c r="G208" s="3" t="s">
        <v>9</v>
      </c>
    </row>
    <row r="209">
      <c r="A209" s="2" t="s">
        <v>422</v>
      </c>
      <c r="B209" s="2" t="s">
        <v>423</v>
      </c>
      <c r="C209" s="2" t="str">
        <f t="shared" si="1"/>
        <v>311</v>
      </c>
      <c r="D209" s="2">
        <f t="shared" si="2"/>
        <v>3</v>
      </c>
      <c r="E209" s="2" t="str">
        <f>IFERROR(__xludf.DUMMYFUNCTION("split(B209,""("")"),"Spelthorne ")</f>
        <v>Spelthorne </v>
      </c>
      <c r="F209" s="2" t="str">
        <f>IFERROR(__xludf.DUMMYFUNCTION("""COMPUTED_VALUE"""),"English language)")</f>
        <v>English language)</v>
      </c>
      <c r="G209" s="3" t="s">
        <v>9</v>
      </c>
    </row>
    <row r="210">
      <c r="A210" s="2" t="s">
        <v>424</v>
      </c>
      <c r="B210" s="2" t="s">
        <v>425</v>
      </c>
      <c r="C210" s="2" t="str">
        <f t="shared" si="1"/>
        <v>312</v>
      </c>
      <c r="D210" s="2">
        <f t="shared" si="2"/>
        <v>3</v>
      </c>
      <c r="E210" s="2" t="str">
        <f>IFERROR(__xludf.DUMMYFUNCTION("split(B210,""("")"),"Surrey Heath ")</f>
        <v>Surrey Heath </v>
      </c>
      <c r="F210" s="2" t="str">
        <f>IFERROR(__xludf.DUMMYFUNCTION("""COMPUTED_VALUE"""),"English language)")</f>
        <v>English language)</v>
      </c>
      <c r="G210" s="3" t="s">
        <v>9</v>
      </c>
    </row>
    <row r="211">
      <c r="A211" s="2" t="s">
        <v>426</v>
      </c>
      <c r="B211" s="2" t="s">
        <v>427</v>
      </c>
      <c r="C211" s="2" t="str">
        <f t="shared" si="1"/>
        <v>189</v>
      </c>
      <c r="D211" s="2">
        <f t="shared" si="2"/>
        <v>3</v>
      </c>
      <c r="E211" s="2" t="str">
        <f>IFERROR(__xludf.DUMMYFUNCTION("split(B211,""("")"),"Swale ")</f>
        <v>Swale </v>
      </c>
      <c r="F211" s="2" t="str">
        <f>IFERROR(__xludf.DUMMYFUNCTION("""COMPUTED_VALUE"""),"English language)")</f>
        <v>English language)</v>
      </c>
      <c r="G211" s="3" t="s">
        <v>9</v>
      </c>
    </row>
    <row r="212">
      <c r="A212" s="2" t="s">
        <v>428</v>
      </c>
      <c r="B212" s="2" t="s">
        <v>429</v>
      </c>
      <c r="C212" s="2" t="str">
        <f t="shared" si="1"/>
        <v>313</v>
      </c>
      <c r="D212" s="2">
        <f t="shared" si="2"/>
        <v>3</v>
      </c>
      <c r="E212" s="2" t="str">
        <f>IFERROR(__xludf.DUMMYFUNCTION("split(B212,""("")"),"Tandridge ")</f>
        <v>Tandridge </v>
      </c>
      <c r="F212" s="2" t="str">
        <f>IFERROR(__xludf.DUMMYFUNCTION("""COMPUTED_VALUE"""),"English language)")</f>
        <v>English language)</v>
      </c>
      <c r="G212" s="3" t="s">
        <v>9</v>
      </c>
    </row>
    <row r="213">
      <c r="A213" s="2" t="s">
        <v>430</v>
      </c>
      <c r="B213" s="2" t="s">
        <v>431</v>
      </c>
      <c r="C213" s="2" t="str">
        <f t="shared" si="1"/>
        <v>142</v>
      </c>
      <c r="D213" s="2">
        <f t="shared" si="2"/>
        <v>3</v>
      </c>
      <c r="E213" s="2" t="str">
        <f>IFERROR(__xludf.DUMMYFUNCTION("split(B213,""("")"),"Test Valley ")</f>
        <v>Test Valley </v>
      </c>
      <c r="F213" s="2" t="str">
        <f>IFERROR(__xludf.DUMMYFUNCTION("""COMPUTED_VALUE"""),"English language)")</f>
        <v>English language)</v>
      </c>
      <c r="G213" s="3" t="s">
        <v>9</v>
      </c>
    </row>
    <row r="214">
      <c r="A214" s="2" t="s">
        <v>432</v>
      </c>
      <c r="B214" s="2" t="s">
        <v>433</v>
      </c>
      <c r="C214" s="2" t="str">
        <f t="shared" si="1"/>
        <v>190</v>
      </c>
      <c r="D214" s="2">
        <f t="shared" si="2"/>
        <v>3</v>
      </c>
      <c r="E214" s="2" t="str">
        <f>IFERROR(__xludf.DUMMYFUNCTION("split(B214,""("")"),"Thanet ")</f>
        <v>Thanet </v>
      </c>
      <c r="F214" s="2" t="str">
        <f>IFERROR(__xludf.DUMMYFUNCTION("""COMPUTED_VALUE"""),"English language)")</f>
        <v>English language)</v>
      </c>
      <c r="G214" s="3" t="s">
        <v>9</v>
      </c>
    </row>
    <row r="215">
      <c r="A215" s="2" t="s">
        <v>434</v>
      </c>
      <c r="B215" s="2" t="s">
        <v>435</v>
      </c>
      <c r="C215" s="2" t="str">
        <f t="shared" si="1"/>
        <v>191</v>
      </c>
      <c r="D215" s="2">
        <f t="shared" si="2"/>
        <v>3</v>
      </c>
      <c r="E215" s="2" t="str">
        <f>IFERROR(__xludf.DUMMYFUNCTION("split(B215,""("")"),"Tonbridge and Malling ")</f>
        <v>Tonbridge and Malling </v>
      </c>
      <c r="F215" s="2" t="str">
        <f>IFERROR(__xludf.DUMMYFUNCTION("""COMPUTED_VALUE"""),"English language)")</f>
        <v>English language)</v>
      </c>
      <c r="G215" s="3" t="s">
        <v>9</v>
      </c>
    </row>
    <row r="216">
      <c r="A216" s="2" t="s">
        <v>436</v>
      </c>
      <c r="B216" s="2" t="s">
        <v>437</v>
      </c>
      <c r="C216" s="2" t="str">
        <f t="shared" si="1"/>
        <v>192</v>
      </c>
      <c r="D216" s="2">
        <f t="shared" si="2"/>
        <v>3</v>
      </c>
      <c r="E216" s="2" t="str">
        <f>IFERROR(__xludf.DUMMYFUNCTION("split(B216,""("")"),"Tunbridge Wells ")</f>
        <v>Tunbridge Wells </v>
      </c>
      <c r="F216" s="2" t="str">
        <f>IFERROR(__xludf.DUMMYFUNCTION("""COMPUTED_VALUE"""),"English language)")</f>
        <v>English language)</v>
      </c>
      <c r="G216" s="3" t="s">
        <v>9</v>
      </c>
    </row>
    <row r="217">
      <c r="A217" s="2" t="s">
        <v>438</v>
      </c>
      <c r="B217" s="2" t="s">
        <v>439</v>
      </c>
      <c r="C217" s="2" t="str">
        <f t="shared" si="1"/>
        <v>271</v>
      </c>
      <c r="D217" s="2">
        <f t="shared" si="2"/>
        <v>3</v>
      </c>
      <c r="E217" s="2" t="str">
        <f>IFERROR(__xludf.DUMMYFUNCTION("split(B217,""("")"),"Vale of White Horse ")</f>
        <v>Vale of White Horse </v>
      </c>
      <c r="F217" s="2" t="str">
        <f>IFERROR(__xludf.DUMMYFUNCTION("""COMPUTED_VALUE"""),"English language)")</f>
        <v>English language)</v>
      </c>
      <c r="G217" s="3" t="s">
        <v>9</v>
      </c>
    </row>
    <row r="218">
      <c r="A218" s="2" t="s">
        <v>440</v>
      </c>
      <c r="B218" s="2" t="s">
        <v>441</v>
      </c>
      <c r="C218" s="2" t="str">
        <f t="shared" si="1"/>
        <v>314</v>
      </c>
      <c r="D218" s="2">
        <f t="shared" si="2"/>
        <v>3</v>
      </c>
      <c r="E218" s="2" t="str">
        <f>IFERROR(__xludf.DUMMYFUNCTION("split(B218,""("")"),"Waverley ")</f>
        <v>Waverley </v>
      </c>
      <c r="F218" s="2" t="str">
        <f>IFERROR(__xludf.DUMMYFUNCTION("""COMPUTED_VALUE"""),"English language)")</f>
        <v>English language)</v>
      </c>
      <c r="G218" s="3" t="s">
        <v>9</v>
      </c>
    </row>
    <row r="219">
      <c r="A219" s="2" t="s">
        <v>442</v>
      </c>
      <c r="B219" s="2" t="s">
        <v>443</v>
      </c>
      <c r="C219" s="2" t="str">
        <f t="shared" si="1"/>
        <v>107</v>
      </c>
      <c r="D219" s="2">
        <f t="shared" si="2"/>
        <v>3</v>
      </c>
      <c r="E219" s="2" t="str">
        <f>IFERROR(__xludf.DUMMYFUNCTION("split(B219,""("")"),"Wealden ")</f>
        <v>Wealden </v>
      </c>
      <c r="F219" s="2" t="str">
        <f>IFERROR(__xludf.DUMMYFUNCTION("""COMPUTED_VALUE"""),"English language)")</f>
        <v>English language)</v>
      </c>
      <c r="G219" s="3" t="s">
        <v>9</v>
      </c>
    </row>
    <row r="220">
      <c r="A220" s="2" t="s">
        <v>444</v>
      </c>
      <c r="B220" s="2" t="s">
        <v>445</v>
      </c>
      <c r="C220" s="2" t="str">
        <f t="shared" si="1"/>
        <v>883</v>
      </c>
      <c r="D220" s="2">
        <f t="shared" si="2"/>
        <v>3</v>
      </c>
      <c r="E220" s="2" t="str">
        <f>IFERROR(__xludf.DUMMYFUNCTION("split(B220,""("")"),"West Berkshire ")</f>
        <v>West Berkshire </v>
      </c>
      <c r="F220" s="2" t="str">
        <f>IFERROR(__xludf.DUMMYFUNCTION("""COMPUTED_VALUE"""),"English language)")</f>
        <v>English language)</v>
      </c>
      <c r="G220" s="3" t="s">
        <v>9</v>
      </c>
    </row>
    <row r="221">
      <c r="A221" s="2" t="s">
        <v>446</v>
      </c>
      <c r="B221" s="2" t="s">
        <v>447</v>
      </c>
      <c r="C221" s="2" t="str">
        <f t="shared" si="1"/>
        <v>272</v>
      </c>
      <c r="D221" s="2">
        <f t="shared" si="2"/>
        <v>3</v>
      </c>
      <c r="E221" s="2" t="str">
        <f>IFERROR(__xludf.DUMMYFUNCTION("split(B221,""("")"),"West Oxfordshire ")</f>
        <v>West Oxfordshire </v>
      </c>
      <c r="F221" s="2" t="str">
        <f>IFERROR(__xludf.DUMMYFUNCTION("""COMPUTED_VALUE"""),"English language)")</f>
        <v>English language)</v>
      </c>
      <c r="G221" s="3" t="s">
        <v>9</v>
      </c>
    </row>
    <row r="222">
      <c r="A222" s="2" t="s">
        <v>448</v>
      </c>
      <c r="B222" s="2" t="s">
        <v>449</v>
      </c>
      <c r="C222" s="2" t="str">
        <f t="shared" si="1"/>
        <v>143</v>
      </c>
      <c r="D222" s="2">
        <f t="shared" si="2"/>
        <v>3</v>
      </c>
      <c r="E222" s="2" t="str">
        <f>IFERROR(__xludf.DUMMYFUNCTION("split(B222,""("")"),"Winchester City ")</f>
        <v>Winchester City </v>
      </c>
      <c r="F222" s="2" t="str">
        <f>IFERROR(__xludf.DUMMYFUNCTION("""COMPUTED_VALUE"""),"English language)")</f>
        <v>English language)</v>
      </c>
      <c r="G222" s="3" t="s">
        <v>9</v>
      </c>
    </row>
    <row r="223">
      <c r="A223" s="2" t="s">
        <v>450</v>
      </c>
      <c r="B223" s="2" t="s">
        <v>451</v>
      </c>
      <c r="C223" s="2" t="str">
        <f t="shared" si="1"/>
        <v>886</v>
      </c>
      <c r="D223" s="2">
        <f t="shared" si="2"/>
        <v>3</v>
      </c>
      <c r="E223" s="2" t="str">
        <f>IFERROR(__xludf.DUMMYFUNCTION("split(B223,""("")"),"Windsor and Maidenhead ")</f>
        <v>Windsor and Maidenhead </v>
      </c>
      <c r="F223" s="2" t="str">
        <f>IFERROR(__xludf.DUMMYFUNCTION("""COMPUTED_VALUE"""),"English language)")</f>
        <v>English language)</v>
      </c>
      <c r="G223" s="3" t="s">
        <v>9</v>
      </c>
    </row>
    <row r="224">
      <c r="A224" s="2" t="s">
        <v>452</v>
      </c>
      <c r="B224" s="2" t="s">
        <v>453</v>
      </c>
      <c r="C224" s="2" t="str">
        <f t="shared" si="1"/>
        <v>315</v>
      </c>
      <c r="D224" s="2">
        <f t="shared" si="2"/>
        <v>3</v>
      </c>
      <c r="E224" s="2" t="str">
        <f>IFERROR(__xludf.DUMMYFUNCTION("split(B224,""("")"),"Woking ")</f>
        <v>Woking </v>
      </c>
      <c r="F224" s="2" t="str">
        <f>IFERROR(__xludf.DUMMYFUNCTION("""COMPUTED_VALUE"""),"English language)")</f>
        <v>English language)</v>
      </c>
      <c r="G224" s="3" t="s">
        <v>9</v>
      </c>
    </row>
    <row r="225">
      <c r="A225" s="2" t="s">
        <v>454</v>
      </c>
      <c r="B225" s="2" t="s">
        <v>455</v>
      </c>
      <c r="C225" s="2" t="str">
        <f t="shared" si="1"/>
        <v>887</v>
      </c>
      <c r="D225" s="2">
        <f t="shared" si="2"/>
        <v>3</v>
      </c>
      <c r="E225" s="2" t="str">
        <f>IFERROR(__xludf.DUMMYFUNCTION("split(B225,""("")"),"Wokingham ")</f>
        <v>Wokingham </v>
      </c>
      <c r="F225" s="2" t="str">
        <f>IFERROR(__xludf.DUMMYFUNCTION("""COMPUTED_VALUE"""),"English language)")</f>
        <v>English language)</v>
      </c>
      <c r="G225" s="3" t="s">
        <v>9</v>
      </c>
    </row>
    <row r="226">
      <c r="A226" s="2" t="s">
        <v>456</v>
      </c>
      <c r="B226" s="2" t="s">
        <v>457</v>
      </c>
      <c r="C226" s="2" t="str">
        <f t="shared" si="1"/>
        <v>329</v>
      </c>
      <c r="D226" s="2">
        <f t="shared" si="2"/>
        <v>3</v>
      </c>
      <c r="E226" s="2" t="str">
        <f>IFERROR(__xludf.DUMMYFUNCTION("split(B226,""("")"),"Worthing ")</f>
        <v>Worthing </v>
      </c>
      <c r="F226" s="2" t="str">
        <f>IFERROR(__xludf.DUMMYFUNCTION("""COMPUTED_VALUE"""),"English language)")</f>
        <v>English language)</v>
      </c>
      <c r="G226" s="3" t="s">
        <v>9</v>
      </c>
    </row>
    <row r="227">
      <c r="A227" s="2" t="s">
        <v>458</v>
      </c>
      <c r="B227" s="2" t="s">
        <v>459</v>
      </c>
      <c r="C227" s="2" t="str">
        <f t="shared" si="1"/>
        <v>857</v>
      </c>
      <c r="D227" s="2">
        <f t="shared" si="2"/>
        <v>3</v>
      </c>
      <c r="E227" s="2" t="str">
        <f>IFERROR(__xludf.DUMMYFUNCTION("split(B227,""("")"),"Bath and North East Somerset ")</f>
        <v>Bath and North East Somerset </v>
      </c>
      <c r="F227" s="2" t="str">
        <f>IFERROR(__xludf.DUMMYFUNCTION("""COMPUTED_VALUE"""),"English language)")</f>
        <v>English language)</v>
      </c>
      <c r="G227" s="3" t="s">
        <v>9</v>
      </c>
    </row>
    <row r="228">
      <c r="A228" s="2" t="s">
        <v>460</v>
      </c>
      <c r="B228" s="2" t="s">
        <v>461</v>
      </c>
      <c r="C228" s="2" t="str">
        <f t="shared" si="1"/>
        <v>872</v>
      </c>
      <c r="D228" s="2">
        <f t="shared" si="2"/>
        <v>3</v>
      </c>
      <c r="E228" s="2" t="str">
        <f>IFERROR(__xludf.DUMMYFUNCTION("split(B228,""("")"),"Bournemouth, Christchurch and Poole ")</f>
        <v>Bournemouth, Christchurch and Poole </v>
      </c>
      <c r="F228" s="2" t="str">
        <f>IFERROR(__xludf.DUMMYFUNCTION("""COMPUTED_VALUE"""),"English language)")</f>
        <v>English language)</v>
      </c>
      <c r="G228" s="3" t="s">
        <v>9</v>
      </c>
    </row>
    <row r="229">
      <c r="A229" s="2" t="s">
        <v>462</v>
      </c>
      <c r="B229" s="2" t="s">
        <v>463</v>
      </c>
      <c r="C229" s="2" t="str">
        <f t="shared" si="1"/>
        <v>855</v>
      </c>
      <c r="D229" s="2">
        <f t="shared" si="2"/>
        <v>3</v>
      </c>
      <c r="E229" s="2" t="str">
        <f>IFERROR(__xludf.DUMMYFUNCTION("split(B229,""("")"),"Bristol ")</f>
        <v>Bristol </v>
      </c>
      <c r="F229" s="2" t="str">
        <f>IFERROR(__xludf.DUMMYFUNCTION("""COMPUTED_VALUE"""),"English language)")</f>
        <v>English language)</v>
      </c>
      <c r="G229" s="3" t="s">
        <v>9</v>
      </c>
    </row>
    <row r="230">
      <c r="A230" s="2" t="s">
        <v>464</v>
      </c>
      <c r="B230" s="2" t="s">
        <v>465</v>
      </c>
      <c r="C230" s="2" t="str">
        <f t="shared" si="1"/>
        <v>124</v>
      </c>
      <c r="D230" s="2">
        <f t="shared" si="2"/>
        <v>3</v>
      </c>
      <c r="E230" s="2" t="str">
        <f>IFERROR(__xludf.DUMMYFUNCTION("split(B230,""("")"),"Cheltenham ")</f>
        <v>Cheltenham </v>
      </c>
      <c r="F230" s="2" t="str">
        <f>IFERROR(__xludf.DUMMYFUNCTION("""COMPUTED_VALUE"""),"English language)")</f>
        <v>English language)</v>
      </c>
      <c r="G230" s="3" t="s">
        <v>9</v>
      </c>
    </row>
    <row r="231">
      <c r="A231" s="2" t="s">
        <v>466</v>
      </c>
      <c r="B231" s="2" t="s">
        <v>467</v>
      </c>
      <c r="C231" s="2" t="str">
        <f t="shared" si="1"/>
        <v>705</v>
      </c>
      <c r="D231" s="2">
        <f t="shared" si="2"/>
        <v>3</v>
      </c>
      <c r="E231" s="2" t="str">
        <f>IFERROR(__xludf.DUMMYFUNCTION("split(B231,""("")"),"Cornwall ")</f>
        <v>Cornwall </v>
      </c>
      <c r="F231" s="2" t="str">
        <f>IFERROR(__xludf.DUMMYFUNCTION("""COMPUTED_VALUE"""),"English language)")</f>
        <v>English language)</v>
      </c>
      <c r="G231" s="3" t="s">
        <v>9</v>
      </c>
    </row>
    <row r="232">
      <c r="A232" s="2" t="s">
        <v>468</v>
      </c>
      <c r="B232" s="2" t="s">
        <v>469</v>
      </c>
      <c r="C232" s="2" t="str">
        <f t="shared" si="1"/>
        <v>125</v>
      </c>
      <c r="D232" s="2">
        <f t="shared" si="2"/>
        <v>3</v>
      </c>
      <c r="E232" s="2" t="str">
        <f>IFERROR(__xludf.DUMMYFUNCTION("split(B232,""("")"),"Cotswold ")</f>
        <v>Cotswold </v>
      </c>
      <c r="F232" s="2" t="str">
        <f>IFERROR(__xludf.DUMMYFUNCTION("""COMPUTED_VALUE"""),"English language)")</f>
        <v>English language)</v>
      </c>
      <c r="G232" s="3" t="s">
        <v>9</v>
      </c>
    </row>
    <row r="233">
      <c r="A233" s="2" t="s">
        <v>470</v>
      </c>
      <c r="B233" s="2" t="s">
        <v>471</v>
      </c>
      <c r="C233" s="2" t="str">
        <f t="shared" si="1"/>
        <v>085</v>
      </c>
      <c r="D233" s="2">
        <f t="shared" si="2"/>
        <v>3</v>
      </c>
      <c r="E233" s="2" t="str">
        <f>IFERROR(__xludf.DUMMYFUNCTION("split(B233,""("")"),"Dorset ")</f>
        <v>Dorset </v>
      </c>
      <c r="F233" s="2" t="str">
        <f>IFERROR(__xludf.DUMMYFUNCTION("""COMPUTED_VALUE"""),"English language)")</f>
        <v>English language)</v>
      </c>
      <c r="G233" s="3" t="s">
        <v>9</v>
      </c>
    </row>
    <row r="234">
      <c r="A234" s="2" t="s">
        <v>472</v>
      </c>
      <c r="B234" s="2" t="s">
        <v>473</v>
      </c>
      <c r="C234" s="2" t="str">
        <f t="shared" si="1"/>
        <v>072</v>
      </c>
      <c r="D234" s="2">
        <f t="shared" si="2"/>
        <v>3</v>
      </c>
      <c r="E234" s="2" t="str">
        <f>IFERROR(__xludf.DUMMYFUNCTION("split(B234,""("")"),"East Devon ")</f>
        <v>East Devon </v>
      </c>
      <c r="F234" s="2" t="str">
        <f>IFERROR(__xludf.DUMMYFUNCTION("""COMPUTED_VALUE"""),"English language)")</f>
        <v>English language)</v>
      </c>
      <c r="G234" s="3" t="s">
        <v>9</v>
      </c>
    </row>
    <row r="235">
      <c r="A235" s="2" t="s">
        <v>474</v>
      </c>
      <c r="B235" s="2" t="s">
        <v>475</v>
      </c>
      <c r="C235" s="2" t="str">
        <f t="shared" si="1"/>
        <v>073</v>
      </c>
      <c r="D235" s="2">
        <f t="shared" si="2"/>
        <v>3</v>
      </c>
      <c r="E235" s="2" t="str">
        <f>IFERROR(__xludf.DUMMYFUNCTION("split(B235,""("")"),"Exeter City ")</f>
        <v>Exeter City </v>
      </c>
      <c r="F235" s="2" t="str">
        <f>IFERROR(__xludf.DUMMYFUNCTION("""COMPUTED_VALUE"""),"English language)")</f>
        <v>English language)</v>
      </c>
      <c r="G235" s="3" t="s">
        <v>9</v>
      </c>
    </row>
    <row r="236">
      <c r="A236" s="2" t="s">
        <v>476</v>
      </c>
      <c r="B236" s="2" t="s">
        <v>477</v>
      </c>
      <c r="C236" s="2" t="str">
        <f t="shared" si="1"/>
        <v>126</v>
      </c>
      <c r="D236" s="2">
        <f t="shared" si="2"/>
        <v>3</v>
      </c>
      <c r="E236" s="2" t="str">
        <f>IFERROR(__xludf.DUMMYFUNCTION("split(B236,""("")"),"Forest of Dean ")</f>
        <v>Forest of Dean </v>
      </c>
      <c r="F236" s="2" t="str">
        <f>IFERROR(__xludf.DUMMYFUNCTION("""COMPUTED_VALUE"""),"English language)")</f>
        <v>English language)</v>
      </c>
      <c r="G236" s="3" t="s">
        <v>9</v>
      </c>
    </row>
    <row r="237">
      <c r="A237" s="2" t="s">
        <v>478</v>
      </c>
      <c r="B237" s="2" t="s">
        <v>479</v>
      </c>
      <c r="C237" s="2" t="str">
        <f t="shared" si="1"/>
        <v>127</v>
      </c>
      <c r="D237" s="2">
        <f t="shared" si="2"/>
        <v>3</v>
      </c>
      <c r="E237" s="2" t="str">
        <f>IFERROR(__xludf.DUMMYFUNCTION("split(B237,""("")"),"Gloucester City ")</f>
        <v>Gloucester City </v>
      </c>
      <c r="F237" s="2" t="str">
        <f>IFERROR(__xludf.DUMMYFUNCTION("""COMPUTED_VALUE"""),"English language)")</f>
        <v>English language)</v>
      </c>
      <c r="G237" s="3" t="s">
        <v>9</v>
      </c>
    </row>
    <row r="238">
      <c r="A238" s="2" t="s">
        <v>480</v>
      </c>
      <c r="B238" s="2" t="s">
        <v>481</v>
      </c>
      <c r="C238" s="2" t="str">
        <f t="shared" si="1"/>
        <v>336</v>
      </c>
      <c r="D238" s="2">
        <f t="shared" si="2"/>
        <v>3</v>
      </c>
      <c r="E238" s="2" t="str">
        <f>IFERROR(__xludf.DUMMYFUNCTION("split(B238,""("")"),"Isles of Scilly ")</f>
        <v>Isles of Scilly </v>
      </c>
      <c r="F238" s="2" t="str">
        <f>IFERROR(__xludf.DUMMYFUNCTION("""COMPUTED_VALUE"""),"English language)")</f>
        <v>English language)</v>
      </c>
      <c r="G238" s="3" t="s">
        <v>9</v>
      </c>
    </row>
    <row r="239">
      <c r="A239" s="2" t="s">
        <v>482</v>
      </c>
      <c r="B239" s="2" t="s">
        <v>483</v>
      </c>
      <c r="C239" s="2" t="str">
        <f t="shared" si="1"/>
        <v>074</v>
      </c>
      <c r="D239" s="2">
        <f t="shared" si="2"/>
        <v>3</v>
      </c>
      <c r="E239" s="2" t="str">
        <f>IFERROR(__xludf.DUMMYFUNCTION("split(B239,""("")"),"Mid Devon ")</f>
        <v>Mid Devon </v>
      </c>
      <c r="F239" s="2" t="str">
        <f>IFERROR(__xludf.DUMMYFUNCTION("""COMPUTED_VALUE"""),"English language)")</f>
        <v>English language)</v>
      </c>
      <c r="G239" s="3" t="s">
        <v>9</v>
      </c>
    </row>
    <row r="240">
      <c r="A240" s="2" t="s">
        <v>484</v>
      </c>
      <c r="B240" s="2" t="s">
        <v>485</v>
      </c>
      <c r="C240" s="2" t="str">
        <f t="shared" si="1"/>
        <v>075</v>
      </c>
      <c r="D240" s="2">
        <f t="shared" si="2"/>
        <v>3</v>
      </c>
      <c r="E240" s="2" t="str">
        <f>IFERROR(__xludf.DUMMYFUNCTION("split(B240,""("")"),"North Devon ")</f>
        <v>North Devon </v>
      </c>
      <c r="F240" s="2" t="str">
        <f>IFERROR(__xludf.DUMMYFUNCTION("""COMPUTED_VALUE"""),"English language)")</f>
        <v>English language)</v>
      </c>
      <c r="G240" s="3" t="s">
        <v>9</v>
      </c>
    </row>
    <row r="241">
      <c r="A241" s="2" t="s">
        <v>486</v>
      </c>
      <c r="B241" s="2" t="s">
        <v>487</v>
      </c>
      <c r="C241" s="2" t="str">
        <f t="shared" si="1"/>
        <v>858</v>
      </c>
      <c r="D241" s="2">
        <f t="shared" si="2"/>
        <v>3</v>
      </c>
      <c r="E241" s="2" t="str">
        <f>IFERROR(__xludf.DUMMYFUNCTION("split(B241,""("")"),"North Somerset ")</f>
        <v>North Somerset </v>
      </c>
      <c r="F241" s="2" t="str">
        <f>IFERROR(__xludf.DUMMYFUNCTION("""COMPUTED_VALUE"""),"English language)")</f>
        <v>English language)</v>
      </c>
      <c r="G241" s="3" t="s">
        <v>9</v>
      </c>
    </row>
    <row r="242">
      <c r="A242" s="2" t="s">
        <v>488</v>
      </c>
      <c r="B242" s="2" t="s">
        <v>489</v>
      </c>
      <c r="C242" s="2" t="str">
        <f t="shared" si="1"/>
        <v>891</v>
      </c>
      <c r="D242" s="2">
        <f t="shared" si="2"/>
        <v>3</v>
      </c>
      <c r="E242" s="2" t="str">
        <f>IFERROR(__xludf.DUMMYFUNCTION("split(B242,""("")"),"Plymouth City ")</f>
        <v>Plymouth City </v>
      </c>
      <c r="F242" s="2" t="str">
        <f>IFERROR(__xludf.DUMMYFUNCTION("""COMPUTED_VALUE"""),"English language)")</f>
        <v>English language)</v>
      </c>
      <c r="G242" s="3" t="s">
        <v>9</v>
      </c>
    </row>
    <row r="243">
      <c r="A243" s="2" t="s">
        <v>490</v>
      </c>
      <c r="B243" s="2" t="s">
        <v>491</v>
      </c>
      <c r="C243" s="2" t="str">
        <f t="shared" si="1"/>
        <v>281</v>
      </c>
      <c r="D243" s="2">
        <f t="shared" si="2"/>
        <v>3</v>
      </c>
      <c r="E243" s="2" t="str">
        <f>IFERROR(__xludf.DUMMYFUNCTION("split(B243,""("")"),"Somerset ")</f>
        <v>Somerset </v>
      </c>
      <c r="F243" s="2" t="str">
        <f>IFERROR(__xludf.DUMMYFUNCTION("""COMPUTED_VALUE"""),"English language)")</f>
        <v>English language)</v>
      </c>
      <c r="G243" s="3" t="s">
        <v>9</v>
      </c>
    </row>
    <row r="244">
      <c r="A244" s="2" t="s">
        <v>492</v>
      </c>
      <c r="B244" s="2" t="s">
        <v>493</v>
      </c>
      <c r="C244" s="2" t="str">
        <f t="shared" si="1"/>
        <v>856</v>
      </c>
      <c r="D244" s="2">
        <f t="shared" si="2"/>
        <v>3</v>
      </c>
      <c r="E244" s="2" t="str">
        <f>IFERROR(__xludf.DUMMYFUNCTION("split(B244,""("")"),"South Gloucestershire ")</f>
        <v>South Gloucestershire </v>
      </c>
      <c r="F244" s="2" t="str">
        <f>IFERROR(__xludf.DUMMYFUNCTION("""COMPUTED_VALUE"""),"English language)")</f>
        <v>English language)</v>
      </c>
      <c r="G244" s="3" t="s">
        <v>9</v>
      </c>
    </row>
    <row r="245">
      <c r="A245" s="2" t="s">
        <v>494</v>
      </c>
      <c r="B245" s="2" t="s">
        <v>495</v>
      </c>
      <c r="C245" s="2" t="str">
        <f t="shared" si="1"/>
        <v>077</v>
      </c>
      <c r="D245" s="2">
        <f t="shared" si="2"/>
        <v>3</v>
      </c>
      <c r="E245" s="2" t="str">
        <f>IFERROR(__xludf.DUMMYFUNCTION("split(B245,""("")"),"South Hams ")</f>
        <v>South Hams </v>
      </c>
      <c r="F245" s="2" t="str">
        <f>IFERROR(__xludf.DUMMYFUNCTION("""COMPUTED_VALUE"""),"English language)")</f>
        <v>English language)</v>
      </c>
      <c r="G245" s="3" t="s">
        <v>9</v>
      </c>
    </row>
    <row r="246">
      <c r="A246" s="2" t="s">
        <v>496</v>
      </c>
      <c r="B246" s="2" t="s">
        <v>497</v>
      </c>
      <c r="C246" s="2" t="str">
        <f t="shared" si="1"/>
        <v>128</v>
      </c>
      <c r="D246" s="2">
        <f t="shared" si="2"/>
        <v>3</v>
      </c>
      <c r="E246" s="2" t="str">
        <f>IFERROR(__xludf.DUMMYFUNCTION("split(B246,""("")"),"Stroud ")</f>
        <v>Stroud </v>
      </c>
      <c r="F246" s="2" t="str">
        <f>IFERROR(__xludf.DUMMYFUNCTION("""COMPUTED_VALUE"""),"English language)")</f>
        <v>English language)</v>
      </c>
      <c r="G246" s="3" t="s">
        <v>9</v>
      </c>
    </row>
    <row r="247">
      <c r="A247" s="2" t="s">
        <v>498</v>
      </c>
      <c r="B247" s="2" t="s">
        <v>499</v>
      </c>
      <c r="C247" s="2" t="str">
        <f t="shared" si="1"/>
        <v>881</v>
      </c>
      <c r="D247" s="2">
        <f t="shared" si="2"/>
        <v>3</v>
      </c>
      <c r="E247" s="2" t="str">
        <f>IFERROR(__xludf.DUMMYFUNCTION("split(B247,""("")"),"Swindon ")</f>
        <v>Swindon </v>
      </c>
      <c r="F247" s="2" t="str">
        <f>IFERROR(__xludf.DUMMYFUNCTION("""COMPUTED_VALUE"""),"English language)")</f>
        <v>English language)</v>
      </c>
      <c r="G247" s="3" t="s">
        <v>9</v>
      </c>
    </row>
    <row r="248">
      <c r="A248" s="2" t="s">
        <v>500</v>
      </c>
      <c r="B248" s="2" t="s">
        <v>501</v>
      </c>
      <c r="C248" s="2" t="str">
        <f t="shared" si="1"/>
        <v>078</v>
      </c>
      <c r="D248" s="2">
        <f t="shared" si="2"/>
        <v>3</v>
      </c>
      <c r="E248" s="2" t="str">
        <f>IFERROR(__xludf.DUMMYFUNCTION("split(B248,""("")"),"Teignbridge ")</f>
        <v>Teignbridge </v>
      </c>
      <c r="F248" s="2" t="str">
        <f>IFERROR(__xludf.DUMMYFUNCTION("""COMPUTED_VALUE"""),"English language)")</f>
        <v>English language)</v>
      </c>
      <c r="G248" s="3" t="s">
        <v>9</v>
      </c>
    </row>
    <row r="249">
      <c r="A249" s="2" t="s">
        <v>502</v>
      </c>
      <c r="B249" s="2" t="s">
        <v>503</v>
      </c>
      <c r="C249" s="2" t="str">
        <f t="shared" si="1"/>
        <v>129</v>
      </c>
      <c r="D249" s="2">
        <f t="shared" si="2"/>
        <v>3</v>
      </c>
      <c r="E249" s="2" t="str">
        <f>IFERROR(__xludf.DUMMYFUNCTION("split(B249,""("")"),"Tewkesbury ")</f>
        <v>Tewkesbury </v>
      </c>
      <c r="F249" s="2" t="str">
        <f>IFERROR(__xludf.DUMMYFUNCTION("""COMPUTED_VALUE"""),"English language)")</f>
        <v>English language)</v>
      </c>
      <c r="G249" s="3" t="s">
        <v>9</v>
      </c>
    </row>
    <row r="250">
      <c r="A250" s="2" t="s">
        <v>504</v>
      </c>
      <c r="B250" s="2" t="s">
        <v>505</v>
      </c>
      <c r="C250" s="2" t="str">
        <f t="shared" si="1"/>
        <v>892</v>
      </c>
      <c r="D250" s="2">
        <f t="shared" si="2"/>
        <v>3</v>
      </c>
      <c r="E250" s="2" t="str">
        <f>IFERROR(__xludf.DUMMYFUNCTION("split(B250,""("")"),"Torbay ")</f>
        <v>Torbay </v>
      </c>
      <c r="F250" s="2" t="str">
        <f>IFERROR(__xludf.DUMMYFUNCTION("""COMPUTED_VALUE"""),"English language)")</f>
        <v>English language)</v>
      </c>
      <c r="G250" s="3" t="s">
        <v>9</v>
      </c>
    </row>
    <row r="251">
      <c r="A251" s="2" t="s">
        <v>506</v>
      </c>
      <c r="B251" s="2" t="s">
        <v>507</v>
      </c>
      <c r="C251" s="2" t="str">
        <f t="shared" si="1"/>
        <v>080</v>
      </c>
      <c r="D251" s="2">
        <f t="shared" si="2"/>
        <v>3</v>
      </c>
      <c r="E251" s="2" t="str">
        <f>IFERROR(__xludf.DUMMYFUNCTION("split(B251,""("")"),"Torridge ")</f>
        <v>Torridge </v>
      </c>
      <c r="F251" s="2" t="str">
        <f>IFERROR(__xludf.DUMMYFUNCTION("""COMPUTED_VALUE"""),"English language)")</f>
        <v>English language)</v>
      </c>
      <c r="G251" s="3" t="s">
        <v>9</v>
      </c>
    </row>
    <row r="252">
      <c r="A252" s="2" t="s">
        <v>508</v>
      </c>
      <c r="B252" s="2" t="s">
        <v>509</v>
      </c>
      <c r="C252" s="2" t="str">
        <f t="shared" si="1"/>
        <v>081</v>
      </c>
      <c r="D252" s="2">
        <f t="shared" si="2"/>
        <v>3</v>
      </c>
      <c r="E252" s="2" t="str">
        <f>IFERROR(__xludf.DUMMYFUNCTION("split(B252,""("")"),"West Devon ")</f>
        <v>West Devon </v>
      </c>
      <c r="F252" s="2" t="str">
        <f>IFERROR(__xludf.DUMMYFUNCTION("""COMPUTED_VALUE"""),"English language)")</f>
        <v>English language)</v>
      </c>
      <c r="G252" s="3" t="s">
        <v>9</v>
      </c>
    </row>
    <row r="253">
      <c r="A253" s="2" t="s">
        <v>510</v>
      </c>
      <c r="B253" s="2" t="s">
        <v>511</v>
      </c>
      <c r="C253" s="2" t="str">
        <f t="shared" si="1"/>
        <v>709</v>
      </c>
      <c r="D253" s="2">
        <f t="shared" si="2"/>
        <v>3</v>
      </c>
      <c r="E253" s="2" t="str">
        <f>IFERROR(__xludf.DUMMYFUNCTION("split(B253,""("")"),"Wiltshire ")</f>
        <v>Wiltshire </v>
      </c>
      <c r="F253" s="2" t="str">
        <f>IFERROR(__xludf.DUMMYFUNCTION("""COMPUTED_VALUE"""),"English language)")</f>
        <v>English language)</v>
      </c>
      <c r="G253" s="3" t="s">
        <v>9</v>
      </c>
    </row>
    <row r="254">
      <c r="A254" s="2" t="s">
        <v>512</v>
      </c>
      <c r="B254" s="2" t="s">
        <v>513</v>
      </c>
      <c r="C254" s="2" t="str">
        <f t="shared" si="1"/>
        <v>402</v>
      </c>
      <c r="D254" s="2">
        <f t="shared" si="2"/>
        <v>3</v>
      </c>
      <c r="E254" s="2" t="str">
        <f>IFERROR(__xludf.DUMMYFUNCTION("split(B254,""("")"),"Birmingham ")</f>
        <v>Birmingham </v>
      </c>
      <c r="F254" s="2" t="str">
        <f>IFERROR(__xludf.DUMMYFUNCTION("""COMPUTED_VALUE"""),"English language)")</f>
        <v>English language)</v>
      </c>
      <c r="G254" s="3" t="s">
        <v>9</v>
      </c>
    </row>
    <row r="255">
      <c r="A255" s="2" t="s">
        <v>514</v>
      </c>
      <c r="B255" s="2" t="s">
        <v>515</v>
      </c>
      <c r="C255" s="2" t="str">
        <f t="shared" si="1"/>
        <v>145</v>
      </c>
      <c r="D255" s="2">
        <f t="shared" si="2"/>
        <v>3</v>
      </c>
      <c r="E255" s="2" t="str">
        <f>IFERROR(__xludf.DUMMYFUNCTION("split(B255,""("")"),"Bromsgrove ")</f>
        <v>Bromsgrove </v>
      </c>
      <c r="F255" s="2" t="str">
        <f>IFERROR(__xludf.DUMMYFUNCTION("""COMPUTED_VALUE"""),"English language)")</f>
        <v>English language)</v>
      </c>
      <c r="G255" s="3" t="s">
        <v>9</v>
      </c>
    </row>
    <row r="256">
      <c r="A256" s="2" t="s">
        <v>516</v>
      </c>
      <c r="B256" s="2" t="s">
        <v>517</v>
      </c>
      <c r="C256" s="2" t="str">
        <f t="shared" si="1"/>
        <v>287</v>
      </c>
      <c r="D256" s="2">
        <f t="shared" si="2"/>
        <v>3</v>
      </c>
      <c r="E256" s="2" t="str">
        <f>IFERROR(__xludf.DUMMYFUNCTION("split(B256,""("")"),"Cannock Chase ")</f>
        <v>Cannock Chase </v>
      </c>
      <c r="F256" s="2" t="str">
        <f>IFERROR(__xludf.DUMMYFUNCTION("""COMPUTED_VALUE"""),"English language)")</f>
        <v>English language)</v>
      </c>
      <c r="G256" s="3" t="s">
        <v>9</v>
      </c>
    </row>
    <row r="257">
      <c r="A257" s="2" t="s">
        <v>518</v>
      </c>
      <c r="B257" s="2" t="s">
        <v>519</v>
      </c>
      <c r="C257" s="2" t="str">
        <f t="shared" si="1"/>
        <v>407</v>
      </c>
      <c r="D257" s="2">
        <f t="shared" si="2"/>
        <v>3</v>
      </c>
      <c r="E257" s="2" t="str">
        <f>IFERROR(__xludf.DUMMYFUNCTION("split(B257,""("")"),"Coventry ")</f>
        <v>Coventry </v>
      </c>
      <c r="F257" s="2" t="str">
        <f>IFERROR(__xludf.DUMMYFUNCTION("""COMPUTED_VALUE"""),"English language)")</f>
        <v>English language)</v>
      </c>
      <c r="G257" s="3" t="s">
        <v>9</v>
      </c>
    </row>
    <row r="258">
      <c r="A258" s="2" t="s">
        <v>520</v>
      </c>
      <c r="B258" s="2" t="s">
        <v>521</v>
      </c>
      <c r="C258" s="2" t="str">
        <f t="shared" si="1"/>
        <v>409</v>
      </c>
      <c r="D258" s="2">
        <f t="shared" si="2"/>
        <v>3</v>
      </c>
      <c r="E258" s="2" t="str">
        <f>IFERROR(__xludf.DUMMYFUNCTION("split(B258,""("")"),"Dudley ")</f>
        <v>Dudley </v>
      </c>
      <c r="F258" s="2" t="str">
        <f>IFERROR(__xludf.DUMMYFUNCTION("""COMPUTED_VALUE"""),"English language)")</f>
        <v>English language)</v>
      </c>
      <c r="G258" s="3" t="s">
        <v>9</v>
      </c>
    </row>
    <row r="259">
      <c r="A259" s="2" t="s">
        <v>522</v>
      </c>
      <c r="B259" s="2" t="s">
        <v>523</v>
      </c>
      <c r="C259" s="2" t="str">
        <f t="shared" si="1"/>
        <v>288</v>
      </c>
      <c r="D259" s="2">
        <f t="shared" si="2"/>
        <v>3</v>
      </c>
      <c r="E259" s="2" t="str">
        <f>IFERROR(__xludf.DUMMYFUNCTION("split(B259,""("")"),"East Staffordshire ")</f>
        <v>East Staffordshire </v>
      </c>
      <c r="F259" s="2" t="str">
        <f>IFERROR(__xludf.DUMMYFUNCTION("""COMPUTED_VALUE"""),"English language)")</f>
        <v>English language)</v>
      </c>
      <c r="G259" s="3" t="s">
        <v>9</v>
      </c>
    </row>
    <row r="260">
      <c r="A260" s="2" t="s">
        <v>524</v>
      </c>
      <c r="B260" s="2" t="s">
        <v>525</v>
      </c>
      <c r="C260" s="2" t="str">
        <f t="shared" si="1"/>
        <v>895</v>
      </c>
      <c r="D260" s="2">
        <f t="shared" si="2"/>
        <v>3</v>
      </c>
      <c r="E260" s="2" t="str">
        <f>IFERROR(__xludf.DUMMYFUNCTION("split(B260,""("")"),"Herefordshire ")</f>
        <v>Herefordshire </v>
      </c>
      <c r="F260" s="2" t="str">
        <f>IFERROR(__xludf.DUMMYFUNCTION("""COMPUTED_VALUE"""),"English language)")</f>
        <v>English language)</v>
      </c>
      <c r="G260" s="3" t="s">
        <v>9</v>
      </c>
    </row>
    <row r="261">
      <c r="A261" s="2" t="s">
        <v>526</v>
      </c>
      <c r="B261" s="2" t="s">
        <v>527</v>
      </c>
      <c r="C261" s="2" t="str">
        <f t="shared" si="1"/>
        <v>289</v>
      </c>
      <c r="D261" s="2">
        <f t="shared" si="2"/>
        <v>3</v>
      </c>
      <c r="E261" s="2" t="str">
        <f>IFERROR(__xludf.DUMMYFUNCTION("split(B261,""("")"),"Lichfield ")</f>
        <v>Lichfield </v>
      </c>
      <c r="F261" s="2" t="str">
        <f>IFERROR(__xludf.DUMMYFUNCTION("""COMPUTED_VALUE"""),"English language)")</f>
        <v>English language)</v>
      </c>
      <c r="G261" s="3" t="s">
        <v>9</v>
      </c>
    </row>
    <row r="262">
      <c r="A262" s="2" t="s">
        <v>528</v>
      </c>
      <c r="B262" s="2" t="s">
        <v>529</v>
      </c>
      <c r="C262" s="2" t="str">
        <f t="shared" si="1"/>
        <v>148</v>
      </c>
      <c r="D262" s="2">
        <f t="shared" si="2"/>
        <v>3</v>
      </c>
      <c r="E262" s="2" t="str">
        <f>IFERROR(__xludf.DUMMYFUNCTION("split(B262,""("")"),"Malvern Hills ")</f>
        <v>Malvern Hills </v>
      </c>
      <c r="F262" s="2" t="str">
        <f>IFERROR(__xludf.DUMMYFUNCTION("""COMPUTED_VALUE"""),"English language)")</f>
        <v>English language)</v>
      </c>
      <c r="G262" s="3" t="s">
        <v>9</v>
      </c>
    </row>
    <row r="263">
      <c r="A263" s="2" t="s">
        <v>530</v>
      </c>
      <c r="B263" s="2" t="s">
        <v>531</v>
      </c>
      <c r="C263" s="2" t="str">
        <f t="shared" si="1"/>
        <v>290</v>
      </c>
      <c r="D263" s="2">
        <f t="shared" si="2"/>
        <v>3</v>
      </c>
      <c r="E263" s="2" t="str">
        <f>IFERROR(__xludf.DUMMYFUNCTION("split(B263,""("")"),"Newcastle-Under-Lyme ")</f>
        <v>Newcastle-Under-Lyme </v>
      </c>
      <c r="F263" s="2" t="str">
        <f>IFERROR(__xludf.DUMMYFUNCTION("""COMPUTED_VALUE"""),"English language)")</f>
        <v>English language)</v>
      </c>
      <c r="G263" s="3" t="s">
        <v>9</v>
      </c>
    </row>
    <row r="264">
      <c r="A264" s="2" t="s">
        <v>532</v>
      </c>
      <c r="B264" s="2" t="s">
        <v>533</v>
      </c>
      <c r="C264" s="2" t="str">
        <f t="shared" si="1"/>
        <v>317</v>
      </c>
      <c r="D264" s="2">
        <f t="shared" si="2"/>
        <v>3</v>
      </c>
      <c r="E264" s="2" t="str">
        <f>IFERROR(__xludf.DUMMYFUNCTION("split(B264,""("")"),"North Warwickshire ")</f>
        <v>North Warwickshire </v>
      </c>
      <c r="F264" s="2" t="str">
        <f>IFERROR(__xludf.DUMMYFUNCTION("""COMPUTED_VALUE"""),"English language)")</f>
        <v>English language)</v>
      </c>
      <c r="G264" s="3" t="s">
        <v>9</v>
      </c>
    </row>
    <row r="265">
      <c r="A265" s="2" t="s">
        <v>534</v>
      </c>
      <c r="B265" s="2" t="s">
        <v>535</v>
      </c>
      <c r="C265" s="2" t="str">
        <f t="shared" si="1"/>
        <v>318</v>
      </c>
      <c r="D265" s="2">
        <f t="shared" si="2"/>
        <v>3</v>
      </c>
      <c r="E265" s="2" t="str">
        <f>IFERROR(__xludf.DUMMYFUNCTION("split(B265,""("")"),"Nuneaton and Bedworth ")</f>
        <v>Nuneaton and Bedworth </v>
      </c>
      <c r="F265" s="2" t="str">
        <f>IFERROR(__xludf.DUMMYFUNCTION("""COMPUTED_VALUE"""),"English language)")</f>
        <v>English language)</v>
      </c>
      <c r="G265" s="3" t="s">
        <v>9</v>
      </c>
    </row>
    <row r="266">
      <c r="A266" s="2" t="s">
        <v>536</v>
      </c>
      <c r="B266" s="2" t="s">
        <v>537</v>
      </c>
      <c r="C266" s="2" t="str">
        <f t="shared" si="1"/>
        <v>149</v>
      </c>
      <c r="D266" s="2">
        <f t="shared" si="2"/>
        <v>3</v>
      </c>
      <c r="E266" s="2" t="str">
        <f>IFERROR(__xludf.DUMMYFUNCTION("split(B266,""("")"),"Redditch ")</f>
        <v>Redditch </v>
      </c>
      <c r="F266" s="2" t="str">
        <f>IFERROR(__xludf.DUMMYFUNCTION("""COMPUTED_VALUE"""),"English language)")</f>
        <v>English language)</v>
      </c>
      <c r="G266" s="3" t="s">
        <v>9</v>
      </c>
    </row>
    <row r="267">
      <c r="A267" s="2" t="s">
        <v>538</v>
      </c>
      <c r="B267" s="2" t="s">
        <v>539</v>
      </c>
      <c r="C267" s="2" t="str">
        <f t="shared" si="1"/>
        <v>319</v>
      </c>
      <c r="D267" s="2">
        <f t="shared" si="2"/>
        <v>3</v>
      </c>
      <c r="E267" s="2" t="str">
        <f>IFERROR(__xludf.DUMMYFUNCTION("split(B267,""("")"),"Rugby ")</f>
        <v>Rugby </v>
      </c>
      <c r="F267" s="2" t="str">
        <f>IFERROR(__xludf.DUMMYFUNCTION("""COMPUTED_VALUE"""),"English language)")</f>
        <v>English language)</v>
      </c>
      <c r="G267" s="3" t="s">
        <v>9</v>
      </c>
    </row>
    <row r="268">
      <c r="A268" s="2" t="s">
        <v>540</v>
      </c>
      <c r="B268" s="2" t="s">
        <v>541</v>
      </c>
      <c r="C268" s="2" t="str">
        <f t="shared" si="1"/>
        <v>423</v>
      </c>
      <c r="D268" s="2">
        <f t="shared" si="2"/>
        <v>3</v>
      </c>
      <c r="E268" s="2" t="str">
        <f>IFERROR(__xludf.DUMMYFUNCTION("split(B268,""("")"),"Sandwell ")</f>
        <v>Sandwell </v>
      </c>
      <c r="F268" s="2" t="str">
        <f>IFERROR(__xludf.DUMMYFUNCTION("""COMPUTED_VALUE"""),"English language)")</f>
        <v>English language)</v>
      </c>
      <c r="G268" s="3" t="s">
        <v>9</v>
      </c>
    </row>
    <row r="269">
      <c r="A269" s="2" t="s">
        <v>542</v>
      </c>
      <c r="B269" s="2" t="s">
        <v>543</v>
      </c>
      <c r="C269" s="2" t="str">
        <f t="shared" si="1"/>
        <v>708</v>
      </c>
      <c r="D269" s="2">
        <f t="shared" si="2"/>
        <v>3</v>
      </c>
      <c r="E269" s="2" t="str">
        <f>IFERROR(__xludf.DUMMYFUNCTION("split(B269,""("")"),"Shropshire ")</f>
        <v>Shropshire </v>
      </c>
      <c r="F269" s="2" t="str">
        <f>IFERROR(__xludf.DUMMYFUNCTION("""COMPUTED_VALUE"""),"English language)")</f>
        <v>English language)</v>
      </c>
      <c r="G269" s="3" t="s">
        <v>9</v>
      </c>
    </row>
    <row r="270">
      <c r="A270" s="2" t="s">
        <v>544</v>
      </c>
      <c r="B270" s="2" t="s">
        <v>545</v>
      </c>
      <c r="C270" s="2" t="str">
        <f t="shared" si="1"/>
        <v>426</v>
      </c>
      <c r="D270" s="2">
        <f t="shared" si="2"/>
        <v>3</v>
      </c>
      <c r="E270" s="2" t="str">
        <f>IFERROR(__xludf.DUMMYFUNCTION("split(B270,""("")"),"Solihull ")</f>
        <v>Solihull </v>
      </c>
      <c r="F270" s="2" t="str">
        <f>IFERROR(__xludf.DUMMYFUNCTION("""COMPUTED_VALUE"""),"English language)")</f>
        <v>English language)</v>
      </c>
      <c r="G270" s="3" t="s">
        <v>9</v>
      </c>
    </row>
    <row r="271">
      <c r="A271" s="2" t="s">
        <v>546</v>
      </c>
      <c r="B271" s="2" t="s">
        <v>547</v>
      </c>
      <c r="C271" s="2" t="str">
        <f t="shared" si="1"/>
        <v>291</v>
      </c>
      <c r="D271" s="2">
        <f t="shared" si="2"/>
        <v>3</v>
      </c>
      <c r="E271" s="2" t="str">
        <f>IFERROR(__xludf.DUMMYFUNCTION("split(B271,""("")"),"South Staffordshire ")</f>
        <v>South Staffordshire </v>
      </c>
      <c r="F271" s="2" t="str">
        <f>IFERROR(__xludf.DUMMYFUNCTION("""COMPUTED_VALUE"""),"English language)")</f>
        <v>English language)</v>
      </c>
      <c r="G271" s="3" t="s">
        <v>9</v>
      </c>
    </row>
    <row r="272">
      <c r="A272" s="2" t="s">
        <v>548</v>
      </c>
      <c r="B272" s="2" t="s">
        <v>549</v>
      </c>
      <c r="C272" s="2" t="str">
        <f t="shared" si="1"/>
        <v>292</v>
      </c>
      <c r="D272" s="2">
        <f t="shared" si="2"/>
        <v>3</v>
      </c>
      <c r="E272" s="2" t="str">
        <f>IFERROR(__xludf.DUMMYFUNCTION("split(B272,""("")"),"Stafford ")</f>
        <v>Stafford </v>
      </c>
      <c r="F272" s="2" t="str">
        <f>IFERROR(__xludf.DUMMYFUNCTION("""COMPUTED_VALUE"""),"English language)")</f>
        <v>English language)</v>
      </c>
      <c r="G272" s="3" t="s">
        <v>9</v>
      </c>
    </row>
    <row r="273">
      <c r="A273" s="2" t="s">
        <v>550</v>
      </c>
      <c r="B273" s="2" t="s">
        <v>551</v>
      </c>
      <c r="C273" s="2" t="str">
        <f t="shared" si="1"/>
        <v>293</v>
      </c>
      <c r="D273" s="2">
        <f t="shared" si="2"/>
        <v>3</v>
      </c>
      <c r="E273" s="2" t="str">
        <f>IFERROR(__xludf.DUMMYFUNCTION("split(B273,""("")"),"Staffordshire Moorlands ")</f>
        <v>Staffordshire Moorlands </v>
      </c>
      <c r="F273" s="2" t="str">
        <f>IFERROR(__xludf.DUMMYFUNCTION("""COMPUTED_VALUE"""),"English language)")</f>
        <v>English language)</v>
      </c>
      <c r="G273" s="3" t="s">
        <v>9</v>
      </c>
    </row>
    <row r="274">
      <c r="A274" s="2" t="s">
        <v>552</v>
      </c>
      <c r="B274" s="2" t="s">
        <v>553</v>
      </c>
      <c r="C274" s="2" t="str">
        <f t="shared" si="1"/>
        <v>880</v>
      </c>
      <c r="D274" s="2">
        <f t="shared" si="2"/>
        <v>3</v>
      </c>
      <c r="E274" s="2" t="str">
        <f>IFERROR(__xludf.DUMMYFUNCTION("split(B274,""("")"),"Stoke-On-Trent ")</f>
        <v>Stoke-On-Trent </v>
      </c>
      <c r="F274" s="2" t="str">
        <f>IFERROR(__xludf.DUMMYFUNCTION("""COMPUTED_VALUE"""),"English language)")</f>
        <v>English language)</v>
      </c>
      <c r="G274" s="3" t="s">
        <v>9</v>
      </c>
    </row>
    <row r="275">
      <c r="A275" s="2" t="s">
        <v>554</v>
      </c>
      <c r="B275" s="2" t="s">
        <v>555</v>
      </c>
      <c r="C275" s="2" t="str">
        <f t="shared" si="1"/>
        <v>320</v>
      </c>
      <c r="D275" s="2">
        <f t="shared" si="2"/>
        <v>3</v>
      </c>
      <c r="E275" s="2" t="str">
        <f>IFERROR(__xludf.DUMMYFUNCTION("split(B275,""("")"),"Stratford-on-Avon ")</f>
        <v>Stratford-on-Avon </v>
      </c>
      <c r="F275" s="2" t="str">
        <f>IFERROR(__xludf.DUMMYFUNCTION("""COMPUTED_VALUE"""),"English language)")</f>
        <v>English language)</v>
      </c>
      <c r="G275" s="3" t="s">
        <v>9</v>
      </c>
    </row>
    <row r="276">
      <c r="A276" s="2" t="s">
        <v>556</v>
      </c>
      <c r="B276" s="2" t="s">
        <v>557</v>
      </c>
      <c r="C276" s="2" t="str">
        <f t="shared" si="1"/>
        <v>295</v>
      </c>
      <c r="D276" s="2">
        <f t="shared" si="2"/>
        <v>3</v>
      </c>
      <c r="E276" s="2" t="str">
        <f>IFERROR(__xludf.DUMMYFUNCTION("split(B276,""("")"),"Tamworth ")</f>
        <v>Tamworth </v>
      </c>
      <c r="F276" s="2" t="str">
        <f>IFERROR(__xludf.DUMMYFUNCTION("""COMPUTED_VALUE"""),"English language)")</f>
        <v>English language)</v>
      </c>
      <c r="G276" s="3" t="s">
        <v>9</v>
      </c>
    </row>
    <row r="277">
      <c r="A277" s="2" t="s">
        <v>558</v>
      </c>
      <c r="B277" s="2" t="s">
        <v>559</v>
      </c>
      <c r="C277" s="2" t="str">
        <f t="shared" si="1"/>
        <v>900</v>
      </c>
      <c r="D277" s="2">
        <f t="shared" si="2"/>
        <v>3</v>
      </c>
      <c r="E277" s="2" t="str">
        <f>IFERROR(__xludf.DUMMYFUNCTION("split(B277,""("")"),"Telford and Wrekin Council ")</f>
        <v>Telford and Wrekin Council </v>
      </c>
      <c r="F277" s="2" t="str">
        <f>IFERROR(__xludf.DUMMYFUNCTION("""COMPUTED_VALUE"""),"English language)")</f>
        <v>English language)</v>
      </c>
      <c r="G277" s="3" t="s">
        <v>9</v>
      </c>
    </row>
    <row r="278">
      <c r="A278" s="2" t="s">
        <v>560</v>
      </c>
      <c r="B278" s="2" t="s">
        <v>561</v>
      </c>
      <c r="C278" s="2" t="str">
        <f t="shared" si="1"/>
        <v>433</v>
      </c>
      <c r="D278" s="2">
        <f t="shared" si="2"/>
        <v>3</v>
      </c>
      <c r="E278" s="2" t="str">
        <f>IFERROR(__xludf.DUMMYFUNCTION("split(B278,""("")"),"Walsall ")</f>
        <v>Walsall </v>
      </c>
      <c r="F278" s="2" t="str">
        <f>IFERROR(__xludf.DUMMYFUNCTION("""COMPUTED_VALUE"""),"English language)")</f>
        <v>English language)</v>
      </c>
      <c r="G278" s="3" t="s">
        <v>9</v>
      </c>
    </row>
    <row r="279">
      <c r="A279" s="2" t="s">
        <v>562</v>
      </c>
      <c r="B279" s="2" t="s">
        <v>563</v>
      </c>
      <c r="C279" s="2" t="str">
        <f t="shared" si="1"/>
        <v>321</v>
      </c>
      <c r="D279" s="2">
        <f t="shared" si="2"/>
        <v>3</v>
      </c>
      <c r="E279" s="2" t="str">
        <f>IFERROR(__xludf.DUMMYFUNCTION("split(B279,""("")"),"Warwick ")</f>
        <v>Warwick </v>
      </c>
      <c r="F279" s="2" t="str">
        <f>IFERROR(__xludf.DUMMYFUNCTION("""COMPUTED_VALUE"""),"English language)")</f>
        <v>English language)</v>
      </c>
      <c r="G279" s="3" t="s">
        <v>9</v>
      </c>
    </row>
    <row r="280">
      <c r="A280" s="2" t="s">
        <v>564</v>
      </c>
      <c r="B280" s="2" t="s">
        <v>565</v>
      </c>
      <c r="C280" s="2" t="str">
        <f t="shared" si="1"/>
        <v>436</v>
      </c>
      <c r="D280" s="2">
        <f t="shared" si="2"/>
        <v>3</v>
      </c>
      <c r="E280" s="2" t="str">
        <f>IFERROR(__xludf.DUMMYFUNCTION("split(B280,""("")"),"Wolverhampton ")</f>
        <v>Wolverhampton </v>
      </c>
      <c r="F280" s="2" t="str">
        <f>IFERROR(__xludf.DUMMYFUNCTION("""COMPUTED_VALUE"""),"English language)")</f>
        <v>English language)</v>
      </c>
      <c r="G280" s="3" t="s">
        <v>9</v>
      </c>
    </row>
    <row r="281">
      <c r="A281" s="2" t="s">
        <v>566</v>
      </c>
      <c r="B281" s="2" t="s">
        <v>567</v>
      </c>
      <c r="C281" s="2" t="str">
        <f t="shared" si="1"/>
        <v>151</v>
      </c>
      <c r="D281" s="2">
        <f t="shared" si="2"/>
        <v>3</v>
      </c>
      <c r="E281" s="2" t="str">
        <f>IFERROR(__xludf.DUMMYFUNCTION("split(B281,""("")"),"Worcester City ")</f>
        <v>Worcester City </v>
      </c>
      <c r="F281" s="2" t="str">
        <f>IFERROR(__xludf.DUMMYFUNCTION("""COMPUTED_VALUE"""),"English language)")</f>
        <v>English language)</v>
      </c>
      <c r="G281" s="3" t="s">
        <v>9</v>
      </c>
    </row>
    <row r="282">
      <c r="A282" s="2" t="s">
        <v>568</v>
      </c>
      <c r="B282" s="2" t="s">
        <v>569</v>
      </c>
      <c r="C282" s="2" t="str">
        <f t="shared" si="1"/>
        <v>152</v>
      </c>
      <c r="D282" s="2">
        <f t="shared" si="2"/>
        <v>3</v>
      </c>
      <c r="E282" s="2" t="str">
        <f>IFERROR(__xludf.DUMMYFUNCTION("split(B282,""("")"),"Wychavon ")</f>
        <v>Wychavon </v>
      </c>
      <c r="F282" s="2" t="str">
        <f>IFERROR(__xludf.DUMMYFUNCTION("""COMPUTED_VALUE"""),"English language)")</f>
        <v>English language)</v>
      </c>
      <c r="G282" s="3" t="s">
        <v>9</v>
      </c>
    </row>
    <row r="283">
      <c r="A283" s="2" t="s">
        <v>570</v>
      </c>
      <c r="B283" s="2" t="s">
        <v>571</v>
      </c>
      <c r="C283" s="2" t="str">
        <f t="shared" si="1"/>
        <v>153</v>
      </c>
      <c r="D283" s="2">
        <f t="shared" si="2"/>
        <v>3</v>
      </c>
      <c r="E283" s="2" t="str">
        <f>IFERROR(__xludf.DUMMYFUNCTION("split(B283,""("")"),"Wyre Forest ")</f>
        <v>Wyre Forest </v>
      </c>
      <c r="F283" s="2" t="str">
        <f>IFERROR(__xludf.DUMMYFUNCTION("""COMPUTED_VALUE"""),"English language)")</f>
        <v>English language)</v>
      </c>
      <c r="G283" s="3" t="s">
        <v>9</v>
      </c>
    </row>
    <row r="284">
      <c r="A284" s="2" t="s">
        <v>572</v>
      </c>
      <c r="B284" s="2" t="s">
        <v>573</v>
      </c>
      <c r="C284" s="2" t="str">
        <f t="shared" si="1"/>
        <v>401</v>
      </c>
      <c r="D284" s="2">
        <f t="shared" si="2"/>
        <v>3</v>
      </c>
      <c r="E284" s="2" t="str">
        <f>IFERROR(__xludf.DUMMYFUNCTION("split(B284,""("")"),"Barnsley ")</f>
        <v>Barnsley </v>
      </c>
      <c r="F284" s="2" t="str">
        <f>IFERROR(__xludf.DUMMYFUNCTION("""COMPUTED_VALUE"""),"English language)")</f>
        <v>English language)</v>
      </c>
      <c r="G284" s="3" t="s">
        <v>9</v>
      </c>
    </row>
    <row r="285">
      <c r="A285" s="2" t="s">
        <v>574</v>
      </c>
      <c r="B285" s="2" t="s">
        <v>575</v>
      </c>
      <c r="C285" s="2" t="str">
        <f t="shared" si="1"/>
        <v>404</v>
      </c>
      <c r="D285" s="2">
        <f t="shared" si="2"/>
        <v>3</v>
      </c>
      <c r="E285" s="2" t="str">
        <f>IFERROR(__xludf.DUMMYFUNCTION("split(B285,""("")"),"Bradford ")</f>
        <v>Bradford </v>
      </c>
      <c r="F285" s="2" t="str">
        <f>IFERROR(__xludf.DUMMYFUNCTION("""COMPUTED_VALUE"""),"English language)")</f>
        <v>English language)</v>
      </c>
      <c r="G285" s="3" t="s">
        <v>9</v>
      </c>
    </row>
    <row r="286">
      <c r="A286" s="2" t="s">
        <v>576</v>
      </c>
      <c r="B286" s="2" t="s">
        <v>577</v>
      </c>
      <c r="C286" s="2" t="str">
        <f t="shared" si="1"/>
        <v>406</v>
      </c>
      <c r="D286" s="2">
        <f t="shared" si="2"/>
        <v>3</v>
      </c>
      <c r="E286" s="2" t="str">
        <f>IFERROR(__xludf.DUMMYFUNCTION("split(B286,""("")"),"Calderdale ")</f>
        <v>Calderdale </v>
      </c>
      <c r="F286" s="2" t="str">
        <f>IFERROR(__xludf.DUMMYFUNCTION("""COMPUTED_VALUE"""),"English language)")</f>
        <v>English language)</v>
      </c>
      <c r="G286" s="3" t="s">
        <v>9</v>
      </c>
    </row>
    <row r="287">
      <c r="A287" s="2" t="s">
        <v>578</v>
      </c>
      <c r="B287" s="2" t="s">
        <v>579</v>
      </c>
      <c r="C287" s="2" t="str">
        <f t="shared" si="1"/>
        <v>408</v>
      </c>
      <c r="D287" s="2">
        <f t="shared" si="2"/>
        <v>3</v>
      </c>
      <c r="E287" s="2" t="str">
        <f>IFERROR(__xludf.DUMMYFUNCTION("split(B287,""("")"),"Doncaster ")</f>
        <v>Doncaster </v>
      </c>
      <c r="F287" s="2" t="str">
        <f>IFERROR(__xludf.DUMMYFUNCTION("""COMPUTED_VALUE"""),"English language)")</f>
        <v>English language)</v>
      </c>
      <c r="G287" s="3" t="s">
        <v>9</v>
      </c>
    </row>
    <row r="288">
      <c r="A288" s="2" t="s">
        <v>580</v>
      </c>
      <c r="B288" s="2" t="s">
        <v>581</v>
      </c>
      <c r="C288" s="2" t="str">
        <f t="shared" si="1"/>
        <v>863</v>
      </c>
      <c r="D288" s="2">
        <f t="shared" si="2"/>
        <v>3</v>
      </c>
      <c r="E288" s="2" t="str">
        <f>IFERROR(__xludf.DUMMYFUNCTION("split(B288,""("")"),"East Riding of Yorkshire ")</f>
        <v>East Riding of Yorkshire </v>
      </c>
      <c r="F288" s="2" t="str">
        <f>IFERROR(__xludf.DUMMYFUNCTION("""COMPUTED_VALUE"""),"English language)")</f>
        <v>English language)</v>
      </c>
      <c r="G288" s="3" t="s">
        <v>9</v>
      </c>
    </row>
    <row r="289">
      <c r="A289" s="2" t="s">
        <v>582</v>
      </c>
      <c r="B289" s="2" t="s">
        <v>583</v>
      </c>
      <c r="C289" s="2" t="str">
        <f t="shared" si="1"/>
        <v>626</v>
      </c>
      <c r="D289" s="2">
        <f t="shared" si="2"/>
        <v>3</v>
      </c>
      <c r="E289" s="2" t="str">
        <f>IFERROR(__xludf.DUMMYFUNCTION("split(B289,""("")"),"Hull and Goole Port ")</f>
        <v>Hull and Goole Port </v>
      </c>
      <c r="F289" s="2" t="str">
        <f>IFERROR(__xludf.DUMMYFUNCTION("""COMPUTED_VALUE"""),"English language)")</f>
        <v>English language)</v>
      </c>
      <c r="G289" s="3" t="s">
        <v>9</v>
      </c>
    </row>
    <row r="290">
      <c r="A290" s="2" t="s">
        <v>584</v>
      </c>
      <c r="B290" s="2" t="s">
        <v>585</v>
      </c>
      <c r="C290" s="2" t="str">
        <f t="shared" si="1"/>
        <v>866</v>
      </c>
      <c r="D290" s="2">
        <f t="shared" si="2"/>
        <v>3</v>
      </c>
      <c r="E290" s="2" t="str">
        <f>IFERROR(__xludf.DUMMYFUNCTION("split(B290,""("")"),"Hull City ")</f>
        <v>Hull City </v>
      </c>
      <c r="F290" s="2" t="str">
        <f>IFERROR(__xludf.DUMMYFUNCTION("""COMPUTED_VALUE"""),"English language)")</f>
        <v>English language)</v>
      </c>
      <c r="G290" s="3" t="s">
        <v>9</v>
      </c>
    </row>
    <row r="291">
      <c r="A291" s="2" t="s">
        <v>586</v>
      </c>
      <c r="B291" s="2" t="s">
        <v>587</v>
      </c>
      <c r="C291" s="2" t="str">
        <f t="shared" si="1"/>
        <v>411</v>
      </c>
      <c r="D291" s="2">
        <f t="shared" si="2"/>
        <v>3</v>
      </c>
      <c r="E291" s="2" t="str">
        <f>IFERROR(__xludf.DUMMYFUNCTION("split(B291,""("")"),"Kirklees ")</f>
        <v>Kirklees </v>
      </c>
      <c r="F291" s="2" t="str">
        <f>IFERROR(__xludf.DUMMYFUNCTION("""COMPUTED_VALUE"""),"English language)")</f>
        <v>English language)</v>
      </c>
      <c r="G291" s="3" t="s">
        <v>9</v>
      </c>
    </row>
    <row r="292">
      <c r="A292" s="2" t="s">
        <v>588</v>
      </c>
      <c r="B292" s="2" t="s">
        <v>589</v>
      </c>
      <c r="C292" s="2" t="str">
        <f t="shared" si="1"/>
        <v>413</v>
      </c>
      <c r="D292" s="2">
        <f t="shared" si="2"/>
        <v>3</v>
      </c>
      <c r="E292" s="2" t="str">
        <f>IFERROR(__xludf.DUMMYFUNCTION("split(B292,""("")"),"Leeds ")</f>
        <v>Leeds </v>
      </c>
      <c r="F292" s="2" t="str">
        <f>IFERROR(__xludf.DUMMYFUNCTION("""COMPUTED_VALUE"""),"English language)")</f>
        <v>English language)</v>
      </c>
      <c r="G292" s="3" t="s">
        <v>9</v>
      </c>
    </row>
    <row r="293">
      <c r="A293" s="2" t="s">
        <v>590</v>
      </c>
      <c r="B293" s="2" t="s">
        <v>591</v>
      </c>
      <c r="C293" s="2" t="str">
        <f t="shared" si="1"/>
        <v>865</v>
      </c>
      <c r="D293" s="2">
        <f t="shared" si="2"/>
        <v>3</v>
      </c>
      <c r="E293" s="2" t="str">
        <f>IFERROR(__xludf.DUMMYFUNCTION("split(B293,""("")"),"North East Lincolnshire ")</f>
        <v>North East Lincolnshire </v>
      </c>
      <c r="F293" s="2" t="str">
        <f>IFERROR(__xludf.DUMMYFUNCTION("""COMPUTED_VALUE"""),"English language)")</f>
        <v>English language)</v>
      </c>
      <c r="G293" s="3" t="s">
        <v>9</v>
      </c>
    </row>
    <row r="294">
      <c r="A294" s="2" t="s">
        <v>592</v>
      </c>
      <c r="B294" s="2" t="s">
        <v>593</v>
      </c>
      <c r="C294" s="2" t="str">
        <f t="shared" si="1"/>
        <v>864</v>
      </c>
      <c r="D294" s="2">
        <f t="shared" si="2"/>
        <v>3</v>
      </c>
      <c r="E294" s="2" t="str">
        <f>IFERROR(__xludf.DUMMYFUNCTION("split(B294,""("")"),"North Lincolnshire ")</f>
        <v>North Lincolnshire </v>
      </c>
      <c r="F294" s="2" t="str">
        <f>IFERROR(__xludf.DUMMYFUNCTION("""COMPUTED_VALUE"""),"English language)")</f>
        <v>English language)</v>
      </c>
      <c r="G294" s="3" t="s">
        <v>9</v>
      </c>
    </row>
    <row r="295">
      <c r="A295" s="2" t="s">
        <v>594</v>
      </c>
      <c r="B295" s="2" t="s">
        <v>595</v>
      </c>
      <c r="C295" s="2" t="str">
        <f t="shared" si="1"/>
        <v>250</v>
      </c>
      <c r="D295" s="2">
        <f t="shared" si="2"/>
        <v>3</v>
      </c>
      <c r="E295" s="2" t="str">
        <f>IFERROR(__xludf.DUMMYFUNCTION("split(B295,""("")"),"North Yorkshire ")</f>
        <v>North Yorkshire </v>
      </c>
      <c r="F295" s="2" t="str">
        <f>IFERROR(__xludf.DUMMYFUNCTION("""COMPUTED_VALUE"""),"English language)")</f>
        <v>English language)</v>
      </c>
      <c r="G295" s="3" t="s">
        <v>9</v>
      </c>
    </row>
    <row r="296">
      <c r="A296" s="2" t="s">
        <v>596</v>
      </c>
      <c r="B296" s="2" t="s">
        <v>597</v>
      </c>
      <c r="C296" s="2" t="str">
        <f t="shared" si="1"/>
        <v>420</v>
      </c>
      <c r="D296" s="2">
        <f t="shared" si="2"/>
        <v>3</v>
      </c>
      <c r="E296" s="2" t="str">
        <f>IFERROR(__xludf.DUMMYFUNCTION("split(B296,""("")"),"Rotherham ")</f>
        <v>Rotherham </v>
      </c>
      <c r="F296" s="2" t="str">
        <f>IFERROR(__xludf.DUMMYFUNCTION("""COMPUTED_VALUE"""),"English language)")</f>
        <v>English language)</v>
      </c>
      <c r="G296" s="3" t="s">
        <v>9</v>
      </c>
    </row>
    <row r="297">
      <c r="A297" s="2" t="s">
        <v>598</v>
      </c>
      <c r="B297" s="2" t="s">
        <v>599</v>
      </c>
      <c r="C297" s="2" t="str">
        <f t="shared" si="1"/>
        <v>425</v>
      </c>
      <c r="D297" s="2">
        <f t="shared" si="2"/>
        <v>3</v>
      </c>
      <c r="E297" s="2" t="str">
        <f>IFERROR(__xludf.DUMMYFUNCTION("split(B297,""("")"),"Sheffield ")</f>
        <v>Sheffield </v>
      </c>
      <c r="F297" s="2" t="str">
        <f>IFERROR(__xludf.DUMMYFUNCTION("""COMPUTED_VALUE"""),"English language)")</f>
        <v>English language)</v>
      </c>
      <c r="G297" s="3" t="s">
        <v>9</v>
      </c>
    </row>
    <row r="298">
      <c r="A298" s="2" t="s">
        <v>600</v>
      </c>
      <c r="B298" s="2" t="s">
        <v>601</v>
      </c>
      <c r="C298" s="2" t="str">
        <f t="shared" si="1"/>
        <v>432</v>
      </c>
      <c r="D298" s="2">
        <f t="shared" si="2"/>
        <v>3</v>
      </c>
      <c r="E298" s="2" t="str">
        <f>IFERROR(__xludf.DUMMYFUNCTION("split(B298,""("")"),"Wakefield ")</f>
        <v>Wakefield </v>
      </c>
      <c r="F298" s="2" t="str">
        <f>IFERROR(__xludf.DUMMYFUNCTION("""COMPUTED_VALUE"""),"English language)")</f>
        <v>English language)</v>
      </c>
      <c r="G298" s="3" t="s">
        <v>9</v>
      </c>
    </row>
    <row r="299">
      <c r="A299" s="2" t="s">
        <v>602</v>
      </c>
      <c r="B299" s="2" t="s">
        <v>603</v>
      </c>
      <c r="C299" s="2" t="str">
        <f t="shared" si="1"/>
        <v>868</v>
      </c>
      <c r="D299" s="2">
        <f t="shared" si="2"/>
        <v>3</v>
      </c>
      <c r="E299" s="2" t="str">
        <f>IFERROR(__xludf.DUMMYFUNCTION("split(B299,""("")"),"York ")</f>
        <v>York </v>
      </c>
      <c r="F299" s="2" t="str">
        <f>IFERROR(__xludf.DUMMYFUNCTION("""COMPUTED_VALUE"""),"English language)")</f>
        <v>English language)</v>
      </c>
      <c r="G299" s="3" t="s">
        <v>9</v>
      </c>
    </row>
    <row r="300">
      <c r="A300" s="2" t="s">
        <v>604</v>
      </c>
      <c r="B300" s="2" t="s">
        <v>605</v>
      </c>
      <c r="C300" s="2" t="str">
        <f t="shared" si="1"/>
        <v>801</v>
      </c>
      <c r="D300" s="2">
        <f t="shared" si="2"/>
        <v>3</v>
      </c>
      <c r="E300" s="2" t="str">
        <f>IFERROR(__xludf.DUMMYFUNCTION("split(B300,""("")"),"Antrim and Newtownabbey ")</f>
        <v>Antrim and Newtownabbey </v>
      </c>
      <c r="F300" s="2" t="str">
        <f>IFERROR(__xludf.DUMMYFUNCTION("""COMPUTED_VALUE"""),"English language)")</f>
        <v>English language)</v>
      </c>
      <c r="G300" s="3" t="s">
        <v>606</v>
      </c>
    </row>
    <row r="301">
      <c r="A301" s="2" t="s">
        <v>607</v>
      </c>
      <c r="B301" s="2" t="s">
        <v>608</v>
      </c>
      <c r="C301" s="2" t="str">
        <f t="shared" si="1"/>
        <v>802</v>
      </c>
      <c r="D301" s="2">
        <f t="shared" si="2"/>
        <v>3</v>
      </c>
      <c r="E301" s="2" t="str">
        <f>IFERROR(__xludf.DUMMYFUNCTION("split(B301,""("")"),"Ards and North Down ")</f>
        <v>Ards and North Down </v>
      </c>
      <c r="F301" s="2" t="str">
        <f>IFERROR(__xludf.DUMMYFUNCTION("""COMPUTED_VALUE"""),"English language)")</f>
        <v>English language)</v>
      </c>
      <c r="G301" s="3" t="s">
        <v>606</v>
      </c>
    </row>
    <row r="302">
      <c r="A302" s="2" t="s">
        <v>609</v>
      </c>
      <c r="B302" s="2" t="s">
        <v>610</v>
      </c>
      <c r="C302" s="2" t="str">
        <f t="shared" si="1"/>
        <v>803</v>
      </c>
      <c r="D302" s="2">
        <f t="shared" si="2"/>
        <v>3</v>
      </c>
      <c r="E302" s="2" t="str">
        <f>IFERROR(__xludf.DUMMYFUNCTION("split(B302,""("")"),"Armagh City, Banbridge and Craigavon ")</f>
        <v>Armagh City, Banbridge and Craigavon </v>
      </c>
      <c r="F302" s="2" t="str">
        <f>IFERROR(__xludf.DUMMYFUNCTION("""COMPUTED_VALUE"""),"English language)")</f>
        <v>English language)</v>
      </c>
      <c r="G302" s="3" t="s">
        <v>606</v>
      </c>
    </row>
    <row r="303">
      <c r="A303" s="2" t="s">
        <v>611</v>
      </c>
      <c r="B303" s="2" t="s">
        <v>612</v>
      </c>
      <c r="C303" s="2" t="str">
        <f t="shared" si="1"/>
        <v>807</v>
      </c>
      <c r="D303" s="2">
        <f t="shared" si="2"/>
        <v>3</v>
      </c>
      <c r="E303" s="2" t="str">
        <f>IFERROR(__xludf.DUMMYFUNCTION("split(B303,""("")"),"Belfast City ")</f>
        <v>Belfast City </v>
      </c>
      <c r="F303" s="2" t="str">
        <f>IFERROR(__xludf.DUMMYFUNCTION("""COMPUTED_VALUE"""),"English language)")</f>
        <v>English language)</v>
      </c>
      <c r="G303" s="3" t="s">
        <v>606</v>
      </c>
    </row>
    <row r="304">
      <c r="A304" s="2" t="s">
        <v>613</v>
      </c>
      <c r="B304" s="2" t="s">
        <v>614</v>
      </c>
      <c r="C304" s="2" t="str">
        <f t="shared" si="1"/>
        <v>805</v>
      </c>
      <c r="D304" s="2">
        <f t="shared" si="2"/>
        <v>3</v>
      </c>
      <c r="E304" s="2" t="str">
        <f>IFERROR(__xludf.DUMMYFUNCTION("split(B304,""("")"),"Causeway Coast and Glens ")</f>
        <v>Causeway Coast and Glens </v>
      </c>
      <c r="F304" s="2" t="str">
        <f>IFERROR(__xludf.DUMMYFUNCTION("""COMPUTED_VALUE"""),"English language)")</f>
        <v>English language)</v>
      </c>
      <c r="G304" s="3" t="s">
        <v>606</v>
      </c>
    </row>
    <row r="305">
      <c r="A305" s="2" t="s">
        <v>615</v>
      </c>
      <c r="B305" s="2" t="s">
        <v>616</v>
      </c>
      <c r="C305" s="2" t="str">
        <f t="shared" si="1"/>
        <v>813</v>
      </c>
      <c r="D305" s="2">
        <f t="shared" si="2"/>
        <v>3</v>
      </c>
      <c r="E305" s="2" t="str">
        <f>IFERROR(__xludf.DUMMYFUNCTION("split(B305,""("")"),"Derry City and Strabane ")</f>
        <v>Derry City and Strabane </v>
      </c>
      <c r="F305" s="2" t="str">
        <f>IFERROR(__xludf.DUMMYFUNCTION("""COMPUTED_VALUE"""),"English language)")</f>
        <v>English language)</v>
      </c>
      <c r="G305" s="3" t="s">
        <v>606</v>
      </c>
    </row>
    <row r="306">
      <c r="A306" s="2" t="s">
        <v>617</v>
      </c>
      <c r="B306" s="2" t="s">
        <v>618</v>
      </c>
      <c r="C306" s="2" t="str">
        <f t="shared" si="1"/>
        <v>816</v>
      </c>
      <c r="D306" s="2">
        <f t="shared" si="2"/>
        <v>3</v>
      </c>
      <c r="E306" s="2" t="str">
        <f>IFERROR(__xludf.DUMMYFUNCTION("split(B306,""("")"),"Fermanagh and Omagh ")</f>
        <v>Fermanagh and Omagh </v>
      </c>
      <c r="F306" s="2" t="str">
        <f>IFERROR(__xludf.DUMMYFUNCTION("""COMPUTED_VALUE"""),"English language)")</f>
        <v>English language)</v>
      </c>
      <c r="G306" s="3" t="s">
        <v>606</v>
      </c>
    </row>
    <row r="307">
      <c r="A307" s="2" t="s">
        <v>619</v>
      </c>
      <c r="B307" s="2" t="s">
        <v>620</v>
      </c>
      <c r="C307" s="2" t="str">
        <f t="shared" si="1"/>
        <v>809</v>
      </c>
      <c r="D307" s="2">
        <f t="shared" si="2"/>
        <v>3</v>
      </c>
      <c r="E307" s="2" t="str">
        <f>IFERROR(__xludf.DUMMYFUNCTION("split(B307,""("")"),"Lisburn and Castlereagh City ")</f>
        <v>Lisburn and Castlereagh City </v>
      </c>
      <c r="F307" s="2" t="str">
        <f>IFERROR(__xludf.DUMMYFUNCTION("""COMPUTED_VALUE"""),"English language)")</f>
        <v>English language)</v>
      </c>
      <c r="G307" s="3" t="s">
        <v>606</v>
      </c>
    </row>
    <row r="308">
      <c r="A308" s="2" t="s">
        <v>621</v>
      </c>
      <c r="B308" s="2" t="s">
        <v>622</v>
      </c>
      <c r="C308" s="2" t="str">
        <f t="shared" si="1"/>
        <v>804</v>
      </c>
      <c r="D308" s="2">
        <f t="shared" si="2"/>
        <v>3</v>
      </c>
      <c r="E308" s="2" t="str">
        <f>IFERROR(__xludf.DUMMYFUNCTION("split(B308,""("")"),"Mid and East Antrim ")</f>
        <v>Mid and East Antrim </v>
      </c>
      <c r="F308" s="2" t="str">
        <f>IFERROR(__xludf.DUMMYFUNCTION("""COMPUTED_VALUE"""),"English language)")</f>
        <v>English language)</v>
      </c>
      <c r="G308" s="3" t="s">
        <v>606</v>
      </c>
    </row>
    <row r="309">
      <c r="A309" s="2" t="s">
        <v>623</v>
      </c>
      <c r="B309" s="2" t="s">
        <v>624</v>
      </c>
      <c r="C309" s="2" t="str">
        <f t="shared" si="1"/>
        <v>811</v>
      </c>
      <c r="D309" s="2">
        <f t="shared" si="2"/>
        <v>3</v>
      </c>
      <c r="E309" s="2" t="str">
        <f>IFERROR(__xludf.DUMMYFUNCTION("split(B309,""("")"),"Mid Ulster ")</f>
        <v>Mid Ulster </v>
      </c>
      <c r="F309" s="2" t="str">
        <f>IFERROR(__xludf.DUMMYFUNCTION("""COMPUTED_VALUE"""),"English language)")</f>
        <v>English language)</v>
      </c>
      <c r="G309" s="3" t="s">
        <v>606</v>
      </c>
    </row>
    <row r="310">
      <c r="A310" s="2" t="s">
        <v>625</v>
      </c>
      <c r="B310" s="2" t="s">
        <v>626</v>
      </c>
      <c r="C310" s="2" t="str">
        <f t="shared" si="1"/>
        <v>814</v>
      </c>
      <c r="D310" s="2">
        <f t="shared" si="2"/>
        <v>3</v>
      </c>
      <c r="E310" s="2" t="str">
        <f>IFERROR(__xludf.DUMMYFUNCTION("split(B310,""("")"),"Newry, Mourne and Down ")</f>
        <v>Newry, Mourne and Down </v>
      </c>
      <c r="F310" s="2" t="str">
        <f>IFERROR(__xludf.DUMMYFUNCTION("""COMPUTED_VALUE"""),"English language)")</f>
        <v>English language)</v>
      </c>
      <c r="G310" s="3" t="s">
        <v>606</v>
      </c>
    </row>
    <row r="311">
      <c r="A311" s="2" t="s">
        <v>627</v>
      </c>
      <c r="B311" s="2" t="s">
        <v>628</v>
      </c>
      <c r="C311" s="2" t="str">
        <f t="shared" si="1"/>
        <v>760</v>
      </c>
      <c r="D311" s="2">
        <f t="shared" si="2"/>
        <v>3</v>
      </c>
      <c r="E311" s="2" t="str">
        <f>IFERROR(__xludf.DUMMYFUNCTION("split(B311,""("")"),"Aberdeen City ")</f>
        <v>Aberdeen City </v>
      </c>
      <c r="F311" s="2" t="str">
        <f>IFERROR(__xludf.DUMMYFUNCTION("""COMPUTED_VALUE"""),"English language)")</f>
        <v>English language)</v>
      </c>
      <c r="G311" s="3" t="s">
        <v>629</v>
      </c>
    </row>
    <row r="312">
      <c r="A312" s="2" t="s">
        <v>630</v>
      </c>
      <c r="B312" s="2" t="s">
        <v>631</v>
      </c>
      <c r="C312" s="2" t="str">
        <f t="shared" si="1"/>
        <v>761</v>
      </c>
      <c r="D312" s="2">
        <f t="shared" si="2"/>
        <v>3</v>
      </c>
      <c r="E312" s="2" t="str">
        <f>IFERROR(__xludf.DUMMYFUNCTION("split(B312,""("")"),"Aberdeenshire ")</f>
        <v>Aberdeenshire </v>
      </c>
      <c r="F312" s="2" t="str">
        <f>IFERROR(__xludf.DUMMYFUNCTION("""COMPUTED_VALUE"""),"English language)")</f>
        <v>English language)</v>
      </c>
      <c r="G312" s="3" t="s">
        <v>629</v>
      </c>
    </row>
    <row r="313">
      <c r="A313" s="2" t="s">
        <v>632</v>
      </c>
      <c r="B313" s="2" t="s">
        <v>633</v>
      </c>
      <c r="C313" s="2" t="str">
        <f t="shared" si="1"/>
        <v>762</v>
      </c>
      <c r="D313" s="2">
        <f t="shared" si="2"/>
        <v>3</v>
      </c>
      <c r="E313" s="2" t="str">
        <f>IFERROR(__xludf.DUMMYFUNCTION("split(B313,""("")"),"Angus ")</f>
        <v>Angus </v>
      </c>
      <c r="F313" s="2" t="str">
        <f>IFERROR(__xludf.DUMMYFUNCTION("""COMPUTED_VALUE"""),"English language)")</f>
        <v>English language)</v>
      </c>
      <c r="G313" s="3" t="s">
        <v>629</v>
      </c>
    </row>
    <row r="314">
      <c r="A314" s="2" t="s">
        <v>634</v>
      </c>
      <c r="B314" s="2" t="s">
        <v>635</v>
      </c>
      <c r="C314" s="2" t="str">
        <f t="shared" si="1"/>
        <v>763</v>
      </c>
      <c r="D314" s="2">
        <f t="shared" si="2"/>
        <v>3</v>
      </c>
      <c r="E314" s="2" t="str">
        <f>IFERROR(__xludf.DUMMYFUNCTION("split(B314,""("")"),"Argyll and Bute ")</f>
        <v>Argyll and Bute </v>
      </c>
      <c r="F314" s="2" t="str">
        <f>IFERROR(__xludf.DUMMYFUNCTION("""COMPUTED_VALUE"""),"English language)")</f>
        <v>English language)</v>
      </c>
      <c r="G314" s="3" t="s">
        <v>629</v>
      </c>
    </row>
    <row r="315">
      <c r="A315" s="2" t="s">
        <v>636</v>
      </c>
      <c r="B315" s="2" t="s">
        <v>637</v>
      </c>
      <c r="C315" s="2" t="str">
        <f t="shared" si="1"/>
        <v>768</v>
      </c>
      <c r="D315" s="2">
        <f t="shared" si="2"/>
        <v>3</v>
      </c>
      <c r="E315" s="2" t="str">
        <f>IFERROR(__xludf.DUMMYFUNCTION("split(B315,""("")"),"Clackmannanshire ")</f>
        <v>Clackmannanshire </v>
      </c>
      <c r="F315" s="2" t="str">
        <f>IFERROR(__xludf.DUMMYFUNCTION("""COMPUTED_VALUE"""),"English language)")</f>
        <v>English language)</v>
      </c>
      <c r="G315" s="3" t="s">
        <v>629</v>
      </c>
    </row>
    <row r="316">
      <c r="A316" s="2" t="s">
        <v>638</v>
      </c>
      <c r="B316" s="2" t="s">
        <v>639</v>
      </c>
      <c r="C316" s="2" t="str">
        <f t="shared" si="1"/>
        <v>791</v>
      </c>
      <c r="D316" s="2">
        <f t="shared" si="2"/>
        <v>3</v>
      </c>
      <c r="E316" s="4" t="s">
        <v>640</v>
      </c>
      <c r="F316" s="3" t="s">
        <v>641</v>
      </c>
      <c r="G316" s="3" t="s">
        <v>629</v>
      </c>
    </row>
    <row r="317">
      <c r="A317" s="2" t="s">
        <v>642</v>
      </c>
      <c r="B317" s="2" t="s">
        <v>643</v>
      </c>
      <c r="C317" s="2" t="str">
        <f t="shared" si="1"/>
        <v>770</v>
      </c>
      <c r="D317" s="2">
        <f t="shared" si="2"/>
        <v>3</v>
      </c>
      <c r="E317" s="2" t="str">
        <f>IFERROR(__xludf.DUMMYFUNCTION("split(B317,""("")"),"Dumfries and Galloway ")</f>
        <v>Dumfries and Galloway </v>
      </c>
      <c r="F317" s="2" t="str">
        <f>IFERROR(__xludf.DUMMYFUNCTION("""COMPUTED_VALUE"""),"English language)")</f>
        <v>English language)</v>
      </c>
      <c r="G317" s="3" t="s">
        <v>629</v>
      </c>
    </row>
    <row r="318">
      <c r="A318" s="2" t="s">
        <v>644</v>
      </c>
      <c r="B318" s="2" t="s">
        <v>645</v>
      </c>
      <c r="C318" s="2" t="str">
        <f t="shared" si="1"/>
        <v>772</v>
      </c>
      <c r="D318" s="2">
        <f t="shared" si="2"/>
        <v>3</v>
      </c>
      <c r="E318" s="2" t="str">
        <f>IFERROR(__xludf.DUMMYFUNCTION("split(B318,""("")"),"Dundee City ")</f>
        <v>Dundee City </v>
      </c>
      <c r="F318" s="2" t="str">
        <f>IFERROR(__xludf.DUMMYFUNCTION("""COMPUTED_VALUE"""),"English language)")</f>
        <v>English language)</v>
      </c>
      <c r="G318" s="3" t="s">
        <v>629</v>
      </c>
    </row>
    <row r="319">
      <c r="A319" s="2" t="s">
        <v>646</v>
      </c>
      <c r="B319" s="2" t="s">
        <v>647</v>
      </c>
      <c r="C319" s="2" t="str">
        <f t="shared" si="1"/>
        <v>764</v>
      </c>
      <c r="D319" s="2">
        <f t="shared" si="2"/>
        <v>3</v>
      </c>
      <c r="E319" s="2" t="str">
        <f>IFERROR(__xludf.DUMMYFUNCTION("split(B319,""("")"),"East Ayrshire ")</f>
        <v>East Ayrshire </v>
      </c>
      <c r="F319" s="2" t="str">
        <f>IFERROR(__xludf.DUMMYFUNCTION("""COMPUTED_VALUE"""),"English language)")</f>
        <v>English language)</v>
      </c>
      <c r="G319" s="3" t="s">
        <v>629</v>
      </c>
    </row>
    <row r="320">
      <c r="A320" s="2" t="s">
        <v>648</v>
      </c>
      <c r="B320" s="2" t="s">
        <v>649</v>
      </c>
      <c r="C320" s="2" t="str">
        <f t="shared" si="1"/>
        <v>771</v>
      </c>
      <c r="D320" s="2">
        <f t="shared" si="2"/>
        <v>3</v>
      </c>
      <c r="E320" s="2" t="str">
        <f>IFERROR(__xludf.DUMMYFUNCTION("split(B320,""("")"),"East Dunbartonshire ")</f>
        <v>East Dunbartonshire </v>
      </c>
      <c r="F320" s="2" t="str">
        <f>IFERROR(__xludf.DUMMYFUNCTION("""COMPUTED_VALUE"""),"English language)")</f>
        <v>English language)</v>
      </c>
      <c r="G320" s="3" t="s">
        <v>629</v>
      </c>
    </row>
    <row r="321">
      <c r="A321" s="2" t="s">
        <v>650</v>
      </c>
      <c r="B321" s="2" t="s">
        <v>651</v>
      </c>
      <c r="C321" s="2" t="str">
        <f t="shared" si="1"/>
        <v>781</v>
      </c>
      <c r="D321" s="2">
        <f t="shared" si="2"/>
        <v>3</v>
      </c>
      <c r="E321" s="2" t="str">
        <f>IFERROR(__xludf.DUMMYFUNCTION("split(B321,""("")"),"East Lothian ")</f>
        <v>East Lothian </v>
      </c>
      <c r="F321" s="2" t="str">
        <f>IFERROR(__xludf.DUMMYFUNCTION("""COMPUTED_VALUE"""),"English language)")</f>
        <v>English language)</v>
      </c>
      <c r="G321" s="3" t="s">
        <v>629</v>
      </c>
    </row>
    <row r="322">
      <c r="A322" s="2" t="s">
        <v>652</v>
      </c>
      <c r="B322" s="2" t="s">
        <v>653</v>
      </c>
      <c r="C322" s="2" t="str">
        <f t="shared" si="1"/>
        <v>787</v>
      </c>
      <c r="D322" s="2">
        <f t="shared" si="2"/>
        <v>3</v>
      </c>
      <c r="E322" s="2" t="str">
        <f>IFERROR(__xludf.DUMMYFUNCTION("split(B322,""("")"),"East Renfrewshire ")</f>
        <v>East Renfrewshire </v>
      </c>
      <c r="F322" s="2" t="str">
        <f>IFERROR(__xludf.DUMMYFUNCTION("""COMPUTED_VALUE"""),"English language)")</f>
        <v>English language)</v>
      </c>
      <c r="G322" s="3" t="s">
        <v>629</v>
      </c>
    </row>
    <row r="323">
      <c r="A323" s="2" t="s">
        <v>654</v>
      </c>
      <c r="B323" s="2" t="s">
        <v>655</v>
      </c>
      <c r="C323" s="2" t="str">
        <f t="shared" si="1"/>
        <v>773</v>
      </c>
      <c r="D323" s="2">
        <f t="shared" si="2"/>
        <v>3</v>
      </c>
      <c r="E323" s="4" t="s">
        <v>656</v>
      </c>
      <c r="F323" s="3" t="s">
        <v>641</v>
      </c>
      <c r="G323" s="3" t="s">
        <v>629</v>
      </c>
    </row>
    <row r="324">
      <c r="A324" s="2" t="s">
        <v>657</v>
      </c>
      <c r="B324" s="2" t="s">
        <v>658</v>
      </c>
      <c r="C324" s="2" t="str">
        <f t="shared" si="1"/>
        <v>774</v>
      </c>
      <c r="D324" s="2">
        <f t="shared" si="2"/>
        <v>3</v>
      </c>
      <c r="E324" s="2" t="str">
        <f>IFERROR(__xludf.DUMMYFUNCTION("split(B324,""("")"),"Falkirk ")</f>
        <v>Falkirk </v>
      </c>
      <c r="F324" s="2" t="str">
        <f>IFERROR(__xludf.DUMMYFUNCTION("""COMPUTED_VALUE"""),"English language)")</f>
        <v>English language)</v>
      </c>
      <c r="G324" s="3" t="s">
        <v>629</v>
      </c>
    </row>
    <row r="325">
      <c r="A325" s="2" t="s">
        <v>659</v>
      </c>
      <c r="B325" s="2" t="s">
        <v>660</v>
      </c>
      <c r="C325" s="2" t="str">
        <f t="shared" si="1"/>
        <v>775</v>
      </c>
      <c r="D325" s="2">
        <f t="shared" si="2"/>
        <v>3</v>
      </c>
      <c r="E325" s="2" t="str">
        <f>IFERROR(__xludf.DUMMYFUNCTION("split(B325,""("")"),"Fife ")</f>
        <v>Fife </v>
      </c>
      <c r="F325" s="2" t="str">
        <f>IFERROR(__xludf.DUMMYFUNCTION("""COMPUTED_VALUE"""),"English language)")</f>
        <v>English language)</v>
      </c>
      <c r="G325" s="3" t="s">
        <v>629</v>
      </c>
    </row>
    <row r="326">
      <c r="A326" s="2" t="s">
        <v>661</v>
      </c>
      <c r="B326" s="2" t="s">
        <v>662</v>
      </c>
      <c r="C326" s="2" t="str">
        <f t="shared" si="1"/>
        <v>776</v>
      </c>
      <c r="D326" s="2">
        <f t="shared" si="2"/>
        <v>3</v>
      </c>
      <c r="E326" s="2" t="str">
        <f>IFERROR(__xludf.DUMMYFUNCTION("split(B326,""("")"),"Glasgow City ")</f>
        <v>Glasgow City </v>
      </c>
      <c r="F326" s="2" t="str">
        <f>IFERROR(__xludf.DUMMYFUNCTION("""COMPUTED_VALUE"""),"English language)")</f>
        <v>English language)</v>
      </c>
      <c r="G326" s="3" t="s">
        <v>629</v>
      </c>
    </row>
    <row r="327">
      <c r="A327" s="2" t="s">
        <v>663</v>
      </c>
      <c r="B327" s="2" t="s">
        <v>664</v>
      </c>
      <c r="C327" s="2" t="str">
        <f t="shared" si="1"/>
        <v>777</v>
      </c>
      <c r="D327" s="2">
        <f t="shared" si="2"/>
        <v>3</v>
      </c>
      <c r="E327" s="2" t="str">
        <f>IFERROR(__xludf.DUMMYFUNCTION("split(B327,""("")"),"Highland ")</f>
        <v>Highland </v>
      </c>
      <c r="F327" s="2" t="str">
        <f>IFERROR(__xludf.DUMMYFUNCTION("""COMPUTED_VALUE"""),"English language)")</f>
        <v>English language)</v>
      </c>
      <c r="G327" s="3" t="s">
        <v>629</v>
      </c>
    </row>
    <row r="328">
      <c r="A328" s="2" t="s">
        <v>665</v>
      </c>
      <c r="B328" s="2" t="s">
        <v>666</v>
      </c>
      <c r="C328" s="2" t="str">
        <f t="shared" si="1"/>
        <v>778</v>
      </c>
      <c r="D328" s="2">
        <f t="shared" si="2"/>
        <v>3</v>
      </c>
      <c r="E328" s="2" t="str">
        <f>IFERROR(__xludf.DUMMYFUNCTION("split(B328,""("")"),"Inverclyde ")</f>
        <v>Inverclyde </v>
      </c>
      <c r="F328" s="2" t="str">
        <f>IFERROR(__xludf.DUMMYFUNCTION("""COMPUTED_VALUE"""),"English language)")</f>
        <v>English language)</v>
      </c>
      <c r="G328" s="3" t="s">
        <v>629</v>
      </c>
    </row>
    <row r="329">
      <c r="A329" s="2" t="s">
        <v>667</v>
      </c>
      <c r="B329" s="2" t="s">
        <v>668</v>
      </c>
      <c r="C329" s="2" t="str">
        <f t="shared" si="1"/>
        <v>783</v>
      </c>
      <c r="D329" s="2">
        <f t="shared" si="2"/>
        <v>3</v>
      </c>
      <c r="E329" s="2" t="str">
        <f>IFERROR(__xludf.DUMMYFUNCTION("split(B329,""("")"),"Midlothian ")</f>
        <v>Midlothian </v>
      </c>
      <c r="F329" s="2" t="str">
        <f>IFERROR(__xludf.DUMMYFUNCTION("""COMPUTED_VALUE"""),"English language)")</f>
        <v>English language)</v>
      </c>
      <c r="G329" s="3" t="s">
        <v>629</v>
      </c>
    </row>
    <row r="330">
      <c r="A330" s="2" t="s">
        <v>669</v>
      </c>
      <c r="B330" s="2" t="s">
        <v>670</v>
      </c>
      <c r="C330" s="2" t="str">
        <f t="shared" si="1"/>
        <v>784</v>
      </c>
      <c r="D330" s="2">
        <f t="shared" si="2"/>
        <v>3</v>
      </c>
      <c r="E330" s="2" t="str">
        <f>IFERROR(__xludf.DUMMYFUNCTION("split(B330,""("")"),"Moray ")</f>
        <v>Moray </v>
      </c>
      <c r="F330" s="2" t="str">
        <f>IFERROR(__xludf.DUMMYFUNCTION("""COMPUTED_VALUE"""),"English language)")</f>
        <v>English language)</v>
      </c>
      <c r="G330" s="3" t="s">
        <v>629</v>
      </c>
    </row>
    <row r="331">
      <c r="A331" s="2" t="s">
        <v>671</v>
      </c>
      <c r="B331" s="2" t="s">
        <v>672</v>
      </c>
      <c r="C331" s="2" t="str">
        <f t="shared" si="1"/>
        <v>765</v>
      </c>
      <c r="D331" s="2">
        <f t="shared" si="2"/>
        <v>3</v>
      </c>
      <c r="E331" s="2" t="str">
        <f>IFERROR(__xludf.DUMMYFUNCTION("split(B331,""("")"),"North Ayrshire ")</f>
        <v>North Ayrshire </v>
      </c>
      <c r="F331" s="2" t="str">
        <f>IFERROR(__xludf.DUMMYFUNCTION("""COMPUTED_VALUE"""),"English language)")</f>
        <v>English language)</v>
      </c>
      <c r="G331" s="3" t="s">
        <v>629</v>
      </c>
    </row>
    <row r="332">
      <c r="A332" s="2" t="s">
        <v>673</v>
      </c>
      <c r="B332" s="2" t="s">
        <v>674</v>
      </c>
      <c r="C332" s="2" t="str">
        <f t="shared" si="1"/>
        <v>779</v>
      </c>
      <c r="D332" s="2">
        <f t="shared" si="2"/>
        <v>3</v>
      </c>
      <c r="E332" s="2" t="str">
        <f>IFERROR(__xludf.DUMMYFUNCTION("split(B332,""("")"),"North Lanarkshire ")</f>
        <v>North Lanarkshire </v>
      </c>
      <c r="F332" s="2" t="str">
        <f>IFERROR(__xludf.DUMMYFUNCTION("""COMPUTED_VALUE"""),"English language)")</f>
        <v>English language)</v>
      </c>
      <c r="G332" s="3" t="s">
        <v>629</v>
      </c>
    </row>
    <row r="333">
      <c r="A333" s="2" t="s">
        <v>675</v>
      </c>
      <c r="B333" s="2" t="s">
        <v>676</v>
      </c>
      <c r="C333" s="2" t="str">
        <f t="shared" si="1"/>
        <v>785</v>
      </c>
      <c r="D333" s="2">
        <f t="shared" si="2"/>
        <v>3</v>
      </c>
      <c r="E333" s="2" t="str">
        <f>IFERROR(__xludf.DUMMYFUNCTION("split(B333,""("")"),"Orkney Islands ")</f>
        <v>Orkney Islands </v>
      </c>
      <c r="F333" s="2" t="str">
        <f>IFERROR(__xludf.DUMMYFUNCTION("""COMPUTED_VALUE"""),"English language)")</f>
        <v>English language)</v>
      </c>
      <c r="G333" s="3" t="s">
        <v>629</v>
      </c>
    </row>
    <row r="334">
      <c r="A334" s="2" t="s">
        <v>677</v>
      </c>
      <c r="B334" s="2" t="s">
        <v>678</v>
      </c>
      <c r="C334" s="2" t="str">
        <f t="shared" si="1"/>
        <v>786</v>
      </c>
      <c r="D334" s="2">
        <f t="shared" si="2"/>
        <v>3</v>
      </c>
      <c r="E334" s="2" t="str">
        <f>IFERROR(__xludf.DUMMYFUNCTION("split(B334,""("")"),"Perth and Kinross ")</f>
        <v>Perth and Kinross </v>
      </c>
      <c r="F334" s="2" t="str">
        <f>IFERROR(__xludf.DUMMYFUNCTION("""COMPUTED_VALUE"""),"English language)")</f>
        <v>English language)</v>
      </c>
      <c r="G334" s="3" t="s">
        <v>629</v>
      </c>
    </row>
    <row r="335">
      <c r="A335" s="2" t="s">
        <v>679</v>
      </c>
      <c r="B335" s="2" t="s">
        <v>680</v>
      </c>
      <c r="C335" s="2" t="str">
        <f t="shared" si="1"/>
        <v>788</v>
      </c>
      <c r="D335" s="2">
        <f t="shared" si="2"/>
        <v>3</v>
      </c>
      <c r="E335" s="2" t="str">
        <f>IFERROR(__xludf.DUMMYFUNCTION("split(B335,""("")"),"Renfrewshire ")</f>
        <v>Renfrewshire </v>
      </c>
      <c r="F335" s="2" t="str">
        <f>IFERROR(__xludf.DUMMYFUNCTION("""COMPUTED_VALUE"""),"English language)")</f>
        <v>English language)</v>
      </c>
      <c r="G335" s="3" t="s">
        <v>629</v>
      </c>
    </row>
    <row r="336">
      <c r="A336" s="2" t="s">
        <v>681</v>
      </c>
      <c r="B336" s="2" t="s">
        <v>682</v>
      </c>
      <c r="C336" s="2" t="str">
        <f t="shared" si="1"/>
        <v>767</v>
      </c>
      <c r="D336" s="2">
        <f t="shared" si="2"/>
        <v>3</v>
      </c>
      <c r="E336" s="2" t="str">
        <f>IFERROR(__xludf.DUMMYFUNCTION("split(B336,""("")"),"Scottish Borders ")</f>
        <v>Scottish Borders </v>
      </c>
      <c r="F336" s="2" t="str">
        <f>IFERROR(__xludf.DUMMYFUNCTION("""COMPUTED_VALUE"""),"English language)")</f>
        <v>English language)</v>
      </c>
      <c r="G336" s="3" t="s">
        <v>629</v>
      </c>
    </row>
    <row r="337">
      <c r="A337" s="2" t="s">
        <v>683</v>
      </c>
      <c r="B337" s="2" t="s">
        <v>684</v>
      </c>
      <c r="C337" s="2" t="str">
        <f t="shared" si="1"/>
        <v>789</v>
      </c>
      <c r="D337" s="2">
        <f t="shared" si="2"/>
        <v>3</v>
      </c>
      <c r="E337" s="2" t="str">
        <f>IFERROR(__xludf.DUMMYFUNCTION("split(B337,""("")"),"Shetland Islands ")</f>
        <v>Shetland Islands </v>
      </c>
      <c r="F337" s="2" t="str">
        <f>IFERROR(__xludf.DUMMYFUNCTION("""COMPUTED_VALUE"""),"English language)")</f>
        <v>English language)</v>
      </c>
      <c r="G337" s="3" t="s">
        <v>629</v>
      </c>
    </row>
    <row r="338">
      <c r="A338" s="2" t="s">
        <v>685</v>
      </c>
      <c r="B338" s="2" t="s">
        <v>686</v>
      </c>
      <c r="C338" s="2" t="str">
        <f t="shared" si="1"/>
        <v>766</v>
      </c>
      <c r="D338" s="2">
        <f t="shared" si="2"/>
        <v>3</v>
      </c>
      <c r="E338" s="2" t="str">
        <f>IFERROR(__xludf.DUMMYFUNCTION("split(B338,""("")"),"South Ayrshire ")</f>
        <v>South Ayrshire </v>
      </c>
      <c r="F338" s="2" t="str">
        <f>IFERROR(__xludf.DUMMYFUNCTION("""COMPUTED_VALUE"""),"English language)")</f>
        <v>English language)</v>
      </c>
      <c r="G338" s="3" t="s">
        <v>629</v>
      </c>
    </row>
    <row r="339">
      <c r="A339" s="2" t="s">
        <v>687</v>
      </c>
      <c r="B339" s="2" t="s">
        <v>688</v>
      </c>
      <c r="C339" s="2" t="str">
        <f t="shared" si="1"/>
        <v>780</v>
      </c>
      <c r="D339" s="2">
        <f t="shared" si="2"/>
        <v>3</v>
      </c>
      <c r="E339" s="2" t="str">
        <f>IFERROR(__xludf.DUMMYFUNCTION("split(B339,""("")"),"South Lanarkshire ")</f>
        <v>South Lanarkshire </v>
      </c>
      <c r="F339" s="2" t="str">
        <f>IFERROR(__xludf.DUMMYFUNCTION("""COMPUTED_VALUE"""),"English language)")</f>
        <v>English language)</v>
      </c>
      <c r="G339" s="3" t="s">
        <v>629</v>
      </c>
    </row>
    <row r="340">
      <c r="A340" s="2" t="s">
        <v>689</v>
      </c>
      <c r="B340" s="2" t="s">
        <v>690</v>
      </c>
      <c r="C340" s="2" t="str">
        <f t="shared" si="1"/>
        <v>790</v>
      </c>
      <c r="D340" s="2">
        <f t="shared" si="2"/>
        <v>3</v>
      </c>
      <c r="E340" s="2" t="str">
        <f>IFERROR(__xludf.DUMMYFUNCTION("split(B340,""("")"),"Stirling ")</f>
        <v>Stirling </v>
      </c>
      <c r="F340" s="2" t="str">
        <f>IFERROR(__xludf.DUMMYFUNCTION("""COMPUTED_VALUE"""),"English language)")</f>
        <v>English language)</v>
      </c>
      <c r="G340" s="3" t="s">
        <v>629</v>
      </c>
    </row>
    <row r="341">
      <c r="A341" s="2" t="s">
        <v>691</v>
      </c>
      <c r="B341" s="2" t="s">
        <v>692</v>
      </c>
      <c r="C341" s="2" t="str">
        <f t="shared" si="1"/>
        <v>769</v>
      </c>
      <c r="D341" s="2">
        <f t="shared" si="2"/>
        <v>3</v>
      </c>
      <c r="E341" s="2" t="str">
        <f>IFERROR(__xludf.DUMMYFUNCTION("split(B341,""("")"),"West Dunbartonshire ")</f>
        <v>West Dunbartonshire </v>
      </c>
      <c r="F341" s="2" t="str">
        <f>IFERROR(__xludf.DUMMYFUNCTION("""COMPUTED_VALUE"""),"English language)")</f>
        <v>English language)</v>
      </c>
      <c r="G341" s="3" t="s">
        <v>629</v>
      </c>
    </row>
    <row r="342">
      <c r="A342" s="2" t="s">
        <v>693</v>
      </c>
      <c r="B342" s="2" t="s">
        <v>694</v>
      </c>
      <c r="C342" s="2" t="str">
        <f t="shared" si="1"/>
        <v>782</v>
      </c>
      <c r="D342" s="2">
        <f t="shared" si="2"/>
        <v>3</v>
      </c>
      <c r="E342" s="2" t="str">
        <f>IFERROR(__xludf.DUMMYFUNCTION("split(B342,""("")"),"West Lothian ")</f>
        <v>West Lothian </v>
      </c>
      <c r="F342" s="2" t="str">
        <f>IFERROR(__xludf.DUMMYFUNCTION("""COMPUTED_VALUE"""),"English language)")</f>
        <v>English language)</v>
      </c>
      <c r="G342" s="3" t="s">
        <v>629</v>
      </c>
    </row>
    <row r="343">
      <c r="A343" s="2" t="s">
        <v>695</v>
      </c>
      <c r="B343" s="2" t="s">
        <v>696</v>
      </c>
      <c r="C343" s="2" t="str">
        <f t="shared" si="1"/>
        <v>551</v>
      </c>
      <c r="D343" s="2">
        <f t="shared" si="2"/>
        <v>3</v>
      </c>
      <c r="E343" s="2" t="str">
        <f>IFERROR(__xludf.DUMMYFUNCTION("split(B343,""("")"),"Anglesey ")</f>
        <v>Anglesey </v>
      </c>
      <c r="F343" s="2" t="str">
        <f>IFERROR(__xludf.DUMMYFUNCTION("""COMPUTED_VALUE"""),"English language)")</f>
        <v>English language)</v>
      </c>
      <c r="G343" s="3" t="s">
        <v>697</v>
      </c>
    </row>
    <row r="344">
      <c r="A344" s="2" t="s">
        <v>698</v>
      </c>
      <c r="B344" s="2" t="s">
        <v>699</v>
      </c>
      <c r="C344" s="2" t="str">
        <f t="shared" si="1"/>
        <v>551</v>
      </c>
      <c r="D344" s="2">
        <f t="shared" si="2"/>
        <v>3</v>
      </c>
      <c r="E344" s="2" t="str">
        <f>IFERROR(__xludf.DUMMYFUNCTION("split(B344,""("")"),"Anglesey ")</f>
        <v>Anglesey </v>
      </c>
      <c r="F344" s="2" t="str">
        <f>IFERROR(__xludf.DUMMYFUNCTION("""COMPUTED_VALUE"""),"Welsh language)")</f>
        <v>Welsh language)</v>
      </c>
      <c r="G344" s="3" t="s">
        <v>697</v>
      </c>
    </row>
    <row r="345">
      <c r="A345" s="2" t="s">
        <v>700</v>
      </c>
      <c r="B345" s="2" t="s">
        <v>701</v>
      </c>
      <c r="C345" s="2" t="str">
        <f t="shared" si="1"/>
        <v>552</v>
      </c>
      <c r="D345" s="2">
        <f t="shared" si="2"/>
        <v>3</v>
      </c>
      <c r="E345" s="2" t="str">
        <f>IFERROR(__xludf.DUMMYFUNCTION("split(B345,""("")"),"Blaenau Gwent ")</f>
        <v>Blaenau Gwent </v>
      </c>
      <c r="F345" s="2" t="str">
        <f>IFERROR(__xludf.DUMMYFUNCTION("""COMPUTED_VALUE"""),"English language)")</f>
        <v>English language)</v>
      </c>
      <c r="G345" s="3" t="s">
        <v>697</v>
      </c>
    </row>
    <row r="346">
      <c r="A346" s="2" t="s">
        <v>702</v>
      </c>
      <c r="B346" s="2" t="s">
        <v>703</v>
      </c>
      <c r="C346" s="2" t="str">
        <f t="shared" si="1"/>
        <v>552</v>
      </c>
      <c r="D346" s="2">
        <f t="shared" si="2"/>
        <v>3</v>
      </c>
      <c r="E346" s="2" t="str">
        <f>IFERROR(__xludf.DUMMYFUNCTION("split(B346,""("")"),"Blaenau Gwent ")</f>
        <v>Blaenau Gwent </v>
      </c>
      <c r="F346" s="2" t="str">
        <f>IFERROR(__xludf.DUMMYFUNCTION("""COMPUTED_VALUE"""),"Welsh language)")</f>
        <v>Welsh language)</v>
      </c>
      <c r="G346" s="3" t="s">
        <v>697</v>
      </c>
    </row>
    <row r="347">
      <c r="A347" s="2" t="s">
        <v>704</v>
      </c>
      <c r="B347" s="2" t="s">
        <v>705</v>
      </c>
      <c r="C347" s="2" t="str">
        <f t="shared" si="1"/>
        <v>553</v>
      </c>
      <c r="D347" s="2">
        <f t="shared" si="2"/>
        <v>3</v>
      </c>
      <c r="E347" s="2" t="str">
        <f>IFERROR(__xludf.DUMMYFUNCTION("split(B347,""("")"),"Bridgend ")</f>
        <v>Bridgend </v>
      </c>
      <c r="F347" s="2" t="str">
        <f>IFERROR(__xludf.DUMMYFUNCTION("""COMPUTED_VALUE"""),"English language)")</f>
        <v>English language)</v>
      </c>
      <c r="G347" s="3" t="s">
        <v>697</v>
      </c>
    </row>
    <row r="348">
      <c r="A348" s="2" t="s">
        <v>706</v>
      </c>
      <c r="B348" s="2" t="s">
        <v>707</v>
      </c>
      <c r="C348" s="2" t="str">
        <f t="shared" si="1"/>
        <v>553</v>
      </c>
      <c r="D348" s="2">
        <f t="shared" si="2"/>
        <v>3</v>
      </c>
      <c r="E348" s="2" t="str">
        <f>IFERROR(__xludf.DUMMYFUNCTION("split(B348,""("")"),"Bridgend ")</f>
        <v>Bridgend </v>
      </c>
      <c r="F348" s="2" t="str">
        <f>IFERROR(__xludf.DUMMYFUNCTION("""COMPUTED_VALUE"""),"Welsh language)")</f>
        <v>Welsh language)</v>
      </c>
      <c r="G348" s="3" t="s">
        <v>697</v>
      </c>
    </row>
    <row r="349">
      <c r="A349" s="2" t="s">
        <v>708</v>
      </c>
      <c r="B349" s="2" t="s">
        <v>709</v>
      </c>
      <c r="C349" s="2" t="str">
        <f t="shared" si="1"/>
        <v>555</v>
      </c>
      <c r="D349" s="2">
        <f t="shared" si="2"/>
        <v>3</v>
      </c>
      <c r="E349" s="2" t="str">
        <f>IFERROR(__xludf.DUMMYFUNCTION("split(B349,""("")"),"Caerphilly ")</f>
        <v>Caerphilly </v>
      </c>
      <c r="F349" s="2" t="str">
        <f>IFERROR(__xludf.DUMMYFUNCTION("""COMPUTED_VALUE"""),"English language)")</f>
        <v>English language)</v>
      </c>
      <c r="G349" s="3" t="s">
        <v>697</v>
      </c>
    </row>
    <row r="350">
      <c r="A350" s="2" t="s">
        <v>710</v>
      </c>
      <c r="B350" s="2" t="s">
        <v>711</v>
      </c>
      <c r="C350" s="2" t="str">
        <f t="shared" si="1"/>
        <v>555</v>
      </c>
      <c r="D350" s="2">
        <f t="shared" si="2"/>
        <v>3</v>
      </c>
      <c r="E350" s="2" t="str">
        <f>IFERROR(__xludf.DUMMYFUNCTION("split(B350,""("")"),"Caerphilly ")</f>
        <v>Caerphilly </v>
      </c>
      <c r="F350" s="2" t="str">
        <f>IFERROR(__xludf.DUMMYFUNCTION("""COMPUTED_VALUE"""),"Welsh language)")</f>
        <v>Welsh language)</v>
      </c>
      <c r="G350" s="3" t="s">
        <v>697</v>
      </c>
    </row>
    <row r="351">
      <c r="A351" s="2" t="s">
        <v>712</v>
      </c>
      <c r="B351" s="2" t="s">
        <v>713</v>
      </c>
      <c r="C351" s="2" t="str">
        <f t="shared" si="1"/>
        <v>556</v>
      </c>
      <c r="D351" s="2">
        <f t="shared" si="2"/>
        <v>3</v>
      </c>
      <c r="E351" s="2" t="str">
        <f>IFERROR(__xludf.DUMMYFUNCTION("split(B351,""("")"),"Cardiff ")</f>
        <v>Cardiff </v>
      </c>
      <c r="F351" s="2" t="str">
        <f>IFERROR(__xludf.DUMMYFUNCTION("""COMPUTED_VALUE"""),"English language)")</f>
        <v>English language)</v>
      </c>
      <c r="G351" s="3" t="s">
        <v>697</v>
      </c>
    </row>
    <row r="352">
      <c r="A352" s="2" t="s">
        <v>714</v>
      </c>
      <c r="B352" s="2" t="s">
        <v>715</v>
      </c>
      <c r="C352" s="2" t="str">
        <f t="shared" si="1"/>
        <v>556</v>
      </c>
      <c r="D352" s="2">
        <f t="shared" si="2"/>
        <v>3</v>
      </c>
      <c r="E352" s="2" t="str">
        <f>IFERROR(__xludf.DUMMYFUNCTION("split(B352,""("")"),"Cardiff ")</f>
        <v>Cardiff </v>
      </c>
      <c r="F352" s="2" t="str">
        <f>IFERROR(__xludf.DUMMYFUNCTION("""COMPUTED_VALUE"""),"Welsh language)")</f>
        <v>Welsh language)</v>
      </c>
      <c r="G352" s="3" t="s">
        <v>697</v>
      </c>
    </row>
    <row r="353">
      <c r="A353" s="2" t="s">
        <v>716</v>
      </c>
      <c r="B353" s="2" t="s">
        <v>717</v>
      </c>
      <c r="C353" s="2" t="str">
        <f t="shared" si="1"/>
        <v>558</v>
      </c>
      <c r="D353" s="2">
        <f t="shared" si="2"/>
        <v>3</v>
      </c>
      <c r="E353" s="2" t="str">
        <f>IFERROR(__xludf.DUMMYFUNCTION("split(B353,""("")"),"Carmarthenshire ")</f>
        <v>Carmarthenshire </v>
      </c>
      <c r="F353" s="2" t="str">
        <f>IFERROR(__xludf.DUMMYFUNCTION("""COMPUTED_VALUE"""),"English language)")</f>
        <v>English language)</v>
      </c>
      <c r="G353" s="3" t="s">
        <v>697</v>
      </c>
    </row>
    <row r="354">
      <c r="A354" s="2" t="s">
        <v>718</v>
      </c>
      <c r="B354" s="2" t="s">
        <v>719</v>
      </c>
      <c r="C354" s="2" t="str">
        <f t="shared" si="1"/>
        <v>558</v>
      </c>
      <c r="D354" s="2">
        <f t="shared" si="2"/>
        <v>3</v>
      </c>
      <c r="E354" s="2" t="str">
        <f>IFERROR(__xludf.DUMMYFUNCTION("split(B354,""("")"),"Carmarthenshire ")</f>
        <v>Carmarthenshire </v>
      </c>
      <c r="F354" s="2" t="str">
        <f>IFERROR(__xludf.DUMMYFUNCTION("""COMPUTED_VALUE"""),"Welsh language)")</f>
        <v>Welsh language)</v>
      </c>
      <c r="G354" s="3" t="s">
        <v>697</v>
      </c>
    </row>
    <row r="355">
      <c r="A355" s="2" t="s">
        <v>720</v>
      </c>
      <c r="B355" s="2" t="s">
        <v>721</v>
      </c>
      <c r="C355" s="2" t="str">
        <f t="shared" si="1"/>
        <v>557</v>
      </c>
      <c r="D355" s="2">
        <f t="shared" si="2"/>
        <v>3</v>
      </c>
      <c r="E355" s="2" t="str">
        <f>IFERROR(__xludf.DUMMYFUNCTION("split(B355,""("")"),"Ceredigion ")</f>
        <v>Ceredigion </v>
      </c>
      <c r="F355" s="2" t="str">
        <f>IFERROR(__xludf.DUMMYFUNCTION("""COMPUTED_VALUE"""),"English language)")</f>
        <v>English language)</v>
      </c>
      <c r="G355" s="3" t="s">
        <v>697</v>
      </c>
    </row>
    <row r="356">
      <c r="A356" s="2" t="s">
        <v>722</v>
      </c>
      <c r="B356" s="2" t="s">
        <v>723</v>
      </c>
      <c r="C356" s="2" t="str">
        <f t="shared" si="1"/>
        <v>557</v>
      </c>
      <c r="D356" s="2">
        <f t="shared" si="2"/>
        <v>3</v>
      </c>
      <c r="E356" s="2" t="str">
        <f>IFERROR(__xludf.DUMMYFUNCTION("split(B356,""("")"),"Ceredigion ")</f>
        <v>Ceredigion </v>
      </c>
      <c r="F356" s="2" t="str">
        <f>IFERROR(__xludf.DUMMYFUNCTION("""COMPUTED_VALUE"""),"Welsh language)")</f>
        <v>Welsh language)</v>
      </c>
      <c r="G356" s="3" t="s">
        <v>697</v>
      </c>
    </row>
    <row r="357">
      <c r="A357" s="2" t="s">
        <v>724</v>
      </c>
      <c r="B357" s="2" t="s">
        <v>725</v>
      </c>
      <c r="C357" s="2" t="str">
        <f t="shared" si="1"/>
        <v>550</v>
      </c>
      <c r="D357" s="2">
        <f t="shared" si="2"/>
        <v>3</v>
      </c>
      <c r="E357" s="2" t="str">
        <f>IFERROR(__xludf.DUMMYFUNCTION("split(B357,""("")"),"Conwy ")</f>
        <v>Conwy </v>
      </c>
      <c r="F357" s="2" t="str">
        <f>IFERROR(__xludf.DUMMYFUNCTION("""COMPUTED_VALUE"""),"English language)")</f>
        <v>English language)</v>
      </c>
      <c r="G357" s="3" t="s">
        <v>697</v>
      </c>
    </row>
    <row r="358">
      <c r="A358" s="2" t="s">
        <v>726</v>
      </c>
      <c r="B358" s="2" t="s">
        <v>727</v>
      </c>
      <c r="C358" s="2" t="str">
        <f t="shared" si="1"/>
        <v>550</v>
      </c>
      <c r="D358" s="2">
        <f t="shared" si="2"/>
        <v>3</v>
      </c>
      <c r="E358" s="2" t="str">
        <f>IFERROR(__xludf.DUMMYFUNCTION("split(B358,""("")"),"Conwy ")</f>
        <v>Conwy </v>
      </c>
      <c r="F358" s="2" t="str">
        <f>IFERROR(__xludf.DUMMYFUNCTION("""COMPUTED_VALUE"""),"Welsh language)")</f>
        <v>Welsh language)</v>
      </c>
      <c r="G358" s="3" t="s">
        <v>697</v>
      </c>
    </row>
    <row r="359">
      <c r="A359" s="2" t="s">
        <v>728</v>
      </c>
      <c r="B359" s="2" t="s">
        <v>729</v>
      </c>
      <c r="C359" s="2" t="str">
        <f t="shared" si="1"/>
        <v>559</v>
      </c>
      <c r="D359" s="2">
        <f t="shared" si="2"/>
        <v>3</v>
      </c>
      <c r="E359" s="2" t="str">
        <f>IFERROR(__xludf.DUMMYFUNCTION("split(B359,""("")"),"Denbighshire ")</f>
        <v>Denbighshire </v>
      </c>
      <c r="F359" s="2" t="str">
        <f>IFERROR(__xludf.DUMMYFUNCTION("""COMPUTED_VALUE"""),"English language)")</f>
        <v>English language)</v>
      </c>
      <c r="G359" s="3" t="s">
        <v>697</v>
      </c>
    </row>
    <row r="360">
      <c r="A360" s="2" t="s">
        <v>730</v>
      </c>
      <c r="B360" s="2" t="s">
        <v>731</v>
      </c>
      <c r="C360" s="2" t="str">
        <f t="shared" si="1"/>
        <v>559</v>
      </c>
      <c r="D360" s="2">
        <f t="shared" si="2"/>
        <v>3</v>
      </c>
      <c r="E360" s="2" t="str">
        <f>IFERROR(__xludf.DUMMYFUNCTION("split(B360,""("")"),"Denbighshire ")</f>
        <v>Denbighshire </v>
      </c>
      <c r="F360" s="2" t="str">
        <f>IFERROR(__xludf.DUMMYFUNCTION("""COMPUTED_VALUE"""),"Welsh language)")</f>
        <v>Welsh language)</v>
      </c>
      <c r="G360" s="3" t="s">
        <v>697</v>
      </c>
    </row>
    <row r="361">
      <c r="A361" s="2" t="s">
        <v>732</v>
      </c>
      <c r="B361" s="2" t="s">
        <v>733</v>
      </c>
      <c r="C361" s="2" t="str">
        <f t="shared" si="1"/>
        <v>560</v>
      </c>
      <c r="D361" s="2">
        <f t="shared" si="2"/>
        <v>3</v>
      </c>
      <c r="E361" s="2" t="str">
        <f>IFERROR(__xludf.DUMMYFUNCTION("split(B361,""("")"),"Flintshire ")</f>
        <v>Flintshire </v>
      </c>
      <c r="F361" s="2" t="str">
        <f>IFERROR(__xludf.DUMMYFUNCTION("""COMPUTED_VALUE"""),"English language)")</f>
        <v>English language)</v>
      </c>
      <c r="G361" s="3" t="s">
        <v>697</v>
      </c>
    </row>
    <row r="362">
      <c r="A362" s="2" t="s">
        <v>734</v>
      </c>
      <c r="B362" s="2" t="s">
        <v>735</v>
      </c>
      <c r="C362" s="2" t="str">
        <f t="shared" si="1"/>
        <v>560</v>
      </c>
      <c r="D362" s="2">
        <f t="shared" si="2"/>
        <v>3</v>
      </c>
      <c r="E362" s="2" t="str">
        <f>IFERROR(__xludf.DUMMYFUNCTION("split(B362,""("")"),"Flintshire ")</f>
        <v>Flintshire </v>
      </c>
      <c r="F362" s="2" t="str">
        <f>IFERROR(__xludf.DUMMYFUNCTION("""COMPUTED_VALUE"""),"Welsh language)")</f>
        <v>Welsh language)</v>
      </c>
      <c r="G362" s="3" t="s">
        <v>697</v>
      </c>
    </row>
    <row r="363">
      <c r="A363" s="2" t="s">
        <v>736</v>
      </c>
      <c r="B363" s="2" t="s">
        <v>737</v>
      </c>
      <c r="C363" s="2" t="str">
        <f t="shared" si="1"/>
        <v>554</v>
      </c>
      <c r="D363" s="2">
        <f t="shared" si="2"/>
        <v>3</v>
      </c>
      <c r="E363" s="2" t="str">
        <f>IFERROR(__xludf.DUMMYFUNCTION("split(B363,""("")"),"Gwynedd ")</f>
        <v>Gwynedd </v>
      </c>
      <c r="F363" s="2" t="str">
        <f>IFERROR(__xludf.DUMMYFUNCTION("""COMPUTED_VALUE"""),"English language)")</f>
        <v>English language)</v>
      </c>
      <c r="G363" s="3" t="s">
        <v>697</v>
      </c>
    </row>
    <row r="364">
      <c r="A364" s="2" t="s">
        <v>738</v>
      </c>
      <c r="B364" s="2" t="s">
        <v>739</v>
      </c>
      <c r="C364" s="2" t="str">
        <f t="shared" si="1"/>
        <v>554</v>
      </c>
      <c r="D364" s="2">
        <f t="shared" si="2"/>
        <v>3</v>
      </c>
      <c r="E364" s="2" t="str">
        <f>IFERROR(__xludf.DUMMYFUNCTION("split(B364,""("")"),"Gwynedd ")</f>
        <v>Gwynedd </v>
      </c>
      <c r="F364" s="2" t="str">
        <f>IFERROR(__xludf.DUMMYFUNCTION("""COMPUTED_VALUE"""),"Welsh language)")</f>
        <v>Welsh language)</v>
      </c>
      <c r="G364" s="3" t="s">
        <v>697</v>
      </c>
    </row>
    <row r="365">
      <c r="A365" s="2" t="s">
        <v>740</v>
      </c>
      <c r="B365" s="2" t="s">
        <v>741</v>
      </c>
      <c r="C365" s="2" t="str">
        <f t="shared" si="1"/>
        <v>561</v>
      </c>
      <c r="D365" s="2">
        <f t="shared" si="2"/>
        <v>3</v>
      </c>
      <c r="E365" s="2" t="str">
        <f>IFERROR(__xludf.DUMMYFUNCTION("split(B365,""("")"),"Merthyr Tydfil ")</f>
        <v>Merthyr Tydfil </v>
      </c>
      <c r="F365" s="2" t="str">
        <f>IFERROR(__xludf.DUMMYFUNCTION("""COMPUTED_VALUE"""),"English language)")</f>
        <v>English language)</v>
      </c>
      <c r="G365" s="3" t="s">
        <v>697</v>
      </c>
    </row>
    <row r="366">
      <c r="A366" s="2" t="s">
        <v>742</v>
      </c>
      <c r="B366" s="2" t="s">
        <v>743</v>
      </c>
      <c r="C366" s="2" t="str">
        <f t="shared" si="1"/>
        <v>561</v>
      </c>
      <c r="D366" s="2">
        <f t="shared" si="2"/>
        <v>3</v>
      </c>
      <c r="E366" s="2" t="str">
        <f>IFERROR(__xludf.DUMMYFUNCTION("split(B366,""("")"),"Merthyr Tydfil ")</f>
        <v>Merthyr Tydfil </v>
      </c>
      <c r="F366" s="2" t="str">
        <f>IFERROR(__xludf.DUMMYFUNCTION("""COMPUTED_VALUE"""),"Welsh language)")</f>
        <v>Welsh language)</v>
      </c>
      <c r="G366" s="3" t="s">
        <v>697</v>
      </c>
    </row>
    <row r="367">
      <c r="A367" s="2" t="s">
        <v>744</v>
      </c>
      <c r="B367" s="2" t="s">
        <v>745</v>
      </c>
      <c r="C367" s="2" t="str">
        <f t="shared" si="1"/>
        <v>562</v>
      </c>
      <c r="D367" s="2">
        <f t="shared" si="2"/>
        <v>3</v>
      </c>
      <c r="E367" s="2" t="str">
        <f>IFERROR(__xludf.DUMMYFUNCTION("split(B367,""("")"),"Monmouthshire ")</f>
        <v>Monmouthshire </v>
      </c>
      <c r="F367" s="2" t="str">
        <f>IFERROR(__xludf.DUMMYFUNCTION("""COMPUTED_VALUE"""),"English language)")</f>
        <v>English language)</v>
      </c>
      <c r="G367" s="3" t="s">
        <v>697</v>
      </c>
    </row>
    <row r="368">
      <c r="A368" s="2" t="s">
        <v>746</v>
      </c>
      <c r="B368" s="2" t="s">
        <v>747</v>
      </c>
      <c r="C368" s="2" t="str">
        <f t="shared" si="1"/>
        <v>562</v>
      </c>
      <c r="D368" s="2">
        <f t="shared" si="2"/>
        <v>3</v>
      </c>
      <c r="E368" s="2" t="str">
        <f>IFERROR(__xludf.DUMMYFUNCTION("split(B368,""("")"),"Monmouthshire ")</f>
        <v>Monmouthshire </v>
      </c>
      <c r="F368" s="2" t="str">
        <f>IFERROR(__xludf.DUMMYFUNCTION("""COMPUTED_VALUE"""),"Welsh language)")</f>
        <v>Welsh language)</v>
      </c>
      <c r="G368" s="3" t="s">
        <v>697</v>
      </c>
    </row>
    <row r="369">
      <c r="A369" s="2" t="s">
        <v>748</v>
      </c>
      <c r="B369" s="2" t="s">
        <v>749</v>
      </c>
      <c r="C369" s="2" t="str">
        <f t="shared" si="1"/>
        <v>563</v>
      </c>
      <c r="D369" s="2">
        <f t="shared" si="2"/>
        <v>3</v>
      </c>
      <c r="E369" s="2" t="str">
        <f>IFERROR(__xludf.DUMMYFUNCTION("split(B369,""("")"),"Neath Port Talbot ")</f>
        <v>Neath Port Talbot </v>
      </c>
      <c r="F369" s="2" t="str">
        <f>IFERROR(__xludf.DUMMYFUNCTION("""COMPUTED_VALUE"""),"English language)")</f>
        <v>English language)</v>
      </c>
      <c r="G369" s="3" t="s">
        <v>697</v>
      </c>
    </row>
    <row r="370">
      <c r="A370" s="2" t="s">
        <v>750</v>
      </c>
      <c r="B370" s="2" t="s">
        <v>751</v>
      </c>
      <c r="C370" s="2" t="str">
        <f t="shared" si="1"/>
        <v>563</v>
      </c>
      <c r="D370" s="2">
        <f t="shared" si="2"/>
        <v>3</v>
      </c>
      <c r="E370" s="2" t="str">
        <f>IFERROR(__xludf.DUMMYFUNCTION("split(B370,""("")"),"Neath Port Talbot ")</f>
        <v>Neath Port Talbot </v>
      </c>
      <c r="F370" s="2" t="str">
        <f>IFERROR(__xludf.DUMMYFUNCTION("""COMPUTED_VALUE"""),"Welsh language)")</f>
        <v>Welsh language)</v>
      </c>
      <c r="G370" s="3" t="s">
        <v>697</v>
      </c>
    </row>
    <row r="371">
      <c r="A371" s="2" t="s">
        <v>752</v>
      </c>
      <c r="B371" s="2" t="s">
        <v>753</v>
      </c>
      <c r="C371" s="2" t="str">
        <f t="shared" si="1"/>
        <v>564</v>
      </c>
      <c r="D371" s="2">
        <f t="shared" si="2"/>
        <v>3</v>
      </c>
      <c r="E371" s="2" t="str">
        <f>IFERROR(__xludf.DUMMYFUNCTION("split(B371,""("")"),"Newport ")</f>
        <v>Newport </v>
      </c>
      <c r="F371" s="2" t="str">
        <f>IFERROR(__xludf.DUMMYFUNCTION("""COMPUTED_VALUE"""),"English language)")</f>
        <v>English language)</v>
      </c>
      <c r="G371" s="3" t="s">
        <v>697</v>
      </c>
    </row>
    <row r="372">
      <c r="A372" s="2" t="s">
        <v>754</v>
      </c>
      <c r="B372" s="2" t="s">
        <v>755</v>
      </c>
      <c r="C372" s="2" t="str">
        <f t="shared" si="1"/>
        <v>564</v>
      </c>
      <c r="D372" s="2">
        <f t="shared" si="2"/>
        <v>3</v>
      </c>
      <c r="E372" s="2" t="str">
        <f>IFERROR(__xludf.DUMMYFUNCTION("split(B372,""("")"),"Newport ")</f>
        <v>Newport </v>
      </c>
      <c r="F372" s="2" t="str">
        <f>IFERROR(__xludf.DUMMYFUNCTION("""COMPUTED_VALUE"""),"Welsh language)")</f>
        <v>Welsh language)</v>
      </c>
      <c r="G372" s="3" t="s">
        <v>697</v>
      </c>
    </row>
    <row r="373">
      <c r="A373" s="2" t="s">
        <v>756</v>
      </c>
      <c r="B373" s="2" t="s">
        <v>757</v>
      </c>
      <c r="C373" s="2" t="str">
        <f t="shared" si="1"/>
        <v>565</v>
      </c>
      <c r="D373" s="2">
        <f t="shared" si="2"/>
        <v>3</v>
      </c>
      <c r="E373" s="2" t="str">
        <f>IFERROR(__xludf.DUMMYFUNCTION("split(B373,""("")"),"Pembrokeshire ")</f>
        <v>Pembrokeshire </v>
      </c>
      <c r="F373" s="2" t="str">
        <f>IFERROR(__xludf.DUMMYFUNCTION("""COMPUTED_VALUE"""),"English language)")</f>
        <v>English language)</v>
      </c>
      <c r="G373" s="3" t="s">
        <v>697</v>
      </c>
    </row>
    <row r="374">
      <c r="A374" s="2" t="s">
        <v>758</v>
      </c>
      <c r="B374" s="2" t="s">
        <v>759</v>
      </c>
      <c r="C374" s="2" t="str">
        <f t="shared" si="1"/>
        <v>565</v>
      </c>
      <c r="D374" s="2">
        <f t="shared" si="2"/>
        <v>3</v>
      </c>
      <c r="E374" s="2" t="str">
        <f>IFERROR(__xludf.DUMMYFUNCTION("split(B374,""("")"),"Pembrokeshire ")</f>
        <v>Pembrokeshire </v>
      </c>
      <c r="F374" s="2" t="str">
        <f>IFERROR(__xludf.DUMMYFUNCTION("""COMPUTED_VALUE"""),"Welsh language)")</f>
        <v>Welsh language)</v>
      </c>
      <c r="G374" s="3" t="s">
        <v>697</v>
      </c>
    </row>
    <row r="375">
      <c r="A375" s="2" t="s">
        <v>760</v>
      </c>
      <c r="B375" s="2" t="s">
        <v>761</v>
      </c>
      <c r="C375" s="2" t="str">
        <f t="shared" si="1"/>
        <v>566</v>
      </c>
      <c r="D375" s="2">
        <f t="shared" si="2"/>
        <v>3</v>
      </c>
      <c r="E375" s="2" t="str">
        <f>IFERROR(__xludf.DUMMYFUNCTION("split(B375,""("")"),"Powys ")</f>
        <v>Powys </v>
      </c>
      <c r="F375" s="2" t="str">
        <f>IFERROR(__xludf.DUMMYFUNCTION("""COMPUTED_VALUE"""),"English language)")</f>
        <v>English language)</v>
      </c>
      <c r="G375" s="3" t="s">
        <v>697</v>
      </c>
    </row>
    <row r="376">
      <c r="A376" s="2" t="s">
        <v>762</v>
      </c>
      <c r="B376" s="2" t="s">
        <v>763</v>
      </c>
      <c r="C376" s="2" t="str">
        <f t="shared" si="1"/>
        <v>566</v>
      </c>
      <c r="D376" s="2">
        <f t="shared" si="2"/>
        <v>3</v>
      </c>
      <c r="E376" s="2" t="str">
        <f>IFERROR(__xludf.DUMMYFUNCTION("split(B376,""("")"),"Powys ")</f>
        <v>Powys </v>
      </c>
      <c r="F376" s="2" t="str">
        <f>IFERROR(__xludf.DUMMYFUNCTION("""COMPUTED_VALUE"""),"Welsh language)")</f>
        <v>Welsh language)</v>
      </c>
      <c r="G376" s="3" t="s">
        <v>697</v>
      </c>
    </row>
    <row r="377">
      <c r="A377" s="2" t="s">
        <v>764</v>
      </c>
      <c r="B377" s="2" t="s">
        <v>765</v>
      </c>
      <c r="C377" s="2" t="str">
        <f t="shared" si="1"/>
        <v>567</v>
      </c>
      <c r="D377" s="2">
        <f t="shared" si="2"/>
        <v>3</v>
      </c>
      <c r="E377" s="2" t="str">
        <f>IFERROR(__xludf.DUMMYFUNCTION("split(B377,""("")"),"Rhondda Cynon Taf ")</f>
        <v>Rhondda Cynon Taf </v>
      </c>
      <c r="F377" s="2" t="str">
        <f>IFERROR(__xludf.DUMMYFUNCTION("""COMPUTED_VALUE"""),"English language)")</f>
        <v>English language)</v>
      </c>
      <c r="G377" s="3" t="s">
        <v>697</v>
      </c>
    </row>
    <row r="378">
      <c r="A378" s="2" t="s">
        <v>766</v>
      </c>
      <c r="B378" s="2" t="s">
        <v>767</v>
      </c>
      <c r="C378" s="2" t="str">
        <f t="shared" si="1"/>
        <v>567</v>
      </c>
      <c r="D378" s="2">
        <f t="shared" si="2"/>
        <v>3</v>
      </c>
      <c r="E378" s="2" t="str">
        <f>IFERROR(__xludf.DUMMYFUNCTION("split(B378,""("")"),"Rhondda Cynon Taf ")</f>
        <v>Rhondda Cynon Taf </v>
      </c>
      <c r="F378" s="2" t="str">
        <f>IFERROR(__xludf.DUMMYFUNCTION("""COMPUTED_VALUE"""),"Welsh language)")</f>
        <v>Welsh language)</v>
      </c>
      <c r="G378" s="3" t="s">
        <v>697</v>
      </c>
    </row>
    <row r="379">
      <c r="A379" s="2" t="s">
        <v>768</v>
      </c>
      <c r="B379" s="2" t="s">
        <v>769</v>
      </c>
      <c r="C379" s="2" t="str">
        <f t="shared" si="1"/>
        <v>568</v>
      </c>
      <c r="D379" s="2">
        <f t="shared" si="2"/>
        <v>3</v>
      </c>
      <c r="E379" s="2" t="str">
        <f>IFERROR(__xludf.DUMMYFUNCTION("split(B379,""("")"),"Swansea ")</f>
        <v>Swansea </v>
      </c>
      <c r="F379" s="2" t="str">
        <f>IFERROR(__xludf.DUMMYFUNCTION("""COMPUTED_VALUE"""),"English language)")</f>
        <v>English language)</v>
      </c>
      <c r="G379" s="3" t="s">
        <v>697</v>
      </c>
    </row>
    <row r="380">
      <c r="A380" s="2" t="s">
        <v>770</v>
      </c>
      <c r="B380" s="2" t="s">
        <v>771</v>
      </c>
      <c r="C380" s="2" t="str">
        <f t="shared" si="1"/>
        <v>568</v>
      </c>
      <c r="D380" s="2">
        <f t="shared" si="2"/>
        <v>3</v>
      </c>
      <c r="E380" s="2" t="str">
        <f>IFERROR(__xludf.DUMMYFUNCTION("split(B380,""("")"),"Swansea ")</f>
        <v>Swansea </v>
      </c>
      <c r="F380" s="2" t="str">
        <f>IFERROR(__xludf.DUMMYFUNCTION("""COMPUTED_VALUE"""),"Welsh language)")</f>
        <v>Welsh language)</v>
      </c>
      <c r="G380" s="3" t="s">
        <v>697</v>
      </c>
    </row>
    <row r="381">
      <c r="A381" s="2" t="s">
        <v>772</v>
      </c>
      <c r="B381" s="2" t="s">
        <v>773</v>
      </c>
      <c r="C381" s="2" t="str">
        <f t="shared" si="1"/>
        <v>569</v>
      </c>
      <c r="D381" s="2">
        <f t="shared" si="2"/>
        <v>3</v>
      </c>
      <c r="E381" s="2" t="str">
        <f>IFERROR(__xludf.DUMMYFUNCTION("split(B381,""("")"),"Torfaen ")</f>
        <v>Torfaen </v>
      </c>
      <c r="F381" s="2" t="str">
        <f>IFERROR(__xludf.DUMMYFUNCTION("""COMPUTED_VALUE"""),"English language)")</f>
        <v>English language)</v>
      </c>
      <c r="G381" s="3" t="s">
        <v>697</v>
      </c>
    </row>
    <row r="382">
      <c r="A382" s="2" t="s">
        <v>774</v>
      </c>
      <c r="B382" s="2" t="s">
        <v>775</v>
      </c>
      <c r="C382" s="2" t="str">
        <f t="shared" si="1"/>
        <v>569</v>
      </c>
      <c r="D382" s="2">
        <f t="shared" si="2"/>
        <v>3</v>
      </c>
      <c r="E382" s="2" t="str">
        <f>IFERROR(__xludf.DUMMYFUNCTION("split(B382,""("")"),"Torfaen ")</f>
        <v>Torfaen </v>
      </c>
      <c r="F382" s="2" t="str">
        <f>IFERROR(__xludf.DUMMYFUNCTION("""COMPUTED_VALUE"""),"Welsh language)")</f>
        <v>Welsh language)</v>
      </c>
      <c r="G382" s="3" t="s">
        <v>697</v>
      </c>
    </row>
    <row r="383">
      <c r="A383" s="2" t="s">
        <v>776</v>
      </c>
      <c r="B383" s="2" t="s">
        <v>777</v>
      </c>
      <c r="C383" s="2" t="str">
        <f t="shared" si="1"/>
        <v>570</v>
      </c>
      <c r="D383" s="2">
        <f t="shared" si="2"/>
        <v>3</v>
      </c>
      <c r="E383" s="2" t="str">
        <f>IFERROR(__xludf.DUMMYFUNCTION("split(B383,""("")"),"Vale of Glamorgan ")</f>
        <v>Vale of Glamorgan </v>
      </c>
      <c r="F383" s="2" t="str">
        <f>IFERROR(__xludf.DUMMYFUNCTION("""COMPUTED_VALUE"""),"English language)")</f>
        <v>English language)</v>
      </c>
      <c r="G383" s="3" t="s">
        <v>697</v>
      </c>
    </row>
    <row r="384">
      <c r="A384" s="2" t="s">
        <v>778</v>
      </c>
      <c r="B384" s="2" t="s">
        <v>779</v>
      </c>
      <c r="C384" s="2" t="str">
        <f t="shared" si="1"/>
        <v>570</v>
      </c>
      <c r="D384" s="2">
        <f t="shared" si="2"/>
        <v>3</v>
      </c>
      <c r="E384" s="2" t="str">
        <f>IFERROR(__xludf.DUMMYFUNCTION("split(B384,""("")"),"Vale of Glamorgan ")</f>
        <v>Vale of Glamorgan </v>
      </c>
      <c r="F384" s="2" t="str">
        <f>IFERROR(__xludf.DUMMYFUNCTION("""COMPUTED_VALUE"""),"Welsh language)")</f>
        <v>Welsh language)</v>
      </c>
      <c r="G384" s="3" t="s">
        <v>697</v>
      </c>
    </row>
    <row r="385">
      <c r="A385" s="2" t="s">
        <v>780</v>
      </c>
      <c r="B385" s="2" t="s">
        <v>781</v>
      </c>
      <c r="C385" s="2" t="str">
        <f t="shared" si="1"/>
        <v>571</v>
      </c>
      <c r="D385" s="2">
        <f t="shared" si="2"/>
        <v>3</v>
      </c>
      <c r="E385" s="2" t="str">
        <f>IFERROR(__xludf.DUMMYFUNCTION("split(B385,""("")"),"Wrexham ")</f>
        <v>Wrexham </v>
      </c>
      <c r="F385" s="2" t="str">
        <f>IFERROR(__xludf.DUMMYFUNCTION("""COMPUTED_VALUE"""),"English language)")</f>
        <v>English language)</v>
      </c>
      <c r="G385" s="3" t="s">
        <v>697</v>
      </c>
    </row>
    <row r="386">
      <c r="A386" s="2" t="s">
        <v>782</v>
      </c>
      <c r="B386" s="2" t="s">
        <v>783</v>
      </c>
      <c r="C386" s="2" t="str">
        <f t="shared" si="1"/>
        <v>571</v>
      </c>
      <c r="D386" s="2">
        <f t="shared" si="2"/>
        <v>3</v>
      </c>
      <c r="E386" s="2" t="str">
        <f>IFERROR(__xludf.DUMMYFUNCTION("split(B386,""("")"),"Wrexham ")</f>
        <v>Wrexham </v>
      </c>
      <c r="F386" s="2" t="str">
        <f>IFERROR(__xludf.DUMMYFUNCTION("""COMPUTED_VALUE"""),"Welsh language)")</f>
        <v>Welsh language)</v>
      </c>
      <c r="G386" s="3" t="s">
        <v>697</v>
      </c>
    </row>
  </sheetData>
  <autoFilter ref="$A$1:$G$38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0"/>
  </cols>
  <sheetData>
    <row r="1">
      <c r="A1" s="3" t="s">
        <v>2</v>
      </c>
      <c r="B1" s="3" t="s">
        <v>4</v>
      </c>
    </row>
    <row r="2">
      <c r="A2" s="2" t="s">
        <v>784</v>
      </c>
      <c r="B2" s="2" t="s">
        <v>785</v>
      </c>
    </row>
    <row r="3">
      <c r="A3" s="2" t="s">
        <v>786</v>
      </c>
      <c r="B3" s="2" t="s">
        <v>787</v>
      </c>
    </row>
    <row r="4">
      <c r="A4" s="2" t="s">
        <v>788</v>
      </c>
      <c r="B4" s="2" t="s">
        <v>789</v>
      </c>
    </row>
    <row r="5">
      <c r="A5" s="2" t="s">
        <v>790</v>
      </c>
      <c r="B5" s="2" t="s">
        <v>791</v>
      </c>
    </row>
    <row r="6">
      <c r="A6" s="2" t="s">
        <v>792</v>
      </c>
      <c r="B6" s="2" t="s">
        <v>793</v>
      </c>
    </row>
    <row r="7">
      <c r="A7" s="2" t="s">
        <v>794</v>
      </c>
      <c r="B7" s="2" t="s">
        <v>795</v>
      </c>
    </row>
    <row r="8">
      <c r="A8" s="2" t="s">
        <v>796</v>
      </c>
      <c r="B8" s="2" t="s">
        <v>797</v>
      </c>
    </row>
    <row r="9">
      <c r="A9" s="2" t="s">
        <v>798</v>
      </c>
      <c r="B9" s="2" t="s">
        <v>799</v>
      </c>
    </row>
    <row r="10">
      <c r="A10" s="2" t="s">
        <v>800</v>
      </c>
      <c r="B10" s="2" t="s">
        <v>801</v>
      </c>
    </row>
    <row r="11">
      <c r="A11" s="2" t="s">
        <v>802</v>
      </c>
      <c r="B11" s="2" t="s">
        <v>803</v>
      </c>
    </row>
    <row r="12">
      <c r="A12" s="2" t="s">
        <v>804</v>
      </c>
      <c r="B12" s="2" t="s">
        <v>805</v>
      </c>
    </row>
    <row r="13">
      <c r="A13" s="2" t="s">
        <v>806</v>
      </c>
      <c r="B13" s="2" t="s">
        <v>807</v>
      </c>
    </row>
    <row r="14">
      <c r="A14" s="2" t="s">
        <v>808</v>
      </c>
      <c r="B14" s="2" t="s">
        <v>809</v>
      </c>
    </row>
    <row r="15">
      <c r="A15" s="2" t="s">
        <v>810</v>
      </c>
      <c r="B15" s="2" t="s">
        <v>811</v>
      </c>
    </row>
    <row r="16">
      <c r="A16" s="2" t="s">
        <v>812</v>
      </c>
      <c r="B16" s="2" t="s">
        <v>813</v>
      </c>
    </row>
    <row r="17">
      <c r="A17" s="2" t="s">
        <v>814</v>
      </c>
      <c r="B17" s="2" t="s">
        <v>815</v>
      </c>
    </row>
    <row r="18">
      <c r="A18" s="2" t="s">
        <v>816</v>
      </c>
      <c r="B18" s="2" t="s">
        <v>817</v>
      </c>
    </row>
    <row r="19">
      <c r="A19" s="2" t="s">
        <v>818</v>
      </c>
      <c r="B19" s="2" t="s">
        <v>819</v>
      </c>
    </row>
    <row r="20">
      <c r="A20" s="2" t="s">
        <v>820</v>
      </c>
      <c r="B20" s="2" t="s">
        <v>821</v>
      </c>
    </row>
    <row r="21">
      <c r="A21" s="2" t="s">
        <v>822</v>
      </c>
      <c r="B21" s="2" t="s">
        <v>823</v>
      </c>
    </row>
    <row r="22">
      <c r="A22" s="2" t="s">
        <v>824</v>
      </c>
      <c r="B22" s="2" t="s">
        <v>825</v>
      </c>
    </row>
    <row r="23">
      <c r="A23" s="2" t="s">
        <v>826</v>
      </c>
      <c r="B23" s="2" t="s">
        <v>827</v>
      </c>
    </row>
    <row r="24">
      <c r="A24" s="2" t="s">
        <v>828</v>
      </c>
      <c r="B24" s="2" t="s">
        <v>829</v>
      </c>
    </row>
    <row r="25">
      <c r="A25" s="2" t="s">
        <v>830</v>
      </c>
      <c r="B25" s="2" t="s">
        <v>831</v>
      </c>
    </row>
    <row r="26">
      <c r="A26" s="2" t="s">
        <v>832</v>
      </c>
      <c r="B26" s="2" t="s">
        <v>833</v>
      </c>
    </row>
    <row r="27">
      <c r="A27" s="2" t="s">
        <v>834</v>
      </c>
      <c r="B27" s="2" t="s">
        <v>835</v>
      </c>
    </row>
    <row r="28">
      <c r="A28" s="2" t="s">
        <v>836</v>
      </c>
      <c r="B28" s="2" t="s">
        <v>837</v>
      </c>
    </row>
    <row r="29">
      <c r="A29" s="2" t="s">
        <v>838</v>
      </c>
      <c r="B29" s="2" t="s">
        <v>839</v>
      </c>
    </row>
    <row r="30">
      <c r="A30" s="2" t="s">
        <v>840</v>
      </c>
      <c r="B30" s="2" t="s">
        <v>841</v>
      </c>
    </row>
    <row r="31">
      <c r="A31" s="2" t="s">
        <v>842</v>
      </c>
      <c r="B31" s="2" t="s">
        <v>843</v>
      </c>
    </row>
    <row r="32">
      <c r="A32" s="2" t="s">
        <v>844</v>
      </c>
      <c r="B32" s="2" t="s">
        <v>845</v>
      </c>
    </row>
    <row r="33">
      <c r="A33" s="2" t="s">
        <v>846</v>
      </c>
      <c r="B33" s="2" t="s">
        <v>847</v>
      </c>
    </row>
    <row r="34">
      <c r="A34" s="2" t="s">
        <v>848</v>
      </c>
      <c r="B34" s="2" t="s">
        <v>849</v>
      </c>
    </row>
    <row r="35">
      <c r="A35" s="2" t="s">
        <v>850</v>
      </c>
      <c r="B35" s="2" t="s">
        <v>851</v>
      </c>
    </row>
    <row r="36">
      <c r="A36" s="2" t="s">
        <v>852</v>
      </c>
      <c r="B36" s="2" t="s">
        <v>853</v>
      </c>
    </row>
    <row r="37">
      <c r="A37" s="2" t="s">
        <v>854</v>
      </c>
      <c r="B37" s="2" t="s">
        <v>855</v>
      </c>
    </row>
    <row r="38">
      <c r="A38" s="2" t="s">
        <v>856</v>
      </c>
      <c r="B38" s="2" t="s">
        <v>857</v>
      </c>
    </row>
    <row r="39">
      <c r="A39" s="2" t="s">
        <v>858</v>
      </c>
      <c r="B39" s="2" t="s">
        <v>859</v>
      </c>
    </row>
    <row r="40">
      <c r="A40" s="2" t="s">
        <v>860</v>
      </c>
      <c r="B40" s="2" t="s">
        <v>861</v>
      </c>
    </row>
    <row r="41">
      <c r="A41" s="2" t="s">
        <v>862</v>
      </c>
      <c r="B41" s="2" t="s">
        <v>863</v>
      </c>
    </row>
    <row r="42">
      <c r="A42" s="2" t="s">
        <v>864</v>
      </c>
      <c r="B42" s="2" t="s">
        <v>865</v>
      </c>
    </row>
    <row r="43">
      <c r="A43" s="2" t="s">
        <v>866</v>
      </c>
      <c r="B43" s="2" t="s">
        <v>867</v>
      </c>
    </row>
    <row r="44">
      <c r="A44" s="2" t="s">
        <v>868</v>
      </c>
      <c r="B44" s="2" t="s">
        <v>869</v>
      </c>
    </row>
    <row r="45">
      <c r="A45" s="2" t="s">
        <v>870</v>
      </c>
      <c r="B45" s="2" t="s">
        <v>871</v>
      </c>
    </row>
    <row r="46">
      <c r="A46" s="2" t="s">
        <v>872</v>
      </c>
      <c r="B46" s="2" t="s">
        <v>873</v>
      </c>
    </row>
    <row r="47">
      <c r="A47" s="2" t="s">
        <v>874</v>
      </c>
      <c r="B47" s="2" t="s">
        <v>875</v>
      </c>
    </row>
    <row r="48">
      <c r="A48" s="2" t="s">
        <v>876</v>
      </c>
      <c r="B48" s="2" t="s">
        <v>877</v>
      </c>
    </row>
    <row r="49">
      <c r="A49" s="2" t="s">
        <v>878</v>
      </c>
      <c r="B49" s="2" t="s">
        <v>879</v>
      </c>
    </row>
    <row r="50">
      <c r="A50" s="2" t="s">
        <v>880</v>
      </c>
      <c r="B50" s="2" t="s">
        <v>881</v>
      </c>
    </row>
    <row r="51">
      <c r="A51" s="2" t="s">
        <v>882</v>
      </c>
      <c r="B51" s="2" t="s">
        <v>883</v>
      </c>
    </row>
    <row r="52">
      <c r="A52" s="2" t="s">
        <v>884</v>
      </c>
      <c r="B52" s="2" t="s">
        <v>885</v>
      </c>
    </row>
    <row r="53">
      <c r="A53" s="2" t="s">
        <v>886</v>
      </c>
      <c r="B53" s="2" t="s">
        <v>887</v>
      </c>
    </row>
    <row r="54">
      <c r="A54" s="2" t="s">
        <v>888</v>
      </c>
      <c r="B54" s="2" t="s">
        <v>889</v>
      </c>
    </row>
    <row r="55">
      <c r="A55" s="2" t="s">
        <v>890</v>
      </c>
      <c r="B55" s="2" t="s">
        <v>891</v>
      </c>
    </row>
    <row r="56">
      <c r="A56" s="2" t="s">
        <v>892</v>
      </c>
      <c r="B56" s="2" t="s">
        <v>893</v>
      </c>
    </row>
    <row r="57">
      <c r="A57" s="2" t="s">
        <v>894</v>
      </c>
      <c r="B57" s="2" t="s">
        <v>895</v>
      </c>
    </row>
    <row r="58">
      <c r="A58" s="2" t="s">
        <v>896</v>
      </c>
      <c r="B58" s="2" t="s">
        <v>897</v>
      </c>
    </row>
    <row r="59">
      <c r="A59" s="2" t="s">
        <v>898</v>
      </c>
      <c r="B59" s="2" t="s">
        <v>899</v>
      </c>
    </row>
    <row r="60">
      <c r="A60" s="2" t="s">
        <v>900</v>
      </c>
      <c r="B60" s="2" t="s">
        <v>901</v>
      </c>
    </row>
    <row r="61">
      <c r="A61" s="2" t="s">
        <v>902</v>
      </c>
      <c r="B61" s="2" t="s">
        <v>903</v>
      </c>
    </row>
    <row r="62">
      <c r="A62" s="2" t="s">
        <v>904</v>
      </c>
      <c r="B62" s="2" t="s">
        <v>905</v>
      </c>
    </row>
    <row r="63">
      <c r="A63" s="2" t="s">
        <v>906</v>
      </c>
      <c r="B63" s="2" t="s">
        <v>907</v>
      </c>
    </row>
    <row r="64">
      <c r="A64" s="2" t="s">
        <v>908</v>
      </c>
      <c r="B64" s="2" t="s">
        <v>909</v>
      </c>
    </row>
    <row r="65">
      <c r="A65" s="2" t="s">
        <v>910</v>
      </c>
      <c r="B65" s="2" t="s">
        <v>911</v>
      </c>
    </row>
    <row r="66">
      <c r="A66" s="2" t="s">
        <v>912</v>
      </c>
      <c r="B66" s="2" t="s">
        <v>913</v>
      </c>
    </row>
    <row r="67">
      <c r="A67" s="2" t="s">
        <v>914</v>
      </c>
      <c r="B67" s="2" t="s">
        <v>915</v>
      </c>
    </row>
    <row r="68">
      <c r="A68" s="2" t="s">
        <v>916</v>
      </c>
      <c r="B68" s="2" t="s">
        <v>917</v>
      </c>
    </row>
    <row r="69">
      <c r="A69" s="2" t="s">
        <v>918</v>
      </c>
      <c r="B69" s="2" t="s">
        <v>919</v>
      </c>
    </row>
    <row r="70">
      <c r="A70" s="2" t="s">
        <v>920</v>
      </c>
      <c r="B70" s="2" t="s">
        <v>921</v>
      </c>
    </row>
    <row r="71">
      <c r="A71" s="2" t="s">
        <v>922</v>
      </c>
      <c r="B71" s="2" t="s">
        <v>923</v>
      </c>
    </row>
    <row r="72">
      <c r="A72" s="2" t="s">
        <v>924</v>
      </c>
      <c r="B72" s="2" t="s">
        <v>925</v>
      </c>
    </row>
    <row r="73">
      <c r="A73" s="2" t="s">
        <v>926</v>
      </c>
      <c r="B73" s="2" t="s">
        <v>927</v>
      </c>
    </row>
    <row r="74">
      <c r="A74" s="2" t="s">
        <v>928</v>
      </c>
      <c r="B74" s="2" t="s">
        <v>929</v>
      </c>
    </row>
    <row r="75">
      <c r="A75" s="2" t="s">
        <v>930</v>
      </c>
      <c r="B75" s="2" t="s">
        <v>931</v>
      </c>
    </row>
    <row r="76">
      <c r="A76" s="2" t="s">
        <v>932</v>
      </c>
      <c r="B76" s="2" t="s">
        <v>933</v>
      </c>
    </row>
    <row r="77">
      <c r="A77" s="2" t="s">
        <v>934</v>
      </c>
      <c r="B77" s="2" t="s">
        <v>935</v>
      </c>
    </row>
    <row r="78">
      <c r="A78" s="2" t="s">
        <v>936</v>
      </c>
      <c r="B78" s="2" t="s">
        <v>937</v>
      </c>
    </row>
    <row r="79">
      <c r="A79" s="2" t="s">
        <v>938</v>
      </c>
      <c r="B79" s="2" t="s">
        <v>939</v>
      </c>
    </row>
    <row r="80">
      <c r="A80" s="2" t="s">
        <v>940</v>
      </c>
      <c r="B80" s="2" t="s">
        <v>941</v>
      </c>
    </row>
    <row r="81">
      <c r="A81" s="2" t="s">
        <v>942</v>
      </c>
      <c r="B81" s="2" t="s">
        <v>943</v>
      </c>
    </row>
    <row r="82">
      <c r="A82" s="2" t="s">
        <v>944</v>
      </c>
      <c r="B82" s="2" t="s">
        <v>945</v>
      </c>
    </row>
    <row r="83">
      <c r="A83" s="2" t="s">
        <v>946</v>
      </c>
      <c r="B83" s="2" t="s">
        <v>947</v>
      </c>
    </row>
    <row r="84">
      <c r="A84" s="2" t="s">
        <v>948</v>
      </c>
      <c r="B84" s="2" t="s">
        <v>949</v>
      </c>
    </row>
    <row r="85">
      <c r="A85" s="2" t="s">
        <v>950</v>
      </c>
      <c r="B85" s="2" t="s">
        <v>951</v>
      </c>
    </row>
    <row r="86">
      <c r="A86" s="2" t="s">
        <v>952</v>
      </c>
      <c r="B86" s="2" t="s">
        <v>953</v>
      </c>
    </row>
    <row r="87">
      <c r="A87" s="2" t="s">
        <v>954</v>
      </c>
      <c r="B87" s="2" t="s">
        <v>955</v>
      </c>
    </row>
    <row r="88">
      <c r="A88" s="2" t="s">
        <v>956</v>
      </c>
      <c r="B88" s="2" t="s">
        <v>957</v>
      </c>
    </row>
    <row r="89">
      <c r="A89" s="2" t="s">
        <v>958</v>
      </c>
      <c r="B89" s="2" t="s">
        <v>959</v>
      </c>
    </row>
    <row r="90">
      <c r="A90" s="2" t="s">
        <v>960</v>
      </c>
      <c r="B90" s="2" t="s">
        <v>961</v>
      </c>
    </row>
    <row r="91">
      <c r="A91" s="2" t="s">
        <v>962</v>
      </c>
      <c r="B91" s="2" t="s">
        <v>963</v>
      </c>
    </row>
    <row r="92">
      <c r="A92" s="2" t="s">
        <v>964</v>
      </c>
      <c r="B92" s="2" t="s">
        <v>965</v>
      </c>
    </row>
    <row r="93">
      <c r="A93" s="2" t="s">
        <v>966</v>
      </c>
      <c r="B93" s="2" t="s">
        <v>967</v>
      </c>
    </row>
    <row r="94">
      <c r="A94" s="2" t="s">
        <v>968</v>
      </c>
      <c r="B94" s="2" t="s">
        <v>969</v>
      </c>
    </row>
    <row r="95">
      <c r="A95" s="2" t="s">
        <v>970</v>
      </c>
      <c r="B95" s="2" t="s">
        <v>971</v>
      </c>
    </row>
    <row r="96">
      <c r="A96" s="2" t="s">
        <v>972</v>
      </c>
      <c r="B96" s="2" t="s">
        <v>973</v>
      </c>
    </row>
    <row r="97">
      <c r="A97" s="2" t="s">
        <v>974</v>
      </c>
      <c r="B97" s="2" t="s">
        <v>975</v>
      </c>
    </row>
    <row r="98">
      <c r="A98" s="2" t="s">
        <v>976</v>
      </c>
      <c r="B98" s="2" t="s">
        <v>977</v>
      </c>
    </row>
    <row r="99">
      <c r="A99" s="2" t="s">
        <v>978</v>
      </c>
      <c r="B99" s="2" t="s">
        <v>979</v>
      </c>
    </row>
    <row r="100">
      <c r="A100" s="2" t="s">
        <v>980</v>
      </c>
      <c r="B100" s="2" t="s">
        <v>981</v>
      </c>
    </row>
    <row r="101">
      <c r="A101" s="2" t="s">
        <v>982</v>
      </c>
      <c r="B101" s="2" t="s">
        <v>983</v>
      </c>
    </row>
    <row r="102">
      <c r="A102" s="2" t="s">
        <v>984</v>
      </c>
      <c r="B102" s="2" t="s">
        <v>985</v>
      </c>
    </row>
    <row r="103">
      <c r="A103" s="2" t="s">
        <v>986</v>
      </c>
      <c r="B103" s="2" t="s">
        <v>987</v>
      </c>
    </row>
    <row r="104">
      <c r="A104" s="2" t="s">
        <v>988</v>
      </c>
      <c r="B104" s="2" t="s">
        <v>989</v>
      </c>
    </row>
    <row r="105">
      <c r="A105" s="2" t="s">
        <v>990</v>
      </c>
      <c r="B105" s="2" t="s">
        <v>991</v>
      </c>
    </row>
    <row r="106">
      <c r="A106" s="2" t="s">
        <v>992</v>
      </c>
      <c r="B106" s="2" t="s">
        <v>993</v>
      </c>
    </row>
    <row r="107">
      <c r="A107" s="2" t="s">
        <v>994</v>
      </c>
      <c r="B107" s="2" t="s">
        <v>995</v>
      </c>
    </row>
    <row r="108">
      <c r="A108" s="2" t="s">
        <v>996</v>
      </c>
      <c r="B108" s="2" t="s">
        <v>997</v>
      </c>
    </row>
    <row r="109">
      <c r="A109" s="2" t="s">
        <v>998</v>
      </c>
      <c r="B109" s="2" t="s">
        <v>999</v>
      </c>
    </row>
    <row r="110">
      <c r="A110" s="2" t="s">
        <v>1000</v>
      </c>
      <c r="B110" s="2" t="s">
        <v>1001</v>
      </c>
    </row>
    <row r="111">
      <c r="A111" s="2" t="s">
        <v>1002</v>
      </c>
      <c r="B111" s="2" t="s">
        <v>1003</v>
      </c>
    </row>
    <row r="112">
      <c r="A112" s="2" t="s">
        <v>1004</v>
      </c>
      <c r="B112" s="2" t="s">
        <v>1005</v>
      </c>
    </row>
    <row r="113">
      <c r="A113" s="2" t="s">
        <v>1006</v>
      </c>
      <c r="B113" s="2" t="s">
        <v>1007</v>
      </c>
    </row>
    <row r="114">
      <c r="A114" s="2" t="s">
        <v>1008</v>
      </c>
      <c r="B114" s="2" t="s">
        <v>1009</v>
      </c>
    </row>
    <row r="115">
      <c r="A115" s="2" t="s">
        <v>1010</v>
      </c>
      <c r="B115" s="2" t="s">
        <v>1011</v>
      </c>
    </row>
    <row r="116">
      <c r="A116" s="2" t="s">
        <v>1012</v>
      </c>
      <c r="B116" s="2" t="s">
        <v>1013</v>
      </c>
    </row>
    <row r="117">
      <c r="A117" s="2" t="s">
        <v>1014</v>
      </c>
      <c r="B117" s="2" t="s">
        <v>1015</v>
      </c>
    </row>
    <row r="118">
      <c r="A118" s="2" t="s">
        <v>1016</v>
      </c>
      <c r="B118" s="2" t="s">
        <v>1017</v>
      </c>
    </row>
    <row r="119">
      <c r="A119" s="2" t="s">
        <v>1018</v>
      </c>
      <c r="B119" s="2" t="s">
        <v>1019</v>
      </c>
    </row>
    <row r="120">
      <c r="A120" s="2" t="s">
        <v>1020</v>
      </c>
      <c r="B120" s="2" t="s">
        <v>1021</v>
      </c>
    </row>
    <row r="121">
      <c r="A121" s="2" t="s">
        <v>1022</v>
      </c>
      <c r="B121" s="2" t="s">
        <v>1023</v>
      </c>
    </row>
    <row r="122">
      <c r="A122" s="2" t="s">
        <v>1024</v>
      </c>
      <c r="B122" s="2" t="s">
        <v>1025</v>
      </c>
    </row>
    <row r="123">
      <c r="A123" s="2" t="s">
        <v>1026</v>
      </c>
      <c r="B123" s="2" t="s">
        <v>1027</v>
      </c>
    </row>
    <row r="124">
      <c r="A124" s="2" t="s">
        <v>1028</v>
      </c>
      <c r="B124" s="2" t="s">
        <v>1029</v>
      </c>
    </row>
    <row r="125">
      <c r="A125" s="2" t="s">
        <v>1030</v>
      </c>
      <c r="B125" s="2" t="s">
        <v>1031</v>
      </c>
    </row>
    <row r="126">
      <c r="A126" s="2" t="s">
        <v>1032</v>
      </c>
      <c r="B126" s="2" t="s">
        <v>1033</v>
      </c>
    </row>
    <row r="127">
      <c r="A127" s="2" t="s">
        <v>1034</v>
      </c>
      <c r="B127" s="2" t="s">
        <v>1035</v>
      </c>
    </row>
    <row r="128">
      <c r="A128" s="2" t="s">
        <v>1036</v>
      </c>
      <c r="B128" s="2" t="s">
        <v>1037</v>
      </c>
    </row>
    <row r="129">
      <c r="A129" s="2" t="s">
        <v>1038</v>
      </c>
      <c r="B129" s="2" t="s">
        <v>1039</v>
      </c>
    </row>
    <row r="130">
      <c r="A130" s="2" t="s">
        <v>1040</v>
      </c>
      <c r="B130" s="2" t="s">
        <v>1041</v>
      </c>
    </row>
    <row r="131">
      <c r="A131" s="2" t="s">
        <v>1042</v>
      </c>
      <c r="B131" s="2" t="s">
        <v>1043</v>
      </c>
    </row>
    <row r="132">
      <c r="A132" s="2" t="s">
        <v>1044</v>
      </c>
      <c r="B132" s="2" t="s">
        <v>1045</v>
      </c>
    </row>
    <row r="133">
      <c r="A133" s="2" t="s">
        <v>1046</v>
      </c>
      <c r="B133" s="2" t="s">
        <v>1047</v>
      </c>
    </row>
    <row r="134">
      <c r="A134" s="2" t="s">
        <v>1048</v>
      </c>
      <c r="B134" s="2" t="s">
        <v>1049</v>
      </c>
    </row>
    <row r="135">
      <c r="A135" s="2" t="s">
        <v>1050</v>
      </c>
      <c r="B135" s="2" t="s">
        <v>1051</v>
      </c>
    </row>
    <row r="136">
      <c r="A136" s="2" t="s">
        <v>1052</v>
      </c>
      <c r="B136" s="2" t="s">
        <v>1053</v>
      </c>
    </row>
    <row r="137">
      <c r="A137" s="2" t="s">
        <v>1054</v>
      </c>
      <c r="B137" s="2" t="s">
        <v>1055</v>
      </c>
    </row>
    <row r="138">
      <c r="A138" s="2" t="s">
        <v>1056</v>
      </c>
      <c r="B138" s="2" t="s">
        <v>1057</v>
      </c>
    </row>
    <row r="139">
      <c r="A139" s="2" t="s">
        <v>1058</v>
      </c>
      <c r="B139" s="2" t="s">
        <v>1059</v>
      </c>
    </row>
    <row r="140">
      <c r="A140" s="2" t="s">
        <v>1060</v>
      </c>
      <c r="B140" s="2" t="s">
        <v>1061</v>
      </c>
    </row>
    <row r="141">
      <c r="A141" s="2" t="s">
        <v>1062</v>
      </c>
      <c r="B141" s="2" t="s">
        <v>1063</v>
      </c>
    </row>
    <row r="142">
      <c r="A142" s="2" t="s">
        <v>1064</v>
      </c>
      <c r="B142" s="2" t="s">
        <v>1065</v>
      </c>
    </row>
    <row r="143">
      <c r="A143" s="2" t="s">
        <v>1066</v>
      </c>
      <c r="B143" s="2" t="s">
        <v>1067</v>
      </c>
    </row>
    <row r="144">
      <c r="A144" s="2" t="s">
        <v>1068</v>
      </c>
      <c r="B144" s="2" t="s">
        <v>1069</v>
      </c>
    </row>
    <row r="145">
      <c r="A145" s="2" t="s">
        <v>1070</v>
      </c>
      <c r="B145" s="2" t="s">
        <v>1071</v>
      </c>
    </row>
    <row r="146">
      <c r="A146" s="2" t="s">
        <v>1072</v>
      </c>
      <c r="B146" s="2" t="s">
        <v>1073</v>
      </c>
    </row>
    <row r="147">
      <c r="A147" s="2" t="s">
        <v>1074</v>
      </c>
      <c r="B147" s="2" t="s">
        <v>1075</v>
      </c>
    </row>
    <row r="148">
      <c r="A148" s="2" t="s">
        <v>1076</v>
      </c>
      <c r="B148" s="2" t="s">
        <v>1077</v>
      </c>
    </row>
    <row r="149">
      <c r="A149" s="2" t="s">
        <v>1078</v>
      </c>
      <c r="B149" s="2" t="s">
        <v>1079</v>
      </c>
    </row>
    <row r="150">
      <c r="A150" s="2" t="s">
        <v>1080</v>
      </c>
      <c r="B150" s="2" t="s">
        <v>1081</v>
      </c>
    </row>
    <row r="151">
      <c r="A151" s="2" t="s">
        <v>1082</v>
      </c>
      <c r="B151" s="2" t="s">
        <v>1083</v>
      </c>
    </row>
    <row r="152">
      <c r="A152" s="2" t="s">
        <v>1084</v>
      </c>
      <c r="B152" s="2" t="s">
        <v>1085</v>
      </c>
    </row>
    <row r="153">
      <c r="A153" s="2" t="s">
        <v>1086</v>
      </c>
      <c r="B153" s="2" t="s">
        <v>1087</v>
      </c>
    </row>
    <row r="154">
      <c r="A154" s="2" t="s">
        <v>1088</v>
      </c>
      <c r="B154" s="2" t="s">
        <v>1089</v>
      </c>
    </row>
    <row r="155">
      <c r="A155" s="2" t="s">
        <v>1090</v>
      </c>
      <c r="B155" s="2" t="s">
        <v>1091</v>
      </c>
    </row>
    <row r="156">
      <c r="A156" s="2" t="s">
        <v>1092</v>
      </c>
      <c r="B156" s="2" t="s">
        <v>1093</v>
      </c>
    </row>
    <row r="157">
      <c r="A157" s="2" t="s">
        <v>1094</v>
      </c>
      <c r="B157" s="2" t="s">
        <v>1095</v>
      </c>
    </row>
    <row r="158">
      <c r="A158" s="2" t="s">
        <v>1096</v>
      </c>
      <c r="B158" s="2" t="s">
        <v>1097</v>
      </c>
    </row>
    <row r="159">
      <c r="A159" s="2" t="s">
        <v>1098</v>
      </c>
      <c r="B159" s="2" t="s">
        <v>1099</v>
      </c>
    </row>
    <row r="160">
      <c r="A160" s="2" t="s">
        <v>1100</v>
      </c>
      <c r="B160" s="2" t="s">
        <v>1101</v>
      </c>
    </row>
    <row r="161">
      <c r="A161" s="2" t="s">
        <v>1102</v>
      </c>
      <c r="B161" s="2" t="s">
        <v>1103</v>
      </c>
    </row>
    <row r="162">
      <c r="A162" s="2" t="s">
        <v>1104</v>
      </c>
      <c r="B162" s="2" t="s">
        <v>1105</v>
      </c>
    </row>
    <row r="163">
      <c r="A163" s="2" t="s">
        <v>1106</v>
      </c>
      <c r="B163" s="2" t="s">
        <v>1107</v>
      </c>
    </row>
    <row r="164">
      <c r="A164" s="2" t="s">
        <v>1108</v>
      </c>
      <c r="B164" s="2" t="s">
        <v>1109</v>
      </c>
    </row>
    <row r="165">
      <c r="A165" s="2" t="s">
        <v>1110</v>
      </c>
      <c r="B165" s="2" t="s">
        <v>1111</v>
      </c>
    </row>
    <row r="166">
      <c r="A166" s="2" t="s">
        <v>1112</v>
      </c>
      <c r="B166" s="2" t="s">
        <v>1113</v>
      </c>
    </row>
    <row r="167">
      <c r="A167" s="2" t="s">
        <v>1114</v>
      </c>
      <c r="B167" s="2" t="s">
        <v>1115</v>
      </c>
    </row>
    <row r="168">
      <c r="A168" s="2" t="s">
        <v>1116</v>
      </c>
      <c r="B168" s="2" t="s">
        <v>1117</v>
      </c>
    </row>
    <row r="169">
      <c r="A169" s="2" t="s">
        <v>1118</v>
      </c>
      <c r="B169" s="2" t="s">
        <v>1119</v>
      </c>
    </row>
    <row r="170">
      <c r="A170" s="2" t="s">
        <v>1120</v>
      </c>
      <c r="B170" s="2" t="s">
        <v>1121</v>
      </c>
    </row>
    <row r="171">
      <c r="A171" s="2" t="s">
        <v>1122</v>
      </c>
      <c r="B171" s="2" t="s">
        <v>1123</v>
      </c>
    </row>
    <row r="172">
      <c r="A172" s="2" t="s">
        <v>1124</v>
      </c>
      <c r="B172" s="2" t="s">
        <v>1125</v>
      </c>
    </row>
    <row r="173">
      <c r="A173" s="2" t="s">
        <v>1126</v>
      </c>
      <c r="B173" s="2" t="s">
        <v>1127</v>
      </c>
    </row>
    <row r="174">
      <c r="A174" s="2" t="s">
        <v>1128</v>
      </c>
      <c r="B174" s="2" t="s">
        <v>1129</v>
      </c>
    </row>
    <row r="175">
      <c r="A175" s="2" t="s">
        <v>1130</v>
      </c>
      <c r="B175" s="2" t="s">
        <v>1131</v>
      </c>
    </row>
    <row r="176">
      <c r="A176" s="2" t="s">
        <v>1132</v>
      </c>
      <c r="B176" s="2" t="s">
        <v>1133</v>
      </c>
    </row>
    <row r="177">
      <c r="A177" s="2" t="s">
        <v>1134</v>
      </c>
      <c r="B177" s="2" t="s">
        <v>1135</v>
      </c>
    </row>
    <row r="178">
      <c r="A178" s="2" t="s">
        <v>1136</v>
      </c>
      <c r="B178" s="2" t="s">
        <v>1137</v>
      </c>
    </row>
    <row r="179">
      <c r="A179" s="2" t="s">
        <v>1138</v>
      </c>
      <c r="B179" s="2" t="s">
        <v>1139</v>
      </c>
    </row>
    <row r="180">
      <c r="A180" s="2" t="s">
        <v>1140</v>
      </c>
      <c r="B180" s="2" t="s">
        <v>1141</v>
      </c>
    </row>
    <row r="181">
      <c r="A181" s="2" t="s">
        <v>1142</v>
      </c>
      <c r="B181" s="2" t="s">
        <v>1143</v>
      </c>
    </row>
    <row r="182">
      <c r="A182" s="2" t="s">
        <v>1144</v>
      </c>
      <c r="B182" s="2" t="s">
        <v>1145</v>
      </c>
    </row>
    <row r="183">
      <c r="A183" s="2" t="s">
        <v>1146</v>
      </c>
      <c r="B183" s="2" t="s">
        <v>1147</v>
      </c>
    </row>
    <row r="184">
      <c r="A184" s="2" t="s">
        <v>1148</v>
      </c>
      <c r="B184" s="2" t="s">
        <v>1149</v>
      </c>
    </row>
    <row r="185">
      <c r="A185" s="2" t="s">
        <v>1150</v>
      </c>
      <c r="B185" s="2" t="s">
        <v>1151</v>
      </c>
    </row>
    <row r="186">
      <c r="A186" s="2" t="s">
        <v>1152</v>
      </c>
      <c r="B186" s="2" t="s">
        <v>1153</v>
      </c>
    </row>
    <row r="187">
      <c r="A187" s="2" t="s">
        <v>1154</v>
      </c>
      <c r="B187" s="2" t="s">
        <v>1155</v>
      </c>
    </row>
    <row r="188">
      <c r="A188" s="2" t="s">
        <v>1156</v>
      </c>
      <c r="B188" s="2" t="s">
        <v>1157</v>
      </c>
    </row>
    <row r="189">
      <c r="A189" s="2" t="s">
        <v>1158</v>
      </c>
      <c r="B189" s="2" t="s">
        <v>1159</v>
      </c>
    </row>
    <row r="190">
      <c r="A190" s="2" t="s">
        <v>1160</v>
      </c>
      <c r="B190" s="2" t="s">
        <v>1161</v>
      </c>
    </row>
    <row r="191">
      <c r="A191" s="2" t="s">
        <v>1162</v>
      </c>
      <c r="B191" s="2" t="s">
        <v>1163</v>
      </c>
    </row>
    <row r="192">
      <c r="A192" s="2" t="s">
        <v>1164</v>
      </c>
      <c r="B192" s="2" t="s">
        <v>1165</v>
      </c>
    </row>
    <row r="193">
      <c r="A193" s="2" t="s">
        <v>1166</v>
      </c>
      <c r="B193" s="2" t="s">
        <v>1167</v>
      </c>
    </row>
    <row r="194">
      <c r="A194" s="2" t="s">
        <v>1168</v>
      </c>
      <c r="B194" s="2" t="s">
        <v>1169</v>
      </c>
    </row>
    <row r="195">
      <c r="A195" s="2" t="s">
        <v>1170</v>
      </c>
      <c r="B195" s="2" t="s">
        <v>1171</v>
      </c>
    </row>
    <row r="196">
      <c r="A196" s="2" t="s">
        <v>1172</v>
      </c>
      <c r="B196" s="2" t="s">
        <v>1173</v>
      </c>
    </row>
    <row r="197">
      <c r="A197" s="2" t="s">
        <v>1174</v>
      </c>
      <c r="B197" s="2" t="s">
        <v>1175</v>
      </c>
    </row>
    <row r="198">
      <c r="A198" s="2" t="s">
        <v>1176</v>
      </c>
      <c r="B198" s="2" t="s">
        <v>1177</v>
      </c>
    </row>
    <row r="199">
      <c r="A199" s="2" t="s">
        <v>1178</v>
      </c>
      <c r="B199" s="2" t="s">
        <v>1179</v>
      </c>
    </row>
    <row r="200">
      <c r="A200" s="2" t="s">
        <v>1180</v>
      </c>
      <c r="B200" s="2" t="s">
        <v>1181</v>
      </c>
    </row>
    <row r="201">
      <c r="A201" s="2" t="s">
        <v>1182</v>
      </c>
      <c r="B201" s="2" t="s">
        <v>1183</v>
      </c>
    </row>
    <row r="202">
      <c r="A202" s="2" t="s">
        <v>1184</v>
      </c>
      <c r="B202" s="2" t="s">
        <v>1185</v>
      </c>
    </row>
    <row r="203">
      <c r="A203" s="2" t="s">
        <v>1186</v>
      </c>
      <c r="B203" s="2" t="s">
        <v>1187</v>
      </c>
    </row>
    <row r="204">
      <c r="A204" s="2" t="s">
        <v>1188</v>
      </c>
      <c r="B204" s="2" t="s">
        <v>1189</v>
      </c>
    </row>
    <row r="205">
      <c r="A205" s="2" t="s">
        <v>1190</v>
      </c>
      <c r="B205" s="2" t="s">
        <v>1191</v>
      </c>
    </row>
    <row r="206">
      <c r="A206" s="2" t="s">
        <v>1192</v>
      </c>
      <c r="B206" s="2" t="s">
        <v>1193</v>
      </c>
    </row>
    <row r="207">
      <c r="A207" s="2" t="s">
        <v>1194</v>
      </c>
      <c r="B207" s="2" t="s">
        <v>1195</v>
      </c>
    </row>
    <row r="208">
      <c r="A208" s="2" t="s">
        <v>1196</v>
      </c>
      <c r="B208" s="2" t="s">
        <v>1197</v>
      </c>
    </row>
    <row r="209">
      <c r="A209" s="2" t="s">
        <v>1198</v>
      </c>
      <c r="B209" s="2" t="s">
        <v>1199</v>
      </c>
    </row>
    <row r="210">
      <c r="A210" s="2" t="s">
        <v>1200</v>
      </c>
      <c r="B210" s="2" t="s">
        <v>1201</v>
      </c>
    </row>
    <row r="211">
      <c r="A211" s="2" t="s">
        <v>1202</v>
      </c>
      <c r="B211" s="2" t="s">
        <v>1203</v>
      </c>
    </row>
    <row r="212">
      <c r="A212" s="2" t="s">
        <v>1204</v>
      </c>
      <c r="B212" s="2" t="s">
        <v>1205</v>
      </c>
    </row>
    <row r="213">
      <c r="A213" s="2" t="s">
        <v>1206</v>
      </c>
      <c r="B213" s="2" t="s">
        <v>1207</v>
      </c>
    </row>
    <row r="214">
      <c r="A214" s="2" t="s">
        <v>1208</v>
      </c>
      <c r="B214" s="2" t="s">
        <v>1209</v>
      </c>
    </row>
    <row r="215">
      <c r="A215" s="2" t="s">
        <v>1210</v>
      </c>
      <c r="B215" s="2" t="s">
        <v>1211</v>
      </c>
    </row>
    <row r="216">
      <c r="A216" s="2" t="s">
        <v>1212</v>
      </c>
      <c r="B216" s="2" t="s">
        <v>1213</v>
      </c>
    </row>
    <row r="217">
      <c r="A217" s="2" t="s">
        <v>1214</v>
      </c>
      <c r="B217" s="2" t="s">
        <v>1215</v>
      </c>
    </row>
    <row r="218">
      <c r="A218" s="2" t="s">
        <v>1216</v>
      </c>
      <c r="B218" s="2" t="s">
        <v>1217</v>
      </c>
    </row>
    <row r="219">
      <c r="A219" s="2" t="s">
        <v>1218</v>
      </c>
      <c r="B219" s="2" t="s">
        <v>1219</v>
      </c>
    </row>
    <row r="220">
      <c r="A220" s="2" t="s">
        <v>1220</v>
      </c>
      <c r="B220" s="2" t="s">
        <v>1221</v>
      </c>
    </row>
    <row r="221">
      <c r="A221" s="2" t="s">
        <v>1222</v>
      </c>
      <c r="B221" s="2" t="s">
        <v>1223</v>
      </c>
    </row>
    <row r="222">
      <c r="A222" s="2" t="s">
        <v>1224</v>
      </c>
      <c r="B222" s="2" t="s">
        <v>1225</v>
      </c>
    </row>
    <row r="223">
      <c r="A223" s="2" t="s">
        <v>1226</v>
      </c>
      <c r="B223" s="2" t="s">
        <v>1227</v>
      </c>
    </row>
    <row r="224">
      <c r="A224" s="2" t="s">
        <v>1228</v>
      </c>
      <c r="B224" s="2" t="s">
        <v>1229</v>
      </c>
    </row>
    <row r="225">
      <c r="A225" s="2" t="s">
        <v>1230</v>
      </c>
      <c r="B225" s="2" t="s">
        <v>1231</v>
      </c>
    </row>
    <row r="226">
      <c r="A226" s="2" t="s">
        <v>1232</v>
      </c>
      <c r="B226" s="2" t="s">
        <v>1233</v>
      </c>
    </row>
    <row r="227">
      <c r="A227" s="2" t="s">
        <v>1234</v>
      </c>
      <c r="B227" s="2" t="s">
        <v>1235</v>
      </c>
    </row>
    <row r="228">
      <c r="A228" s="2" t="s">
        <v>1236</v>
      </c>
      <c r="B228" s="2" t="s">
        <v>1237</v>
      </c>
    </row>
    <row r="229">
      <c r="A229" s="2" t="s">
        <v>1238</v>
      </c>
      <c r="B229" s="2" t="s">
        <v>1239</v>
      </c>
    </row>
    <row r="230">
      <c r="A230" s="2" t="s">
        <v>1240</v>
      </c>
      <c r="B230" s="2" t="s">
        <v>1241</v>
      </c>
    </row>
    <row r="231">
      <c r="A231" s="2" t="s">
        <v>1242</v>
      </c>
      <c r="B231" s="2" t="s">
        <v>1243</v>
      </c>
    </row>
    <row r="232">
      <c r="A232" s="2" t="s">
        <v>1244</v>
      </c>
      <c r="B232" s="2" t="s">
        <v>1245</v>
      </c>
    </row>
    <row r="233">
      <c r="A233" s="2" t="s">
        <v>1246</v>
      </c>
      <c r="B233" s="2" t="s">
        <v>1247</v>
      </c>
    </row>
    <row r="234">
      <c r="A234" s="2" t="s">
        <v>1248</v>
      </c>
      <c r="B234" s="2" t="s">
        <v>1249</v>
      </c>
    </row>
    <row r="235">
      <c r="A235" s="2" t="s">
        <v>1250</v>
      </c>
      <c r="B235" s="2" t="s">
        <v>1251</v>
      </c>
    </row>
    <row r="236">
      <c r="A236" s="2" t="s">
        <v>1252</v>
      </c>
      <c r="B236" s="2" t="s">
        <v>1253</v>
      </c>
    </row>
    <row r="237">
      <c r="A237" s="2" t="s">
        <v>1254</v>
      </c>
      <c r="B237" s="2" t="s">
        <v>1255</v>
      </c>
    </row>
    <row r="238">
      <c r="A238" s="2" t="s">
        <v>1256</v>
      </c>
      <c r="B238" s="2" t="s">
        <v>1257</v>
      </c>
    </row>
    <row r="239">
      <c r="A239" s="2" t="s">
        <v>1258</v>
      </c>
      <c r="B239" s="2" t="s">
        <v>1259</v>
      </c>
    </row>
    <row r="240">
      <c r="A240" s="2" t="s">
        <v>1260</v>
      </c>
      <c r="B240" s="2" t="s">
        <v>1261</v>
      </c>
    </row>
    <row r="241">
      <c r="A241" s="2" t="s">
        <v>1262</v>
      </c>
      <c r="B241" s="2" t="s">
        <v>1263</v>
      </c>
    </row>
    <row r="242">
      <c r="A242" s="2" t="s">
        <v>1264</v>
      </c>
      <c r="B242" s="2" t="s">
        <v>1265</v>
      </c>
    </row>
    <row r="243">
      <c r="A243" s="2" t="s">
        <v>1266</v>
      </c>
      <c r="B243" s="2" t="s">
        <v>1267</v>
      </c>
    </row>
    <row r="244">
      <c r="A244" s="2" t="s">
        <v>1268</v>
      </c>
      <c r="B244" s="2" t="s">
        <v>1269</v>
      </c>
    </row>
    <row r="245">
      <c r="A245" s="2" t="s">
        <v>1270</v>
      </c>
      <c r="B245" s="2" t="s">
        <v>1271</v>
      </c>
    </row>
    <row r="246">
      <c r="A246" s="2" t="s">
        <v>1272</v>
      </c>
      <c r="B246" s="2" t="s">
        <v>1273</v>
      </c>
    </row>
    <row r="247">
      <c r="A247" s="2" t="s">
        <v>1274</v>
      </c>
      <c r="B247" s="2" t="s">
        <v>1275</v>
      </c>
    </row>
    <row r="248">
      <c r="A248" s="2" t="s">
        <v>1276</v>
      </c>
      <c r="B248" s="2" t="s">
        <v>1277</v>
      </c>
    </row>
    <row r="249">
      <c r="A249" s="2" t="s">
        <v>1278</v>
      </c>
      <c r="B249" s="2" t="s">
        <v>1279</v>
      </c>
    </row>
    <row r="250">
      <c r="A250" s="2" t="s">
        <v>1280</v>
      </c>
      <c r="B250" s="2" t="s">
        <v>1281</v>
      </c>
    </row>
    <row r="251">
      <c r="A251" s="2" t="s">
        <v>1282</v>
      </c>
      <c r="B251" s="2" t="s">
        <v>1283</v>
      </c>
    </row>
    <row r="252">
      <c r="A252" s="2" t="s">
        <v>1284</v>
      </c>
      <c r="B252" s="2" t="s">
        <v>1285</v>
      </c>
    </row>
    <row r="253">
      <c r="A253" s="2" t="s">
        <v>1286</v>
      </c>
      <c r="B253" s="2" t="s">
        <v>1287</v>
      </c>
    </row>
    <row r="254">
      <c r="A254" s="2" t="s">
        <v>1288</v>
      </c>
      <c r="B254" s="2" t="s">
        <v>1289</v>
      </c>
    </row>
    <row r="255">
      <c r="A255" s="2" t="s">
        <v>1290</v>
      </c>
      <c r="B255" s="2" t="s">
        <v>1291</v>
      </c>
    </row>
    <row r="256">
      <c r="A256" s="2" t="s">
        <v>1292</v>
      </c>
      <c r="B256" s="2" t="s">
        <v>1293</v>
      </c>
    </row>
    <row r="257">
      <c r="A257" s="2" t="s">
        <v>1294</v>
      </c>
      <c r="B257" s="2" t="s">
        <v>1295</v>
      </c>
    </row>
    <row r="258">
      <c r="A258" s="2" t="s">
        <v>1296</v>
      </c>
      <c r="B258" s="2" t="s">
        <v>1297</v>
      </c>
    </row>
    <row r="259">
      <c r="A259" s="2" t="s">
        <v>1298</v>
      </c>
      <c r="B259" s="2" t="s">
        <v>1299</v>
      </c>
    </row>
    <row r="260">
      <c r="A260" s="2" t="s">
        <v>1300</v>
      </c>
      <c r="B260" s="2" t="s">
        <v>1301</v>
      </c>
    </row>
    <row r="261">
      <c r="A261" s="2" t="s">
        <v>1302</v>
      </c>
      <c r="B261" s="2" t="s">
        <v>1303</v>
      </c>
    </row>
    <row r="262">
      <c r="A262" s="2" t="s">
        <v>1304</v>
      </c>
      <c r="B262" s="2" t="s">
        <v>1305</v>
      </c>
    </row>
    <row r="263">
      <c r="A263" s="2" t="s">
        <v>1306</v>
      </c>
      <c r="B263" s="2" t="s">
        <v>1307</v>
      </c>
    </row>
    <row r="264">
      <c r="A264" s="2" t="s">
        <v>1308</v>
      </c>
      <c r="B264" s="2" t="s">
        <v>1309</v>
      </c>
    </row>
    <row r="265">
      <c r="A265" s="2" t="s">
        <v>1310</v>
      </c>
      <c r="B265" s="2" t="s">
        <v>1311</v>
      </c>
    </row>
    <row r="266">
      <c r="A266" s="2" t="s">
        <v>1312</v>
      </c>
      <c r="B266" s="2" t="s">
        <v>1313</v>
      </c>
    </row>
    <row r="267">
      <c r="A267" s="2" t="s">
        <v>1314</v>
      </c>
      <c r="B267" s="2" t="s">
        <v>1315</v>
      </c>
    </row>
    <row r="268">
      <c r="A268" s="2" t="s">
        <v>1316</v>
      </c>
      <c r="B268" s="2" t="s">
        <v>1317</v>
      </c>
    </row>
    <row r="269">
      <c r="A269" s="2" t="s">
        <v>1318</v>
      </c>
      <c r="B269" s="2" t="s">
        <v>1319</v>
      </c>
    </row>
    <row r="270">
      <c r="A270" s="2" t="s">
        <v>1320</v>
      </c>
      <c r="B270" s="2" t="s">
        <v>1321</v>
      </c>
    </row>
    <row r="271">
      <c r="A271" s="2" t="s">
        <v>1322</v>
      </c>
      <c r="B271" s="2" t="s">
        <v>1323</v>
      </c>
    </row>
    <row r="272">
      <c r="A272" s="2" t="s">
        <v>1324</v>
      </c>
      <c r="B272" s="2" t="s">
        <v>1325</v>
      </c>
    </row>
    <row r="273">
      <c r="A273" s="2" t="s">
        <v>1326</v>
      </c>
      <c r="B273" s="2" t="s">
        <v>1327</v>
      </c>
    </row>
    <row r="274">
      <c r="A274" s="2" t="s">
        <v>1328</v>
      </c>
      <c r="B274" s="2" t="s">
        <v>1329</v>
      </c>
    </row>
    <row r="275">
      <c r="A275" s="2" t="s">
        <v>1330</v>
      </c>
      <c r="B275" s="2" t="s">
        <v>1331</v>
      </c>
    </row>
    <row r="276">
      <c r="A276" s="2" t="s">
        <v>1332</v>
      </c>
      <c r="B276" s="2" t="s">
        <v>1333</v>
      </c>
    </row>
    <row r="277">
      <c r="A277" s="2" t="s">
        <v>1334</v>
      </c>
      <c r="B277" s="2" t="s">
        <v>1335</v>
      </c>
    </row>
    <row r="278">
      <c r="A278" s="2" t="s">
        <v>1336</v>
      </c>
      <c r="B278" s="2" t="s">
        <v>1337</v>
      </c>
    </row>
    <row r="279">
      <c r="A279" s="2" t="s">
        <v>1338</v>
      </c>
      <c r="B279" s="2" t="s">
        <v>1339</v>
      </c>
    </row>
    <row r="280">
      <c r="A280" s="2" t="s">
        <v>1340</v>
      </c>
      <c r="B280" s="2" t="s">
        <v>1341</v>
      </c>
    </row>
    <row r="281">
      <c r="A281" s="2" t="s">
        <v>1342</v>
      </c>
      <c r="B281" s="2" t="s">
        <v>1343</v>
      </c>
    </row>
    <row r="282">
      <c r="A282" s="2" t="s">
        <v>1344</v>
      </c>
      <c r="B282" s="2" t="s">
        <v>1345</v>
      </c>
    </row>
    <row r="283">
      <c r="A283" s="2" t="s">
        <v>1346</v>
      </c>
      <c r="B283" s="2" t="s">
        <v>1347</v>
      </c>
    </row>
    <row r="284">
      <c r="A284" s="2" t="s">
        <v>1348</v>
      </c>
      <c r="B284" s="2" t="s">
        <v>1349</v>
      </c>
    </row>
    <row r="285">
      <c r="A285" s="2" t="s">
        <v>1350</v>
      </c>
      <c r="B285" s="2" t="s">
        <v>1351</v>
      </c>
    </row>
    <row r="286">
      <c r="A286" s="2" t="s">
        <v>1352</v>
      </c>
      <c r="B286" s="2" t="s">
        <v>1353</v>
      </c>
    </row>
    <row r="287">
      <c r="A287" s="2" t="s">
        <v>1354</v>
      </c>
      <c r="B287" s="2" t="s">
        <v>1355</v>
      </c>
    </row>
    <row r="288">
      <c r="A288" s="2" t="s">
        <v>1356</v>
      </c>
      <c r="B288" s="2" t="s">
        <v>1357</v>
      </c>
    </row>
    <row r="289">
      <c r="A289" s="2" t="s">
        <v>1358</v>
      </c>
      <c r="B289" s="2" t="s">
        <v>1359</v>
      </c>
    </row>
    <row r="290">
      <c r="A290" s="2" t="s">
        <v>1360</v>
      </c>
      <c r="B290" s="2" t="s">
        <v>1361</v>
      </c>
    </row>
    <row r="291">
      <c r="A291" s="2" t="s">
        <v>1362</v>
      </c>
      <c r="B291" s="2" t="s">
        <v>1363</v>
      </c>
    </row>
    <row r="292">
      <c r="A292" s="2" t="s">
        <v>1364</v>
      </c>
      <c r="B292" s="2" t="s">
        <v>1365</v>
      </c>
    </row>
    <row r="293">
      <c r="A293" s="2" t="s">
        <v>1366</v>
      </c>
      <c r="B293" s="2" t="s">
        <v>1367</v>
      </c>
    </row>
    <row r="294">
      <c r="A294" s="2" t="s">
        <v>1368</v>
      </c>
      <c r="B294" s="2" t="s">
        <v>1369</v>
      </c>
    </row>
    <row r="295">
      <c r="A295" s="2" t="s">
        <v>1370</v>
      </c>
      <c r="B295" s="2" t="s">
        <v>1371</v>
      </c>
    </row>
    <row r="296">
      <c r="A296" s="2" t="s">
        <v>1372</v>
      </c>
      <c r="B296" s="2" t="s">
        <v>1373</v>
      </c>
    </row>
    <row r="297">
      <c r="A297" s="2" t="s">
        <v>1374</v>
      </c>
      <c r="B297" s="2" t="s">
        <v>1375</v>
      </c>
    </row>
    <row r="298">
      <c r="A298" s="2" t="s">
        <v>1376</v>
      </c>
      <c r="B298" s="2" t="s">
        <v>1377</v>
      </c>
    </row>
    <row r="299">
      <c r="A299" s="2" t="s">
        <v>1378</v>
      </c>
      <c r="B299" s="2" t="s">
        <v>1379</v>
      </c>
    </row>
    <row r="300">
      <c r="A300" s="2" t="s">
        <v>1380</v>
      </c>
      <c r="B300" s="2" t="s">
        <v>1381</v>
      </c>
    </row>
    <row r="301">
      <c r="A301" s="2" t="s">
        <v>1382</v>
      </c>
      <c r="B301" s="2" t="s">
        <v>1383</v>
      </c>
    </row>
    <row r="302">
      <c r="A302" s="2" t="s">
        <v>1384</v>
      </c>
      <c r="B302" s="2" t="s">
        <v>1385</v>
      </c>
    </row>
    <row r="303">
      <c r="A303" s="2" t="s">
        <v>1386</v>
      </c>
      <c r="B303" s="2" t="s">
        <v>1387</v>
      </c>
    </row>
    <row r="304">
      <c r="A304" s="2" t="s">
        <v>1388</v>
      </c>
      <c r="B304" s="2" t="s">
        <v>1389</v>
      </c>
    </row>
    <row r="305">
      <c r="A305" s="2" t="s">
        <v>1390</v>
      </c>
      <c r="B305" s="2" t="s">
        <v>1391</v>
      </c>
    </row>
    <row r="306">
      <c r="A306" s="2" t="s">
        <v>1392</v>
      </c>
      <c r="B306" s="2" t="s">
        <v>1393</v>
      </c>
    </row>
    <row r="307">
      <c r="A307" s="2" t="s">
        <v>1394</v>
      </c>
      <c r="B307" s="2" t="s">
        <v>1395</v>
      </c>
    </row>
    <row r="308">
      <c r="A308" s="2" t="s">
        <v>1396</v>
      </c>
      <c r="B308" s="2" t="s">
        <v>1397</v>
      </c>
    </row>
    <row r="309">
      <c r="A309" s="2" t="s">
        <v>1398</v>
      </c>
      <c r="B309" s="2" t="s">
        <v>1399</v>
      </c>
    </row>
    <row r="310">
      <c r="A310" s="2" t="s">
        <v>1400</v>
      </c>
      <c r="B310" s="2" t="s">
        <v>1401</v>
      </c>
    </row>
    <row r="311">
      <c r="A311" s="2" t="s">
        <v>1402</v>
      </c>
      <c r="B311" s="2" t="s">
        <v>1403</v>
      </c>
    </row>
    <row r="312">
      <c r="A312" s="2" t="s">
        <v>1404</v>
      </c>
      <c r="B312" s="2" t="s">
        <v>1405</v>
      </c>
    </row>
    <row r="313">
      <c r="A313" s="2" t="s">
        <v>1406</v>
      </c>
      <c r="B313" s="2" t="s">
        <v>1407</v>
      </c>
    </row>
    <row r="314">
      <c r="A314" s="2" t="s">
        <v>1408</v>
      </c>
      <c r="B314" s="2" t="s">
        <v>1409</v>
      </c>
    </row>
    <row r="315">
      <c r="A315" s="2" t="s">
        <v>1410</v>
      </c>
      <c r="B315" s="2" t="s">
        <v>1411</v>
      </c>
    </row>
    <row r="316">
      <c r="A316" s="2" t="s">
        <v>1412</v>
      </c>
      <c r="B316" s="3" t="s">
        <v>640</v>
      </c>
    </row>
    <row r="317">
      <c r="A317" s="2" t="s">
        <v>1413</v>
      </c>
      <c r="B317" s="2" t="s">
        <v>1414</v>
      </c>
    </row>
    <row r="318">
      <c r="A318" s="2" t="s">
        <v>1415</v>
      </c>
      <c r="B318" s="2" t="s">
        <v>1416</v>
      </c>
    </row>
    <row r="319">
      <c r="A319" s="2" t="s">
        <v>1417</v>
      </c>
      <c r="B319" s="2" t="s">
        <v>1418</v>
      </c>
    </row>
    <row r="320">
      <c r="A320" s="2" t="s">
        <v>1419</v>
      </c>
      <c r="B320" s="2" t="s">
        <v>1420</v>
      </c>
    </row>
    <row r="321">
      <c r="A321" s="2" t="s">
        <v>1421</v>
      </c>
      <c r="B321" s="2" t="s">
        <v>1422</v>
      </c>
    </row>
    <row r="322">
      <c r="A322" s="2" t="s">
        <v>1423</v>
      </c>
      <c r="B322" s="2" t="s">
        <v>1424</v>
      </c>
    </row>
    <row r="323">
      <c r="A323" s="2" t="s">
        <v>1425</v>
      </c>
      <c r="B323" s="3" t="s">
        <v>656</v>
      </c>
    </row>
    <row r="324">
      <c r="A324" s="2" t="s">
        <v>1426</v>
      </c>
      <c r="B324" s="2" t="s">
        <v>1427</v>
      </c>
    </row>
    <row r="325">
      <c r="A325" s="2" t="s">
        <v>1428</v>
      </c>
      <c r="B325" s="2" t="s">
        <v>1429</v>
      </c>
    </row>
    <row r="326">
      <c r="A326" s="2" t="s">
        <v>1430</v>
      </c>
      <c r="B326" s="2" t="s">
        <v>1431</v>
      </c>
    </row>
    <row r="327">
      <c r="A327" s="2" t="s">
        <v>1432</v>
      </c>
      <c r="B327" s="2" t="s">
        <v>1433</v>
      </c>
    </row>
    <row r="328">
      <c r="A328" s="2" t="s">
        <v>1434</v>
      </c>
      <c r="B328" s="2" t="s">
        <v>1435</v>
      </c>
    </row>
    <row r="329">
      <c r="A329" s="2" t="s">
        <v>1436</v>
      </c>
      <c r="B329" s="2" t="s">
        <v>1437</v>
      </c>
    </row>
    <row r="330">
      <c r="A330" s="2" t="s">
        <v>1438</v>
      </c>
      <c r="B330" s="2" t="s">
        <v>1439</v>
      </c>
    </row>
    <row r="331">
      <c r="A331" s="2" t="s">
        <v>1440</v>
      </c>
      <c r="B331" s="2" t="s">
        <v>1441</v>
      </c>
    </row>
    <row r="332">
      <c r="A332" s="2" t="s">
        <v>1442</v>
      </c>
      <c r="B332" s="2" t="s">
        <v>1443</v>
      </c>
    </row>
    <row r="333">
      <c r="A333" s="2" t="s">
        <v>1444</v>
      </c>
      <c r="B333" s="2" t="s">
        <v>1445</v>
      </c>
    </row>
    <row r="334">
      <c r="A334" s="2" t="s">
        <v>1446</v>
      </c>
      <c r="B334" s="2" t="s">
        <v>1447</v>
      </c>
    </row>
    <row r="335">
      <c r="A335" s="2" t="s">
        <v>1448</v>
      </c>
      <c r="B335" s="2" t="s">
        <v>1449</v>
      </c>
    </row>
    <row r="336">
      <c r="A336" s="2" t="s">
        <v>1450</v>
      </c>
      <c r="B336" s="2" t="s">
        <v>1451</v>
      </c>
    </row>
    <row r="337">
      <c r="A337" s="2" t="s">
        <v>1452</v>
      </c>
      <c r="B337" s="2" t="s">
        <v>1453</v>
      </c>
    </row>
    <row r="338">
      <c r="A338" s="2" t="s">
        <v>1454</v>
      </c>
      <c r="B338" s="2" t="s">
        <v>1455</v>
      </c>
    </row>
    <row r="339">
      <c r="A339" s="2" t="s">
        <v>1456</v>
      </c>
      <c r="B339" s="2" t="s">
        <v>1457</v>
      </c>
    </row>
    <row r="340">
      <c r="A340" s="2" t="s">
        <v>1458</v>
      </c>
      <c r="B340" s="2" t="s">
        <v>1459</v>
      </c>
    </row>
    <row r="341">
      <c r="A341" s="2" t="s">
        <v>1460</v>
      </c>
      <c r="B341" s="2" t="s">
        <v>1461</v>
      </c>
    </row>
    <row r="342">
      <c r="A342" s="2" t="s">
        <v>1462</v>
      </c>
      <c r="B342" s="2" t="s">
        <v>1463</v>
      </c>
    </row>
    <row r="343">
      <c r="A343" s="2" t="s">
        <v>1464</v>
      </c>
      <c r="B343" s="2" t="s">
        <v>1465</v>
      </c>
    </row>
    <row r="344">
      <c r="A344" s="2" t="s">
        <v>1466</v>
      </c>
      <c r="B344" s="2" t="s">
        <v>1467</v>
      </c>
    </row>
    <row r="345">
      <c r="A345" s="2" t="s">
        <v>1468</v>
      </c>
      <c r="B345" s="2" t="s">
        <v>1469</v>
      </c>
    </row>
    <row r="346">
      <c r="A346" s="2" t="s">
        <v>1470</v>
      </c>
      <c r="B346" s="2" t="s">
        <v>1471</v>
      </c>
    </row>
    <row r="347">
      <c r="A347" s="2" t="s">
        <v>1472</v>
      </c>
      <c r="B347" s="2" t="s">
        <v>1473</v>
      </c>
    </row>
    <row r="348">
      <c r="A348" s="2" t="s">
        <v>1474</v>
      </c>
      <c r="B348" s="2" t="s">
        <v>1475</v>
      </c>
    </row>
    <row r="349">
      <c r="A349" s="2" t="s">
        <v>1476</v>
      </c>
      <c r="B349" s="2" t="s">
        <v>1477</v>
      </c>
    </row>
    <row r="350">
      <c r="A350" s="2" t="s">
        <v>1478</v>
      </c>
      <c r="B350" s="2" t="s">
        <v>1479</v>
      </c>
    </row>
    <row r="351">
      <c r="A351" s="2" t="s">
        <v>1480</v>
      </c>
      <c r="B351" s="2" t="s">
        <v>1481</v>
      </c>
    </row>
    <row r="352">
      <c r="A352" s="2" t="s">
        <v>1482</v>
      </c>
      <c r="B352" s="2" t="s">
        <v>1483</v>
      </c>
    </row>
    <row r="353">
      <c r="A353" s="2" t="s">
        <v>1484</v>
      </c>
      <c r="B353" s="2" t="s">
        <v>1485</v>
      </c>
    </row>
    <row r="354">
      <c r="A354" s="2" t="s">
        <v>1486</v>
      </c>
      <c r="B354" s="2" t="s">
        <v>1487</v>
      </c>
    </row>
    <row r="355">
      <c r="A355" s="2" t="s">
        <v>1488</v>
      </c>
      <c r="B355" s="2" t="s">
        <v>1489</v>
      </c>
    </row>
    <row r="356">
      <c r="A356" s="2" t="s">
        <v>1490</v>
      </c>
      <c r="B356" s="2" t="s">
        <v>1491</v>
      </c>
    </row>
    <row r="357">
      <c r="A357" s="2" t="s">
        <v>1492</v>
      </c>
      <c r="B357" s="2" t="s">
        <v>1493</v>
      </c>
    </row>
    <row r="358">
      <c r="A358" s="2" t="s">
        <v>1494</v>
      </c>
      <c r="B358" s="2" t="s">
        <v>1495</v>
      </c>
    </row>
    <row r="359">
      <c r="A359" s="2" t="s">
        <v>1496</v>
      </c>
      <c r="B359" s="2" t="s">
        <v>1497</v>
      </c>
    </row>
    <row r="360">
      <c r="A360" s="2" t="s">
        <v>1498</v>
      </c>
      <c r="B360" s="2" t="s">
        <v>1499</v>
      </c>
    </row>
    <row r="361">
      <c r="A361" s="2" t="s">
        <v>1500</v>
      </c>
      <c r="B361" s="2" t="s">
        <v>1501</v>
      </c>
    </row>
    <row r="362">
      <c r="A362" s="2" t="s">
        <v>1502</v>
      </c>
      <c r="B362" s="2" t="s">
        <v>1503</v>
      </c>
    </row>
    <row r="363">
      <c r="A363" s="2" t="s">
        <v>1504</v>
      </c>
      <c r="B363" s="2" t="s">
        <v>1505</v>
      </c>
    </row>
    <row r="364">
      <c r="A364" s="2" t="s">
        <v>1506</v>
      </c>
      <c r="B364" s="2" t="s">
        <v>1507</v>
      </c>
    </row>
  </sheetData>
  <autoFilter ref="$A$1:$B$1001"/>
  <drawing r:id="rId1"/>
</worksheet>
</file>