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\Documents\Mun Documents\cs1600\assignment2\"/>
    </mc:Choice>
  </mc:AlternateContent>
  <bookViews>
    <workbookView xWindow="0" yWindow="0" windowWidth="15270" windowHeight="4035" tabRatio="667" firstSheet="4" activeTab="11"/>
  </bookViews>
  <sheets>
    <sheet name="NL Municipalities" sheetId="27" r:id="rId1"/>
    <sheet name="Municipality Stats" sheetId="29" r:id="rId2"/>
    <sheet name="Accounts" sheetId="8" r:id="rId3"/>
    <sheet name="St.John's Municipality Account" sheetId="31" r:id="rId4"/>
    <sheet name="Summary" sheetId="30" r:id="rId5"/>
    <sheet name="Controls" sheetId="26" r:id="rId6"/>
    <sheet name="Chart1" sheetId="32" r:id="rId7"/>
    <sheet name="Chart2" sheetId="33" r:id="rId8"/>
    <sheet name="Chart3" sheetId="34" r:id="rId9"/>
    <sheet name="PivotTable1" sheetId="35" r:id="rId10"/>
    <sheet name="PivotTable2" sheetId="36" r:id="rId11"/>
    <sheet name="PivotTable3" sheetId="37" r:id="rId12"/>
  </sheets>
  <calcPr calcId="152511"/>
  <pivotCaches>
    <pivotCache cacheId="7" r:id="rId13"/>
    <pivotCache cacheId="12" r:id="rId14"/>
    <pivotCache cacheId="15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31" l="1"/>
  <c r="C21" i="31" s="1"/>
  <c r="D21" i="31" s="1"/>
  <c r="E21" i="31" s="1"/>
  <c r="F21" i="31" s="1"/>
  <c r="C20" i="31"/>
  <c r="D20" i="31" s="1"/>
  <c r="E20" i="31" s="1"/>
  <c r="F20" i="31" s="1"/>
  <c r="B20" i="31"/>
  <c r="C19" i="31"/>
  <c r="D19" i="31"/>
  <c r="E19" i="31"/>
  <c r="F19" i="31"/>
  <c r="B19" i="31"/>
  <c r="C18" i="31"/>
  <c r="D18" i="31"/>
  <c r="E18" i="31"/>
  <c r="F18" i="31"/>
  <c r="B18" i="31"/>
  <c r="F17" i="31"/>
  <c r="E17" i="31"/>
  <c r="D17" i="31"/>
  <c r="C17" i="31"/>
  <c r="B17" i="31"/>
  <c r="F16" i="31"/>
  <c r="E16" i="31"/>
  <c r="D16" i="31"/>
  <c r="C16" i="31"/>
  <c r="B16" i="31"/>
  <c r="D12" i="31"/>
  <c r="E12" i="31"/>
  <c r="F12" i="31"/>
  <c r="C12" i="31"/>
  <c r="B12" i="31"/>
  <c r="B12" i="33"/>
  <c r="B11" i="33"/>
  <c r="B10" i="33"/>
  <c r="B9" i="33"/>
  <c r="B8" i="33"/>
  <c r="B7" i="33"/>
  <c r="B6" i="33"/>
  <c r="B5" i="33"/>
  <c r="B4" i="33"/>
  <c r="B3" i="33"/>
  <c r="C12" i="32"/>
  <c r="C11" i="32"/>
  <c r="C10" i="32"/>
  <c r="C9" i="32"/>
  <c r="C8" i="32"/>
  <c r="C7" i="32"/>
  <c r="C6" i="32"/>
  <c r="C5" i="32"/>
  <c r="C4" i="32"/>
  <c r="C3" i="32"/>
  <c r="B3" i="32"/>
  <c r="B12" i="32"/>
  <c r="B11" i="32"/>
  <c r="B10" i="32"/>
  <c r="B9" i="32"/>
  <c r="B8" i="32"/>
  <c r="B6" i="32"/>
  <c r="B7" i="32"/>
  <c r="B5" i="32"/>
  <c r="B4" i="32"/>
  <c r="D13" i="31"/>
  <c r="D15" i="31" s="1"/>
  <c r="B24" i="31"/>
  <c r="B23" i="31"/>
  <c r="E13" i="31"/>
  <c r="E15" i="31" s="1"/>
  <c r="F13" i="31"/>
  <c r="E5" i="31" s="1"/>
  <c r="B13" i="31"/>
  <c r="B15" i="31" s="1"/>
  <c r="C13" i="31"/>
  <c r="C15" i="31" s="1"/>
  <c r="B12" i="30"/>
  <c r="B13" i="30" s="1"/>
  <c r="B10" i="30"/>
  <c r="B11" i="30" s="1"/>
  <c r="K6" i="30"/>
  <c r="J6" i="30"/>
  <c r="I6" i="30"/>
  <c r="H6" i="30"/>
  <c r="G6" i="30"/>
  <c r="F6" i="30"/>
  <c r="E6" i="30"/>
  <c r="D6" i="30"/>
  <c r="C6" i="30"/>
  <c r="B6" i="30"/>
  <c r="K5" i="30"/>
  <c r="K7" i="30" s="1"/>
  <c r="J5" i="30"/>
  <c r="J7" i="30" s="1"/>
  <c r="I5" i="30"/>
  <c r="I7" i="30" s="1"/>
  <c r="H5" i="30"/>
  <c r="H7" i="30" s="1"/>
  <c r="G5" i="30"/>
  <c r="G7" i="30" s="1"/>
  <c r="F5" i="30"/>
  <c r="F7" i="30" s="1"/>
  <c r="E5" i="30"/>
  <c r="E7" i="30" s="1"/>
  <c r="D5" i="30"/>
  <c r="D7" i="30" s="1"/>
  <c r="C5" i="30"/>
  <c r="C7" i="30" s="1"/>
  <c r="B5" i="30"/>
  <c r="B7" i="30" s="1"/>
  <c r="K4" i="30"/>
  <c r="J4" i="30"/>
  <c r="I4" i="30"/>
  <c r="H4" i="30"/>
  <c r="G4" i="30"/>
  <c r="F4" i="30"/>
  <c r="E4" i="30"/>
  <c r="D4" i="30"/>
  <c r="C4" i="30"/>
  <c r="B4" i="30"/>
  <c r="K3" i="30"/>
  <c r="J3" i="30"/>
  <c r="I3" i="30"/>
  <c r="H3" i="30"/>
  <c r="G3" i="30"/>
  <c r="F3" i="30"/>
  <c r="E3" i="30"/>
  <c r="D3" i="30"/>
  <c r="C3" i="30"/>
  <c r="B3" i="30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" i="8"/>
  <c r="E3" i="8"/>
  <c r="Q3" i="8" s="1"/>
  <c r="E4" i="8"/>
  <c r="Q4" i="8" s="1"/>
  <c r="E5" i="8"/>
  <c r="Q5" i="8" s="1"/>
  <c r="E6" i="8"/>
  <c r="Q6" i="8" s="1"/>
  <c r="E7" i="8"/>
  <c r="Q7" i="8" s="1"/>
  <c r="E8" i="8"/>
  <c r="Q8" i="8" s="1"/>
  <c r="E9" i="8"/>
  <c r="Q9" i="8" s="1"/>
  <c r="E10" i="8"/>
  <c r="Q10" i="8" s="1"/>
  <c r="E11" i="8"/>
  <c r="Q11" i="8" s="1"/>
  <c r="E12" i="8"/>
  <c r="Q12" i="8" s="1"/>
  <c r="E13" i="8"/>
  <c r="Q13" i="8" s="1"/>
  <c r="E14" i="8"/>
  <c r="Q14" i="8" s="1"/>
  <c r="E15" i="8"/>
  <c r="Q15" i="8" s="1"/>
  <c r="E16" i="8"/>
  <c r="Q16" i="8" s="1"/>
  <c r="E17" i="8"/>
  <c r="Q17" i="8" s="1"/>
  <c r="E18" i="8"/>
  <c r="Q18" i="8" s="1"/>
  <c r="E19" i="8"/>
  <c r="Q19" i="8" s="1"/>
  <c r="E20" i="8"/>
  <c r="Q20" i="8" s="1"/>
  <c r="E21" i="8"/>
  <c r="Q21" i="8" s="1"/>
  <c r="E22" i="8"/>
  <c r="Q22" i="8" s="1"/>
  <c r="E23" i="8"/>
  <c r="Q23" i="8" s="1"/>
  <c r="E24" i="8"/>
  <c r="Q24" i="8" s="1"/>
  <c r="E25" i="8"/>
  <c r="Q25" i="8" s="1"/>
  <c r="E26" i="8"/>
  <c r="Q26" i="8" s="1"/>
  <c r="E27" i="8"/>
  <c r="Q27" i="8" s="1"/>
  <c r="E28" i="8"/>
  <c r="Q28" i="8" s="1"/>
  <c r="E29" i="8"/>
  <c r="Q29" i="8" s="1"/>
  <c r="E30" i="8"/>
  <c r="Q30" i="8" s="1"/>
  <c r="E31" i="8"/>
  <c r="Q31" i="8" s="1"/>
  <c r="E32" i="8"/>
  <c r="Q32" i="8" s="1"/>
  <c r="E33" i="8"/>
  <c r="Q33" i="8" s="1"/>
  <c r="E34" i="8"/>
  <c r="Q34" i="8" s="1"/>
  <c r="E35" i="8"/>
  <c r="Q35" i="8" s="1"/>
  <c r="E36" i="8"/>
  <c r="Q36" i="8" s="1"/>
  <c r="E37" i="8"/>
  <c r="Q37" i="8" s="1"/>
  <c r="E38" i="8"/>
  <c r="Q38" i="8" s="1"/>
  <c r="E39" i="8"/>
  <c r="Q39" i="8" s="1"/>
  <c r="E40" i="8"/>
  <c r="Q40" i="8" s="1"/>
  <c r="E41" i="8"/>
  <c r="Q41" i="8" s="1"/>
  <c r="E42" i="8"/>
  <c r="Q42" i="8" s="1"/>
  <c r="E43" i="8"/>
  <c r="Q43" i="8" s="1"/>
  <c r="E44" i="8"/>
  <c r="Q44" i="8" s="1"/>
  <c r="E45" i="8"/>
  <c r="Q45" i="8" s="1"/>
  <c r="E46" i="8"/>
  <c r="Q46" i="8" s="1"/>
  <c r="E47" i="8"/>
  <c r="Q47" i="8" s="1"/>
  <c r="E48" i="8"/>
  <c r="Q48" i="8" s="1"/>
  <c r="E49" i="8"/>
  <c r="Q49" i="8" s="1"/>
  <c r="E50" i="8"/>
  <c r="Q50" i="8" s="1"/>
  <c r="E51" i="8"/>
  <c r="Q51" i="8" s="1"/>
  <c r="E52" i="8"/>
  <c r="Q52" i="8" s="1"/>
  <c r="E53" i="8"/>
  <c r="Q53" i="8" s="1"/>
  <c r="E54" i="8"/>
  <c r="Q54" i="8" s="1"/>
  <c r="E55" i="8"/>
  <c r="Q55" i="8" s="1"/>
  <c r="E56" i="8"/>
  <c r="Q56" i="8" s="1"/>
  <c r="E57" i="8"/>
  <c r="Q57" i="8" s="1"/>
  <c r="E58" i="8"/>
  <c r="Q58" i="8" s="1"/>
  <c r="E59" i="8"/>
  <c r="Q59" i="8" s="1"/>
  <c r="E60" i="8"/>
  <c r="Q60" i="8" s="1"/>
  <c r="E61" i="8"/>
  <c r="Q61" i="8" s="1"/>
  <c r="E62" i="8"/>
  <c r="Q62" i="8" s="1"/>
  <c r="E63" i="8"/>
  <c r="Q63" i="8" s="1"/>
  <c r="E64" i="8"/>
  <c r="Q64" i="8" s="1"/>
  <c r="E65" i="8"/>
  <c r="Q65" i="8" s="1"/>
  <c r="E66" i="8"/>
  <c r="Q66" i="8" s="1"/>
  <c r="E67" i="8"/>
  <c r="Q67" i="8" s="1"/>
  <c r="E68" i="8"/>
  <c r="Q68" i="8" s="1"/>
  <c r="E69" i="8"/>
  <c r="Q69" i="8" s="1"/>
  <c r="E70" i="8"/>
  <c r="Q70" i="8" s="1"/>
  <c r="E71" i="8"/>
  <c r="Q71" i="8" s="1"/>
  <c r="E72" i="8"/>
  <c r="Q72" i="8" s="1"/>
  <c r="E73" i="8"/>
  <c r="Q73" i="8" s="1"/>
  <c r="E74" i="8"/>
  <c r="Q74" i="8" s="1"/>
  <c r="E75" i="8"/>
  <c r="Q75" i="8" s="1"/>
  <c r="E76" i="8"/>
  <c r="Q76" i="8" s="1"/>
  <c r="E77" i="8"/>
  <c r="Q77" i="8" s="1"/>
  <c r="E78" i="8"/>
  <c r="Q78" i="8" s="1"/>
  <c r="E79" i="8"/>
  <c r="Q79" i="8" s="1"/>
  <c r="E80" i="8"/>
  <c r="Q80" i="8" s="1"/>
  <c r="E81" i="8"/>
  <c r="Q81" i="8" s="1"/>
  <c r="E82" i="8"/>
  <c r="Q82" i="8" s="1"/>
  <c r="E83" i="8"/>
  <c r="Q83" i="8" s="1"/>
  <c r="E84" i="8"/>
  <c r="Q84" i="8" s="1"/>
  <c r="E85" i="8"/>
  <c r="Q85" i="8" s="1"/>
  <c r="E86" i="8"/>
  <c r="Q86" i="8" s="1"/>
  <c r="E87" i="8"/>
  <c r="Q87" i="8" s="1"/>
  <c r="E88" i="8"/>
  <c r="Q88" i="8" s="1"/>
  <c r="E89" i="8"/>
  <c r="Q89" i="8" s="1"/>
  <c r="E90" i="8"/>
  <c r="Q90" i="8" s="1"/>
  <c r="E91" i="8"/>
  <c r="Q91" i="8" s="1"/>
  <c r="E92" i="8"/>
  <c r="Q92" i="8" s="1"/>
  <c r="E93" i="8"/>
  <c r="Q93" i="8" s="1"/>
  <c r="E94" i="8"/>
  <c r="Q94" i="8" s="1"/>
  <c r="E95" i="8"/>
  <c r="Q95" i="8" s="1"/>
  <c r="E96" i="8"/>
  <c r="Q96" i="8" s="1"/>
  <c r="E97" i="8"/>
  <c r="Q97" i="8" s="1"/>
  <c r="E98" i="8"/>
  <c r="Q98" i="8" s="1"/>
  <c r="E99" i="8"/>
  <c r="Q99" i="8" s="1"/>
  <c r="E100" i="8"/>
  <c r="Q100" i="8" s="1"/>
  <c r="E101" i="8"/>
  <c r="Q101" i="8" s="1"/>
  <c r="E102" i="8"/>
  <c r="Q102" i="8" s="1"/>
  <c r="E103" i="8"/>
  <c r="Q103" i="8" s="1"/>
  <c r="E104" i="8"/>
  <c r="Q104" i="8" s="1"/>
  <c r="E105" i="8"/>
  <c r="Q105" i="8" s="1"/>
  <c r="E106" i="8"/>
  <c r="Q106" i="8" s="1"/>
  <c r="E107" i="8"/>
  <c r="Q107" i="8" s="1"/>
  <c r="E108" i="8"/>
  <c r="Q108" i="8" s="1"/>
  <c r="E109" i="8"/>
  <c r="Q109" i="8" s="1"/>
  <c r="E110" i="8"/>
  <c r="Q110" i="8" s="1"/>
  <c r="E111" i="8"/>
  <c r="Q111" i="8" s="1"/>
  <c r="E112" i="8"/>
  <c r="Q112" i="8" s="1"/>
  <c r="E113" i="8"/>
  <c r="Q113" i="8" s="1"/>
  <c r="E114" i="8"/>
  <c r="Q114" i="8" s="1"/>
  <c r="E115" i="8"/>
  <c r="Q115" i="8" s="1"/>
  <c r="E116" i="8"/>
  <c r="Q116" i="8" s="1"/>
  <c r="E117" i="8"/>
  <c r="Q117" i="8" s="1"/>
  <c r="E118" i="8"/>
  <c r="Q118" i="8" s="1"/>
  <c r="E119" i="8"/>
  <c r="Q119" i="8" s="1"/>
  <c r="E120" i="8"/>
  <c r="Q120" i="8" s="1"/>
  <c r="E121" i="8"/>
  <c r="Q121" i="8" s="1"/>
  <c r="E122" i="8"/>
  <c r="Q122" i="8" s="1"/>
  <c r="E123" i="8"/>
  <c r="Q123" i="8" s="1"/>
  <c r="E124" i="8"/>
  <c r="Q124" i="8" s="1"/>
  <c r="E125" i="8"/>
  <c r="Q125" i="8" s="1"/>
  <c r="E126" i="8"/>
  <c r="Q126" i="8" s="1"/>
  <c r="E127" i="8"/>
  <c r="Q127" i="8" s="1"/>
  <c r="E128" i="8"/>
  <c r="Q128" i="8" s="1"/>
  <c r="E129" i="8"/>
  <c r="Q129" i="8" s="1"/>
  <c r="E130" i="8"/>
  <c r="Q130" i="8" s="1"/>
  <c r="E131" i="8"/>
  <c r="Q131" i="8" s="1"/>
  <c r="E132" i="8"/>
  <c r="Q132" i="8" s="1"/>
  <c r="E133" i="8"/>
  <c r="Q133" i="8" s="1"/>
  <c r="E134" i="8"/>
  <c r="Q134" i="8" s="1"/>
  <c r="E135" i="8"/>
  <c r="Q135" i="8" s="1"/>
  <c r="E136" i="8"/>
  <c r="Q136" i="8" s="1"/>
  <c r="E137" i="8"/>
  <c r="Q137" i="8" s="1"/>
  <c r="E138" i="8"/>
  <c r="Q138" i="8" s="1"/>
  <c r="E139" i="8"/>
  <c r="Q139" i="8" s="1"/>
  <c r="E140" i="8"/>
  <c r="Q140" i="8" s="1"/>
  <c r="E141" i="8"/>
  <c r="Q141" i="8" s="1"/>
  <c r="E142" i="8"/>
  <c r="Q142" i="8" s="1"/>
  <c r="E143" i="8"/>
  <c r="Q143" i="8" s="1"/>
  <c r="E144" i="8"/>
  <c r="Q144" i="8" s="1"/>
  <c r="E145" i="8"/>
  <c r="Q145" i="8" s="1"/>
  <c r="E146" i="8"/>
  <c r="Q146" i="8" s="1"/>
  <c r="E147" i="8"/>
  <c r="Q147" i="8" s="1"/>
  <c r="E148" i="8"/>
  <c r="Q148" i="8" s="1"/>
  <c r="E149" i="8"/>
  <c r="Q149" i="8" s="1"/>
  <c r="E150" i="8"/>
  <c r="Q150" i="8" s="1"/>
  <c r="E151" i="8"/>
  <c r="Q151" i="8" s="1"/>
  <c r="E152" i="8"/>
  <c r="Q152" i="8" s="1"/>
  <c r="E153" i="8"/>
  <c r="Q153" i="8" s="1"/>
  <c r="E154" i="8"/>
  <c r="Q154" i="8" s="1"/>
  <c r="E155" i="8"/>
  <c r="Q155" i="8" s="1"/>
  <c r="E156" i="8"/>
  <c r="Q156" i="8" s="1"/>
  <c r="E157" i="8"/>
  <c r="Q157" i="8" s="1"/>
  <c r="E158" i="8"/>
  <c r="Q158" i="8" s="1"/>
  <c r="E159" i="8"/>
  <c r="Q159" i="8" s="1"/>
  <c r="E160" i="8"/>
  <c r="Q160" i="8" s="1"/>
  <c r="E161" i="8"/>
  <c r="Q161" i="8" s="1"/>
  <c r="E162" i="8"/>
  <c r="Q162" i="8" s="1"/>
  <c r="E163" i="8"/>
  <c r="Q163" i="8" s="1"/>
  <c r="E164" i="8"/>
  <c r="Q164" i="8" s="1"/>
  <c r="E165" i="8"/>
  <c r="Q165" i="8" s="1"/>
  <c r="E166" i="8"/>
  <c r="Q166" i="8" s="1"/>
  <c r="E167" i="8"/>
  <c r="Q167" i="8" s="1"/>
  <c r="E168" i="8"/>
  <c r="Q168" i="8" s="1"/>
  <c r="E169" i="8"/>
  <c r="Q169" i="8" s="1"/>
  <c r="E170" i="8"/>
  <c r="Q170" i="8" s="1"/>
  <c r="E171" i="8"/>
  <c r="Q171" i="8" s="1"/>
  <c r="E172" i="8"/>
  <c r="Q172" i="8" s="1"/>
  <c r="E173" i="8"/>
  <c r="Q173" i="8" s="1"/>
  <c r="E174" i="8"/>
  <c r="Q174" i="8" s="1"/>
  <c r="E175" i="8"/>
  <c r="Q175" i="8" s="1"/>
  <c r="E176" i="8"/>
  <c r="Q176" i="8" s="1"/>
  <c r="E177" i="8"/>
  <c r="Q177" i="8" s="1"/>
  <c r="E178" i="8"/>
  <c r="Q178" i="8" s="1"/>
  <c r="E179" i="8"/>
  <c r="Q179" i="8" s="1"/>
  <c r="E180" i="8"/>
  <c r="Q180" i="8" s="1"/>
  <c r="E181" i="8"/>
  <c r="Q181" i="8" s="1"/>
  <c r="E182" i="8"/>
  <c r="Q182" i="8" s="1"/>
  <c r="E183" i="8"/>
  <c r="Q183" i="8" s="1"/>
  <c r="E184" i="8"/>
  <c r="Q184" i="8" s="1"/>
  <c r="E185" i="8"/>
  <c r="Q185" i="8" s="1"/>
  <c r="E186" i="8"/>
  <c r="Q186" i="8" s="1"/>
  <c r="E187" i="8"/>
  <c r="Q187" i="8" s="1"/>
  <c r="E188" i="8"/>
  <c r="Q188" i="8" s="1"/>
  <c r="E189" i="8"/>
  <c r="Q189" i="8" s="1"/>
  <c r="E190" i="8"/>
  <c r="Q190" i="8" s="1"/>
  <c r="E191" i="8"/>
  <c r="Q191" i="8" s="1"/>
  <c r="E192" i="8"/>
  <c r="Q192" i="8" s="1"/>
  <c r="E193" i="8"/>
  <c r="Q193" i="8" s="1"/>
  <c r="E194" i="8"/>
  <c r="Q194" i="8" s="1"/>
  <c r="E195" i="8"/>
  <c r="Q195" i="8" s="1"/>
  <c r="E196" i="8"/>
  <c r="Q196" i="8" s="1"/>
  <c r="E197" i="8"/>
  <c r="Q197" i="8" s="1"/>
  <c r="E198" i="8"/>
  <c r="Q198" i="8" s="1"/>
  <c r="E199" i="8"/>
  <c r="Q199" i="8" s="1"/>
  <c r="E200" i="8"/>
  <c r="Q200" i="8" s="1"/>
  <c r="E201" i="8"/>
  <c r="Q201" i="8" s="1"/>
  <c r="E202" i="8"/>
  <c r="Q202" i="8" s="1"/>
  <c r="E203" i="8"/>
  <c r="Q203" i="8" s="1"/>
  <c r="E204" i="8"/>
  <c r="Q204" i="8" s="1"/>
  <c r="E205" i="8"/>
  <c r="Q205" i="8" s="1"/>
  <c r="E206" i="8"/>
  <c r="Q206" i="8" s="1"/>
  <c r="E207" i="8"/>
  <c r="Q207" i="8" s="1"/>
  <c r="E208" i="8"/>
  <c r="Q208" i="8" s="1"/>
  <c r="E209" i="8"/>
  <c r="Q209" i="8" s="1"/>
  <c r="E210" i="8"/>
  <c r="Q210" i="8" s="1"/>
  <c r="E211" i="8"/>
  <c r="Q211" i="8" s="1"/>
  <c r="E212" i="8"/>
  <c r="Q212" i="8" s="1"/>
  <c r="E213" i="8"/>
  <c r="Q213" i="8" s="1"/>
  <c r="E214" i="8"/>
  <c r="Q214" i="8" s="1"/>
  <c r="E215" i="8"/>
  <c r="Q215" i="8" s="1"/>
  <c r="E216" i="8"/>
  <c r="Q216" i="8" s="1"/>
  <c r="E217" i="8"/>
  <c r="Q217" i="8" s="1"/>
  <c r="E218" i="8"/>
  <c r="Q218" i="8" s="1"/>
  <c r="E219" i="8"/>
  <c r="Q219" i="8" s="1"/>
  <c r="E220" i="8"/>
  <c r="Q220" i="8" s="1"/>
  <c r="E221" i="8"/>
  <c r="Q221" i="8" s="1"/>
  <c r="E222" i="8"/>
  <c r="Q222" i="8" s="1"/>
  <c r="E223" i="8"/>
  <c r="Q223" i="8" s="1"/>
  <c r="E224" i="8"/>
  <c r="Q224" i="8" s="1"/>
  <c r="E225" i="8"/>
  <c r="Q225" i="8" s="1"/>
  <c r="E226" i="8"/>
  <c r="Q226" i="8" s="1"/>
  <c r="E227" i="8"/>
  <c r="Q227" i="8" s="1"/>
  <c r="E228" i="8"/>
  <c r="Q228" i="8" s="1"/>
  <c r="E229" i="8"/>
  <c r="Q229" i="8" s="1"/>
  <c r="E230" i="8"/>
  <c r="Q230" i="8" s="1"/>
  <c r="E231" i="8"/>
  <c r="Q231" i="8" s="1"/>
  <c r="E232" i="8"/>
  <c r="Q232" i="8" s="1"/>
  <c r="E233" i="8"/>
  <c r="Q233" i="8" s="1"/>
  <c r="E234" i="8"/>
  <c r="Q234" i="8" s="1"/>
  <c r="E235" i="8"/>
  <c r="Q235" i="8" s="1"/>
  <c r="E236" i="8"/>
  <c r="Q236" i="8" s="1"/>
  <c r="E237" i="8"/>
  <c r="Q237" i="8" s="1"/>
  <c r="E238" i="8"/>
  <c r="Q238" i="8" s="1"/>
  <c r="E239" i="8"/>
  <c r="Q239" i="8" s="1"/>
  <c r="E240" i="8"/>
  <c r="Q240" i="8" s="1"/>
  <c r="E241" i="8"/>
  <c r="Q241" i="8" s="1"/>
  <c r="E242" i="8"/>
  <c r="Q242" i="8" s="1"/>
  <c r="E243" i="8"/>
  <c r="Q243" i="8" s="1"/>
  <c r="E244" i="8"/>
  <c r="Q244" i="8" s="1"/>
  <c r="E245" i="8"/>
  <c r="Q245" i="8" s="1"/>
  <c r="E246" i="8"/>
  <c r="Q246" i="8" s="1"/>
  <c r="E247" i="8"/>
  <c r="Q247" i="8" s="1"/>
  <c r="E248" i="8"/>
  <c r="Q248" i="8" s="1"/>
  <c r="E249" i="8"/>
  <c r="Q249" i="8" s="1"/>
  <c r="E250" i="8"/>
  <c r="Q250" i="8" s="1"/>
  <c r="E251" i="8"/>
  <c r="Q251" i="8" s="1"/>
  <c r="E252" i="8"/>
  <c r="Q252" i="8" s="1"/>
  <c r="E253" i="8"/>
  <c r="Q253" i="8" s="1"/>
  <c r="E254" i="8"/>
  <c r="Q254" i="8" s="1"/>
  <c r="E255" i="8"/>
  <c r="Q255" i="8" s="1"/>
  <c r="E256" i="8"/>
  <c r="Q256" i="8" s="1"/>
  <c r="E257" i="8"/>
  <c r="Q257" i="8" s="1"/>
  <c r="E258" i="8"/>
  <c r="Q258" i="8" s="1"/>
  <c r="E259" i="8"/>
  <c r="Q259" i="8" s="1"/>
  <c r="E260" i="8"/>
  <c r="Q260" i="8" s="1"/>
  <c r="E261" i="8"/>
  <c r="Q261" i="8" s="1"/>
  <c r="E262" i="8"/>
  <c r="Q262" i="8" s="1"/>
  <c r="E263" i="8"/>
  <c r="Q263" i="8" s="1"/>
  <c r="E264" i="8"/>
  <c r="Q264" i="8" s="1"/>
  <c r="E265" i="8"/>
  <c r="Q265" i="8" s="1"/>
  <c r="E266" i="8"/>
  <c r="Q266" i="8" s="1"/>
  <c r="E267" i="8"/>
  <c r="Q267" i="8" s="1"/>
  <c r="E268" i="8"/>
  <c r="Q268" i="8" s="1"/>
  <c r="E269" i="8"/>
  <c r="Q269" i="8" s="1"/>
  <c r="E270" i="8"/>
  <c r="Q270" i="8" s="1"/>
  <c r="E271" i="8"/>
  <c r="Q271" i="8" s="1"/>
  <c r="E272" i="8"/>
  <c r="Q272" i="8" s="1"/>
  <c r="E273" i="8"/>
  <c r="Q273" i="8" s="1"/>
  <c r="E2" i="8"/>
  <c r="Q2" i="8" s="1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26" i="29"/>
  <c r="J227" i="29"/>
  <c r="J228" i="29"/>
  <c r="J229" i="29"/>
  <c r="J230" i="29"/>
  <c r="J231" i="29"/>
  <c r="J232" i="29"/>
  <c r="J233" i="29"/>
  <c r="J234" i="29"/>
  <c r="J235" i="29"/>
  <c r="J236" i="29"/>
  <c r="J237" i="29"/>
  <c r="J238" i="29"/>
  <c r="J239" i="29"/>
  <c r="J240" i="29"/>
  <c r="J241" i="29"/>
  <c r="J242" i="29"/>
  <c r="J243" i="29"/>
  <c r="J244" i="29"/>
  <c r="J245" i="29"/>
  <c r="J246" i="29"/>
  <c r="J247" i="29"/>
  <c r="J248" i="29"/>
  <c r="J249" i="29"/>
  <c r="J250" i="29"/>
  <c r="J251" i="29"/>
  <c r="J252" i="29"/>
  <c r="J253" i="29"/>
  <c r="J254" i="29"/>
  <c r="J255" i="29"/>
  <c r="J256" i="29"/>
  <c r="J257" i="29"/>
  <c r="J258" i="29"/>
  <c r="J259" i="29"/>
  <c r="J260" i="29"/>
  <c r="J261" i="29"/>
  <c r="J262" i="29"/>
  <c r="J263" i="29"/>
  <c r="J264" i="29"/>
  <c r="J265" i="29"/>
  <c r="J266" i="29"/>
  <c r="J267" i="29"/>
  <c r="J268" i="29"/>
  <c r="J269" i="29"/>
  <c r="J270" i="29"/>
  <c r="J271" i="29"/>
  <c r="J272" i="29"/>
  <c r="J273" i="29"/>
  <c r="J2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26" i="29"/>
  <c r="I227" i="29"/>
  <c r="I228" i="29"/>
  <c r="I229" i="29"/>
  <c r="I230" i="29"/>
  <c r="I231" i="29"/>
  <c r="I232" i="29"/>
  <c r="I233" i="29"/>
  <c r="I234" i="29"/>
  <c r="I235" i="29"/>
  <c r="I236" i="29"/>
  <c r="I237" i="29"/>
  <c r="I238" i="29"/>
  <c r="I239" i="29"/>
  <c r="I240" i="29"/>
  <c r="I241" i="29"/>
  <c r="I242" i="29"/>
  <c r="I243" i="29"/>
  <c r="I244" i="29"/>
  <c r="I245" i="29"/>
  <c r="I246" i="29"/>
  <c r="I247" i="29"/>
  <c r="I248" i="29"/>
  <c r="I249" i="29"/>
  <c r="I250" i="29"/>
  <c r="I251" i="29"/>
  <c r="I252" i="29"/>
  <c r="I253" i="29"/>
  <c r="I254" i="29"/>
  <c r="I255" i="29"/>
  <c r="I256" i="29"/>
  <c r="I257" i="29"/>
  <c r="I258" i="29"/>
  <c r="I259" i="29"/>
  <c r="I260" i="29"/>
  <c r="I261" i="29"/>
  <c r="I262" i="29"/>
  <c r="I263" i="29"/>
  <c r="I264" i="29"/>
  <c r="I265" i="29"/>
  <c r="I266" i="29"/>
  <c r="I267" i="29"/>
  <c r="I268" i="29"/>
  <c r="I269" i="29"/>
  <c r="I270" i="29"/>
  <c r="I271" i="29"/>
  <c r="I272" i="29"/>
  <c r="I273" i="29"/>
  <c r="I3" i="29"/>
  <c r="I2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26" i="29"/>
  <c r="H227" i="29"/>
  <c r="H228" i="29"/>
  <c r="H229" i="29"/>
  <c r="H230" i="29"/>
  <c r="H231" i="29"/>
  <c r="H232" i="29"/>
  <c r="H233" i="29"/>
  <c r="H234" i="29"/>
  <c r="H235" i="29"/>
  <c r="H236" i="29"/>
  <c r="H237" i="29"/>
  <c r="H238" i="29"/>
  <c r="H239" i="29"/>
  <c r="H240" i="29"/>
  <c r="H241" i="29"/>
  <c r="H242" i="29"/>
  <c r="H243" i="29"/>
  <c r="H244" i="29"/>
  <c r="H245" i="29"/>
  <c r="H246" i="29"/>
  <c r="H247" i="29"/>
  <c r="H248" i="29"/>
  <c r="H249" i="29"/>
  <c r="H250" i="29"/>
  <c r="H251" i="29"/>
  <c r="H252" i="29"/>
  <c r="H253" i="29"/>
  <c r="H254" i="29"/>
  <c r="H255" i="29"/>
  <c r="H256" i="29"/>
  <c r="H257" i="29"/>
  <c r="H258" i="29"/>
  <c r="H259" i="29"/>
  <c r="H260" i="29"/>
  <c r="H261" i="29"/>
  <c r="H262" i="29"/>
  <c r="H263" i="29"/>
  <c r="H264" i="29"/>
  <c r="H265" i="29"/>
  <c r="H266" i="29"/>
  <c r="H267" i="29"/>
  <c r="H268" i="29"/>
  <c r="H269" i="29"/>
  <c r="H270" i="29"/>
  <c r="H271" i="29"/>
  <c r="H272" i="29"/>
  <c r="H273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2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3" i="29"/>
  <c r="G4" i="29"/>
  <c r="G5" i="29"/>
  <c r="G6" i="29"/>
  <c r="G7" i="29"/>
  <c r="G8" i="29"/>
  <c r="G2" i="29"/>
  <c r="F11" i="36"/>
  <c r="F10" i="36"/>
  <c r="F9" i="36"/>
  <c r="F8" i="36"/>
  <c r="F7" i="36"/>
  <c r="F6" i="36"/>
  <c r="F5" i="36"/>
  <c r="F4" i="36"/>
  <c r="F3" i="36"/>
  <c r="F2" i="36"/>
  <c r="F23" i="31" l="1"/>
  <c r="E23" i="31"/>
  <c r="D23" i="31"/>
  <c r="C23" i="31"/>
  <c r="E14" i="31"/>
  <c r="B25" i="31"/>
  <c r="C24" i="31" s="1"/>
  <c r="D14" i="31"/>
  <c r="C14" i="31"/>
  <c r="F14" i="31"/>
  <c r="F15" i="31"/>
  <c r="B14" i="31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65" i="29"/>
  <c r="A66" i="29"/>
  <c r="A67" i="29"/>
  <c r="A68" i="29"/>
  <c r="A69" i="29"/>
  <c r="A70" i="29"/>
  <c r="A71" i="29"/>
  <c r="A72" i="29"/>
  <c r="A73" i="29"/>
  <c r="A74" i="29"/>
  <c r="A75" i="29"/>
  <c r="A76" i="29"/>
  <c r="A77" i="29"/>
  <c r="A78" i="29"/>
  <c r="A79" i="29"/>
  <c r="A80" i="29"/>
  <c r="A81" i="29"/>
  <c r="A82" i="29"/>
  <c r="A83" i="29"/>
  <c r="A84" i="29"/>
  <c r="A85" i="29"/>
  <c r="A86" i="29"/>
  <c r="A87" i="29"/>
  <c r="A88" i="29"/>
  <c r="A89" i="29"/>
  <c r="A90" i="29"/>
  <c r="A91" i="29"/>
  <c r="A92" i="29"/>
  <c r="A93" i="29"/>
  <c r="A94" i="29"/>
  <c r="A95" i="29"/>
  <c r="A96" i="29"/>
  <c r="A97" i="29"/>
  <c r="A98" i="29"/>
  <c r="A99" i="29"/>
  <c r="A100" i="29"/>
  <c r="A101" i="29"/>
  <c r="A102" i="29"/>
  <c r="A103" i="29"/>
  <c r="A104" i="29"/>
  <c r="A105" i="29"/>
  <c r="A106" i="29"/>
  <c r="A107" i="29"/>
  <c r="A108" i="29"/>
  <c r="A109" i="29"/>
  <c r="A110" i="29"/>
  <c r="A111" i="29"/>
  <c r="A112" i="29"/>
  <c r="A113" i="29"/>
  <c r="A114" i="29"/>
  <c r="A115" i="29"/>
  <c r="A116" i="29"/>
  <c r="A117" i="29"/>
  <c r="A118" i="29"/>
  <c r="A119" i="29"/>
  <c r="A120" i="29"/>
  <c r="A121" i="29"/>
  <c r="A122" i="29"/>
  <c r="A123" i="29"/>
  <c r="A124" i="29"/>
  <c r="A125" i="29"/>
  <c r="A126" i="29"/>
  <c r="A127" i="29"/>
  <c r="A128" i="29"/>
  <c r="A129" i="29"/>
  <c r="A130" i="29"/>
  <c r="A131" i="29"/>
  <c r="A132" i="29"/>
  <c r="A133" i="29"/>
  <c r="A134" i="29"/>
  <c r="A135" i="29"/>
  <c r="A136" i="29"/>
  <c r="A137" i="29"/>
  <c r="A138" i="29"/>
  <c r="A139" i="29"/>
  <c r="A140" i="29"/>
  <c r="A141" i="29"/>
  <c r="A142" i="29"/>
  <c r="A143" i="29"/>
  <c r="A144" i="29"/>
  <c r="A145" i="29"/>
  <c r="A146" i="29"/>
  <c r="A147" i="29"/>
  <c r="A148" i="29"/>
  <c r="A149" i="29"/>
  <c r="A150" i="29"/>
  <c r="A151" i="29"/>
  <c r="A152" i="29"/>
  <c r="A153" i="29"/>
  <c r="A154" i="29"/>
  <c r="A155" i="29"/>
  <c r="A156" i="29"/>
  <c r="A157" i="29"/>
  <c r="A158" i="29"/>
  <c r="A159" i="29"/>
  <c r="A160" i="29"/>
  <c r="A161" i="29"/>
  <c r="A162" i="29"/>
  <c r="A163" i="29"/>
  <c r="A164" i="29"/>
  <c r="A165" i="29"/>
  <c r="A166" i="29"/>
  <c r="A167" i="29"/>
  <c r="A168" i="29"/>
  <c r="A169" i="29"/>
  <c r="A170" i="29"/>
  <c r="A171" i="29"/>
  <c r="A172" i="29"/>
  <c r="A173" i="29"/>
  <c r="A174" i="29"/>
  <c r="A175" i="29"/>
  <c r="A176" i="29"/>
  <c r="A177" i="29"/>
  <c r="A178" i="29"/>
  <c r="A179" i="29"/>
  <c r="A180" i="29"/>
  <c r="A181" i="29"/>
  <c r="A182" i="29"/>
  <c r="A183" i="29"/>
  <c r="A184" i="29"/>
  <c r="A185" i="29"/>
  <c r="A186" i="29"/>
  <c r="A187" i="29"/>
  <c r="A188" i="29"/>
  <c r="A189" i="29"/>
  <c r="A190" i="29"/>
  <c r="A191" i="29"/>
  <c r="A192" i="29"/>
  <c r="A193" i="29"/>
  <c r="A194" i="29"/>
  <c r="A195" i="29"/>
  <c r="A196" i="29"/>
  <c r="A197" i="29"/>
  <c r="A198" i="29"/>
  <c r="A199" i="29"/>
  <c r="A200" i="29"/>
  <c r="A201" i="29"/>
  <c r="A202" i="29"/>
  <c r="A203" i="29"/>
  <c r="A204" i="29"/>
  <c r="A205" i="29"/>
  <c r="A206" i="29"/>
  <c r="A207" i="29"/>
  <c r="A208" i="29"/>
  <c r="A209" i="29"/>
  <c r="A210" i="29"/>
  <c r="A211" i="29"/>
  <c r="A212" i="29"/>
  <c r="A213" i="29"/>
  <c r="A214" i="29"/>
  <c r="A215" i="29"/>
  <c r="A216" i="29"/>
  <c r="A217" i="29"/>
  <c r="A218" i="29"/>
  <c r="A219" i="29"/>
  <c r="A220" i="29"/>
  <c r="A221" i="29"/>
  <c r="A222" i="29"/>
  <c r="A223" i="29"/>
  <c r="A224" i="29"/>
  <c r="A225" i="29"/>
  <c r="A226" i="29"/>
  <c r="A227" i="29"/>
  <c r="A228" i="29"/>
  <c r="A229" i="29"/>
  <c r="A230" i="29"/>
  <c r="A231" i="29"/>
  <c r="A232" i="29"/>
  <c r="A233" i="29"/>
  <c r="A234" i="29"/>
  <c r="A235" i="29"/>
  <c r="A236" i="29"/>
  <c r="A237" i="29"/>
  <c r="A238" i="29"/>
  <c r="A239" i="29"/>
  <c r="A240" i="29"/>
  <c r="A241" i="29"/>
  <c r="A242" i="29"/>
  <c r="A243" i="29"/>
  <c r="A244" i="29"/>
  <c r="A245" i="29"/>
  <c r="A246" i="29"/>
  <c r="A247" i="29"/>
  <c r="A248" i="29"/>
  <c r="A249" i="29"/>
  <c r="A250" i="29"/>
  <c r="A251" i="29"/>
  <c r="A252" i="29"/>
  <c r="A253" i="29"/>
  <c r="A254" i="29"/>
  <c r="A255" i="29"/>
  <c r="A256" i="29"/>
  <c r="A257" i="29"/>
  <c r="A258" i="29"/>
  <c r="A259" i="29"/>
  <c r="A260" i="29"/>
  <c r="A261" i="29"/>
  <c r="A262" i="29"/>
  <c r="A263" i="29"/>
  <c r="A264" i="29"/>
  <c r="A265" i="29"/>
  <c r="A266" i="29"/>
  <c r="A267" i="29"/>
  <c r="A268" i="29"/>
  <c r="A269" i="29"/>
  <c r="A270" i="29"/>
  <c r="A271" i="29"/>
  <c r="A272" i="29"/>
  <c r="A273" i="29"/>
  <c r="A2" i="29"/>
  <c r="A3" i="8"/>
  <c r="A4" i="8"/>
  <c r="A5" i="8"/>
  <c r="A6" i="8"/>
  <c r="B6" i="8" s="1"/>
  <c r="A7" i="8"/>
  <c r="A8" i="8"/>
  <c r="A9" i="8"/>
  <c r="A10" i="8"/>
  <c r="C10" i="8" s="1"/>
  <c r="A11" i="8"/>
  <c r="A12" i="8"/>
  <c r="A13" i="8"/>
  <c r="A14" i="8"/>
  <c r="C14" i="8" s="1"/>
  <c r="A15" i="8"/>
  <c r="A16" i="8"/>
  <c r="A17" i="8"/>
  <c r="A18" i="8"/>
  <c r="C18" i="8" s="1"/>
  <c r="A19" i="8"/>
  <c r="A20" i="8"/>
  <c r="A21" i="8"/>
  <c r="A22" i="8"/>
  <c r="B22" i="8" s="1"/>
  <c r="A23" i="8"/>
  <c r="A24" i="8"/>
  <c r="A25" i="8"/>
  <c r="A26" i="8"/>
  <c r="C26" i="8" s="1"/>
  <c r="A27" i="8"/>
  <c r="A28" i="8"/>
  <c r="A29" i="8"/>
  <c r="A30" i="8"/>
  <c r="C30" i="8" s="1"/>
  <c r="A31" i="8"/>
  <c r="A32" i="8"/>
  <c r="A33" i="8"/>
  <c r="A34" i="8"/>
  <c r="C34" i="8" s="1"/>
  <c r="A35" i="8"/>
  <c r="A36" i="8"/>
  <c r="A37" i="8"/>
  <c r="A38" i="8"/>
  <c r="B38" i="8" s="1"/>
  <c r="A39" i="8"/>
  <c r="A40" i="8"/>
  <c r="A41" i="8"/>
  <c r="A42" i="8"/>
  <c r="C42" i="8" s="1"/>
  <c r="A43" i="8"/>
  <c r="A44" i="8"/>
  <c r="A45" i="8"/>
  <c r="A46" i="8"/>
  <c r="B46" i="8" s="1"/>
  <c r="A47" i="8"/>
  <c r="A48" i="8"/>
  <c r="A49" i="8"/>
  <c r="A50" i="8"/>
  <c r="C50" i="8" s="1"/>
  <c r="A51" i="8"/>
  <c r="A52" i="8"/>
  <c r="A53" i="8"/>
  <c r="A54" i="8"/>
  <c r="B54" i="8" s="1"/>
  <c r="A55" i="8"/>
  <c r="A56" i="8"/>
  <c r="A57" i="8"/>
  <c r="A58" i="8"/>
  <c r="C58" i="8" s="1"/>
  <c r="A59" i="8"/>
  <c r="A60" i="8"/>
  <c r="A61" i="8"/>
  <c r="A62" i="8"/>
  <c r="B62" i="8" s="1"/>
  <c r="A63" i="8"/>
  <c r="A64" i="8"/>
  <c r="A65" i="8"/>
  <c r="A66" i="8"/>
  <c r="C66" i="8" s="1"/>
  <c r="A67" i="8"/>
  <c r="A68" i="8"/>
  <c r="A69" i="8"/>
  <c r="A70" i="8"/>
  <c r="B70" i="8" s="1"/>
  <c r="A71" i="8"/>
  <c r="A72" i="8"/>
  <c r="A73" i="8"/>
  <c r="A74" i="8"/>
  <c r="C74" i="8" s="1"/>
  <c r="A75" i="8"/>
  <c r="A76" i="8"/>
  <c r="A77" i="8"/>
  <c r="A78" i="8"/>
  <c r="B78" i="8" s="1"/>
  <c r="A79" i="8"/>
  <c r="A80" i="8"/>
  <c r="A81" i="8"/>
  <c r="A82" i="8"/>
  <c r="C82" i="8" s="1"/>
  <c r="A83" i="8"/>
  <c r="A84" i="8"/>
  <c r="A85" i="8"/>
  <c r="A86" i="8"/>
  <c r="C86" i="8" s="1"/>
  <c r="A87" i="8"/>
  <c r="A88" i="8"/>
  <c r="A89" i="8"/>
  <c r="A90" i="8"/>
  <c r="C90" i="8" s="1"/>
  <c r="A91" i="8"/>
  <c r="A92" i="8"/>
  <c r="A93" i="8"/>
  <c r="A94" i="8"/>
  <c r="C94" i="8" s="1"/>
  <c r="A95" i="8"/>
  <c r="A96" i="8"/>
  <c r="A97" i="8"/>
  <c r="B97" i="8" s="1"/>
  <c r="A98" i="8"/>
  <c r="C98" i="8" s="1"/>
  <c r="A99" i="8"/>
  <c r="A100" i="8"/>
  <c r="A101" i="8"/>
  <c r="A102" i="8"/>
  <c r="C102" i="8" s="1"/>
  <c r="A103" i="8"/>
  <c r="A104" i="8"/>
  <c r="A105" i="8"/>
  <c r="A106" i="8"/>
  <c r="C106" i="8" s="1"/>
  <c r="A107" i="8"/>
  <c r="A108" i="8"/>
  <c r="A109" i="8"/>
  <c r="A110" i="8"/>
  <c r="C110" i="8" s="1"/>
  <c r="A111" i="8"/>
  <c r="A112" i="8"/>
  <c r="A113" i="8"/>
  <c r="B113" i="8" s="1"/>
  <c r="A114" i="8"/>
  <c r="C114" i="8" s="1"/>
  <c r="A115" i="8"/>
  <c r="A116" i="8"/>
  <c r="A117" i="8"/>
  <c r="A118" i="8"/>
  <c r="C118" i="8" s="1"/>
  <c r="A119" i="8"/>
  <c r="A120" i="8"/>
  <c r="A121" i="8"/>
  <c r="A122" i="8"/>
  <c r="C122" i="8" s="1"/>
  <c r="A123" i="8"/>
  <c r="A124" i="8"/>
  <c r="A125" i="8"/>
  <c r="A126" i="8"/>
  <c r="C126" i="8" s="1"/>
  <c r="A127" i="8"/>
  <c r="A128" i="8"/>
  <c r="A129" i="8"/>
  <c r="B129" i="8" s="1"/>
  <c r="A130" i="8"/>
  <c r="C130" i="8" s="1"/>
  <c r="A131" i="8"/>
  <c r="A132" i="8"/>
  <c r="A133" i="8"/>
  <c r="A134" i="8"/>
  <c r="C134" i="8" s="1"/>
  <c r="A135" i="8"/>
  <c r="A136" i="8"/>
  <c r="A137" i="8"/>
  <c r="A138" i="8"/>
  <c r="C138" i="8" s="1"/>
  <c r="A139" i="8"/>
  <c r="A140" i="8"/>
  <c r="A141" i="8"/>
  <c r="A142" i="8"/>
  <c r="C142" i="8" s="1"/>
  <c r="A143" i="8"/>
  <c r="A144" i="8"/>
  <c r="A145" i="8"/>
  <c r="B145" i="8" s="1"/>
  <c r="A146" i="8"/>
  <c r="C146" i="8" s="1"/>
  <c r="A147" i="8"/>
  <c r="A148" i="8"/>
  <c r="A149" i="8"/>
  <c r="A150" i="8"/>
  <c r="C150" i="8" s="1"/>
  <c r="A151" i="8"/>
  <c r="B151" i="8" s="1"/>
  <c r="A152" i="8"/>
  <c r="A153" i="8"/>
  <c r="A154" i="8"/>
  <c r="C154" i="8" s="1"/>
  <c r="A155" i="8"/>
  <c r="A156" i="8"/>
  <c r="A157" i="8"/>
  <c r="B157" i="8" s="1"/>
  <c r="A158" i="8"/>
  <c r="C158" i="8" s="1"/>
  <c r="A159" i="8"/>
  <c r="A160" i="8"/>
  <c r="A161" i="8"/>
  <c r="A162" i="8"/>
  <c r="C162" i="8" s="1"/>
  <c r="A163" i="8"/>
  <c r="B163" i="8" s="1"/>
  <c r="A164" i="8"/>
  <c r="A165" i="8"/>
  <c r="A166" i="8"/>
  <c r="C166" i="8" s="1"/>
  <c r="A167" i="8"/>
  <c r="B167" i="8" s="1"/>
  <c r="A168" i="8"/>
  <c r="A169" i="8"/>
  <c r="A170" i="8"/>
  <c r="C170" i="8" s="1"/>
  <c r="A171" i="8"/>
  <c r="A172" i="8"/>
  <c r="A173" i="8"/>
  <c r="A174" i="8"/>
  <c r="C174" i="8" s="1"/>
  <c r="A175" i="8"/>
  <c r="A176" i="8"/>
  <c r="A177" i="8"/>
  <c r="A178" i="8"/>
  <c r="C178" i="8" s="1"/>
  <c r="A179" i="8"/>
  <c r="B179" i="8" s="1"/>
  <c r="A180" i="8"/>
  <c r="A181" i="8"/>
  <c r="A182" i="8"/>
  <c r="C182" i="8" s="1"/>
  <c r="A183" i="8"/>
  <c r="B183" i="8" s="1"/>
  <c r="A184" i="8"/>
  <c r="A185" i="8"/>
  <c r="A186" i="8"/>
  <c r="C186" i="8" s="1"/>
  <c r="A187" i="8"/>
  <c r="A188" i="8"/>
  <c r="A189" i="8"/>
  <c r="B189" i="8" s="1"/>
  <c r="A190" i="8"/>
  <c r="C190" i="8" s="1"/>
  <c r="A191" i="8"/>
  <c r="A192" i="8"/>
  <c r="A193" i="8"/>
  <c r="A194" i="8"/>
  <c r="C194" i="8" s="1"/>
  <c r="A195" i="8"/>
  <c r="B195" i="8" s="1"/>
  <c r="A196" i="8"/>
  <c r="A197" i="8"/>
  <c r="A198" i="8"/>
  <c r="C198" i="8" s="1"/>
  <c r="A199" i="8"/>
  <c r="B199" i="8" s="1"/>
  <c r="A200" i="8"/>
  <c r="A201" i="8"/>
  <c r="A202" i="8"/>
  <c r="C202" i="8" s="1"/>
  <c r="A203" i="8"/>
  <c r="A204" i="8"/>
  <c r="A205" i="8"/>
  <c r="A206" i="8"/>
  <c r="C206" i="8" s="1"/>
  <c r="A207" i="8"/>
  <c r="A208" i="8"/>
  <c r="A209" i="8"/>
  <c r="A210" i="8"/>
  <c r="C210" i="8" s="1"/>
  <c r="A211" i="8"/>
  <c r="B211" i="8" s="1"/>
  <c r="A212" i="8"/>
  <c r="A213" i="8"/>
  <c r="A214" i="8"/>
  <c r="C214" i="8" s="1"/>
  <c r="A215" i="8"/>
  <c r="B215" i="8" s="1"/>
  <c r="A216" i="8"/>
  <c r="A217" i="8"/>
  <c r="A218" i="8"/>
  <c r="C218" i="8" s="1"/>
  <c r="A219" i="8"/>
  <c r="A220" i="8"/>
  <c r="A221" i="8"/>
  <c r="B221" i="8" s="1"/>
  <c r="A222" i="8"/>
  <c r="C222" i="8" s="1"/>
  <c r="A223" i="8"/>
  <c r="A224" i="8"/>
  <c r="A225" i="8"/>
  <c r="A226" i="8"/>
  <c r="C226" i="8" s="1"/>
  <c r="A227" i="8"/>
  <c r="B227" i="8" s="1"/>
  <c r="A228" i="8"/>
  <c r="A229" i="8"/>
  <c r="A230" i="8"/>
  <c r="C230" i="8" s="1"/>
  <c r="A231" i="8"/>
  <c r="B231" i="8" s="1"/>
  <c r="A232" i="8"/>
  <c r="A233" i="8"/>
  <c r="A234" i="8"/>
  <c r="C234" i="8" s="1"/>
  <c r="A235" i="8"/>
  <c r="A236" i="8"/>
  <c r="A237" i="8"/>
  <c r="A238" i="8"/>
  <c r="C238" i="8" s="1"/>
  <c r="A239" i="8"/>
  <c r="A240" i="8"/>
  <c r="A241" i="8"/>
  <c r="A242" i="8"/>
  <c r="C242" i="8" s="1"/>
  <c r="A243" i="8"/>
  <c r="B243" i="8" s="1"/>
  <c r="A244" i="8"/>
  <c r="A245" i="8"/>
  <c r="A246" i="8"/>
  <c r="C246" i="8" s="1"/>
  <c r="A247" i="8"/>
  <c r="B247" i="8" s="1"/>
  <c r="A248" i="8"/>
  <c r="A249" i="8"/>
  <c r="A250" i="8"/>
  <c r="C250" i="8" s="1"/>
  <c r="A251" i="8"/>
  <c r="A252" i="8"/>
  <c r="A253" i="8"/>
  <c r="B253" i="8" s="1"/>
  <c r="A254" i="8"/>
  <c r="C254" i="8" s="1"/>
  <c r="A255" i="8"/>
  <c r="A256" i="8"/>
  <c r="A257" i="8"/>
  <c r="A258" i="8"/>
  <c r="C258" i="8" s="1"/>
  <c r="A259" i="8"/>
  <c r="B259" i="8" s="1"/>
  <c r="A260" i="8"/>
  <c r="A261" i="8"/>
  <c r="A262" i="8"/>
  <c r="C262" i="8" s="1"/>
  <c r="A263" i="8"/>
  <c r="B263" i="8" s="1"/>
  <c r="A264" i="8"/>
  <c r="A265" i="8"/>
  <c r="A266" i="8"/>
  <c r="C266" i="8" s="1"/>
  <c r="A267" i="8"/>
  <c r="A268" i="8"/>
  <c r="A269" i="8"/>
  <c r="A270" i="8"/>
  <c r="C270" i="8" s="1"/>
  <c r="A271" i="8"/>
  <c r="A272" i="8"/>
  <c r="A273" i="8"/>
  <c r="A2" i="8"/>
  <c r="C2" i="8" s="1"/>
  <c r="B40" i="8"/>
  <c r="B44" i="8"/>
  <c r="B48" i="8"/>
  <c r="B52" i="8"/>
  <c r="B56" i="8"/>
  <c r="B60" i="8"/>
  <c r="B64" i="8"/>
  <c r="B68" i="8"/>
  <c r="B72" i="8"/>
  <c r="B76" i="8"/>
  <c r="B80" i="8"/>
  <c r="B83" i="8"/>
  <c r="B84" i="8"/>
  <c r="B87" i="8"/>
  <c r="B88" i="8"/>
  <c r="B89" i="8"/>
  <c r="B91" i="8"/>
  <c r="B92" i="8"/>
  <c r="B93" i="8"/>
  <c r="B95" i="8"/>
  <c r="B96" i="8"/>
  <c r="B99" i="8"/>
  <c r="B100" i="8"/>
  <c r="B101" i="8"/>
  <c r="B103" i="8"/>
  <c r="B104" i="8"/>
  <c r="B105" i="8"/>
  <c r="B107" i="8"/>
  <c r="B108" i="8"/>
  <c r="B109" i="8"/>
  <c r="B111" i="8"/>
  <c r="B112" i="8"/>
  <c r="B115" i="8"/>
  <c r="B116" i="8"/>
  <c r="B117" i="8"/>
  <c r="B119" i="8"/>
  <c r="B120" i="8"/>
  <c r="B121" i="8"/>
  <c r="B123" i="8"/>
  <c r="B124" i="8"/>
  <c r="B125" i="8"/>
  <c r="B127" i="8"/>
  <c r="B128" i="8"/>
  <c r="B131" i="8"/>
  <c r="B132" i="8"/>
  <c r="B133" i="8"/>
  <c r="B135" i="8"/>
  <c r="B136" i="8"/>
  <c r="B137" i="8"/>
  <c r="B139" i="8"/>
  <c r="B140" i="8"/>
  <c r="B141" i="8"/>
  <c r="B143" i="8"/>
  <c r="B144" i="8"/>
  <c r="B147" i="8"/>
  <c r="B148" i="8"/>
  <c r="B149" i="8"/>
  <c r="B152" i="8"/>
  <c r="B153" i="8"/>
  <c r="B155" i="8"/>
  <c r="B156" i="8"/>
  <c r="B159" i="8"/>
  <c r="B160" i="8"/>
  <c r="B161" i="8"/>
  <c r="B164" i="8"/>
  <c r="B165" i="8"/>
  <c r="B168" i="8"/>
  <c r="B169" i="8"/>
  <c r="B171" i="8"/>
  <c r="B172" i="8"/>
  <c r="B173" i="8"/>
  <c r="B175" i="8"/>
  <c r="B176" i="8"/>
  <c r="B177" i="8"/>
  <c r="B180" i="8"/>
  <c r="B181" i="8"/>
  <c r="B184" i="8"/>
  <c r="B185" i="8"/>
  <c r="B187" i="8"/>
  <c r="B188" i="8"/>
  <c r="B191" i="8"/>
  <c r="B192" i="8"/>
  <c r="B193" i="8"/>
  <c r="B196" i="8"/>
  <c r="B197" i="8"/>
  <c r="B200" i="8"/>
  <c r="B201" i="8"/>
  <c r="B203" i="8"/>
  <c r="B204" i="8"/>
  <c r="B205" i="8"/>
  <c r="B207" i="8"/>
  <c r="B208" i="8"/>
  <c r="B209" i="8"/>
  <c r="B212" i="8"/>
  <c r="B213" i="8"/>
  <c r="B216" i="8"/>
  <c r="B217" i="8"/>
  <c r="B219" i="8"/>
  <c r="B220" i="8"/>
  <c r="B223" i="8"/>
  <c r="B224" i="8"/>
  <c r="B225" i="8"/>
  <c r="B228" i="8"/>
  <c r="B229" i="8"/>
  <c r="B232" i="8"/>
  <c r="B233" i="8"/>
  <c r="B235" i="8"/>
  <c r="B236" i="8"/>
  <c r="B237" i="8"/>
  <c r="B239" i="8"/>
  <c r="B240" i="8"/>
  <c r="B241" i="8"/>
  <c r="B244" i="8"/>
  <c r="B245" i="8"/>
  <c r="B248" i="8"/>
  <c r="B249" i="8"/>
  <c r="B251" i="8"/>
  <c r="B252" i="8"/>
  <c r="B255" i="8"/>
  <c r="B256" i="8"/>
  <c r="B257" i="8"/>
  <c r="B260" i="8"/>
  <c r="B261" i="8"/>
  <c r="B264" i="8"/>
  <c r="B265" i="8"/>
  <c r="B267" i="8"/>
  <c r="B268" i="8"/>
  <c r="B269" i="8"/>
  <c r="B271" i="8"/>
  <c r="B272" i="8"/>
  <c r="B273" i="8"/>
  <c r="C3" i="8"/>
  <c r="C4" i="8"/>
  <c r="C5" i="8"/>
  <c r="C7" i="8"/>
  <c r="C8" i="8"/>
  <c r="C9" i="8"/>
  <c r="C11" i="8"/>
  <c r="C12" i="8"/>
  <c r="C13" i="8"/>
  <c r="C15" i="8"/>
  <c r="C16" i="8"/>
  <c r="C17" i="8"/>
  <c r="C19" i="8"/>
  <c r="C20" i="8"/>
  <c r="C21" i="8"/>
  <c r="C23" i="8"/>
  <c r="C24" i="8"/>
  <c r="C25" i="8"/>
  <c r="C27" i="8"/>
  <c r="C28" i="8"/>
  <c r="C29" i="8"/>
  <c r="C31" i="8"/>
  <c r="C32" i="8"/>
  <c r="C33" i="8"/>
  <c r="C35" i="8"/>
  <c r="C36" i="8"/>
  <c r="C37" i="8"/>
  <c r="C39" i="8"/>
  <c r="C40" i="8"/>
  <c r="C41" i="8"/>
  <c r="C43" i="8"/>
  <c r="C44" i="8"/>
  <c r="C45" i="8"/>
  <c r="C47" i="8"/>
  <c r="C48" i="8"/>
  <c r="C49" i="8"/>
  <c r="C51" i="8"/>
  <c r="C52" i="8"/>
  <c r="C53" i="8"/>
  <c r="C55" i="8"/>
  <c r="C56" i="8"/>
  <c r="C57" i="8"/>
  <c r="C59" i="8"/>
  <c r="C60" i="8"/>
  <c r="C61" i="8"/>
  <c r="C63" i="8"/>
  <c r="C64" i="8"/>
  <c r="C65" i="8"/>
  <c r="C67" i="8"/>
  <c r="C68" i="8"/>
  <c r="C69" i="8"/>
  <c r="C71" i="8"/>
  <c r="C72" i="8"/>
  <c r="C73" i="8"/>
  <c r="C75" i="8"/>
  <c r="C76" i="8"/>
  <c r="C77" i="8"/>
  <c r="C79" i="8"/>
  <c r="C80" i="8"/>
  <c r="C81" i="8"/>
  <c r="C83" i="8"/>
  <c r="C84" i="8"/>
  <c r="C85" i="8"/>
  <c r="C87" i="8"/>
  <c r="C88" i="8"/>
  <c r="C89" i="8"/>
  <c r="C91" i="8"/>
  <c r="C92" i="8"/>
  <c r="C93" i="8"/>
  <c r="C95" i="8"/>
  <c r="C96" i="8"/>
  <c r="C97" i="8"/>
  <c r="C99" i="8"/>
  <c r="C100" i="8"/>
  <c r="C101" i="8"/>
  <c r="C103" i="8"/>
  <c r="C104" i="8"/>
  <c r="C105" i="8"/>
  <c r="C107" i="8"/>
  <c r="C108" i="8"/>
  <c r="C109" i="8"/>
  <c r="C111" i="8"/>
  <c r="C112" i="8"/>
  <c r="C113" i="8"/>
  <c r="C115" i="8"/>
  <c r="C116" i="8"/>
  <c r="C117" i="8"/>
  <c r="C119" i="8"/>
  <c r="C120" i="8"/>
  <c r="C121" i="8"/>
  <c r="C123" i="8"/>
  <c r="C124" i="8"/>
  <c r="C125" i="8"/>
  <c r="C127" i="8"/>
  <c r="C128" i="8"/>
  <c r="C129" i="8"/>
  <c r="C131" i="8"/>
  <c r="C132" i="8"/>
  <c r="C133" i="8"/>
  <c r="C135" i="8"/>
  <c r="C136" i="8"/>
  <c r="C137" i="8"/>
  <c r="C139" i="8"/>
  <c r="C140" i="8"/>
  <c r="C141" i="8"/>
  <c r="C143" i="8"/>
  <c r="C144" i="8"/>
  <c r="C145" i="8"/>
  <c r="C147" i="8"/>
  <c r="C148" i="8"/>
  <c r="C149" i="8"/>
  <c r="C152" i="8"/>
  <c r="C153" i="8"/>
  <c r="C155" i="8"/>
  <c r="C156" i="8"/>
  <c r="C157" i="8"/>
  <c r="C159" i="8"/>
  <c r="C160" i="8"/>
  <c r="C161" i="8"/>
  <c r="C164" i="8"/>
  <c r="C165" i="8"/>
  <c r="C168" i="8"/>
  <c r="C169" i="8"/>
  <c r="C171" i="8"/>
  <c r="C172" i="8"/>
  <c r="C173" i="8"/>
  <c r="C175" i="8"/>
  <c r="C176" i="8"/>
  <c r="C177" i="8"/>
  <c r="C180" i="8"/>
  <c r="C181" i="8"/>
  <c r="C184" i="8"/>
  <c r="C185" i="8"/>
  <c r="C187" i="8"/>
  <c r="C188" i="8"/>
  <c r="C189" i="8"/>
  <c r="C191" i="8"/>
  <c r="C192" i="8"/>
  <c r="C193" i="8"/>
  <c r="C196" i="8"/>
  <c r="C197" i="8"/>
  <c r="C200" i="8"/>
  <c r="C201" i="8"/>
  <c r="C203" i="8"/>
  <c r="C204" i="8"/>
  <c r="C205" i="8"/>
  <c r="C207" i="8"/>
  <c r="C208" i="8"/>
  <c r="C209" i="8"/>
  <c r="C212" i="8"/>
  <c r="C213" i="8"/>
  <c r="C216" i="8"/>
  <c r="C217" i="8"/>
  <c r="C219" i="8"/>
  <c r="C220" i="8"/>
  <c r="C221" i="8"/>
  <c r="C223" i="8"/>
  <c r="C224" i="8"/>
  <c r="C225" i="8"/>
  <c r="C227" i="8"/>
  <c r="C228" i="8"/>
  <c r="C229" i="8"/>
  <c r="C232" i="8"/>
  <c r="C233" i="8"/>
  <c r="C235" i="8"/>
  <c r="C236" i="8"/>
  <c r="C237" i="8"/>
  <c r="C239" i="8"/>
  <c r="C240" i="8"/>
  <c r="C241" i="8"/>
  <c r="C243" i="8"/>
  <c r="C244" i="8"/>
  <c r="C245" i="8"/>
  <c r="C248" i="8"/>
  <c r="C249" i="8"/>
  <c r="C251" i="8"/>
  <c r="C252" i="8"/>
  <c r="C253" i="8"/>
  <c r="C255" i="8"/>
  <c r="C256" i="8"/>
  <c r="C257" i="8"/>
  <c r="C259" i="8"/>
  <c r="C260" i="8"/>
  <c r="C261" i="8"/>
  <c r="C263" i="8"/>
  <c r="C264" i="8"/>
  <c r="C265" i="8"/>
  <c r="C267" i="8"/>
  <c r="C268" i="8"/>
  <c r="C269" i="8"/>
  <c r="C271" i="8"/>
  <c r="C272" i="8"/>
  <c r="C273" i="8"/>
  <c r="C25" i="31" l="1"/>
  <c r="C26" i="31" s="1"/>
  <c r="C211" i="8"/>
  <c r="C195" i="8"/>
  <c r="C179" i="8"/>
  <c r="C163" i="8"/>
  <c r="C247" i="8"/>
  <c r="C231" i="8"/>
  <c r="C215" i="8"/>
  <c r="C199" i="8"/>
  <c r="C183" i="8"/>
  <c r="C167" i="8"/>
  <c r="C151" i="8"/>
  <c r="B34" i="8"/>
  <c r="B18" i="8"/>
  <c r="B82" i="8"/>
  <c r="B74" i="8"/>
  <c r="B66" i="8"/>
  <c r="B58" i="8"/>
  <c r="B50" i="8"/>
  <c r="B42" i="8"/>
  <c r="B30" i="8"/>
  <c r="B14" i="8"/>
  <c r="B270" i="8"/>
  <c r="B266" i="8"/>
  <c r="B262" i="8"/>
  <c r="B258" i="8"/>
  <c r="B254" i="8"/>
  <c r="B250" i="8"/>
  <c r="B246" i="8"/>
  <c r="B242" i="8"/>
  <c r="B238" i="8"/>
  <c r="B234" i="8"/>
  <c r="B230" i="8"/>
  <c r="B226" i="8"/>
  <c r="B222" i="8"/>
  <c r="B218" i="8"/>
  <c r="B214" i="8"/>
  <c r="B210" i="8"/>
  <c r="B206" i="8"/>
  <c r="B202" i="8"/>
  <c r="B198" i="8"/>
  <c r="B194" i="8"/>
  <c r="B190" i="8"/>
  <c r="B186" i="8"/>
  <c r="B182" i="8"/>
  <c r="B178" i="8"/>
  <c r="B174" i="8"/>
  <c r="B170" i="8"/>
  <c r="B166" i="8"/>
  <c r="B162" i="8"/>
  <c r="B158" i="8"/>
  <c r="B154" i="8"/>
  <c r="B150" i="8"/>
  <c r="B146" i="8"/>
  <c r="B142" i="8"/>
  <c r="B138" i="8"/>
  <c r="B134" i="8"/>
  <c r="B130" i="8"/>
  <c r="B126" i="8"/>
  <c r="B122" i="8"/>
  <c r="B118" i="8"/>
  <c r="B114" i="8"/>
  <c r="B110" i="8"/>
  <c r="B106" i="8"/>
  <c r="B102" i="8"/>
  <c r="B98" i="8"/>
  <c r="B94" i="8"/>
  <c r="B90" i="8"/>
  <c r="B86" i="8"/>
  <c r="B26" i="8"/>
  <c r="B10" i="8"/>
  <c r="C78" i="8"/>
  <c r="C70" i="8"/>
  <c r="C62" i="8"/>
  <c r="C54" i="8"/>
  <c r="C46" i="8"/>
  <c r="C38" i="8"/>
  <c r="C22" i="8"/>
  <c r="C6" i="8"/>
  <c r="B3" i="8"/>
  <c r="B85" i="8"/>
  <c r="B81" i="8"/>
  <c r="B77" i="8"/>
  <c r="B73" i="8"/>
  <c r="B69" i="8"/>
  <c r="B65" i="8"/>
  <c r="B61" i="8"/>
  <c r="B57" i="8"/>
  <c r="B53" i="8"/>
  <c r="B49" i="8"/>
  <c r="B45" i="8"/>
  <c r="B41" i="8"/>
  <c r="B37" i="8"/>
  <c r="B33" i="8"/>
  <c r="B29" i="8"/>
  <c r="B25" i="8"/>
  <c r="B21" i="8"/>
  <c r="B17" i="8"/>
  <c r="B13" i="8"/>
  <c r="B9" i="8"/>
  <c r="B5" i="8"/>
  <c r="B36" i="8"/>
  <c r="B32" i="8"/>
  <c r="B28" i="8"/>
  <c r="B24" i="8"/>
  <c r="B20" i="8"/>
  <c r="B16" i="8"/>
  <c r="B12" i="8"/>
  <c r="B8" i="8"/>
  <c r="B4" i="8"/>
  <c r="B79" i="8"/>
  <c r="B75" i="8"/>
  <c r="B71" i="8"/>
  <c r="B67" i="8"/>
  <c r="B63" i="8"/>
  <c r="B59" i="8"/>
  <c r="B55" i="8"/>
  <c r="B51" i="8"/>
  <c r="B47" i="8"/>
  <c r="B43" i="8"/>
  <c r="B39" i="8"/>
  <c r="B35" i="8"/>
  <c r="B31" i="8"/>
  <c r="B27" i="8"/>
  <c r="B23" i="8"/>
  <c r="B19" i="8"/>
  <c r="B15" i="8"/>
  <c r="B11" i="8"/>
  <c r="B7" i="8"/>
  <c r="B2" i="8"/>
  <c r="D24" i="31" l="1"/>
  <c r="D25" i="31" s="1"/>
  <c r="B26" i="31"/>
  <c r="B27" i="31" s="1"/>
  <c r="I13" i="31" l="1"/>
  <c r="C27" i="31"/>
  <c r="D26" i="31"/>
  <c r="D27" i="31" s="1"/>
  <c r="E24" i="31"/>
  <c r="E25" i="31" s="1"/>
  <c r="F24" i="31" l="1"/>
  <c r="F25" i="31" s="1"/>
  <c r="F26" i="31" s="1"/>
  <c r="F27" i="31" s="1"/>
  <c r="E26" i="31"/>
  <c r="E27" i="31" s="1"/>
</calcChain>
</file>

<file path=xl/sharedStrings.xml><?xml version="1.0" encoding="utf-8"?>
<sst xmlns="http://schemas.openxmlformats.org/spreadsheetml/2006/main" count="2085" uniqueCount="1561">
  <si>
    <t>Municipality</t>
  </si>
  <si>
    <t>Type</t>
  </si>
  <si>
    <t>Burlington</t>
  </si>
  <si>
    <t>St. John's</t>
  </si>
  <si>
    <t>Victoria</t>
  </si>
  <si>
    <t>York Harbour</t>
  </si>
  <si>
    <t>Town</t>
  </si>
  <si>
    <t>Woody Point</t>
  </si>
  <si>
    <t>Woodstock</t>
  </si>
  <si>
    <t>Witless Bay</t>
  </si>
  <si>
    <t>Winterton</t>
  </si>
  <si>
    <t>Winterland</t>
  </si>
  <si>
    <t>Whiteway</t>
  </si>
  <si>
    <t>Whitbourne</t>
  </si>
  <si>
    <t>Westport</t>
  </si>
  <si>
    <t>West St. Modeste</t>
  </si>
  <si>
    <t>Wabush</t>
  </si>
  <si>
    <t>Wabana</t>
  </si>
  <si>
    <t>Upper Island Cove</t>
  </si>
  <si>
    <t>Twillingate</t>
  </si>
  <si>
    <t>Trout River</t>
  </si>
  <si>
    <t>Triton</t>
  </si>
  <si>
    <t>Trinity Bay North</t>
  </si>
  <si>
    <t>Trinity</t>
  </si>
  <si>
    <t>Trepassey</t>
  </si>
  <si>
    <t>Traytown</t>
  </si>
  <si>
    <t>Torbay</t>
  </si>
  <si>
    <t>Tilt Cove</t>
  </si>
  <si>
    <t>Terrenceville</t>
  </si>
  <si>
    <t>Terra Nova</t>
  </si>
  <si>
    <t>Sunnyside</t>
  </si>
  <si>
    <t>Summerford</t>
  </si>
  <si>
    <t>Stephenville Crossing</t>
  </si>
  <si>
    <t>Stephenville</t>
  </si>
  <si>
    <t>Steady Brook</t>
  </si>
  <si>
    <t>St. Vincent's-St. Stephen's-Peter's River</t>
  </si>
  <si>
    <t>St. Shott's</t>
  </si>
  <si>
    <t>St. Pauls</t>
  </si>
  <si>
    <t>St. Mary's</t>
  </si>
  <si>
    <t>St. Lunaire-Griquet</t>
  </si>
  <si>
    <t>St. Lewis</t>
  </si>
  <si>
    <t>St. Lawrence</t>
  </si>
  <si>
    <t>St. Joseph's</t>
  </si>
  <si>
    <t>City</t>
  </si>
  <si>
    <t>St. Jacques-Coomb's Cove</t>
  </si>
  <si>
    <t>St. George's</t>
  </si>
  <si>
    <t>St. Bride's</t>
  </si>
  <si>
    <t>St. Brendan's</t>
  </si>
  <si>
    <t>St. Bernard's-Jacques Fontaine</t>
  </si>
  <si>
    <t>St. Anthony</t>
  </si>
  <si>
    <t>St. Alban's</t>
  </si>
  <si>
    <t>Springdale</t>
  </si>
  <si>
    <t>Spaniard's Bay</t>
  </si>
  <si>
    <t>Southern Harbour</t>
  </si>
  <si>
    <t>South River</t>
  </si>
  <si>
    <t>South Brook</t>
  </si>
  <si>
    <t>Small Point-Adam's Cove-Blackhead-Broad Cove</t>
  </si>
  <si>
    <t>Seal Cove (White Bay)</t>
  </si>
  <si>
    <t>Seal Cove (Fortune Bay)</t>
  </si>
  <si>
    <t>Savage Cove-Sandy Cove</t>
  </si>
  <si>
    <t>Sandringham</t>
  </si>
  <si>
    <t>Salvage</t>
  </si>
  <si>
    <t>Salmon Cove</t>
  </si>
  <si>
    <t>Sally's Cove</t>
  </si>
  <si>
    <t>Rushoon</t>
  </si>
  <si>
    <t>Rose Blanche-Harbour le Cou</t>
  </si>
  <si>
    <t>Roddickton-Bide Arm</t>
  </si>
  <si>
    <t>Rocky Harbour</t>
  </si>
  <si>
    <t>Roberts Arm</t>
  </si>
  <si>
    <t>Riverhead</t>
  </si>
  <si>
    <t>River of Ponds</t>
  </si>
  <si>
    <t>Renews-Cappahayden</t>
  </si>
  <si>
    <t>Rencontre East</t>
  </si>
  <si>
    <t>Reidville</t>
  </si>
  <si>
    <t>Red Harbour</t>
  </si>
  <si>
    <t>Red Bay</t>
  </si>
  <si>
    <t>Ramea</t>
  </si>
  <si>
    <t>Raleigh</t>
  </si>
  <si>
    <t>Pouch Cove</t>
  </si>
  <si>
    <t>Portugal Cove-St. Philip's</t>
  </si>
  <si>
    <t>Portugal Cove South</t>
  </si>
  <si>
    <t>Port Saunders</t>
  </si>
  <si>
    <t>Port Rexton</t>
  </si>
  <si>
    <t>Port Kirwan</t>
  </si>
  <si>
    <t>Port Hope Simpson</t>
  </si>
  <si>
    <t>Port Blandford</t>
  </si>
  <si>
    <t>Port au Port West-Aguathuna-Felix Cove</t>
  </si>
  <si>
    <t>Port au Port East</t>
  </si>
  <si>
    <t>Port au Choix</t>
  </si>
  <si>
    <t>Port Anson</t>
  </si>
  <si>
    <t>Pool's Cove</t>
  </si>
  <si>
    <t>Point of Bay</t>
  </si>
  <si>
    <t>Point May</t>
  </si>
  <si>
    <t>Point Leamington</t>
  </si>
  <si>
    <t>Point Lance</t>
  </si>
  <si>
    <t>Point au Gaul</t>
  </si>
  <si>
    <t>Placentia</t>
  </si>
  <si>
    <t>Pinware</t>
  </si>
  <si>
    <t>Pilley's Island</t>
  </si>
  <si>
    <t>Petty Harbour-Maddox Cove</t>
  </si>
  <si>
    <t>Peterview</t>
  </si>
  <si>
    <t>Pasadena</t>
  </si>
  <si>
    <t>Parson's Pond</t>
  </si>
  <si>
    <t>Parkers Cove</t>
  </si>
  <si>
    <t>Paradise</t>
  </si>
  <si>
    <t>Pacquet</t>
  </si>
  <si>
    <t>Old Perlican</t>
  </si>
  <si>
    <t>Northern Arm</t>
  </si>
  <si>
    <t>North West River</t>
  </si>
  <si>
    <t>North River</t>
  </si>
  <si>
    <t>Norris Point</t>
  </si>
  <si>
    <t>Norris Arm</t>
  </si>
  <si>
    <t>Norman's Cove-Long Cove</t>
  </si>
  <si>
    <t>Nipper's Harbour</t>
  </si>
  <si>
    <t>New-Wes-Valley</t>
  </si>
  <si>
    <t>New Perlican</t>
  </si>
  <si>
    <t>Musgravetown</t>
  </si>
  <si>
    <t>Musgrave Harbour</t>
  </si>
  <si>
    <t>Mount Pearl</t>
  </si>
  <si>
    <t>Mount Moriah</t>
  </si>
  <si>
    <t>Mount Carmel-Mitchells Brook-St. Catherines</t>
  </si>
  <si>
    <t>Morrisville</t>
  </si>
  <si>
    <t>Ming's Bight</t>
  </si>
  <si>
    <t>Milltown-Head of Bay d'Espoir</t>
  </si>
  <si>
    <t>Millertown</t>
  </si>
  <si>
    <t>Miles Cove</t>
  </si>
  <si>
    <t>Middle Arm</t>
  </si>
  <si>
    <t>Meadows</t>
  </si>
  <si>
    <t>McIvers</t>
  </si>
  <si>
    <t>Marystown</t>
  </si>
  <si>
    <t>Mary's Harbour</t>
  </si>
  <si>
    <t>Main Brook</t>
  </si>
  <si>
    <t>Lushes Bight-Beaumont-Beaumont North</t>
  </si>
  <si>
    <t>Lumsden</t>
  </si>
  <si>
    <t>Lourdes</t>
  </si>
  <si>
    <t>Lord's Cove</t>
  </si>
  <si>
    <t>Long Harbour-Mount Arlington Heights</t>
  </si>
  <si>
    <t>Logy Bay-Middle Cove-Outer Cove</t>
  </si>
  <si>
    <t>Little Burnt Bay</t>
  </si>
  <si>
    <t>Little Bay Islands</t>
  </si>
  <si>
    <t>Little Bay East</t>
  </si>
  <si>
    <t>Little Bay</t>
  </si>
  <si>
    <t>Lewisporte</t>
  </si>
  <si>
    <t>Lewin's Cove</t>
  </si>
  <si>
    <t>Leading Tickles</t>
  </si>
  <si>
    <t>Lawn</t>
  </si>
  <si>
    <t>LaScie</t>
  </si>
  <si>
    <t>Lark Harbour</t>
  </si>
  <si>
    <t>Lamaline</t>
  </si>
  <si>
    <t>Labrador City</t>
  </si>
  <si>
    <t>L'Anse-au-Clair</t>
  </si>
  <si>
    <t>L'Anse au Loup</t>
  </si>
  <si>
    <t>Kippens</t>
  </si>
  <si>
    <t>King's Point</t>
  </si>
  <si>
    <t>King's Cove</t>
  </si>
  <si>
    <t>Keels</t>
  </si>
  <si>
    <t>Jackson's Arm</t>
  </si>
  <si>
    <t>Isle aux Morts</t>
  </si>
  <si>
    <t>Irishtown-Summerside</t>
  </si>
  <si>
    <t>Indian Bay</t>
  </si>
  <si>
    <t>Humber Arm South</t>
  </si>
  <si>
    <t>Hughes Brook</t>
  </si>
  <si>
    <t>Howley</t>
  </si>
  <si>
    <t>Holyrood</t>
  </si>
  <si>
    <t>Hermitage-Sandyville</t>
  </si>
  <si>
    <t>Heart's Desire</t>
  </si>
  <si>
    <t>Heart's Delight-Islington</t>
  </si>
  <si>
    <t>Heart's Content</t>
  </si>
  <si>
    <t>Hawke's Bay</t>
  </si>
  <si>
    <t>Hare Bay</t>
  </si>
  <si>
    <t>Harbour Main-Chapel's Cove-Lakeview</t>
  </si>
  <si>
    <t>Harbour Grace</t>
  </si>
  <si>
    <t>Harbour Breton</t>
  </si>
  <si>
    <t>Happy Valley-Goose Bay</t>
  </si>
  <si>
    <t>Happy Adventure</t>
  </si>
  <si>
    <t>Hant's Harbour</t>
  </si>
  <si>
    <t>Hampden</t>
  </si>
  <si>
    <t>Greenspond</t>
  </si>
  <si>
    <t>Grand le Pierre</t>
  </si>
  <si>
    <t>Grand Falls-Windsor</t>
  </si>
  <si>
    <t>Grand Bank</t>
  </si>
  <si>
    <t>Goose Cove East</t>
  </si>
  <si>
    <t>Glovertown</t>
  </si>
  <si>
    <t>Glenwood</t>
  </si>
  <si>
    <t>Glenburnie-Birchy Head-Shoal Brook</t>
  </si>
  <si>
    <t>Gillams</t>
  </si>
  <si>
    <t>Gaultois</t>
  </si>
  <si>
    <t>Gaskiers-Point La Haye</t>
  </si>
  <si>
    <t>Garnish</t>
  </si>
  <si>
    <t>Gander</t>
  </si>
  <si>
    <t>Gambo</t>
  </si>
  <si>
    <t>Gallants</t>
  </si>
  <si>
    <t>Frenchman's Cove</t>
  </si>
  <si>
    <t>Fox Harbour</t>
  </si>
  <si>
    <t>Fox Cove-Mortier</t>
  </si>
  <si>
    <t>Fortune</t>
  </si>
  <si>
    <t>Forteau</t>
  </si>
  <si>
    <t>Flower's Cove</t>
  </si>
  <si>
    <t>Fleur de Lys</t>
  </si>
  <si>
    <t>Flatrock</t>
  </si>
  <si>
    <t>Ferryland</t>
  </si>
  <si>
    <t>Fermeuse</t>
  </si>
  <si>
    <t>English Harbour East</t>
  </si>
  <si>
    <t>Englee</t>
  </si>
  <si>
    <t>Embree</t>
  </si>
  <si>
    <t>Elliston</t>
  </si>
  <si>
    <t>Eastport</t>
  </si>
  <si>
    <t>Duntara</t>
  </si>
  <si>
    <t>Dover</t>
  </si>
  <si>
    <t>Deer Lake</t>
  </si>
  <si>
    <t>Daniel's Harbour</t>
  </si>
  <si>
    <t>Cupids</t>
  </si>
  <si>
    <t>Crow Head</t>
  </si>
  <si>
    <t>Cox's Cove</t>
  </si>
  <si>
    <t>Cow Head</t>
  </si>
  <si>
    <t>Cottlesville</t>
  </si>
  <si>
    <t>Corner Brook</t>
  </si>
  <si>
    <t>Cormack</t>
  </si>
  <si>
    <t>Cook's Harbour</t>
  </si>
  <si>
    <t>Conche</t>
  </si>
  <si>
    <t>Conception Harbour</t>
  </si>
  <si>
    <t>Conception Bay South</t>
  </si>
  <si>
    <t>Comfort Cove-Newstead</t>
  </si>
  <si>
    <t>Come By Chance</t>
  </si>
  <si>
    <t>Colliers</t>
  </si>
  <si>
    <t>Colinet</t>
  </si>
  <si>
    <t>Coachman's Cove</t>
  </si>
  <si>
    <t>Clarke's Beach</t>
  </si>
  <si>
    <t>Clarenville</t>
  </si>
  <si>
    <t>Charlottetown (Labrador)</t>
  </si>
  <si>
    <t>Chapel Arm</t>
  </si>
  <si>
    <t>Channel-Port aux Basques</t>
  </si>
  <si>
    <t>Change Islands</t>
  </si>
  <si>
    <t>Chance Cove</t>
  </si>
  <si>
    <t>Centreville-Wareham-Trinity</t>
  </si>
  <si>
    <t>Cartwright</t>
  </si>
  <si>
    <t>Carmanville</t>
  </si>
  <si>
    <t>Carbonear</t>
  </si>
  <si>
    <t>Cape St. George</t>
  </si>
  <si>
    <t>Cape Broyle</t>
  </si>
  <si>
    <t>Campbellton</t>
  </si>
  <si>
    <t>Burnt Islands</t>
  </si>
  <si>
    <t>Burin</t>
  </si>
  <si>
    <t>Burgeo</t>
  </si>
  <si>
    <t>Buchans</t>
  </si>
  <si>
    <t>Bryant's Cove</t>
  </si>
  <si>
    <t>Brigus</t>
  </si>
  <si>
    <t>Brighton</t>
  </si>
  <si>
    <t>Brent's Cove</t>
  </si>
  <si>
    <t>Branch</t>
  </si>
  <si>
    <t>Botwood</t>
  </si>
  <si>
    <t>Bonavista</t>
  </si>
  <si>
    <t>Bishop's Falls</t>
  </si>
  <si>
    <t>Bishop's Cove</t>
  </si>
  <si>
    <t>Bird Cove</t>
  </si>
  <si>
    <t>Birchy Bay</t>
  </si>
  <si>
    <t>Belleoram</t>
  </si>
  <si>
    <t>Bellburns</t>
  </si>
  <si>
    <t>Beachside</t>
  </si>
  <si>
    <t>Baytona</t>
  </si>
  <si>
    <t>Bay Roberts</t>
  </si>
  <si>
    <t>Bay L'Argent</t>
  </si>
  <si>
    <t>Bay de Verde</t>
  </si>
  <si>
    <t>Bay Bulls</t>
  </si>
  <si>
    <t>Bauline</t>
  </si>
  <si>
    <t>Baine Harbour</t>
  </si>
  <si>
    <t>Baie Verte</t>
  </si>
  <si>
    <t>Badger</t>
  </si>
  <si>
    <t>Avondale</t>
  </si>
  <si>
    <t>Arnold's Cove</t>
  </si>
  <si>
    <t>Aquaforte</t>
  </si>
  <si>
    <t>Appleton</t>
  </si>
  <si>
    <t>Anchor Point</t>
  </si>
  <si>
    <t>Admirals Beach</t>
  </si>
  <si>
    <t>Fogo Island</t>
  </si>
  <si>
    <t>001</t>
  </si>
  <si>
    <t>007</t>
  </si>
  <si>
    <t>006</t>
  </si>
  <si>
    <t>227</t>
  </si>
  <si>
    <t>002</t>
  </si>
  <si>
    <t>004</t>
  </si>
  <si>
    <t>005</t>
  </si>
  <si>
    <t>008</t>
  </si>
  <si>
    <t>009</t>
  </si>
  <si>
    <t>003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</si>
  <si>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</si>
  <si>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</si>
  <si>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</si>
  <si>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</si>
  <si>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</si>
  <si>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</si>
  <si>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</si>
  <si>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</si>
  <si>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</si>
  <si>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</si>
  <si>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</si>
  <si>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</si>
  <si>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</si>
  <si>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</si>
  <si>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</si>
  <si>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</si>
  <si>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</si>
  <si>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</si>
  <si>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</si>
  <si>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</si>
  <si>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</si>
  <si>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</si>
  <si>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</si>
  <si>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</si>
  <si>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</si>
  <si>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</si>
  <si>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</si>
  <si>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</si>
  <si>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</si>
  <si>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</si>
  <si>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</si>
  <si>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</si>
  <si>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</si>
  <si>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</si>
  <si>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</si>
  <si>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</si>
  <si>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</si>
  <si>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</si>
  <si>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</si>
  <si>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</si>
  <si>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</si>
  <si>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</si>
  <si>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</si>
  <si>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</si>
  <si>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</si>
  <si>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</si>
  <si>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</si>
  <si>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</si>
  <si>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</si>
  <si>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</si>
  <si>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</si>
  <si>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</si>
  <si>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</si>
  <si>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</si>
  <si>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</si>
  <si>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</si>
  <si>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</si>
  <si>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</si>
  <si>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</si>
  <si>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</si>
  <si>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</si>
  <si>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</si>
  <si>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</si>
  <si>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</si>
  <si>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</si>
  <si>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</si>
  <si>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</si>
  <si>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</si>
  <si>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</si>
  <si>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</si>
  <si>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</si>
  <si>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</si>
  <si>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</si>
  <si>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</si>
  <si>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</si>
  <si>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</si>
  <si>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</si>
  <si>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</si>
  <si>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</si>
  <si>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</si>
  <si>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</si>
  <si>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</si>
  <si>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</si>
  <si>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</si>
  <si>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</si>
  <si>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</si>
  <si>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</si>
  <si>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</si>
  <si>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</si>
  <si>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</si>
  <si>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</si>
  <si>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</si>
  <si>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</si>
  <si>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</si>
  <si>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</si>
  <si>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</si>
  <si>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</si>
  <si>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</si>
  <si>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</si>
  <si>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</si>
  <si>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</si>
  <si>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</si>
  <si>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</si>
  <si>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</si>
  <si>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</si>
  <si>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</si>
  <si>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</si>
  <si>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</si>
  <si>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</si>
  <si>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</si>
  <si>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</si>
  <si>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</si>
  <si>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</si>
  <si>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</si>
  <si>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</si>
  <si>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</si>
  <si>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</si>
  <si>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</si>
  <si>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</si>
  <si>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</si>
  <si>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</si>
  <si>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</si>
  <si>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</si>
  <si>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</si>
  <si>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</si>
  <si>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</si>
  <si>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</si>
  <si>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</si>
  <si>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</si>
  <si>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</si>
  <si>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</si>
  <si>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</si>
  <si>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</si>
  <si>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</si>
  <si>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</si>
  <si>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</si>
  <si>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</si>
  <si>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</si>
  <si>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</si>
  <si>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</si>
  <si>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</si>
  <si>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</si>
  <si>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</si>
  <si>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</si>
  <si>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</si>
  <si>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</si>
  <si>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</si>
  <si>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</si>
  <si>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</si>
  <si>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</si>
  <si>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</si>
  <si>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</si>
  <si>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</si>
  <si>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</si>
  <si>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</si>
  <si>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</si>
  <si>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</si>
  <si>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</si>
  <si>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</si>
  <si>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</si>
  <si>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</si>
  <si>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</si>
  <si>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</si>
  <si>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</si>
  <si>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</si>
  <si>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</si>
  <si>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</si>
  <si>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</si>
  <si>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</si>
  <si>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</si>
  <si>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</si>
  <si>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</si>
  <si>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</si>
  <si>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</si>
  <si>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</si>
  <si>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</si>
  <si>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</si>
  <si>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</si>
  <si>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</si>
  <si>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</si>
  <si>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</si>
  <si>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</si>
  <si>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</si>
  <si>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</si>
  <si>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</si>
  <si>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</si>
  <si>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</si>
  <si>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</si>
  <si>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</si>
  <si>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</si>
  <si>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</si>
  <si>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</si>
  <si>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</si>
  <si>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</si>
  <si>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</si>
  <si>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</si>
  <si>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</si>
  <si>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</si>
  <si>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</si>
  <si>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</si>
  <si>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</si>
  <si>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</si>
  <si>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</si>
  <si>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</si>
  <si>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</si>
  <si>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</si>
  <si>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</si>
  <si>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</si>
  <si>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</si>
  <si>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</si>
  <si>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</si>
  <si>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</si>
  <si>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</si>
  <si>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</si>
  <si>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</si>
  <si>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</si>
  <si>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</si>
  <si>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</si>
  <si>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</si>
  <si>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</si>
  <si>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</si>
  <si>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</si>
  <si>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</si>
  <si>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</si>
  <si>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</si>
  <si>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</si>
  <si>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</si>
  <si>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</si>
  <si>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</si>
  <si>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</si>
  <si>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</si>
  <si>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</si>
  <si>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</si>
  <si>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</si>
  <si>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</si>
  <si>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</si>
  <si>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</si>
  <si>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</si>
  <si>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</si>
  <si>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</si>
  <si>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</si>
  <si>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</si>
  <si>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</si>
  <si>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</si>
  <si>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</si>
  <si>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</si>
  <si>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</si>
  <si>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</si>
  <si>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</si>
  <si>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</si>
  <si>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</si>
  <si>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</si>
  <si>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</si>
  <si>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</si>
  <si>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</si>
  <si>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</si>
  <si>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</si>
  <si>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</si>
  <si>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</si>
  <si>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</si>
  <si>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</si>
  <si>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</si>
  <si>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Census Region</t>
  </si>
  <si>
    <t>MID</t>
  </si>
  <si>
    <t>Phone</t>
  </si>
  <si>
    <t>Support Services</t>
  </si>
  <si>
    <t>Provincial Tax</t>
  </si>
  <si>
    <t>Police &amp; Fire Dept</t>
  </si>
  <si>
    <t>Park &amp; Leisure Facilities</t>
  </si>
  <si>
    <t>Snow Removal</t>
  </si>
  <si>
    <t>Road Const &amp; Maint</t>
  </si>
  <si>
    <t>Massey Drive</t>
  </si>
  <si>
    <t>Reserve</t>
  </si>
  <si>
    <t>555-4927</t>
  </si>
  <si>
    <t>555-2826</t>
  </si>
  <si>
    <t>555-7179</t>
  </si>
  <si>
    <t>555-4815</t>
  </si>
  <si>
    <t>555-7778</t>
  </si>
  <si>
    <t>555-6108</t>
  </si>
  <si>
    <t>555-6577</t>
  </si>
  <si>
    <t>555-7121</t>
  </si>
  <si>
    <t>555-6096</t>
  </si>
  <si>
    <t>555-7081</t>
  </si>
  <si>
    <t>555-7793</t>
  </si>
  <si>
    <t>555-2987</t>
  </si>
  <si>
    <t>555-6842</t>
  </si>
  <si>
    <t>555-1083</t>
  </si>
  <si>
    <t>555-6311</t>
  </si>
  <si>
    <t>555-3788</t>
  </si>
  <si>
    <t>555-8705</t>
  </si>
  <si>
    <t>555-3074</t>
  </si>
  <si>
    <t>555-5154</t>
  </si>
  <si>
    <t>555-6451</t>
  </si>
  <si>
    <t>555-5518</t>
  </si>
  <si>
    <t>555-2776</t>
  </si>
  <si>
    <t>555-4314</t>
  </si>
  <si>
    <t>555-3390</t>
  </si>
  <si>
    <t>555-1575</t>
  </si>
  <si>
    <t>555-2047</t>
  </si>
  <si>
    <t>555-2156</t>
  </si>
  <si>
    <t>555-1817</t>
  </si>
  <si>
    <t>555-3572</t>
  </si>
  <si>
    <t>555-4388</t>
  </si>
  <si>
    <t>555-5476</t>
  </si>
  <si>
    <t>555-8902</t>
  </si>
  <si>
    <t>555-1486</t>
  </si>
  <si>
    <t>555-7895</t>
  </si>
  <si>
    <t>555-3395</t>
  </si>
  <si>
    <t>555-6680</t>
  </si>
  <si>
    <t>555-9273</t>
  </si>
  <si>
    <t>555-5724</t>
  </si>
  <si>
    <t>555-3886</t>
  </si>
  <si>
    <t>555-1913</t>
  </si>
  <si>
    <t>555-4727</t>
  </si>
  <si>
    <t>555-6619</t>
  </si>
  <si>
    <t>555-4763</t>
  </si>
  <si>
    <t>555-4060</t>
  </si>
  <si>
    <t>555-1446</t>
  </si>
  <si>
    <t>555-4196</t>
  </si>
  <si>
    <t>555-7123</t>
  </si>
  <si>
    <t>555-1231</t>
  </si>
  <si>
    <t>555-5233</t>
  </si>
  <si>
    <t>555-9050</t>
  </si>
  <si>
    <t>555-2003</t>
  </si>
  <si>
    <t>555-2209</t>
  </si>
  <si>
    <t>555-5388</t>
  </si>
  <si>
    <t>555-3845</t>
  </si>
  <si>
    <t>555-6241</t>
  </si>
  <si>
    <t>555-4256</t>
  </si>
  <si>
    <t>555-4465</t>
  </si>
  <si>
    <t>555-7198</t>
  </si>
  <si>
    <t>555-6776</t>
  </si>
  <si>
    <t>555-8784</t>
  </si>
  <si>
    <t>555-4557</t>
  </si>
  <si>
    <t>555-2269</t>
  </si>
  <si>
    <t>555-9994</t>
  </si>
  <si>
    <t>555-6447</t>
  </si>
  <si>
    <t>555-7340</t>
  </si>
  <si>
    <t>555-7441</t>
  </si>
  <si>
    <t>555-8195</t>
  </si>
  <si>
    <t>555-3140</t>
  </si>
  <si>
    <t>555-8961</t>
  </si>
  <si>
    <t>555-3430</t>
  </si>
  <si>
    <t>555-4782</t>
  </si>
  <si>
    <t>555-8873</t>
  </si>
  <si>
    <t>555-1534</t>
  </si>
  <si>
    <t>555-8835</t>
  </si>
  <si>
    <t>555-2600</t>
  </si>
  <si>
    <t>555-6240</t>
  </si>
  <si>
    <t>555-2197</t>
  </si>
  <si>
    <t>555-2524</t>
  </si>
  <si>
    <t>555-7193</t>
  </si>
  <si>
    <t>555-5357</t>
  </si>
  <si>
    <t>555-9964</t>
  </si>
  <si>
    <t>555-6788</t>
  </si>
  <si>
    <t>555-2959</t>
  </si>
  <si>
    <t>555-2645</t>
  </si>
  <si>
    <t>555-1462</t>
  </si>
  <si>
    <t>555-9569</t>
  </si>
  <si>
    <t>555-3234</t>
  </si>
  <si>
    <t>555-1031</t>
  </si>
  <si>
    <t>555-5298</t>
  </si>
  <si>
    <t>555-5609</t>
  </si>
  <si>
    <t>555-5697</t>
  </si>
  <si>
    <t>555-2015</t>
  </si>
  <si>
    <t>555-7782</t>
  </si>
  <si>
    <t>555-2354</t>
  </si>
  <si>
    <t>555-9122</t>
  </si>
  <si>
    <t>555-5616</t>
  </si>
  <si>
    <t>555-5493</t>
  </si>
  <si>
    <t>555-2124</t>
  </si>
  <si>
    <t>555-2092</t>
  </si>
  <si>
    <t>555-4402</t>
  </si>
  <si>
    <t>555-4357</t>
  </si>
  <si>
    <t>555-9985</t>
  </si>
  <si>
    <t>555-5888</t>
  </si>
  <si>
    <t>555-6641</t>
  </si>
  <si>
    <t>555-3961</t>
  </si>
  <si>
    <t>555-1046</t>
  </si>
  <si>
    <t>555-8049</t>
  </si>
  <si>
    <t>555-9868</t>
  </si>
  <si>
    <t>555-3522</t>
  </si>
  <si>
    <t>555-9702</t>
  </si>
  <si>
    <t>555-7186</t>
  </si>
  <si>
    <t>555-9072</t>
  </si>
  <si>
    <t>555-4154</t>
  </si>
  <si>
    <t>555-4237</t>
  </si>
  <si>
    <t>555-5670</t>
  </si>
  <si>
    <t>555-8136</t>
  </si>
  <si>
    <t>555-8493</t>
  </si>
  <si>
    <t>555-8706</t>
  </si>
  <si>
    <t>555-4663</t>
  </si>
  <si>
    <t>555-2705</t>
  </si>
  <si>
    <t>555-1977</t>
  </si>
  <si>
    <t>555-3183</t>
  </si>
  <si>
    <t>555-4572</t>
  </si>
  <si>
    <t>555-4518</t>
  </si>
  <si>
    <t>555-9648</t>
  </si>
  <si>
    <t>555-7892</t>
  </si>
  <si>
    <t>555-8053</t>
  </si>
  <si>
    <t>555-4387</t>
  </si>
  <si>
    <t>555-5295</t>
  </si>
  <si>
    <t>555-8505</t>
  </si>
  <si>
    <t>555-8352</t>
  </si>
  <si>
    <t>555-9693</t>
  </si>
  <si>
    <t>555-3512</t>
  </si>
  <si>
    <t>555-5673</t>
  </si>
  <si>
    <t>555-2090</t>
  </si>
  <si>
    <t>555-4148</t>
  </si>
  <si>
    <t>555-5742</t>
  </si>
  <si>
    <t>555-1025</t>
  </si>
  <si>
    <t>555-7072</t>
  </si>
  <si>
    <t>555-8772</t>
  </si>
  <si>
    <t>555-7558</t>
  </si>
  <si>
    <t>555-3096</t>
  </si>
  <si>
    <t>555-6644</t>
  </si>
  <si>
    <t>555-1445</t>
  </si>
  <si>
    <t>555-2923</t>
  </si>
  <si>
    <t>555-2192</t>
  </si>
  <si>
    <t>555-7965</t>
  </si>
  <si>
    <t>555-1079</t>
  </si>
  <si>
    <t>555-7188</t>
  </si>
  <si>
    <t>555-8593</t>
  </si>
  <si>
    <t>555-3061</t>
  </si>
  <si>
    <t>555-1048</t>
  </si>
  <si>
    <t>555-5155</t>
  </si>
  <si>
    <t>555-8727</t>
  </si>
  <si>
    <t>555-4159</t>
  </si>
  <si>
    <t>555-7663</t>
  </si>
  <si>
    <t>555-3771</t>
  </si>
  <si>
    <t>555-7461</t>
  </si>
  <si>
    <t>555-4637</t>
  </si>
  <si>
    <t>555-3499</t>
  </si>
  <si>
    <t>555-5235</t>
  </si>
  <si>
    <t>555-9279</t>
  </si>
  <si>
    <t>555-3079</t>
  </si>
  <si>
    <t>555-6676</t>
  </si>
  <si>
    <t>555-7354</t>
  </si>
  <si>
    <t>555-1669</t>
  </si>
  <si>
    <t>555-4412</t>
  </si>
  <si>
    <t>555-5101</t>
  </si>
  <si>
    <t>555-3192</t>
  </si>
  <si>
    <t>555-7546</t>
  </si>
  <si>
    <t>555-6280</t>
  </si>
  <si>
    <t>555-7145</t>
  </si>
  <si>
    <t>555-3564</t>
  </si>
  <si>
    <t>555-2939</t>
  </si>
  <si>
    <t>555-9806</t>
  </si>
  <si>
    <t>555-4811</t>
  </si>
  <si>
    <t>555-9689</t>
  </si>
  <si>
    <t>555-7773</t>
  </si>
  <si>
    <t>555-5590</t>
  </si>
  <si>
    <t>555-2946</t>
  </si>
  <si>
    <t>555-4365</t>
  </si>
  <si>
    <t>555-3230</t>
  </si>
  <si>
    <t>555-5188</t>
  </si>
  <si>
    <t>555-2249</t>
  </si>
  <si>
    <t>555-5240</t>
  </si>
  <si>
    <t>555-8969</t>
  </si>
  <si>
    <t>555-6466</t>
  </si>
  <si>
    <t>555-5514</t>
  </si>
  <si>
    <t>555-1407</t>
  </si>
  <si>
    <t>555-5989</t>
  </si>
  <si>
    <t>555-2680</t>
  </si>
  <si>
    <t>555-9769</t>
  </si>
  <si>
    <t>555-3561</t>
  </si>
  <si>
    <t>555-9421</t>
  </si>
  <si>
    <t>555-1390</t>
  </si>
  <si>
    <t>555-9891</t>
  </si>
  <si>
    <t>555-7154</t>
  </si>
  <si>
    <t>555-3075</t>
  </si>
  <si>
    <t>555-1226</t>
  </si>
  <si>
    <t>555-4851</t>
  </si>
  <si>
    <t>555-8198</t>
  </si>
  <si>
    <t>555-8113</t>
  </si>
  <si>
    <t>555-2919</t>
  </si>
  <si>
    <t>555-2322</t>
  </si>
  <si>
    <t>555-6438</t>
  </si>
  <si>
    <t>555-6633</t>
  </si>
  <si>
    <t>555-9265</t>
  </si>
  <si>
    <t>555-4245</t>
  </si>
  <si>
    <t>555-1245</t>
  </si>
  <si>
    <t>555-5950</t>
  </si>
  <si>
    <t>555-2805</t>
  </si>
  <si>
    <t>555-1816</t>
  </si>
  <si>
    <t>555-4883</t>
  </si>
  <si>
    <t>555-7842</t>
  </si>
  <si>
    <t>555-7605</t>
  </si>
  <si>
    <t>555-8578</t>
  </si>
  <si>
    <t>555-4604</t>
  </si>
  <si>
    <t>555-9498</t>
  </si>
  <si>
    <t>555-8131</t>
  </si>
  <si>
    <t>555-8281</t>
  </si>
  <si>
    <t>555-9143</t>
  </si>
  <si>
    <t>555-6353</t>
  </si>
  <si>
    <t>555-7900</t>
  </si>
  <si>
    <t>555-7590</t>
  </si>
  <si>
    <t>555-5882</t>
  </si>
  <si>
    <t>555-8513</t>
  </si>
  <si>
    <t>555-1616</t>
  </si>
  <si>
    <t>555-7462</t>
  </si>
  <si>
    <t>555-5802</t>
  </si>
  <si>
    <t>555-2458</t>
  </si>
  <si>
    <t>555-5242</t>
  </si>
  <si>
    <t>555-5800</t>
  </si>
  <si>
    <t>555-4391</t>
  </si>
  <si>
    <t>555-9539</t>
  </si>
  <si>
    <t>555-3393</t>
  </si>
  <si>
    <t>555-7014</t>
  </si>
  <si>
    <t>555-4664</t>
  </si>
  <si>
    <t>555-6856</t>
  </si>
  <si>
    <t>555-4004</t>
  </si>
  <si>
    <t>555-7349</t>
  </si>
  <si>
    <t>555-2549</t>
  </si>
  <si>
    <t>555-9978</t>
  </si>
  <si>
    <t>555-2507</t>
  </si>
  <si>
    <t>555-4589</t>
  </si>
  <si>
    <t>555-3991</t>
  </si>
  <si>
    <t>555-4687</t>
  </si>
  <si>
    <t>555-2418</t>
  </si>
  <si>
    <t>555-9696</t>
  </si>
  <si>
    <t>555-5868</t>
  </si>
  <si>
    <t>555-8631</t>
  </si>
  <si>
    <t>555-8950</t>
  </si>
  <si>
    <t>555-2630</t>
  </si>
  <si>
    <t>555-4625</t>
  </si>
  <si>
    <t>555-1478</t>
  </si>
  <si>
    <t>555-9250</t>
  </si>
  <si>
    <t>555-8553</t>
  </si>
  <si>
    <t>555-8353</t>
  </si>
  <si>
    <t>555-9605</t>
  </si>
  <si>
    <t>555-5127</t>
  </si>
  <si>
    <t>555-5453</t>
  </si>
  <si>
    <t>555-9719</t>
  </si>
  <si>
    <t>555-4961</t>
  </si>
  <si>
    <t>555-1141</t>
  </si>
  <si>
    <t>555-8126</t>
  </si>
  <si>
    <t>555-8938</t>
  </si>
  <si>
    <t>555-7256</t>
  </si>
  <si>
    <t>555-4521</t>
  </si>
  <si>
    <t>555-7758</t>
  </si>
  <si>
    <t>555-0727</t>
  </si>
  <si>
    <t>555-7023</t>
  </si>
  <si>
    <t>555-6088</t>
  </si>
  <si>
    <t>555-7058</t>
  </si>
  <si>
    <t>e-mail</t>
  </si>
  <si>
    <t>email001@nl.com</t>
  </si>
  <si>
    <t>email002@nl.com</t>
  </si>
  <si>
    <t>email003@nl.com</t>
  </si>
  <si>
    <t>email004@nl.com</t>
  </si>
  <si>
    <t>email005@nl.com</t>
  </si>
  <si>
    <t>email006@nl.com</t>
  </si>
  <si>
    <t>email007@nl.com</t>
  </si>
  <si>
    <t>email008@nl.com</t>
  </si>
  <si>
    <t>email009@nl.com</t>
  </si>
  <si>
    <t>email010@nl.com</t>
  </si>
  <si>
    <t>email011@nl.com</t>
  </si>
  <si>
    <t>email012@nl.com</t>
  </si>
  <si>
    <t>email013@nl.com</t>
  </si>
  <si>
    <t>email014@nl.com</t>
  </si>
  <si>
    <t>email015@nl.com</t>
  </si>
  <si>
    <t>email016@nl.com</t>
  </si>
  <si>
    <t>email017@nl.com</t>
  </si>
  <si>
    <t>email018@nl.com</t>
  </si>
  <si>
    <t>email019@nl.com</t>
  </si>
  <si>
    <t>email020@nl.com</t>
  </si>
  <si>
    <t>email021@nl.com</t>
  </si>
  <si>
    <t>email022@nl.com</t>
  </si>
  <si>
    <t>email023@nl.com</t>
  </si>
  <si>
    <t>email024@nl.com</t>
  </si>
  <si>
    <t>email025@nl.com</t>
  </si>
  <si>
    <t>email026@nl.com</t>
  </si>
  <si>
    <t>email027@nl.com</t>
  </si>
  <si>
    <t>email028@nl.com</t>
  </si>
  <si>
    <t>email029@nl.com</t>
  </si>
  <si>
    <t>email030@nl.com</t>
  </si>
  <si>
    <t>email031@nl.com</t>
  </si>
  <si>
    <t>email032@nl.com</t>
  </si>
  <si>
    <t>email033@nl.com</t>
  </si>
  <si>
    <t>email034@nl.com</t>
  </si>
  <si>
    <t>email035@nl.com</t>
  </si>
  <si>
    <t>email036@nl.com</t>
  </si>
  <si>
    <t>email037@nl.com</t>
  </si>
  <si>
    <t>email038@nl.com</t>
  </si>
  <si>
    <t>email039@nl.com</t>
  </si>
  <si>
    <t>email040@nl.com</t>
  </si>
  <si>
    <t>email041@nl.com</t>
  </si>
  <si>
    <t>email042@nl.com</t>
  </si>
  <si>
    <t>email043@nl.com</t>
  </si>
  <si>
    <t>email044@nl.com</t>
  </si>
  <si>
    <t>email045@nl.com</t>
  </si>
  <si>
    <t>email046@nl.com</t>
  </si>
  <si>
    <t>email047@nl.com</t>
  </si>
  <si>
    <t>email048@nl.com</t>
  </si>
  <si>
    <t>email049@nl.com</t>
  </si>
  <si>
    <t>email050@nl.com</t>
  </si>
  <si>
    <t>email051@nl.com</t>
  </si>
  <si>
    <t>email052@nl.com</t>
  </si>
  <si>
    <t>email053@nl.com</t>
  </si>
  <si>
    <t>email054@nl.com</t>
  </si>
  <si>
    <t>email055@nl.com</t>
  </si>
  <si>
    <t>email056@nl.com</t>
  </si>
  <si>
    <t>email057@nl.com</t>
  </si>
  <si>
    <t>email058@nl.com</t>
  </si>
  <si>
    <t>email059@nl.com</t>
  </si>
  <si>
    <t>email060@nl.com</t>
  </si>
  <si>
    <t>email061@nl.com</t>
  </si>
  <si>
    <t>email062@nl.com</t>
  </si>
  <si>
    <t>email063@nl.com</t>
  </si>
  <si>
    <t>email064@nl.com</t>
  </si>
  <si>
    <t>email065@nl.com</t>
  </si>
  <si>
    <t>email066@nl.com</t>
  </si>
  <si>
    <t>email067@nl.com</t>
  </si>
  <si>
    <t>email068@nl.com</t>
  </si>
  <si>
    <t>email069@nl.com</t>
  </si>
  <si>
    <t>email070@nl.com</t>
  </si>
  <si>
    <t>email071@nl.com</t>
  </si>
  <si>
    <t>email072@nl.com</t>
  </si>
  <si>
    <t>email073@nl.com</t>
  </si>
  <si>
    <t>email074@nl.com</t>
  </si>
  <si>
    <t>email075@nl.com</t>
  </si>
  <si>
    <t>email076@nl.com</t>
  </si>
  <si>
    <t>email077@nl.com</t>
  </si>
  <si>
    <t>email078@nl.com</t>
  </si>
  <si>
    <t>email079@nl.com</t>
  </si>
  <si>
    <t>email080@nl.com</t>
  </si>
  <si>
    <t>email081@nl.com</t>
  </si>
  <si>
    <t>email082@nl.com</t>
  </si>
  <si>
    <t>email083@nl.com</t>
  </si>
  <si>
    <t>email084@nl.com</t>
  </si>
  <si>
    <t>email085@nl.com</t>
  </si>
  <si>
    <t>email086@nl.com</t>
  </si>
  <si>
    <t>email087@nl.com</t>
  </si>
  <si>
    <t>email088@nl.com</t>
  </si>
  <si>
    <t>email089@nl.com</t>
  </si>
  <si>
    <t>email090@nl.com</t>
  </si>
  <si>
    <t>email091@nl.com</t>
  </si>
  <si>
    <t>email092@nl.com</t>
  </si>
  <si>
    <t>email093@nl.com</t>
  </si>
  <si>
    <t>email094@nl.com</t>
  </si>
  <si>
    <t>email095@nl.com</t>
  </si>
  <si>
    <t>email096@nl.com</t>
  </si>
  <si>
    <t>email097@nl.com</t>
  </si>
  <si>
    <t>email098@nl.com</t>
  </si>
  <si>
    <t>email099@nl.com</t>
  </si>
  <si>
    <t>email100@nl.com</t>
  </si>
  <si>
    <t>email101@nl.com</t>
  </si>
  <si>
    <t>email102@nl.com</t>
  </si>
  <si>
    <t>email103@nl.com</t>
  </si>
  <si>
    <t>email104@nl.com</t>
  </si>
  <si>
    <t>email105@nl.com</t>
  </si>
  <si>
    <t>email106@nl.com</t>
  </si>
  <si>
    <t>email107@nl.com</t>
  </si>
  <si>
    <t>email108@nl.com</t>
  </si>
  <si>
    <t>email109@nl.com</t>
  </si>
  <si>
    <t>email110@nl.com</t>
  </si>
  <si>
    <t>email111@nl.com</t>
  </si>
  <si>
    <t>email112@nl.com</t>
  </si>
  <si>
    <t>email113@nl.com</t>
  </si>
  <si>
    <t>email114@nl.com</t>
  </si>
  <si>
    <t>email115@nl.com</t>
  </si>
  <si>
    <t>email116@nl.com</t>
  </si>
  <si>
    <t>email117@nl.com</t>
  </si>
  <si>
    <t>email118@nl.com</t>
  </si>
  <si>
    <t>email119@nl.com</t>
  </si>
  <si>
    <t>email120@nl.com</t>
  </si>
  <si>
    <t>email121@nl.com</t>
  </si>
  <si>
    <t>email122@nl.com</t>
  </si>
  <si>
    <t>email123@nl.com</t>
  </si>
  <si>
    <t>email124@nl.com</t>
  </si>
  <si>
    <t>email125@nl.com</t>
  </si>
  <si>
    <t>email126@nl.com</t>
  </si>
  <si>
    <t>email127@nl.com</t>
  </si>
  <si>
    <t>email128@nl.com</t>
  </si>
  <si>
    <t>email129@nl.com</t>
  </si>
  <si>
    <t>email130@nl.com</t>
  </si>
  <si>
    <t>email131@nl.com</t>
  </si>
  <si>
    <t>email132@nl.com</t>
  </si>
  <si>
    <t>email133@nl.com</t>
  </si>
  <si>
    <t>email134@nl.com</t>
  </si>
  <si>
    <t>email135@nl.com</t>
  </si>
  <si>
    <t>email136@nl.com</t>
  </si>
  <si>
    <t>email137@nl.com</t>
  </si>
  <si>
    <t>email138@nl.com</t>
  </si>
  <si>
    <t>email139@nl.com</t>
  </si>
  <si>
    <t>email140@nl.com</t>
  </si>
  <si>
    <t>email141@nl.com</t>
  </si>
  <si>
    <t>email142@nl.com</t>
  </si>
  <si>
    <t>email143@nl.com</t>
  </si>
  <si>
    <t>email144@nl.com</t>
  </si>
  <si>
    <t>email145@nl.com</t>
  </si>
  <si>
    <t>email146@nl.com</t>
  </si>
  <si>
    <t>email147@nl.com</t>
  </si>
  <si>
    <t>email148@nl.com</t>
  </si>
  <si>
    <t>email149@nl.com</t>
  </si>
  <si>
    <t>email150@nl.com</t>
  </si>
  <si>
    <t>email151@nl.com</t>
  </si>
  <si>
    <t>email152@nl.com</t>
  </si>
  <si>
    <t>email153@nl.com</t>
  </si>
  <si>
    <t>email154@nl.com</t>
  </si>
  <si>
    <t>email155@nl.com</t>
  </si>
  <si>
    <t>email156@nl.com</t>
  </si>
  <si>
    <t>email157@nl.com</t>
  </si>
  <si>
    <t>email158@nl.com</t>
  </si>
  <si>
    <t>email159@nl.com</t>
  </si>
  <si>
    <t>email160@nl.com</t>
  </si>
  <si>
    <t>email161@nl.com</t>
  </si>
  <si>
    <t>email162@nl.com</t>
  </si>
  <si>
    <t>email163@nl.com</t>
  </si>
  <si>
    <t>email164@nl.com</t>
  </si>
  <si>
    <t>email165@nl.com</t>
  </si>
  <si>
    <t>email166@nl.com</t>
  </si>
  <si>
    <t>email167@nl.com</t>
  </si>
  <si>
    <t>email168@nl.com</t>
  </si>
  <si>
    <t>email169@nl.com</t>
  </si>
  <si>
    <t>email170@nl.com</t>
  </si>
  <si>
    <t>email171@nl.com</t>
  </si>
  <si>
    <t>email172@nl.com</t>
  </si>
  <si>
    <t>email173@nl.com</t>
  </si>
  <si>
    <t>email174@nl.com</t>
  </si>
  <si>
    <t>email175@nl.com</t>
  </si>
  <si>
    <t>email176@nl.com</t>
  </si>
  <si>
    <t>email177@nl.com</t>
  </si>
  <si>
    <t>email178@nl.com</t>
  </si>
  <si>
    <t>email179@nl.com</t>
  </si>
  <si>
    <t>email180@nl.com</t>
  </si>
  <si>
    <t>email181@nl.com</t>
  </si>
  <si>
    <t>email182@nl.com</t>
  </si>
  <si>
    <t>email183@nl.com</t>
  </si>
  <si>
    <t>email184@nl.com</t>
  </si>
  <si>
    <t>email185@nl.com</t>
  </si>
  <si>
    <t>email186@nl.com</t>
  </si>
  <si>
    <t>email187@nl.com</t>
  </si>
  <si>
    <t>email188@nl.com</t>
  </si>
  <si>
    <t>email189@nl.com</t>
  </si>
  <si>
    <t>email190@nl.com</t>
  </si>
  <si>
    <t>email191@nl.com</t>
  </si>
  <si>
    <t>email192@nl.com</t>
  </si>
  <si>
    <t>email193@nl.com</t>
  </si>
  <si>
    <t>email194@nl.com</t>
  </si>
  <si>
    <t>email195@nl.com</t>
  </si>
  <si>
    <t>email196@nl.com</t>
  </si>
  <si>
    <t>email197@nl.com</t>
  </si>
  <si>
    <t>email198@nl.com</t>
  </si>
  <si>
    <t>email199@nl.com</t>
  </si>
  <si>
    <t>email200@nl.com</t>
  </si>
  <si>
    <t>email201@nl.com</t>
  </si>
  <si>
    <t>email202@nl.com</t>
  </si>
  <si>
    <t>email203@nl.com</t>
  </si>
  <si>
    <t>email204@nl.com</t>
  </si>
  <si>
    <t>email205@nl.com</t>
  </si>
  <si>
    <t>email206@nl.com</t>
  </si>
  <si>
    <t>email207@nl.com</t>
  </si>
  <si>
    <t>email208@nl.com</t>
  </si>
  <si>
    <t>email209@nl.com</t>
  </si>
  <si>
    <t>email210@nl.com</t>
  </si>
  <si>
    <t>email211@nl.com</t>
  </si>
  <si>
    <t>email212@nl.com</t>
  </si>
  <si>
    <t>email213@nl.com</t>
  </si>
  <si>
    <t>email214@nl.com</t>
  </si>
  <si>
    <t>email215@nl.com</t>
  </si>
  <si>
    <t>email216@nl.com</t>
  </si>
  <si>
    <t>email217@nl.com</t>
  </si>
  <si>
    <t>email218@nl.com</t>
  </si>
  <si>
    <t>email219@nl.com</t>
  </si>
  <si>
    <t>email220@nl.com</t>
  </si>
  <si>
    <t>email221@nl.com</t>
  </si>
  <si>
    <t>email222@nl.com</t>
  </si>
  <si>
    <t>email223@nl.com</t>
  </si>
  <si>
    <t>email224@nl.com</t>
  </si>
  <si>
    <t>email225@nl.com</t>
  </si>
  <si>
    <t>email226@nl.com</t>
  </si>
  <si>
    <t>email227@nl.com</t>
  </si>
  <si>
    <t>email228@nl.com</t>
  </si>
  <si>
    <t>email229@nl.com</t>
  </si>
  <si>
    <t>email230@nl.com</t>
  </si>
  <si>
    <t>email231@nl.com</t>
  </si>
  <si>
    <t>email232@nl.com</t>
  </si>
  <si>
    <t>email233@nl.com</t>
  </si>
  <si>
    <t>email234@nl.com</t>
  </si>
  <si>
    <t>email235@nl.com</t>
  </si>
  <si>
    <t>email236@nl.com</t>
  </si>
  <si>
    <t>email237@nl.com</t>
  </si>
  <si>
    <t>email238@nl.com</t>
  </si>
  <si>
    <t>email239@nl.com</t>
  </si>
  <si>
    <t>email240@nl.com</t>
  </si>
  <si>
    <t>email241@nl.com</t>
  </si>
  <si>
    <t>email242@nl.com</t>
  </si>
  <si>
    <t>email243@nl.com</t>
  </si>
  <si>
    <t>email244@nl.com</t>
  </si>
  <si>
    <t>email245@nl.com</t>
  </si>
  <si>
    <t>email246@nl.com</t>
  </si>
  <si>
    <t>email247@nl.com</t>
  </si>
  <si>
    <t>email248@nl.com</t>
  </si>
  <si>
    <t>email249@nl.com</t>
  </si>
  <si>
    <t>email250@nl.com</t>
  </si>
  <si>
    <t>email251@nl.com</t>
  </si>
  <si>
    <t>email252@nl.com</t>
  </si>
  <si>
    <t>email253@nl.com</t>
  </si>
  <si>
    <t>email254@nl.com</t>
  </si>
  <si>
    <t>email255@nl.com</t>
  </si>
  <si>
    <t>email256@nl.com</t>
  </si>
  <si>
    <t>email257@nl.com</t>
  </si>
  <si>
    <t>email258@nl.com</t>
  </si>
  <si>
    <t>email259@nl.com</t>
  </si>
  <si>
    <t>email260@nl.com</t>
  </si>
  <si>
    <t>email261@nl.com</t>
  </si>
  <si>
    <t>email262@nl.com</t>
  </si>
  <si>
    <t>email263@nl.com</t>
  </si>
  <si>
    <t>email264@nl.com</t>
  </si>
  <si>
    <t>email265@nl.com</t>
  </si>
  <si>
    <t>email266@nl.com</t>
  </si>
  <si>
    <t>email267@nl.com</t>
  </si>
  <si>
    <t>email268@nl.com</t>
  </si>
  <si>
    <t>email269@nl.com</t>
  </si>
  <si>
    <t>email270@nl.com</t>
  </si>
  <si>
    <t>email271@nl.com</t>
  </si>
  <si>
    <t>email272@nl.com</t>
  </si>
  <si>
    <t>Year Amalgamated/Incorporated</t>
  </si>
  <si>
    <t>Profit/Loss</t>
  </si>
  <si>
    <t>Low</t>
  </si>
  <si>
    <t>Medium</t>
  </si>
  <si>
    <t>High</t>
  </si>
  <si>
    <t>Very Very Low</t>
  </si>
  <si>
    <t>Low Medium</t>
  </si>
  <si>
    <t>Declan</t>
  </si>
  <si>
    <t>Christian</t>
  </si>
  <si>
    <t>Perry</t>
  </si>
  <si>
    <t>Belle</t>
  </si>
  <si>
    <t>Hines</t>
  </si>
  <si>
    <t>Savannah</t>
  </si>
  <si>
    <t>Church</t>
  </si>
  <si>
    <t>Daquan</t>
  </si>
  <si>
    <t>Hoffman</t>
  </si>
  <si>
    <t>Sasha</t>
  </si>
  <si>
    <t>Richards</t>
  </si>
  <si>
    <t>Hyatt</t>
  </si>
  <si>
    <t>Flynn</t>
  </si>
  <si>
    <t>Keegan</t>
  </si>
  <si>
    <t>Yang</t>
  </si>
  <si>
    <t>Colette</t>
  </si>
  <si>
    <t>Gregory</t>
  </si>
  <si>
    <t>Cadman</t>
  </si>
  <si>
    <t>Wynn</t>
  </si>
  <si>
    <t>Garner</t>
  </si>
  <si>
    <t>Fleur</t>
  </si>
  <si>
    <t>Mcclain</t>
  </si>
  <si>
    <t>Amy</t>
  </si>
  <si>
    <t>Mcclure</t>
  </si>
  <si>
    <t>Morgan</t>
  </si>
  <si>
    <t>Schmidt</t>
  </si>
  <si>
    <t>Katelyn</t>
  </si>
  <si>
    <t>Estes</t>
  </si>
  <si>
    <t>Sylvia</t>
  </si>
  <si>
    <t>Gardner</t>
  </si>
  <si>
    <t>Mayor Last Name</t>
  </si>
  <si>
    <t>Rodney</t>
  </si>
  <si>
    <t>Smith</t>
  </si>
  <si>
    <t xml:space="preserve">Annie </t>
  </si>
  <si>
    <t>Bennie</t>
  </si>
  <si>
    <t xml:space="preserve">Adam </t>
  </si>
  <si>
    <t>Madam</t>
  </si>
  <si>
    <t>Array</t>
  </si>
  <si>
    <t>Murray</t>
  </si>
  <si>
    <t>Barry</t>
  </si>
  <si>
    <t>Parry</t>
  </si>
  <si>
    <t>Berry</t>
  </si>
  <si>
    <t>Harry</t>
  </si>
  <si>
    <t>Bonway</t>
  </si>
  <si>
    <t>Conway</t>
  </si>
  <si>
    <t>Brake</t>
  </si>
  <si>
    <t>Jake</t>
  </si>
  <si>
    <t>Bread</t>
  </si>
  <si>
    <t>Fred</t>
  </si>
  <si>
    <t>Button</t>
  </si>
  <si>
    <t>Hutton</t>
  </si>
  <si>
    <t>Bynes</t>
  </si>
  <si>
    <t>Hynes</t>
  </si>
  <si>
    <t>Connors</t>
  </si>
  <si>
    <t>Monors</t>
  </si>
  <si>
    <t>Dreary</t>
  </si>
  <si>
    <t>Garry</t>
  </si>
  <si>
    <t>Drew</t>
  </si>
  <si>
    <t>Andrew</t>
  </si>
  <si>
    <t>Eavis</t>
  </si>
  <si>
    <t>Beavis</t>
  </si>
  <si>
    <t>Edwards</t>
  </si>
  <si>
    <t>Teddy</t>
  </si>
  <si>
    <t>Elford</t>
  </si>
  <si>
    <t>Delford</t>
  </si>
  <si>
    <t>Fallin</t>
  </si>
  <si>
    <t>Colin</t>
  </si>
  <si>
    <t>Greene</t>
  </si>
  <si>
    <t>Breene</t>
  </si>
  <si>
    <t>Griffiths</t>
  </si>
  <si>
    <t>Triffy</t>
  </si>
  <si>
    <t>Ibson</t>
  </si>
  <si>
    <t>Gibson</t>
  </si>
  <si>
    <t>Lanet</t>
  </si>
  <si>
    <t>Janet</t>
  </si>
  <si>
    <t>Little</t>
  </si>
  <si>
    <t>Kitty</t>
  </si>
  <si>
    <t>Locke</t>
  </si>
  <si>
    <t>Brocke</t>
  </si>
  <si>
    <t>Mall</t>
  </si>
  <si>
    <t>Paul</t>
  </si>
  <si>
    <t>Many</t>
  </si>
  <si>
    <t>Penny</t>
  </si>
  <si>
    <t>Mason</t>
  </si>
  <si>
    <t>Jason</t>
  </si>
  <si>
    <t>Merrick</t>
  </si>
  <si>
    <t>Derrick</t>
  </si>
  <si>
    <t>Merry</t>
  </si>
  <si>
    <t>Mindy</t>
  </si>
  <si>
    <t>Cindy</t>
  </si>
  <si>
    <t>Minnis</t>
  </si>
  <si>
    <t>Ennis</t>
  </si>
  <si>
    <t>Mony</t>
  </si>
  <si>
    <t>Tony</t>
  </si>
  <si>
    <t>Pargy</t>
  </si>
  <si>
    <t>Margy</t>
  </si>
  <si>
    <t>Paulie</t>
  </si>
  <si>
    <t>Pretty</t>
  </si>
  <si>
    <t>Henny</t>
  </si>
  <si>
    <t>Kerry</t>
  </si>
  <si>
    <t>Terry</t>
  </si>
  <si>
    <t>Peter</t>
  </si>
  <si>
    <t>Deiter</t>
  </si>
  <si>
    <t>Pollie</t>
  </si>
  <si>
    <t>Rollie</t>
  </si>
  <si>
    <t>Rolly</t>
  </si>
  <si>
    <t>Holly</t>
  </si>
  <si>
    <t xml:space="preserve">Rolly </t>
  </si>
  <si>
    <t>Polly</t>
  </si>
  <si>
    <t>Rorrie</t>
  </si>
  <si>
    <t>Dorry</t>
  </si>
  <si>
    <t>Sherie</t>
  </si>
  <si>
    <t>Marie</t>
  </si>
  <si>
    <t>Stamp</t>
  </si>
  <si>
    <t>Stan</t>
  </si>
  <si>
    <t>Tabby</t>
  </si>
  <si>
    <t>Abby</t>
  </si>
  <si>
    <t>Tarry</t>
  </si>
  <si>
    <t>Mary</t>
  </si>
  <si>
    <t>Tevin</t>
  </si>
  <si>
    <t>Kevin</t>
  </si>
  <si>
    <t>Tock</t>
  </si>
  <si>
    <t>Rick</t>
  </si>
  <si>
    <t>Took</t>
  </si>
  <si>
    <t>Cook</t>
  </si>
  <si>
    <t>Torey</t>
  </si>
  <si>
    <t>Morey</t>
  </si>
  <si>
    <t>Wan</t>
  </si>
  <si>
    <t>John</t>
  </si>
  <si>
    <t>Wanda</t>
  </si>
  <si>
    <t>Rhonda</t>
  </si>
  <si>
    <t>Washly</t>
  </si>
  <si>
    <t>Ashley</t>
  </si>
  <si>
    <t>Wayne</t>
  </si>
  <si>
    <t>Jane</t>
  </si>
  <si>
    <t>Wheron</t>
  </si>
  <si>
    <t>Sharon</t>
  </si>
  <si>
    <t>Zenn</t>
  </si>
  <si>
    <t>Ben</t>
  </si>
  <si>
    <t xml:space="preserve">Rick </t>
  </si>
  <si>
    <t>Wick</t>
  </si>
  <si>
    <t>Sanderson</t>
  </si>
  <si>
    <t>Luke</t>
  </si>
  <si>
    <t>Rampling</t>
  </si>
  <si>
    <t>Leah</t>
  </si>
  <si>
    <t>Sharp</t>
  </si>
  <si>
    <t>Poole</t>
  </si>
  <si>
    <t>Bernadette</t>
  </si>
  <si>
    <t>Allan</t>
  </si>
  <si>
    <t>Justin</t>
  </si>
  <si>
    <t>Reid</t>
  </si>
  <si>
    <t>Pippa</t>
  </si>
  <si>
    <t>Max</t>
  </si>
  <si>
    <t>Vance</t>
  </si>
  <si>
    <t>Warren</t>
  </si>
  <si>
    <t>Hardacre</t>
  </si>
  <si>
    <t>Alexander</t>
  </si>
  <si>
    <t>Jackson</t>
  </si>
  <si>
    <t>Samantha</t>
  </si>
  <si>
    <t>Ball</t>
  </si>
  <si>
    <t>Trevor</t>
  </si>
  <si>
    <t>Thomson</t>
  </si>
  <si>
    <t>Sebastian</t>
  </si>
  <si>
    <t>Simon</t>
  </si>
  <si>
    <t>Martin</t>
  </si>
  <si>
    <t>Lucas</t>
  </si>
  <si>
    <t>Michael</t>
  </si>
  <si>
    <t>Howard</t>
  </si>
  <si>
    <t>Angela</t>
  </si>
  <si>
    <t>Forsyth</t>
  </si>
  <si>
    <t>A</t>
  </si>
  <si>
    <t>Carl</t>
  </si>
  <si>
    <t>Hannah</t>
  </si>
  <si>
    <t>Carr</t>
  </si>
  <si>
    <t>Sean</t>
  </si>
  <si>
    <t>Mackenzie</t>
  </si>
  <si>
    <t>Tracey</t>
  </si>
  <si>
    <t>Russell</t>
  </si>
  <si>
    <t>Ava</t>
  </si>
  <si>
    <t>Dowd</t>
  </si>
  <si>
    <t>Fraser</t>
  </si>
  <si>
    <t>Chloe</t>
  </si>
  <si>
    <t>Duncan</t>
  </si>
  <si>
    <t>Karen</t>
  </si>
  <si>
    <t>Powell</t>
  </si>
  <si>
    <t>Eric</t>
  </si>
  <si>
    <t>Lyman</t>
  </si>
  <si>
    <t>Kimberly</t>
  </si>
  <si>
    <t>McGrath</t>
  </si>
  <si>
    <t>Dorothy</t>
  </si>
  <si>
    <t>Ellison</t>
  </si>
  <si>
    <t>James</t>
  </si>
  <si>
    <t>Randall</t>
  </si>
  <si>
    <t>Liam</t>
  </si>
  <si>
    <t>Hill</t>
  </si>
  <si>
    <t>Faith</t>
  </si>
  <si>
    <t>Phil</t>
  </si>
  <si>
    <t>Taylor</t>
  </si>
  <si>
    <t>Lily</t>
  </si>
  <si>
    <t>Hudson</t>
  </si>
  <si>
    <t>Jack</t>
  </si>
  <si>
    <t>Graham</t>
  </si>
  <si>
    <t>Deirdre</t>
  </si>
  <si>
    <t>Blake</t>
  </si>
  <si>
    <t>Morrison</t>
  </si>
  <si>
    <t>Julian</t>
  </si>
  <si>
    <t>Edward</t>
  </si>
  <si>
    <t>Sophie</t>
  </si>
  <si>
    <t>Slater</t>
  </si>
  <si>
    <t>Gill</t>
  </si>
  <si>
    <t>William</t>
  </si>
  <si>
    <t>May</t>
  </si>
  <si>
    <t>Ella</t>
  </si>
  <si>
    <t>Abraham</t>
  </si>
  <si>
    <t>Matt</t>
  </si>
  <si>
    <t>Yvonne</t>
  </si>
  <si>
    <t>Kerr</t>
  </si>
  <si>
    <t>Hodges</t>
  </si>
  <si>
    <t>Stephanie</t>
  </si>
  <si>
    <t>Brown</t>
  </si>
  <si>
    <t>Bella</t>
  </si>
  <si>
    <t>Davies</t>
  </si>
  <si>
    <t>Madeleine</t>
  </si>
  <si>
    <t>Quinn</t>
  </si>
  <si>
    <t>Rutherford</t>
  </si>
  <si>
    <t>Irene</t>
  </si>
  <si>
    <t>Newman</t>
  </si>
  <si>
    <t>Miller</t>
  </si>
  <si>
    <t>Olivia</t>
  </si>
  <si>
    <t>Davidson</t>
  </si>
  <si>
    <t>Michelle</t>
  </si>
  <si>
    <t>Bailey</t>
  </si>
  <si>
    <t>Adam</t>
  </si>
  <si>
    <t>Dyer</t>
  </si>
  <si>
    <t>Jacob</t>
  </si>
  <si>
    <t>Kylie</t>
  </si>
  <si>
    <t>Bower</t>
  </si>
  <si>
    <t>Tim</t>
  </si>
  <si>
    <t>Lawrence</t>
  </si>
  <si>
    <t>Oliver</t>
  </si>
  <si>
    <t>Wallace</t>
  </si>
  <si>
    <t>Benjamin</t>
  </si>
  <si>
    <t>Evan</t>
  </si>
  <si>
    <t>Black</t>
  </si>
  <si>
    <t>Roberts</t>
  </si>
  <si>
    <t>Dominic</t>
  </si>
  <si>
    <t>Tucker</t>
  </si>
  <si>
    <t>Underwood</t>
  </si>
  <si>
    <t>Christopher</t>
  </si>
  <si>
    <t>Gordon</t>
  </si>
  <si>
    <t>Payne</t>
  </si>
  <si>
    <t>Dylan</t>
  </si>
  <si>
    <t>Fisher</t>
  </si>
  <si>
    <t>Sutherland</t>
  </si>
  <si>
    <t>Connor</t>
  </si>
  <si>
    <t>Piper</t>
  </si>
  <si>
    <t>Carol</t>
  </si>
  <si>
    <t>Brandon</t>
  </si>
  <si>
    <t>Paterson</t>
  </si>
  <si>
    <t>Ogden</t>
  </si>
  <si>
    <t>Charles</t>
  </si>
  <si>
    <t>Hughes</t>
  </si>
  <si>
    <t>Knox</t>
  </si>
  <si>
    <t>Dickens</t>
  </si>
  <si>
    <t>Ian</t>
  </si>
  <si>
    <t>Mackay</t>
  </si>
  <si>
    <t>Wendy</t>
  </si>
  <si>
    <t>Alan</t>
  </si>
  <si>
    <t>Joseph</t>
  </si>
  <si>
    <t>Emily</t>
  </si>
  <si>
    <t>Nathan</t>
  </si>
  <si>
    <t>Sally</t>
  </si>
  <si>
    <t>Watson</t>
  </si>
  <si>
    <t>McDonald</t>
  </si>
  <si>
    <t>Grant</t>
  </si>
  <si>
    <t>Virginia</t>
  </si>
  <si>
    <t>Vaughan</t>
  </si>
  <si>
    <t>Nicholas</t>
  </si>
  <si>
    <t>Butler</t>
  </si>
  <si>
    <t>Ruth</t>
  </si>
  <si>
    <t>Marshall</t>
  </si>
  <si>
    <t>Ince</t>
  </si>
  <si>
    <t>Richard</t>
  </si>
  <si>
    <t>King</t>
  </si>
  <si>
    <t>Walker</t>
  </si>
  <si>
    <t>Zoe</t>
  </si>
  <si>
    <t>Wright</t>
  </si>
  <si>
    <t>Campbell</t>
  </si>
  <si>
    <t>Donna</t>
  </si>
  <si>
    <t>Robert</t>
  </si>
  <si>
    <t>Bell</t>
  </si>
  <si>
    <t>Audrey</t>
  </si>
  <si>
    <t>Owen</t>
  </si>
  <si>
    <t>Metcalfe</t>
  </si>
  <si>
    <t>Gavin</t>
  </si>
  <si>
    <t>Chapman</t>
  </si>
  <si>
    <t>Jasmine</t>
  </si>
  <si>
    <t>Parr</t>
  </si>
  <si>
    <t>Mills</t>
  </si>
  <si>
    <t>Simpson</t>
  </si>
  <si>
    <t>Diana</t>
  </si>
  <si>
    <t>Kelly</t>
  </si>
  <si>
    <t>Thomas</t>
  </si>
  <si>
    <t>Amanda</t>
  </si>
  <si>
    <t>Diane</t>
  </si>
  <si>
    <t>Sam</t>
  </si>
  <si>
    <t>David</t>
  </si>
  <si>
    <t>Hemmings</t>
  </si>
  <si>
    <t>Keith</t>
  </si>
  <si>
    <t>Gray</t>
  </si>
  <si>
    <t>Robertson</t>
  </si>
  <si>
    <t>Sarah</t>
  </si>
  <si>
    <t>Frank</t>
  </si>
  <si>
    <t>Maria</t>
  </si>
  <si>
    <t>Johnston</t>
  </si>
  <si>
    <t>Piers</t>
  </si>
  <si>
    <t>Adrian</t>
  </si>
  <si>
    <t>Skinner</t>
  </si>
  <si>
    <t>Nicola</t>
  </si>
  <si>
    <t>Stewart</t>
  </si>
  <si>
    <t>Welch</t>
  </si>
  <si>
    <t>Leonard</t>
  </si>
  <si>
    <t>Clarkson</t>
  </si>
  <si>
    <t>Short</t>
  </si>
  <si>
    <t>Manning</t>
  </si>
  <si>
    <t>Wilkins</t>
  </si>
  <si>
    <t>Anne</t>
  </si>
  <si>
    <t>Coleman</t>
  </si>
  <si>
    <t>Jonathan</t>
  </si>
  <si>
    <t>Buckland</t>
  </si>
  <si>
    <t>Young</t>
  </si>
  <si>
    <t>Sue</t>
  </si>
  <si>
    <t>Austin</t>
  </si>
  <si>
    <t>Steven</t>
  </si>
  <si>
    <t>Lillian</t>
  </si>
  <si>
    <t>Heather</t>
  </si>
  <si>
    <t>Langdon</t>
  </si>
  <si>
    <t>Edmunds</t>
  </si>
  <si>
    <t>Rose</t>
  </si>
  <si>
    <t>Alexandra</t>
  </si>
  <si>
    <t>Glover</t>
  </si>
  <si>
    <t>Joe</t>
  </si>
  <si>
    <t>Mayor First Name</t>
  </si>
  <si>
    <t>Land Area (km²)</t>
  </si>
  <si>
    <t>Total Taxes Collected</t>
  </si>
  <si>
    <t>Support Services - Actual Expense</t>
  </si>
  <si>
    <t>Road Const &amp; Maint - Actual Expense</t>
  </si>
  <si>
    <t>Park &amp; Leisure Facilities - Actual Expense</t>
  </si>
  <si>
    <t>Police &amp; Fire Dept - Actual Expense</t>
  </si>
  <si>
    <t>Snow Removal - Actual Expense</t>
  </si>
  <si>
    <t>Population in 2011</t>
  </si>
  <si>
    <t>Population in 2006</t>
  </si>
  <si>
    <t>Less than 50</t>
  </si>
  <si>
    <t>or more</t>
  </si>
  <si>
    <t>Less than 100</t>
  </si>
  <si>
    <t>Less than 300</t>
  </si>
  <si>
    <t>Less than 500</t>
  </si>
  <si>
    <t>Less than 1000</t>
  </si>
  <si>
    <t>Very Low</t>
  </si>
  <si>
    <r>
      <t xml:space="preserve">Population Density:
</t>
    </r>
    <r>
      <rPr>
        <b/>
        <u/>
        <sz val="11"/>
        <rFont val="Calibri"/>
        <family val="2"/>
        <scheme val="minor"/>
      </rPr>
      <t>From</t>
    </r>
  </si>
  <si>
    <r>
      <t xml:space="preserve">Population Density:
</t>
    </r>
    <r>
      <rPr>
        <b/>
        <u/>
        <sz val="11"/>
        <rFont val="Calibri"/>
        <family val="2"/>
        <scheme val="minor"/>
      </rPr>
      <t>To</t>
    </r>
  </si>
  <si>
    <r>
      <t xml:space="preserve">Population Density:
</t>
    </r>
    <r>
      <rPr>
        <b/>
        <u/>
        <sz val="11"/>
        <rFont val="Calibri"/>
        <family val="2"/>
        <scheme val="minor"/>
      </rPr>
      <t>Status</t>
    </r>
  </si>
  <si>
    <r>
      <t xml:space="preserve">% Change in Population from 2006-2011 </t>
    </r>
    <r>
      <rPr>
        <b/>
        <sz val="11"/>
        <color rgb="FFFF0000"/>
        <rFont val="Calibri"/>
        <family val="2"/>
        <scheme val="minor"/>
      </rPr>
      <t>I(A)</t>
    </r>
  </si>
  <si>
    <r>
      <t>Population/km</t>
    </r>
    <r>
      <rPr>
        <b/>
        <sz val="11"/>
        <color theme="1"/>
        <rFont val="Calibri"/>
        <family val="2"/>
      </rPr>
      <t>²</t>
    </r>
    <r>
      <rPr>
        <b/>
        <sz val="11"/>
        <color theme="1"/>
        <rFont val="Calibri"/>
        <family val="2"/>
        <scheme val="minor"/>
      </rPr>
      <t xml:space="preserve"> (2011) </t>
    </r>
    <r>
      <rPr>
        <b/>
        <sz val="11"/>
        <color rgb="FFFF0000"/>
        <rFont val="Calibri"/>
        <family val="2"/>
        <scheme val="minor"/>
      </rPr>
      <t>I(B)</t>
    </r>
  </si>
  <si>
    <r>
      <t xml:space="preserve">Out-Migration? </t>
    </r>
    <r>
      <rPr>
        <b/>
        <sz val="11"/>
        <color rgb="FFFF0000"/>
        <rFont val="Calibri"/>
        <family val="2"/>
        <scheme val="minor"/>
      </rPr>
      <t>I.C</t>
    </r>
  </si>
  <si>
    <r>
      <t xml:space="preserve">Status of Pop. Density </t>
    </r>
    <r>
      <rPr>
        <b/>
        <sz val="11"/>
        <color rgb="FFFF0000"/>
        <rFont val="Calibri"/>
        <family val="2"/>
        <scheme val="minor"/>
      </rPr>
      <t>I(D)</t>
    </r>
  </si>
  <si>
    <t>Police &amp; Fire Dept (I.E)</t>
  </si>
  <si>
    <t>Snow Removal (I.E)</t>
  </si>
  <si>
    <t>Park &amp; Leisure Facilities (I.E)</t>
  </si>
  <si>
    <t>Road Const &amp; Maint (I.E)</t>
  </si>
  <si>
    <t>Support Services (I.E)</t>
  </si>
  <si>
    <t>Provincial Tax (I.E)</t>
  </si>
  <si>
    <t>Reserve (I.E)</t>
  </si>
  <si>
    <t>0</t>
  </si>
  <si>
    <r>
      <t xml:space="preserve">Total Municipalities </t>
    </r>
    <r>
      <rPr>
        <b/>
        <sz val="11"/>
        <color rgb="FFFF0000"/>
        <rFont val="Calibri"/>
        <family val="2"/>
        <scheme val="minor"/>
      </rPr>
      <t>(I.G)</t>
    </r>
  </si>
  <si>
    <r>
      <t xml:space="preserve">Total Population (2011) </t>
    </r>
    <r>
      <rPr>
        <b/>
        <sz val="11"/>
        <color rgb="FFFF0000"/>
        <rFont val="Calibri"/>
        <family val="2"/>
        <scheme val="minor"/>
      </rPr>
      <t>(I.H)</t>
    </r>
  </si>
  <si>
    <r>
      <t xml:space="preserve">Allocated Funds (Snow Remov.) </t>
    </r>
    <r>
      <rPr>
        <b/>
        <sz val="11"/>
        <color rgb="FFFF0000"/>
        <rFont val="Calibri"/>
        <family val="2"/>
        <scheme val="minor"/>
      </rPr>
      <t>(I.I)</t>
    </r>
  </si>
  <si>
    <r>
      <t xml:space="preserve">Expenses (Snow Removal) </t>
    </r>
    <r>
      <rPr>
        <b/>
        <sz val="11"/>
        <color rgb="FFFF0000"/>
        <rFont val="Calibri"/>
        <family val="2"/>
        <scheme val="minor"/>
      </rPr>
      <t>(I.J)</t>
    </r>
  </si>
  <si>
    <r>
      <t xml:space="preserve">Balance (Snow Removal) </t>
    </r>
    <r>
      <rPr>
        <b/>
        <sz val="11"/>
        <color rgb="FFFF0000"/>
        <rFont val="Calibri"/>
        <family val="2"/>
        <scheme val="minor"/>
      </rPr>
      <t>(I.K)</t>
    </r>
  </si>
  <si>
    <t xml:space="preserve">Census Region 0 </t>
  </si>
  <si>
    <t>Census Region 1</t>
  </si>
  <si>
    <t>Census Region 3</t>
  </si>
  <si>
    <t>Census Region 2</t>
  </si>
  <si>
    <t>Census Region 4</t>
  </si>
  <si>
    <t>Census Region 5</t>
  </si>
  <si>
    <t>Census Region 6</t>
  </si>
  <si>
    <t>Census Region 7</t>
  </si>
  <si>
    <t>Census Region 8</t>
  </si>
  <si>
    <t>Census Region 9</t>
  </si>
  <si>
    <t>Region Number</t>
  </si>
  <si>
    <t>Categories</t>
  </si>
  <si>
    <r>
      <t xml:space="preserve">Name of the oldest Municipality: </t>
    </r>
    <r>
      <rPr>
        <b/>
        <sz val="11"/>
        <color rgb="FFFF0000"/>
        <rFont val="Calibri"/>
        <family val="2"/>
        <scheme val="minor"/>
      </rPr>
      <t>(I.L)</t>
    </r>
  </si>
  <si>
    <r>
      <t xml:space="preserve">Last name and first name of mayor in above municipality: </t>
    </r>
    <r>
      <rPr>
        <b/>
        <sz val="11"/>
        <color rgb="FFFF0000"/>
        <rFont val="Calibri"/>
        <family val="2"/>
        <scheme val="minor"/>
      </rPr>
      <t>(I.M)</t>
    </r>
  </si>
  <si>
    <r>
      <rPr>
        <b/>
        <sz val="11"/>
        <color theme="1"/>
        <rFont val="Calibri"/>
        <family val="2"/>
        <scheme val="minor"/>
      </rPr>
      <t xml:space="preserve">Municipality with Lowest Pop. Density 2011: </t>
    </r>
    <r>
      <rPr>
        <b/>
        <sz val="11"/>
        <color rgb="FFFF0000"/>
        <rFont val="Calibri"/>
        <family val="2"/>
        <scheme val="minor"/>
      </rPr>
      <t>(I.O)</t>
    </r>
  </si>
  <si>
    <r>
      <t xml:space="preserve">MID for Muni. That has lowest Pop. Density 2011: </t>
    </r>
    <r>
      <rPr>
        <b/>
        <sz val="11"/>
        <color rgb="FFFF0000"/>
        <rFont val="Calibri"/>
        <family val="2"/>
        <scheme val="minor"/>
      </rPr>
      <t>(I.N)</t>
    </r>
  </si>
  <si>
    <t>Financial Standing Predictions for St. John's (2017-2020)</t>
  </si>
  <si>
    <t>Total Taxes Collected Increase in 2018</t>
  </si>
  <si>
    <t>Reserve: Payroll Portion</t>
  </si>
  <si>
    <t>Reserve: Unexpected Expenses Portion</t>
  </si>
  <si>
    <t>Snow Removal Increase Per Year</t>
  </si>
  <si>
    <t>Support Services Decrease Per Year</t>
  </si>
  <si>
    <t>Balance Forwarded from 2015</t>
  </si>
  <si>
    <t>2016</t>
  </si>
  <si>
    <t>in 2018 and remain same until 2020</t>
  </si>
  <si>
    <t>from previous year</t>
  </si>
  <si>
    <t>of taxes collected</t>
  </si>
  <si>
    <r>
      <t xml:space="preserve">Total Taxes Collected </t>
    </r>
    <r>
      <rPr>
        <b/>
        <sz val="11"/>
        <color rgb="FFFF0000"/>
        <rFont val="Calibri"/>
        <family val="2"/>
        <scheme val="minor"/>
      </rPr>
      <t>II.A</t>
    </r>
  </si>
  <si>
    <r>
      <t xml:space="preserve">Reserve: Total               </t>
    </r>
    <r>
      <rPr>
        <b/>
        <sz val="11"/>
        <color rgb="FFFF0000"/>
        <rFont val="Calibri"/>
        <family val="2"/>
        <scheme val="minor"/>
      </rPr>
      <t>II.B</t>
    </r>
  </si>
  <si>
    <r>
      <t xml:space="preserve">Reserve: Payroll Portion  </t>
    </r>
    <r>
      <rPr>
        <b/>
        <sz val="11"/>
        <color rgb="FFFF0000"/>
        <rFont val="Calibri"/>
        <family val="2"/>
        <scheme val="minor"/>
      </rPr>
      <t>II.C</t>
    </r>
  </si>
  <si>
    <r>
      <t xml:space="preserve">Reserve: Unexpected Expenses Portion </t>
    </r>
    <r>
      <rPr>
        <b/>
        <sz val="11"/>
        <color rgb="FFFF0000"/>
        <rFont val="Calibri"/>
        <family val="2"/>
        <scheme val="minor"/>
      </rPr>
      <t>II.C</t>
    </r>
  </si>
  <si>
    <r>
      <t xml:space="preserve">Park &amp; Leisure Facilities - Actual Expense </t>
    </r>
    <r>
      <rPr>
        <b/>
        <sz val="11"/>
        <color rgb="FFFF0000"/>
        <rFont val="Calibri"/>
        <family val="2"/>
        <scheme val="minor"/>
      </rPr>
      <t>II.D</t>
    </r>
  </si>
  <si>
    <r>
      <t xml:space="preserve">Police &amp; Fire Dept - Actual Expense        </t>
    </r>
    <r>
      <rPr>
        <b/>
        <sz val="11"/>
        <color rgb="FFFF0000"/>
        <rFont val="Calibri"/>
        <family val="2"/>
        <scheme val="minor"/>
      </rPr>
      <t xml:space="preserve"> II.D</t>
    </r>
  </si>
  <si>
    <r>
      <t xml:space="preserve">Provincial Tax                                                  </t>
    </r>
    <r>
      <rPr>
        <b/>
        <sz val="11"/>
        <color rgb="FFFF0000"/>
        <rFont val="Calibri"/>
        <family val="2"/>
        <scheme val="minor"/>
      </rPr>
      <t xml:space="preserve"> II.D</t>
    </r>
  </si>
  <si>
    <r>
      <t xml:space="preserve">Road Const &amp; Maint - Actual Expense  </t>
    </r>
    <r>
      <rPr>
        <b/>
        <sz val="11"/>
        <color rgb="FFFF0000"/>
        <rFont val="Calibri"/>
        <family val="2"/>
        <scheme val="minor"/>
      </rPr>
      <t xml:space="preserve">  II.D</t>
    </r>
  </si>
  <si>
    <r>
      <t xml:space="preserve">Snow Removal - Actual Expense              </t>
    </r>
    <r>
      <rPr>
        <b/>
        <sz val="11"/>
        <color rgb="FFFF0000"/>
        <rFont val="Calibri"/>
        <family val="2"/>
        <scheme val="minor"/>
      </rPr>
      <t>II.D</t>
    </r>
  </si>
  <si>
    <r>
      <t xml:space="preserve">Support Services - Actual Expense         </t>
    </r>
    <r>
      <rPr>
        <b/>
        <sz val="11"/>
        <color rgb="FFFF0000"/>
        <rFont val="Calibri"/>
        <family val="2"/>
        <scheme val="minor"/>
      </rPr>
      <t>II.D</t>
    </r>
  </si>
  <si>
    <r>
      <t xml:space="preserve">Total Expenses from Services and Tax     </t>
    </r>
    <r>
      <rPr>
        <b/>
        <sz val="11"/>
        <color rgb="FFFF0000"/>
        <rFont val="Calibri"/>
        <family val="2"/>
        <scheme val="minor"/>
      </rPr>
      <t>II.E</t>
    </r>
  </si>
  <si>
    <r>
      <t xml:space="preserve">Forwarded from last year                            </t>
    </r>
    <r>
      <rPr>
        <b/>
        <sz val="11"/>
        <color rgb="FFFF0000"/>
        <rFont val="Calibri"/>
        <family val="2"/>
        <scheme val="minor"/>
      </rPr>
      <t>II.F</t>
    </r>
  </si>
  <si>
    <r>
      <t xml:space="preserve">Balance                                                               </t>
    </r>
    <r>
      <rPr>
        <b/>
        <sz val="11"/>
        <color rgb="FFFF0000"/>
        <rFont val="Calibri"/>
        <family val="2"/>
        <scheme val="minor"/>
      </rPr>
      <t>II.G</t>
    </r>
  </si>
  <si>
    <r>
      <t xml:space="preserve">Extra Needed:                                                 </t>
    </r>
    <r>
      <rPr>
        <b/>
        <sz val="11"/>
        <color rgb="FFFF0000"/>
        <rFont val="Calibri"/>
        <family val="2"/>
        <scheme val="minor"/>
      </rPr>
      <t>II.H</t>
    </r>
  </si>
  <si>
    <r>
      <t xml:space="preserve">Covered by UEP?                                           </t>
    </r>
    <r>
      <rPr>
        <b/>
        <sz val="11"/>
        <color rgb="FFFF0000"/>
        <rFont val="Calibri"/>
        <family val="2"/>
        <scheme val="minor"/>
      </rPr>
      <t>II.I</t>
    </r>
  </si>
  <si>
    <r>
      <t xml:space="preserve">Reserve:Total (What if Analysis) </t>
    </r>
    <r>
      <rPr>
        <b/>
        <sz val="11"/>
        <color rgb="FFFF0000"/>
        <rFont val="Calibri"/>
        <family val="2"/>
        <scheme val="minor"/>
      </rPr>
      <t>II.J</t>
    </r>
  </si>
  <si>
    <r>
      <rPr>
        <b/>
        <sz val="11"/>
        <color theme="1"/>
        <rFont val="Calibri"/>
        <family val="2"/>
        <scheme val="minor"/>
      </rPr>
      <t>Two Variable Table (What if Analysis)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II.K</t>
    </r>
  </si>
  <si>
    <t>II.I GOAL SEEK FIRST SCREENSHOT</t>
  </si>
  <si>
    <t>II.I GOAL SEAK SECOND SCREENSHOT</t>
  </si>
  <si>
    <r>
      <rPr>
        <b/>
        <sz val="11"/>
        <color rgb="FFFF0000"/>
        <rFont val="Calibri"/>
        <family val="2"/>
        <scheme val="minor"/>
      </rPr>
      <t xml:space="preserve">(Part II:R) </t>
    </r>
    <r>
      <rPr>
        <b/>
        <sz val="11"/>
        <color theme="1"/>
        <rFont val="Calibri"/>
        <family val="2"/>
        <scheme val="minor"/>
      </rPr>
      <t xml:space="preserve">If the Reserve rate on this sheet only changes from 20% to 22% then the cells which will be recalculated will be cells </t>
    </r>
    <r>
      <rPr>
        <b/>
        <sz val="11"/>
        <color rgb="FFFF0000"/>
        <rFont val="Calibri"/>
        <family val="2"/>
        <scheme val="minor"/>
      </rPr>
      <t>B13:F15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B24:F26</t>
    </r>
    <r>
      <rPr>
        <b/>
        <sz val="11"/>
        <color theme="1"/>
        <rFont val="Calibri"/>
        <family val="2"/>
        <scheme val="minor"/>
      </rPr>
      <t>, and</t>
    </r>
    <r>
      <rPr>
        <b/>
        <sz val="11"/>
        <color rgb="FFFF0000"/>
        <rFont val="Calibri"/>
        <family val="2"/>
        <scheme val="minor"/>
      </rPr>
      <t xml:space="preserve"> E5:EO </t>
    </r>
    <r>
      <rPr>
        <b/>
        <sz val="11"/>
        <color theme="1"/>
        <rFont val="Calibri"/>
        <family val="2"/>
        <scheme val="minor"/>
      </rPr>
      <t>which is the what-if analysis data table.</t>
    </r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</si>
  <si>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</si>
  <si>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</si>
  <si>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</si>
  <si>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</si>
  <si>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</si>
  <si>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</si>
  <si>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</si>
  <si>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</si>
  <si>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</si>
  <si>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0</t>
  </si>
  <si>
    <t>Total Actual Expenses Snow Removal</t>
  </si>
  <si>
    <t>Comparison Calculations:</t>
  </si>
  <si>
    <t xml:space="preserve">Comparison Regions: Proportion of Population (2011) </t>
  </si>
  <si>
    <t>Percentage of Total Population</t>
  </si>
  <si>
    <t>Row Labels</t>
  </si>
  <si>
    <t>Grand Total</t>
  </si>
  <si>
    <t>Sum of Total Taxes Collected</t>
  </si>
  <si>
    <t>Values</t>
  </si>
  <si>
    <t>Number of Cities or Towns</t>
  </si>
  <si>
    <t>Sum of Population in 2011</t>
  </si>
  <si>
    <t>Sum of Land Area (km²)</t>
  </si>
  <si>
    <t>Region</t>
  </si>
  <si>
    <t>Population Density</t>
  </si>
  <si>
    <t>Sum of Support Services (I.E)</t>
  </si>
  <si>
    <t>Sum of Support Services - Actual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</si>
</sst>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44" fontId="0" fillId="0" borderId="0" xfId="1" applyFont="1"/>
    <xf numFmtId="44" fontId="0" fillId="0" borderId="0" xfId="1" applyFont="1" applyFill="1"/>
    <xf numFmtId="164" fontId="4" fillId="0" borderId="0" xfId="0" applyNumberFormat="1" applyFont="1" applyFill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Fill="1"/>
    <xf numFmtId="9" fontId="0" fillId="0" borderId="0" xfId="0" applyNumberFormat="1" applyFont="1"/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0" fillId="0" borderId="0" xfId="2" applyFont="1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1" fontId="0" fillId="0" borderId="0" xfId="0" applyNumberFormat="1"/>
    <xf numFmtId="164" fontId="0" fillId="0" borderId="0" xfId="0" applyNumberFormat="1" applyFont="1"/>
    <xf numFmtId="0" fontId="2" fillId="0" borderId="0" xfId="0" applyFont="1"/>
    <xf numFmtId="49" fontId="0" fillId="0" borderId="0" xfId="0" applyNumberForma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49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2" fillId="0" borderId="7" xfId="0" applyFont="1" applyBorder="1"/>
    <xf numFmtId="0" fontId="2" fillId="0" borderId="10" xfId="0" applyFont="1" applyBorder="1"/>
    <xf numFmtId="0" fontId="0" fillId="0" borderId="11" xfId="0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15" xfId="0" applyFont="1" applyBorder="1"/>
    <xf numFmtId="9" fontId="0" fillId="0" borderId="0" xfId="0" applyNumberFormat="1" applyBorder="1"/>
    <xf numFmtId="10" fontId="0" fillId="0" borderId="0" xfId="0" applyNumberFormat="1" applyBorder="1"/>
    <xf numFmtId="8" fontId="0" fillId="0" borderId="13" xfId="0" applyNumberFormat="1" applyBorder="1"/>
    <xf numFmtId="9" fontId="0" fillId="0" borderId="16" xfId="0" applyNumberFormat="1" applyBorder="1" applyAlignment="1">
      <alignment wrapText="1"/>
    </xf>
    <xf numFmtId="0" fontId="0" fillId="0" borderId="17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2" xfId="0" applyBorder="1" applyAlignment="1">
      <alignment horizontal="center"/>
    </xf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1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6" xfId="0" applyNumberFormat="1" applyBorder="1"/>
    <xf numFmtId="8" fontId="0" fillId="0" borderId="0" xfId="0" applyNumberFormat="1" applyBorder="1"/>
    <xf numFmtId="164" fontId="0" fillId="0" borderId="12" xfId="0" applyNumberFormat="1" applyBorder="1"/>
    <xf numFmtId="9" fontId="2" fillId="0" borderId="16" xfId="0" applyNumberFormat="1" applyFont="1" applyBorder="1"/>
    <xf numFmtId="9" fontId="2" fillId="0" borderId="17" xfId="0" applyNumberFormat="1" applyFont="1" applyBorder="1"/>
    <xf numFmtId="164" fontId="2" fillId="0" borderId="10" xfId="0" applyNumberFormat="1" applyFont="1" applyBorder="1"/>
    <xf numFmtId="10" fontId="2" fillId="0" borderId="0" xfId="0" applyNumberFormat="1" applyFont="1" applyBorder="1"/>
    <xf numFmtId="10" fontId="2" fillId="0" borderId="11" xfId="0" applyNumberFormat="1" applyFont="1" applyBorder="1"/>
    <xf numFmtId="10" fontId="0" fillId="0" borderId="10" xfId="0" applyNumberFormat="1" applyBorder="1"/>
    <xf numFmtId="10" fontId="0" fillId="0" borderId="12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7" xfId="0" applyNumberFormat="1" applyBorder="1"/>
    <xf numFmtId="0" fontId="0" fillId="3" borderId="0" xfId="0" applyFill="1"/>
    <xf numFmtId="0" fontId="0" fillId="2" borderId="0" xfId="0" applyFill="1"/>
    <xf numFmtId="0" fontId="3" fillId="3" borderId="0" xfId="0" applyFont="1" applyFill="1"/>
    <xf numFmtId="0" fontId="3" fillId="4" borderId="16" xfId="0" applyFont="1" applyFill="1" applyBorder="1" applyAlignment="1">
      <alignment horizontal="center" wrapText="1"/>
    </xf>
    <xf numFmtId="0" fontId="3" fillId="4" borderId="17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3" fillId="4" borderId="14" xfId="0" applyFont="1" applyFill="1" applyBorder="1" applyAlignment="1">
      <alignment horizontal="center" wrapText="1"/>
    </xf>
    <xf numFmtId="0" fontId="5" fillId="4" borderId="15" xfId="0" applyFont="1" applyFill="1" applyBorder="1" applyAlignment="1">
      <alignment horizontal="center" wrapText="1"/>
    </xf>
    <xf numFmtId="0" fontId="2" fillId="0" borderId="17" xfId="0" applyFont="1" applyBorder="1"/>
    <xf numFmtId="0" fontId="0" fillId="0" borderId="10" xfId="0" applyBorder="1"/>
    <xf numFmtId="0" fontId="2" fillId="0" borderId="11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9" fontId="0" fillId="0" borderId="11" xfId="2" applyFont="1" applyBorder="1"/>
    <xf numFmtId="9" fontId="0" fillId="0" borderId="14" xfId="2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2" xfId="0" applyBorder="1"/>
  </cellXfs>
  <cellStyles count="3">
    <cellStyle name="Currency" xfId="1" builtinId="4"/>
    <cellStyle name="Normal" xfId="0" builtinId="0"/>
    <cellStyle name="Percent" xfId="2" builtinId="5"/>
  </cellStyles>
  <dxfs count="8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30" formatCode="@"/>
    </dxf>
    <dxf>
      <alignment horizontal="center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Chart1!$B$2</c:f>
              <c:strCache>
                <c:ptCount val="1"/>
                <c:pt idx="0">
                  <c:v>Total Actual Expenses Snow Removal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Chart1!$A$3:$A$12</c:f>
              <c:strCache>
                <c:ptCount val="10"/>
                <c:pt idx="0">
                  <c:v>Region 0</c:v>
                </c:pt>
                <c:pt idx="1">
                  <c:v>Region 1</c:v>
                </c:pt>
                <c:pt idx="2">
                  <c:v>Region 2</c:v>
                </c:pt>
                <c:pt idx="3">
                  <c:v>Region 3</c:v>
                </c:pt>
                <c:pt idx="4">
                  <c:v>Region 4</c:v>
                </c:pt>
                <c:pt idx="5">
                  <c:v>Region 5</c:v>
                </c:pt>
                <c:pt idx="6">
                  <c:v>Region 6</c:v>
                </c:pt>
                <c:pt idx="7">
                  <c:v>Region 7</c:v>
                </c:pt>
                <c:pt idx="8">
                  <c:v>Region 8</c:v>
                </c:pt>
                <c:pt idx="9">
                  <c:v>Region 9</c:v>
                </c:pt>
              </c:strCache>
            </c:strRef>
          </c:cat>
          <c:val>
            <c:numRef>
              <c:f>Chart1!$B$3:$B$12</c:f>
              <c:numCache>
                <c:formatCode>"$"#,##0.00</c:formatCode>
                <c:ptCount val="10"/>
                <c:pt idx="0">
                  <c:v>4468017.68</c:v>
                </c:pt>
                <c:pt idx="1">
                  <c:v>1485159.5199999998</c:v>
                </c:pt>
                <c:pt idx="2">
                  <c:v>1737303.6300000001</c:v>
                </c:pt>
                <c:pt idx="3">
                  <c:v>5590429.209999999</c:v>
                </c:pt>
                <c:pt idx="4">
                  <c:v>2409753.27</c:v>
                </c:pt>
                <c:pt idx="5">
                  <c:v>2155769.7500000005</c:v>
                </c:pt>
                <c:pt idx="6">
                  <c:v>2034324.3200000005</c:v>
                </c:pt>
                <c:pt idx="7">
                  <c:v>3226001.4600000004</c:v>
                </c:pt>
                <c:pt idx="8">
                  <c:v>19387621.680000003</c:v>
                </c:pt>
                <c:pt idx="9">
                  <c:v>7935747.6799999997</c:v>
                </c:pt>
              </c:numCache>
            </c:numRef>
          </c:val>
        </c:ser>
        <c:ser>
          <c:idx val="1"/>
          <c:order val="1"/>
          <c:tx>
            <c:strRef>
              <c:f>Chart1!$C$2</c:f>
              <c:strCache>
                <c:ptCount val="1"/>
                <c:pt idx="0">
                  <c:v>Total Taxes Collected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Chart1!$A$3:$A$12</c:f>
              <c:strCache>
                <c:ptCount val="10"/>
                <c:pt idx="0">
                  <c:v>Region 0</c:v>
                </c:pt>
                <c:pt idx="1">
                  <c:v>Region 1</c:v>
                </c:pt>
                <c:pt idx="2">
                  <c:v>Region 2</c:v>
                </c:pt>
                <c:pt idx="3">
                  <c:v>Region 3</c:v>
                </c:pt>
                <c:pt idx="4">
                  <c:v>Region 4</c:v>
                </c:pt>
                <c:pt idx="5">
                  <c:v>Region 5</c:v>
                </c:pt>
                <c:pt idx="6">
                  <c:v>Region 6</c:v>
                </c:pt>
                <c:pt idx="7">
                  <c:v>Region 7</c:v>
                </c:pt>
                <c:pt idx="8">
                  <c:v>Region 8</c:v>
                </c:pt>
                <c:pt idx="9">
                  <c:v>Region 9</c:v>
                </c:pt>
              </c:strCache>
            </c:strRef>
          </c:cat>
          <c:val>
            <c:numRef>
              <c:f>Chart1!$C$3:$C$12</c:f>
              <c:numCache>
                <c:formatCode>"$"#,##0.00</c:formatCode>
                <c:ptCount val="10"/>
                <c:pt idx="0">
                  <c:v>19373970</c:v>
                </c:pt>
                <c:pt idx="1">
                  <c:v>6506510</c:v>
                </c:pt>
                <c:pt idx="2">
                  <c:v>7522002.5</c:v>
                </c:pt>
                <c:pt idx="3">
                  <c:v>24621575</c:v>
                </c:pt>
                <c:pt idx="4">
                  <c:v>10556457.5</c:v>
                </c:pt>
                <c:pt idx="5">
                  <c:v>9412604.5</c:v>
                </c:pt>
                <c:pt idx="6">
                  <c:v>8729460</c:v>
                </c:pt>
                <c:pt idx="7">
                  <c:v>14008487.5</c:v>
                </c:pt>
                <c:pt idx="8">
                  <c:v>86348895.5</c:v>
                </c:pt>
                <c:pt idx="9">
                  <c:v>35018431.25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784328"/>
        <c:axId val="358783544"/>
      </c:barChart>
      <c:catAx>
        <c:axId val="35878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83544"/>
        <c:crosses val="autoZero"/>
        <c:auto val="1"/>
        <c:lblAlgn val="ctr"/>
        <c:lblOffset val="100"/>
        <c:noMultiLvlLbl val="0"/>
      </c:catAx>
      <c:valAx>
        <c:axId val="35878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78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Chart2!$B$2</c:f>
              <c:strCache>
                <c:ptCount val="1"/>
                <c:pt idx="0">
                  <c:v>Percentage of Total 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Chart2!$A$3:$A$12</c:f>
              <c:strCache>
                <c:ptCount val="10"/>
                <c:pt idx="0">
                  <c:v>Region 0</c:v>
                </c:pt>
                <c:pt idx="1">
                  <c:v>Region 1</c:v>
                </c:pt>
                <c:pt idx="2">
                  <c:v>Region 2</c:v>
                </c:pt>
                <c:pt idx="3">
                  <c:v>Region 3</c:v>
                </c:pt>
                <c:pt idx="4">
                  <c:v>Region 4</c:v>
                </c:pt>
                <c:pt idx="5">
                  <c:v>Region 5</c:v>
                </c:pt>
                <c:pt idx="6">
                  <c:v>Region 6</c:v>
                </c:pt>
                <c:pt idx="7">
                  <c:v>Region 7</c:v>
                </c:pt>
                <c:pt idx="8">
                  <c:v>Region 8</c:v>
                </c:pt>
                <c:pt idx="9">
                  <c:v>Region 9</c:v>
                </c:pt>
              </c:strCache>
            </c:strRef>
          </c:cat>
          <c:val>
            <c:numRef>
              <c:f>Chart2!$B$3:$B$12</c:f>
              <c:numCache>
                <c:formatCode>0%</c:formatCode>
                <c:ptCount val="10"/>
                <c:pt idx="0">
                  <c:v>8.0392838329060023E-2</c:v>
                </c:pt>
                <c:pt idx="1">
                  <c:v>7.1553320174604529E-2</c:v>
                </c:pt>
                <c:pt idx="2">
                  <c:v>5.7260142822481756E-2</c:v>
                </c:pt>
                <c:pt idx="3">
                  <c:v>3.4238924918741573E-2</c:v>
                </c:pt>
                <c:pt idx="4">
                  <c:v>0.32777912570957679</c:v>
                </c:pt>
                <c:pt idx="5">
                  <c:v>5.0178036289238476E-2</c:v>
                </c:pt>
                <c:pt idx="6">
                  <c:v>6.5094176716044685E-2</c:v>
                </c:pt>
                <c:pt idx="7">
                  <c:v>9.0847688806992927E-2</c:v>
                </c:pt>
                <c:pt idx="8">
                  <c:v>5.6477613767265365E-2</c:v>
                </c:pt>
                <c:pt idx="9">
                  <c:v>0.16617813246599386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Five</a:t>
            </a:r>
            <a:r>
              <a:rPr lang="en-CA" baseline="0"/>
              <a:t> Year Period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'St.John''s Municipality Account'!$A$12</c:f>
              <c:strCache>
                <c:ptCount val="1"/>
                <c:pt idx="0">
                  <c:v>Total Taxes Collected II.A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'St.John''s Municipality Account'!$B$11:$F$11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'St.John''s Municipality Account'!$B$12:$F$12</c:f>
              <c:numCache>
                <c:formatCode>"$"#,##0.00</c:formatCode>
                <c:ptCount val="5"/>
                <c:pt idx="0">
                  <c:v>70073520</c:v>
                </c:pt>
                <c:pt idx="1">
                  <c:v>70073520</c:v>
                </c:pt>
                <c:pt idx="2">
                  <c:v>73577196</c:v>
                </c:pt>
                <c:pt idx="3">
                  <c:v>73577196</c:v>
                </c:pt>
                <c:pt idx="4">
                  <c:v>73577196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'St.John''s Municipality Account'!$A$23</c:f>
              <c:strCache>
                <c:ptCount val="1"/>
                <c:pt idx="0">
                  <c:v>Total Expenses from Services and Tax     II.E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'St.John''s Municipality Account'!$B$11:$F$11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'St.John''s Municipality Account'!$B$23:$F$23</c:f>
              <c:numCache>
                <c:formatCode>"$"#,##0.00</c:formatCode>
                <c:ptCount val="5"/>
                <c:pt idx="0">
                  <c:v>56065823.350000001</c:v>
                </c:pt>
                <c:pt idx="1">
                  <c:v>56098428.558849998</c:v>
                </c:pt>
                <c:pt idx="2">
                  <c:v>56131203.058316946</c:v>
                </c:pt>
                <c:pt idx="3">
                  <c:v>56164147.213322721</c:v>
                </c:pt>
                <c:pt idx="4">
                  <c:v>56197261.390169844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'St.John''s Municipality Account'!$A$25</c:f>
              <c:strCache>
                <c:ptCount val="1"/>
                <c:pt idx="0">
                  <c:v>Balance                                                               II.G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'St.John''s Municipality Account'!$B$11:$F$11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'St.John''s Municipality Account'!$B$25:$F$25</c:f>
              <c:numCache>
                <c:formatCode>"$"#,##0.00</c:formatCode>
                <c:ptCount val="5"/>
                <c:pt idx="0">
                  <c:v>-5602362.3500000015</c:v>
                </c:pt>
                <c:pt idx="1">
                  <c:v>-5641974.9088499993</c:v>
                </c:pt>
                <c:pt idx="2">
                  <c:v>-2911421.1671669483</c:v>
                </c:pt>
                <c:pt idx="3">
                  <c:v>-213811.58048967272</c:v>
                </c:pt>
                <c:pt idx="4">
                  <c:v>2450683.8293404877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157976"/>
        <c:axId val="4431587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'St.John''s Municipality Account'!$A$13</c15:sqref>
                        </c15:formulaRef>
                      </c:ext>
                    </c:extLst>
                    <c:strCache>
                      <c:ptCount val="1"/>
                      <c:pt idx="0">
                        <c:v>Reserve: Total               II.B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'St.John''s Municipality Account'!$B$13:$F$13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14014704</c:v>
                      </c:pt>
                      <c:pt idx="1">
                        <c:v>14014704</c:v>
                      </c:pt>
                      <c:pt idx="2">
                        <c:v>14715439.200000001</c:v>
                      </c:pt>
                      <c:pt idx="3">
                        <c:v>14715439.200000001</c:v>
                      </c:pt>
                      <c:pt idx="4">
                        <c:v>14715439.200000001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Account'!$A$14</c15:sqref>
                        </c15:formulaRef>
                      </c:ext>
                    </c:extLst>
                    <c:strCache>
                      <c:ptCount val="1"/>
                      <c:pt idx="0">
                        <c:v>Reserve: Payroll Portion  II.C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Account'!$B$14:$F$14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8408822.4000000004</c:v>
                      </c:pt>
                      <c:pt idx="1">
                        <c:v>8408822.4000000004</c:v>
                      </c:pt>
                      <c:pt idx="2">
                        <c:v>8829263.5199999996</c:v>
                      </c:pt>
                      <c:pt idx="3">
                        <c:v>8829263.5199999996</c:v>
                      </c:pt>
                      <c:pt idx="4">
                        <c:v>8829263.5199999996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Account'!$A$15</c15:sqref>
                        </c15:formulaRef>
                      </c:ext>
                    </c:extLst>
                    <c:strCache>
                      <c:ptCount val="1"/>
                      <c:pt idx="0">
                        <c:v>Reserve: Unexpected Expenses Portion II.C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Account'!$B$15:$F$15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5605881.6000000006</c:v>
                      </c:pt>
                      <c:pt idx="1">
                        <c:v>5605881.6000000006</c:v>
                      </c:pt>
                      <c:pt idx="2">
                        <c:v>5886175.6800000006</c:v>
                      </c:pt>
                      <c:pt idx="3">
                        <c:v>5886175.6800000006</c:v>
                      </c:pt>
                      <c:pt idx="4">
                        <c:v>5886175.6800000006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Account'!$A$16</c15:sqref>
                        </c15:formulaRef>
                      </c:ext>
                    </c:extLst>
                    <c:strCache>
                      <c:ptCount val="1"/>
                      <c:pt idx="0">
                        <c:v>Park &amp; Leisure Facilities - Actual Expense II.D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Account'!$B$16:$F$16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4204411.2</c:v>
                      </c:pt>
                      <c:pt idx="1">
                        <c:v>4204411.2</c:v>
                      </c:pt>
                      <c:pt idx="2">
                        <c:v>4204411.2</c:v>
                      </c:pt>
                      <c:pt idx="3">
                        <c:v>4204411.2</c:v>
                      </c:pt>
                      <c:pt idx="4">
                        <c:v>4204411.2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Account'!$A$17</c15:sqref>
                        </c15:formulaRef>
                      </c:ext>
                    </c:extLst>
                    <c:strCache>
                      <c:ptCount val="1"/>
                      <c:pt idx="0">
                        <c:v>Police &amp; Fire Dept - Actual Expense         II.D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Account'!$B$17:$F$17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8661087.0700000003</c:v>
                      </c:pt>
                      <c:pt idx="1">
                        <c:v>8661087.0700000003</c:v>
                      </c:pt>
                      <c:pt idx="2">
                        <c:v>8661087.0700000003</c:v>
                      </c:pt>
                      <c:pt idx="3">
                        <c:v>8661087.0700000003</c:v>
                      </c:pt>
                      <c:pt idx="4">
                        <c:v>8661087.0700000003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Account'!$A$18</c15:sqref>
                        </c15:formulaRef>
                      </c:ext>
                    </c:extLst>
                    <c:strCache>
                      <c:ptCount val="1"/>
                      <c:pt idx="0">
                        <c:v>Provincial Tax                                                   II.D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Account'!$B$18:$F$18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10511028</c:v>
                      </c:pt>
                      <c:pt idx="1">
                        <c:v>10511028</c:v>
                      </c:pt>
                      <c:pt idx="2">
                        <c:v>10511028</c:v>
                      </c:pt>
                      <c:pt idx="3">
                        <c:v>10511028</c:v>
                      </c:pt>
                      <c:pt idx="4">
                        <c:v>10511028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Account'!$A$19</c15:sqref>
                        </c15:formulaRef>
                      </c:ext>
                    </c:extLst>
                    <c:strCache>
                      <c:ptCount val="1"/>
                      <c:pt idx="0">
                        <c:v>Road Const &amp; Maint - Actual Expense    II.D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Account'!$B$19:$F$19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9908395.7300000004</c:v>
                      </c:pt>
                      <c:pt idx="1">
                        <c:v>9908395.7300000004</c:v>
                      </c:pt>
                      <c:pt idx="2">
                        <c:v>9908395.7300000004</c:v>
                      </c:pt>
                      <c:pt idx="3">
                        <c:v>9908395.7300000004</c:v>
                      </c:pt>
                      <c:pt idx="4">
                        <c:v>9908395.7300000004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Account'!$A$20</c15:sqref>
                        </c15:formulaRef>
                      </c:ext>
                    </c:extLst>
                    <c:strCache>
                      <c:ptCount val="1"/>
                      <c:pt idx="0">
                        <c:v>Snow Removal - Actual Expense              II.D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Account'!$B$20:$F$20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15633402.310000001</c:v>
                      </c:pt>
                      <c:pt idx="1">
                        <c:v>15680302.516930001</c:v>
                      </c:pt>
                      <c:pt idx="2">
                        <c:v>15727343.42448079</c:v>
                      </c:pt>
                      <c:pt idx="3">
                        <c:v>15774525.454754233</c:v>
                      </c:pt>
                      <c:pt idx="4">
                        <c:v>15821849.031118495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Account'!$A$21</c15:sqref>
                        </c15:formulaRef>
                      </c:ext>
                    </c:extLst>
                    <c:strCache>
                      <c:ptCount val="1"/>
                      <c:pt idx="0">
                        <c:v>Support Services - Actual Expense         II.D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Account'!$B$21:$F$21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>
                        <c:v>7147499.04</c:v>
                      </c:pt>
                      <c:pt idx="1">
                        <c:v>7133204.0419199998</c:v>
                      </c:pt>
                      <c:pt idx="2">
                        <c:v>7118937.6338361595</c:v>
                      </c:pt>
                      <c:pt idx="3">
                        <c:v>7104699.7585684871</c:v>
                      </c:pt>
                      <c:pt idx="4">
                        <c:v>7090490.3590513505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Account'!$B$22:$F$22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Account'!$A$24</c15:sqref>
                        </c15:formulaRef>
                      </c:ext>
                    </c:extLst>
                    <c:strCache>
                      <c:ptCount val="1"/>
                      <c:pt idx="0">
                        <c:v>Forwarded from last year                            II.F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Account'!$B$11:$F$11</c15:sqref>
                        </c15:formulaRef>
                      </c:ext>
                    </c:extLst>
                    <c:strCache>
                      <c:ptCount val="5"/>
                      <c:pt idx="0">
                        <c:v>2016</c:v>
                      </c:pt>
                      <c:pt idx="1">
                        <c:v>2017</c:v>
                      </c:pt>
                      <c:pt idx="2">
                        <c:v>2018</c:v>
                      </c:pt>
                      <c:pt idx="3">
                        <c:v>2019</c:v>
                      </c:pt>
                      <c:pt idx="4">
                        <c:v>2020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'St.John''s Municipality Account'!$B$24:$F$24</c15:sqref>
                        </c15:formulaRef>
                      </c:ext>
                    </c:extLst>
                    <c:numCache>
                      <c:formatCode>"$"#,##0.00</c:formatCode>
                      <c:ptCount val="5"/>
                      <c:pt idx="0" formatCode="&quot;$&quot;#,##0.00_);[Red]\(&quot;$&quot;#,##0.00\)">
                        <c:v>-5595355</c:v>
                      </c:pt>
                      <c:pt idx="1">
                        <c:v>-5602362.3500000015</c:v>
                      </c:pt>
                      <c:pt idx="2">
                        <c:v>-5641974.9088499993</c:v>
                      </c:pt>
                      <c:pt idx="3">
                        <c:v>-2911421.1671669483</c:v>
                      </c:pt>
                      <c:pt idx="4">
                        <c:v>-213811.58048967272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4315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58760"/>
        <c:crosses val="autoZero"/>
        <c:auto val="1"/>
        <c:lblAlgn val="ctr"/>
        <c:lblOffset val="100"/>
        <c:noMultiLvlLbl val="0"/>
      </c:catAx>
      <c:valAx>
        <c:axId val="44315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57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30</xdr:row>
      <xdr:rowOff>38100</xdr:rowOff>
    </xdr:from>
    <xdr:to>
      <xdr:col>7</xdr:col>
      <xdr:colOff>241847</xdr:colOff>
      <xdr:row>58</xdr:row>
      <xdr:rowOff>176100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6010275"/>
          <a:ext cx="10243097" cy="5472000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64</xdr:row>
      <xdr:rowOff>0</xdr:rowOff>
    </xdr:from>
    <xdr:to>
      <xdr:col>7</xdr:col>
      <xdr:colOff>747400</xdr:colOff>
      <xdr:row>93</xdr:row>
      <xdr:rowOff>163500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" y="12449175"/>
          <a:ext cx="10767700" cy="568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476249</xdr:colOff>
      <xdr:row>0</xdr:row>
      <xdr:rowOff>28575</xdr:rowOff>
    </xdr:from>
    <xdr:to>
      <xdr:col>15</xdr:col>
      <xdr:colOff>0</xdr:colOff>
      <xdr:row>27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0</xdr:row>
      <xdr:rowOff>19051</xdr:rowOff>
    </xdr:from>
    <xdr:to>
      <xdr:col>15</xdr:col>
      <xdr:colOff>133350</xdr:colOff>
      <xdr:row>24</xdr:row>
      <xdr:rowOff>176213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0</xdr:row>
      <xdr:rowOff>114300</xdr:rowOff>
    </xdr:from>
    <xdr:to>
      <xdr:col>15</xdr:col>
      <xdr:colOff>447675</xdr:colOff>
      <xdr:row>20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ndon" refreshedDate="42797.960500810186" createdVersion="5" refreshedVersion="5" minRefreshableVersion="3" recordCount="272">
  <cacheSource type="worksheet">
    <worksheetSource ref="A1:D273" sheet="Accounts"/>
  </cacheSource>
  <cacheFields count="4">
    <cacheField name="MID" numFmtId="0">
      <sharedItems count="272">
        <s v="001"/>
        <s v="002"/>
        <s v="003"/>
        <s v="004"/>
        <s v="005"/>
        <s v="006"/>
        <s v="007"/>
        <s v="008"/>
        <s v="009"/>
        <s v="010"/>
        <s v="011"/>
        <s v="012"/>
        <s v="013"/>
        <s v="014"/>
        <s v="015"/>
        <s v="016"/>
        <s v="017"/>
        <s v="018"/>
        <s v="019"/>
        <s v="020"/>
        <s v="021"/>
        <s v="022"/>
        <s v="023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8"/>
        <s v="039"/>
        <s v="040"/>
        <s v="041"/>
        <s v="042"/>
        <s v="043"/>
        <s v="044"/>
        <s v="045"/>
        <s v="046"/>
        <s v="047"/>
        <s v="048"/>
        <s v="049"/>
        <s v="050"/>
        <s v="051"/>
        <s v="052"/>
        <s v="053"/>
        <s v="054"/>
        <s v="055"/>
        <s v="056"/>
        <s v="057"/>
        <s v="058"/>
        <s v="059"/>
        <s v="060"/>
        <s v="061"/>
        <s v="062"/>
        <s v="063"/>
        <s v="064"/>
        <s v="065"/>
        <s v="066"/>
        <s v="067"/>
        <s v="068"/>
        <s v="069"/>
        <s v="070"/>
        <s v="071"/>
        <s v="072"/>
        <s v="073"/>
        <s v="074"/>
        <s v="075"/>
        <s v="076"/>
        <s v="077"/>
        <s v="078"/>
        <s v="079"/>
        <s v="080"/>
        <s v="081"/>
        <s v="082"/>
        <s v="083"/>
        <s v="084"/>
        <s v="085"/>
        <s v="086"/>
        <s v="087"/>
        <s v="088"/>
        <s v="089"/>
        <s v="090"/>
        <s v="091"/>
        <s v="092"/>
        <s v="093"/>
        <s v="094"/>
        <s v="095"/>
        <s v="096"/>
        <s v="097"/>
        <s v="098"/>
        <s v="099"/>
        <s v="100"/>
        <s v="101"/>
        <s v="102"/>
        <s v="103"/>
        <s v="104"/>
        <s v="105"/>
        <s v="106"/>
        <s v="107"/>
        <s v="108"/>
        <s v="109"/>
        <s v="110"/>
        <s v="111"/>
        <s v="112"/>
        <s v="113"/>
        <s v="114"/>
        <s v="115"/>
        <s v="116"/>
        <s v="117"/>
        <s v="118"/>
        <s v="119"/>
        <s v="120"/>
        <s v="121"/>
        <s v="122"/>
        <s v="123"/>
        <s v="124"/>
        <s v="125"/>
        <s v="126"/>
        <s v="127"/>
        <s v="128"/>
        <s v="129"/>
        <s v="130"/>
        <s v="131"/>
        <s v="132"/>
        <s v="133"/>
        <s v="134"/>
        <s v="135"/>
        <s v="136"/>
        <s v="137"/>
        <s v="138"/>
        <s v="139"/>
        <s v="140"/>
        <s v="141"/>
        <s v="142"/>
        <s v="143"/>
        <s v="144"/>
        <s v="145"/>
        <s v="146"/>
        <s v="147"/>
        <s v="148"/>
        <s v="149"/>
        <s v="150"/>
        <s v="151"/>
        <s v="152"/>
        <s v="153"/>
        <s v="154"/>
        <s v="155"/>
        <s v="156"/>
        <s v="157"/>
        <s v="158"/>
        <s v="159"/>
        <s v="160"/>
        <s v="161"/>
        <s v="162"/>
        <s v="163"/>
        <s v="164"/>
        <s v="165"/>
        <s v="166"/>
        <s v="167"/>
        <s v="168"/>
        <s v="169"/>
        <s v="170"/>
        <s v="171"/>
        <s v="172"/>
        <s v="173"/>
        <s v="174"/>
        <s v="175"/>
        <s v="176"/>
        <s v="177"/>
        <s v="178"/>
        <s v="179"/>
        <s v="180"/>
        <s v="181"/>
        <s v="182"/>
        <s v="183"/>
        <s v="184"/>
        <s v="185"/>
        <s v="186"/>
        <s v="187"/>
        <s v="188"/>
        <s v="189"/>
        <s v="190"/>
        <s v="191"/>
        <s v="192"/>
        <s v="193"/>
        <s v="194"/>
        <s v="195"/>
        <s v="196"/>
        <s v="197"/>
        <s v="198"/>
        <s v="199"/>
        <s v="200"/>
        <s v="201"/>
        <s v="202"/>
        <s v="203"/>
        <s v="204"/>
        <s v="205"/>
        <s v="206"/>
        <s v="207"/>
        <s v="208"/>
        <s v="209"/>
        <s v="210"/>
        <s v="211"/>
        <s v="212"/>
        <s v="213"/>
        <s v="214"/>
        <s v="215"/>
        <s v="216"/>
        <s v="217"/>
        <s v="218"/>
        <s v="219"/>
        <s v="220"/>
        <s v="221"/>
        <s v="222"/>
        <s v="223"/>
        <s v="224"/>
        <s v="225"/>
        <s v="226"/>
        <s v="227"/>
        <s v="228"/>
        <s v="229"/>
        <s v="230"/>
        <s v="231"/>
        <s v="232"/>
        <s v="233"/>
        <s v="234"/>
        <s v="235"/>
        <s v="236"/>
        <s v="237"/>
        <s v="238"/>
        <s v="239"/>
        <s v="240"/>
        <s v="241"/>
        <s v="242"/>
        <s v="243"/>
        <s v="244"/>
        <s v="245"/>
        <s v="246"/>
        <s v="247"/>
        <s v="248"/>
        <s v="249"/>
        <s v="250"/>
        <s v="251"/>
        <s v="252"/>
        <s v="253"/>
        <s v="254"/>
        <s v="255"/>
        <s v="256"/>
        <s v="257"/>
        <s v="258"/>
        <s v="259"/>
        <s v="260"/>
        <s v="261"/>
        <s v="262"/>
        <s v="263"/>
        <s v="264"/>
        <s v="265"/>
        <s v="266"/>
        <s v="267"/>
        <s v="268"/>
        <s v="269"/>
        <s v="270"/>
        <s v="271"/>
        <s v="272"/>
      </sharedItems>
    </cacheField>
    <cacheField name="Type" numFmtId="0">
      <sharedItems count="2">
        <s v="Town"/>
        <s v="City"/>
      </sharedItems>
    </cacheField>
    <cacheField name="Census Region" numFmtId="0">
      <sharedItems containsSemiMixedTypes="0" containsString="0" containsNumber="1" containsInteger="1" minValue="0" maxValue="9" count="10">
        <n v="1"/>
        <n v="7"/>
        <n v="8"/>
        <n v="5"/>
        <n v="0"/>
        <n v="4"/>
        <n v="3"/>
        <n v="9"/>
        <n v="2"/>
        <n v="6"/>
      </sharedItems>
    </cacheField>
    <cacheField name="Total Taxes Collected" numFmtId="44">
      <sharedItems containsSemiMixedTypes="0" containsString="0" containsNumber="1" minValue="0" maxValue="70073520" count="269">
        <n v="529500"/>
        <n v="163800"/>
        <n v="259600"/>
        <n v="214200"/>
        <n v="34250"/>
        <n v="19800"/>
        <n v="303765"/>
        <n v="99900"/>
        <n v="15600"/>
        <n v="107400"/>
        <n v="274750"/>
        <n v="14873950"/>
        <n v="368550"/>
        <n v="166800"/>
        <n v="47250"/>
        <n v="906000"/>
        <n v="24000"/>
        <n v="216000"/>
        <n v="250800"/>
        <n v="239750"/>
        <n v="154550"/>
        <n v="138250"/>
        <n v="84362.5"/>
        <n v="148725"/>
        <n v="43700"/>
        <n v="10617000"/>
        <n v="71487.5"/>
        <n v="95750"/>
        <n v="1257000"/>
        <n v="262925"/>
        <n v="277200"/>
        <n v="13375"/>
        <n v="1912575"/>
        <n v="14550"/>
        <n v="16500"/>
        <n v="123800"/>
        <n v="37862.5"/>
        <n v="19875"/>
        <n v="25025"/>
        <n v="18562.5"/>
        <n v="209750"/>
        <n v="179400"/>
        <n v="54757.5"/>
        <n v="107467.5"/>
        <n v="99225"/>
        <n v="7800"/>
        <n v="118300"/>
        <n v="348500"/>
        <n v="30000"/>
        <n v="920750"/>
        <n v="653100"/>
        <n v="26130"/>
        <n v="14465"/>
        <n v="21825"/>
        <n v="23875"/>
        <n v="105465"/>
        <n v="19387.5"/>
        <n v="58125"/>
        <n v="39900"/>
        <n v="29150"/>
        <n v="131137.5"/>
        <n v="208037.5"/>
        <n v="317100"/>
        <n v="102375"/>
        <n v="46800"/>
        <n v="3037.5"/>
        <n v="173750"/>
        <n v="22100"/>
        <n v="58225"/>
        <n v="17820"/>
        <n v="55887.5"/>
        <n v="68400"/>
        <n v="97250"/>
        <n v="133925"/>
        <n v="196500"/>
        <n v="120150"/>
        <n v="852150"/>
        <n v="944775"/>
        <n v="431550"/>
        <n v="1209000"/>
        <n v="111625"/>
        <n v="18375"/>
        <n v="73150"/>
        <n v="301750"/>
        <n v="154500"/>
        <n v="70073520"/>
        <n v="18687.5"/>
        <n v="311000"/>
        <n v="43987.5"/>
        <n v="132200"/>
        <n v="71337.5"/>
        <n v="35475"/>
        <n v="10125"/>
        <n v="55250"/>
        <n v="102000"/>
        <n v="3527475"/>
        <n v="609375"/>
        <n v="202587.5"/>
        <n v="220350"/>
        <n v="11412.5"/>
        <n v="117925"/>
        <n v="500"/>
        <n v="3652268.75"/>
        <n v="38912.5"/>
        <n v="121125"/>
        <n v="20550"/>
        <n v="548100"/>
        <n v="249500"/>
        <n v="129600"/>
        <n v="1134500"/>
        <n v="637600"/>
        <n v="793800"/>
        <n v="1231650"/>
        <n v="930500"/>
        <n v="13500"/>
        <n v="30250"/>
        <n v="229000"/>
        <n v="25637.5"/>
        <n v="39022.5"/>
        <n v="66550"/>
        <n v="350100"/>
        <n v="52250"/>
        <n v="28100"/>
        <n v="46845"/>
        <n v="3028300"/>
        <n v="47875"/>
        <n v="29812.5"/>
        <n v="19250"/>
        <n v="149875"/>
        <n v="133000"/>
        <n v="15312.5"/>
        <n v="33525"/>
        <n v="1153900"/>
        <n v="36750"/>
        <n v="6790"/>
        <n v="8125"/>
        <n v="6480"/>
        <n v="1915650"/>
        <n v="138750"/>
        <n v="54762.5"/>
        <n v="168000"/>
        <n v="269700"/>
        <n v="127500"/>
        <n v="40040"/>
        <n v="4420200"/>
        <n v="18240"/>
        <n v="130625"/>
        <n v="453750"/>
        <n v="160312.5"/>
        <n v="9712.5"/>
        <n v="3812.5"/>
        <n v="52487.5"/>
        <n v="147012.5"/>
        <n v="357000"/>
        <n v="15225"/>
        <n v="399237.5"/>
        <n v="25987.5"/>
        <n v="23757.5"/>
        <n v="548625"/>
        <n v="101250"/>
        <n v="25087.5"/>
        <n v="211200"/>
        <n v="75000"/>
        <n v="63375"/>
        <n v="244862.5"/>
        <n v="265335"/>
        <n v="1565500"/>
        <n v="556075"/>
        <n v="4436800"/>
        <n v="24637.5"/>
        <n v="56225"/>
        <n v="101682.5"/>
        <n v="56425"/>
        <n v="32500"/>
        <n v="6862500"/>
        <n v="1086750"/>
        <n v="23210"/>
        <n v="954900"/>
        <n v="193795"/>
        <n v="34830"/>
        <n v="86487.5"/>
        <n v="15662.5"/>
        <n v="29125"/>
        <n v="129437.5"/>
        <n v="5839275.5"/>
        <n v="595200"/>
        <n v="5162.5"/>
        <n v="23220"/>
        <n v="43875"/>
        <n v="71595"/>
        <n v="360500"/>
        <n v="91162.5"/>
        <n v="1197500"/>
        <n v="66990"/>
        <n v="43062.5"/>
        <n v="728500"/>
        <n v="0"/>
        <n v="69445"/>
        <n v="14700"/>
        <n v="139920"/>
        <n v="169295"/>
        <n v="63187.5"/>
        <n v="107245"/>
        <n v="3450"/>
        <n v="168250"/>
        <n v="2622375"/>
        <n v="50350"/>
        <n v="190250"/>
        <n v="32987.5"/>
        <n v="165000"/>
        <n v="36720"/>
        <n v="11434450"/>
        <n v="143687.5"/>
        <n v="20362.5"/>
        <n v="69700"/>
        <n v="15157280"/>
        <n v="39462.5"/>
        <n v="18525"/>
        <n v="73237.5"/>
        <n v="9625"/>
        <n v="5750"/>
        <n v="349000"/>
        <n v="3090432"/>
        <n v="50050"/>
        <n v="87750"/>
        <n v="1251000"/>
        <n v="35337.5"/>
        <n v="22560"/>
        <n v="261225"/>
        <n v="123480"/>
        <n v="82912.5"/>
        <n v="2843400"/>
        <n v="237250"/>
        <n v="112585"/>
        <n v="117000"/>
        <n v="138337.5"/>
        <n v="56712.5"/>
        <n v="1212000"/>
        <n v="658800"/>
        <n v="174000"/>
        <n v="44550"/>
        <n v="168750"/>
        <n v="23512.5"/>
        <n v="15837.5"/>
        <n v="24700"/>
        <n v="1428800"/>
        <n v="1884225"/>
        <n v="1921075"/>
        <n v="20625"/>
        <n v="12740"/>
        <n v="63675"/>
        <n v="35787.5"/>
        <n v="3875"/>
        <n v="11250"/>
        <n v="23100"/>
        <n v="3490800"/>
        <n v="71250"/>
        <n v="119400"/>
        <n v="641500"/>
        <n v="138950"/>
        <n v="10275"/>
        <n v="325375"/>
        <n v="79300"/>
        <n v="79500"/>
        <n v="185625"/>
        <n v="6017.5"/>
        <n v="83970"/>
        <n v="44825"/>
        <n v="114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andon" refreshedDate="42797.986910532411" createdVersion="5" refreshedVersion="5" minRefreshableVersion="3" recordCount="272">
  <cacheSource type="worksheet">
    <worksheetSource ref="A1:F273" sheet="Municipality Stats"/>
  </cacheSource>
  <cacheFields count="6">
    <cacheField name="MID" numFmtId="0">
      <sharedItems/>
    </cacheField>
    <cacheField name="Type" numFmtId="0">
      <sharedItems/>
    </cacheField>
    <cacheField name="Census Region" numFmtId="0">
      <sharedItems containsSemiMixedTypes="0" containsString="0" containsNumber="1" containsInteger="1" minValue="0" maxValue="9" count="10">
        <n v="1"/>
        <n v="7"/>
        <n v="8"/>
        <n v="5"/>
        <n v="0"/>
        <n v="4"/>
        <n v="3"/>
        <n v="9"/>
        <n v="2"/>
        <n v="6"/>
      </sharedItems>
    </cacheField>
    <cacheField name="Population in 2011" numFmtId="0">
      <sharedItems containsSemiMixedTypes="0" containsString="0" containsNumber="1" containsInteger="1" minValue="5" maxValue="106172"/>
    </cacheField>
    <cacheField name="Population in 2006" numFmtId="0">
      <sharedItems containsSemiMixedTypes="0" containsString="0" containsNumber="1" containsInteger="1" minValue="5" maxValue="100646"/>
    </cacheField>
    <cacheField name="Land Area (km²)" numFmtId="0">
      <sharedItems containsSemiMixedTypes="0" containsString="0" containsNumber="1" minValue="1.02" maxValue="446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andon" refreshedDate="42797.992609143519" createdVersion="5" refreshedVersion="5" minRefreshableVersion="3" recordCount="272">
  <cacheSource type="worksheet">
    <worksheetSource ref="A1:H273" sheet="Accounts"/>
  </cacheSource>
  <cacheFields count="8">
    <cacheField name="MID" numFmtId="0">
      <sharedItems count="272">
        <s v="001"/>
        <s v="002"/>
        <s v="003"/>
        <s v="004"/>
        <s v="005"/>
        <s v="006"/>
        <s v="007"/>
        <s v="008"/>
        <s v="009"/>
        <s v="010"/>
        <s v="011"/>
        <s v="012"/>
        <s v="013"/>
        <s v="014"/>
        <s v="015"/>
        <s v="016"/>
        <s v="017"/>
        <s v="018"/>
        <s v="019"/>
        <s v="020"/>
        <s v="021"/>
        <s v="022"/>
        <s v="023"/>
        <s v="024"/>
        <s v="025"/>
        <s v="026"/>
        <s v="027"/>
        <s v="028"/>
        <s v="029"/>
        <s v="030"/>
        <s v="031"/>
        <s v="032"/>
        <s v="033"/>
        <s v="034"/>
        <s v="035"/>
        <s v="036"/>
        <s v="037"/>
        <s v="038"/>
        <s v="039"/>
        <s v="040"/>
        <s v="041"/>
        <s v="042"/>
        <s v="043"/>
        <s v="044"/>
        <s v="045"/>
        <s v="046"/>
        <s v="047"/>
        <s v="048"/>
        <s v="049"/>
        <s v="050"/>
        <s v="051"/>
        <s v="052"/>
        <s v="053"/>
        <s v="054"/>
        <s v="055"/>
        <s v="056"/>
        <s v="057"/>
        <s v="058"/>
        <s v="059"/>
        <s v="060"/>
        <s v="061"/>
        <s v="062"/>
        <s v="063"/>
        <s v="064"/>
        <s v="065"/>
        <s v="066"/>
        <s v="067"/>
        <s v="068"/>
        <s v="069"/>
        <s v="070"/>
        <s v="071"/>
        <s v="072"/>
        <s v="073"/>
        <s v="074"/>
        <s v="075"/>
        <s v="076"/>
        <s v="077"/>
        <s v="078"/>
        <s v="079"/>
        <s v="080"/>
        <s v="081"/>
        <s v="082"/>
        <s v="083"/>
        <s v="084"/>
        <s v="085"/>
        <s v="086"/>
        <s v="087"/>
        <s v="088"/>
        <s v="089"/>
        <s v="090"/>
        <s v="091"/>
        <s v="092"/>
        <s v="093"/>
        <s v="094"/>
        <s v="095"/>
        <s v="096"/>
        <s v="097"/>
        <s v="098"/>
        <s v="099"/>
        <s v="100"/>
        <s v="101"/>
        <s v="102"/>
        <s v="103"/>
        <s v="104"/>
        <s v="105"/>
        <s v="106"/>
        <s v="107"/>
        <s v="108"/>
        <s v="109"/>
        <s v="110"/>
        <s v="111"/>
        <s v="112"/>
        <s v="113"/>
        <s v="114"/>
        <s v="115"/>
        <s v="116"/>
        <s v="117"/>
        <s v="118"/>
        <s v="119"/>
        <s v="120"/>
        <s v="121"/>
        <s v="122"/>
        <s v="123"/>
        <s v="124"/>
        <s v="125"/>
        <s v="126"/>
        <s v="127"/>
        <s v="128"/>
        <s v="129"/>
        <s v="130"/>
        <s v="131"/>
        <s v="132"/>
        <s v="133"/>
        <s v="134"/>
        <s v="135"/>
        <s v="136"/>
        <s v="137"/>
        <s v="138"/>
        <s v="139"/>
        <s v="140"/>
        <s v="141"/>
        <s v="142"/>
        <s v="143"/>
        <s v="144"/>
        <s v="145"/>
        <s v="146"/>
        <s v="147"/>
        <s v="148"/>
        <s v="149"/>
        <s v="150"/>
        <s v="151"/>
        <s v="152"/>
        <s v="153"/>
        <s v="154"/>
        <s v="155"/>
        <s v="156"/>
        <s v="157"/>
        <s v="158"/>
        <s v="159"/>
        <s v="160"/>
        <s v="161"/>
        <s v="162"/>
        <s v="163"/>
        <s v="164"/>
        <s v="165"/>
        <s v="166"/>
        <s v="167"/>
        <s v="168"/>
        <s v="169"/>
        <s v="170"/>
        <s v="171"/>
        <s v="172"/>
        <s v="173"/>
        <s v="174"/>
        <s v="175"/>
        <s v="176"/>
        <s v="177"/>
        <s v="178"/>
        <s v="179"/>
        <s v="180"/>
        <s v="181"/>
        <s v="182"/>
        <s v="183"/>
        <s v="184"/>
        <s v="185"/>
        <s v="186"/>
        <s v="187"/>
        <s v="188"/>
        <s v="189"/>
        <s v="190"/>
        <s v="191"/>
        <s v="192"/>
        <s v="193"/>
        <s v="194"/>
        <s v="195"/>
        <s v="196"/>
        <s v="197"/>
        <s v="198"/>
        <s v="199"/>
        <s v="200"/>
        <s v="201"/>
        <s v="202"/>
        <s v="203"/>
        <s v="204"/>
        <s v="205"/>
        <s v="206"/>
        <s v="207"/>
        <s v="208"/>
        <s v="209"/>
        <s v="210"/>
        <s v="211"/>
        <s v="212"/>
        <s v="213"/>
        <s v="214"/>
        <s v="215"/>
        <s v="216"/>
        <s v="217"/>
        <s v="218"/>
        <s v="219"/>
        <s v="220"/>
        <s v="221"/>
        <s v="222"/>
        <s v="223"/>
        <s v="224"/>
        <s v="225"/>
        <s v="226"/>
        <s v="227"/>
        <s v="228"/>
        <s v="229"/>
        <s v="230"/>
        <s v="231"/>
        <s v="232"/>
        <s v="233"/>
        <s v="234"/>
        <s v="235"/>
        <s v="236"/>
        <s v="237"/>
        <s v="238"/>
        <s v="239"/>
        <s v="240"/>
        <s v="241"/>
        <s v="242"/>
        <s v="243"/>
        <s v="244"/>
        <s v="245"/>
        <s v="246"/>
        <s v="247"/>
        <s v="248"/>
        <s v="249"/>
        <s v="250"/>
        <s v="251"/>
        <s v="252"/>
        <s v="253"/>
        <s v="254"/>
        <s v="255"/>
        <s v="256"/>
        <s v="257"/>
        <s v="258"/>
        <s v="259"/>
        <s v="260"/>
        <s v="261"/>
        <s v="262"/>
        <s v="263"/>
        <s v="264"/>
        <s v="265"/>
        <s v="266"/>
        <s v="267"/>
        <s v="268"/>
        <s v="269"/>
        <s v="270"/>
        <s v="271"/>
        <s v="272"/>
      </sharedItems>
    </cacheField>
    <cacheField name="Type" numFmtId="0">
      <sharedItems/>
    </cacheField>
    <cacheField name="Census Region" numFmtId="0">
      <sharedItems containsSemiMixedTypes="0" containsString="0" containsNumber="1" containsInteger="1" minValue="0" maxValue="9"/>
    </cacheField>
    <cacheField name="Total Taxes Collected" numFmtId="44">
      <sharedItems containsSemiMixedTypes="0" containsString="0" containsNumber="1" minValue="0" maxValue="70073520"/>
    </cacheField>
    <cacheField name="Reserve (I.E)" numFmtId="164">
      <sharedItems containsSemiMixedTypes="0" containsString="0" containsNumber="1" minValue="0" maxValue="14014704"/>
    </cacheField>
    <cacheField name="Provincial Tax (I.E)" numFmtId="164">
      <sharedItems containsSemiMixedTypes="0" containsString="0" containsNumber="1" minValue="0" maxValue="10511028"/>
    </cacheField>
    <cacheField name="Support Services (I.E)" numFmtId="164">
      <sharedItems containsSemiMixedTypes="0" containsString="0" containsNumber="1" minValue="0" maxValue="7007352"/>
    </cacheField>
    <cacheField name="Support Services - Actual Expense" numFmtId="164">
      <sharedItems containsSemiMixedTypes="0" containsString="0" containsNumber="1" minValue="0" maxValue="7147499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2">
  <r>
    <x v="0"/>
    <x v="0"/>
    <x v="0"/>
    <x v="0"/>
  </r>
  <r>
    <x v="1"/>
    <x v="0"/>
    <x v="0"/>
    <x v="1"/>
  </r>
  <r>
    <x v="2"/>
    <x v="0"/>
    <x v="1"/>
    <x v="2"/>
  </r>
  <r>
    <x v="3"/>
    <x v="0"/>
    <x v="2"/>
    <x v="3"/>
  </r>
  <r>
    <x v="4"/>
    <x v="0"/>
    <x v="3"/>
    <x v="4"/>
  </r>
  <r>
    <x v="5"/>
    <x v="0"/>
    <x v="4"/>
    <x v="5"/>
  </r>
  <r>
    <x v="6"/>
    <x v="0"/>
    <x v="4"/>
    <x v="6"/>
  </r>
  <r>
    <x v="7"/>
    <x v="0"/>
    <x v="5"/>
    <x v="7"/>
  </r>
  <r>
    <x v="8"/>
    <x v="0"/>
    <x v="4"/>
    <x v="8"/>
  </r>
  <r>
    <x v="9"/>
    <x v="0"/>
    <x v="2"/>
    <x v="9"/>
  </r>
  <r>
    <x v="10"/>
    <x v="0"/>
    <x v="6"/>
    <x v="10"/>
  </r>
  <r>
    <x v="11"/>
    <x v="1"/>
    <x v="7"/>
    <x v="11"/>
  </r>
  <r>
    <x v="12"/>
    <x v="0"/>
    <x v="8"/>
    <x v="12"/>
  </r>
  <r>
    <x v="13"/>
    <x v="0"/>
    <x v="2"/>
    <x v="13"/>
  </r>
  <r>
    <x v="14"/>
    <x v="0"/>
    <x v="6"/>
    <x v="14"/>
  </r>
  <r>
    <x v="15"/>
    <x v="0"/>
    <x v="3"/>
    <x v="15"/>
  </r>
  <r>
    <x v="16"/>
    <x v="0"/>
    <x v="1"/>
    <x v="16"/>
  </r>
  <r>
    <x v="17"/>
    <x v="0"/>
    <x v="8"/>
    <x v="17"/>
  </r>
  <r>
    <x v="18"/>
    <x v="0"/>
    <x v="3"/>
    <x v="18"/>
  </r>
  <r>
    <x v="19"/>
    <x v="0"/>
    <x v="7"/>
    <x v="19"/>
  </r>
  <r>
    <x v="20"/>
    <x v="0"/>
    <x v="8"/>
    <x v="20"/>
  </r>
  <r>
    <x v="21"/>
    <x v="0"/>
    <x v="4"/>
    <x v="21"/>
  </r>
  <r>
    <x v="22"/>
    <x v="0"/>
    <x v="2"/>
    <x v="22"/>
  </r>
  <r>
    <x v="23"/>
    <x v="0"/>
    <x v="1"/>
    <x v="23"/>
  </r>
  <r>
    <x v="24"/>
    <x v="0"/>
    <x v="7"/>
    <x v="24"/>
  </r>
  <r>
    <x v="25"/>
    <x v="0"/>
    <x v="1"/>
    <x v="25"/>
  </r>
  <r>
    <x v="26"/>
    <x v="0"/>
    <x v="6"/>
    <x v="26"/>
  </r>
  <r>
    <x v="27"/>
    <x v="0"/>
    <x v="0"/>
    <x v="27"/>
  </r>
  <r>
    <x v="28"/>
    <x v="0"/>
    <x v="1"/>
    <x v="28"/>
  </r>
  <r>
    <x v="29"/>
    <x v="0"/>
    <x v="2"/>
    <x v="29"/>
  </r>
  <r>
    <x v="30"/>
    <x v="0"/>
    <x v="1"/>
    <x v="30"/>
  </r>
  <r>
    <x v="31"/>
    <x v="0"/>
    <x v="8"/>
    <x v="26"/>
  </r>
  <r>
    <x v="32"/>
    <x v="0"/>
    <x v="5"/>
    <x v="31"/>
  </r>
  <r>
    <x v="33"/>
    <x v="0"/>
    <x v="7"/>
    <x v="32"/>
  </r>
  <r>
    <x v="34"/>
    <x v="0"/>
    <x v="1"/>
    <x v="33"/>
  </r>
  <r>
    <x v="35"/>
    <x v="0"/>
    <x v="2"/>
    <x v="34"/>
  </r>
  <r>
    <x v="36"/>
    <x v="0"/>
    <x v="6"/>
    <x v="35"/>
  </r>
  <r>
    <x v="37"/>
    <x v="0"/>
    <x v="1"/>
    <x v="36"/>
  </r>
  <r>
    <x v="38"/>
    <x v="0"/>
    <x v="2"/>
    <x v="37"/>
  </r>
  <r>
    <x v="39"/>
    <x v="0"/>
    <x v="7"/>
    <x v="38"/>
  </r>
  <r>
    <x v="40"/>
    <x v="0"/>
    <x v="2"/>
    <x v="39"/>
  </r>
  <r>
    <x v="41"/>
    <x v="0"/>
    <x v="1"/>
    <x v="40"/>
  </r>
  <r>
    <x v="42"/>
    <x v="0"/>
    <x v="3"/>
    <x v="41"/>
  </r>
  <r>
    <x v="43"/>
    <x v="0"/>
    <x v="1"/>
    <x v="42"/>
  </r>
  <r>
    <x v="44"/>
    <x v="0"/>
    <x v="3"/>
    <x v="43"/>
  </r>
  <r>
    <x v="45"/>
    <x v="0"/>
    <x v="7"/>
    <x v="44"/>
  </r>
  <r>
    <x v="46"/>
    <x v="0"/>
    <x v="0"/>
    <x v="45"/>
  </r>
  <r>
    <x v="47"/>
    <x v="0"/>
    <x v="5"/>
    <x v="46"/>
  </r>
  <r>
    <x v="48"/>
    <x v="0"/>
    <x v="2"/>
    <x v="47"/>
  </r>
  <r>
    <x v="49"/>
    <x v="0"/>
    <x v="9"/>
    <x v="48"/>
  </r>
  <r>
    <x v="50"/>
    <x v="0"/>
    <x v="7"/>
    <x v="49"/>
  </r>
  <r>
    <x v="51"/>
    <x v="0"/>
    <x v="6"/>
    <x v="50"/>
  </r>
  <r>
    <x v="52"/>
    <x v="0"/>
    <x v="2"/>
    <x v="51"/>
  </r>
  <r>
    <x v="53"/>
    <x v="0"/>
    <x v="7"/>
    <x v="52"/>
  </r>
  <r>
    <x v="54"/>
    <x v="0"/>
    <x v="3"/>
    <x v="53"/>
  </r>
  <r>
    <x v="55"/>
    <x v="0"/>
    <x v="0"/>
    <x v="54"/>
  </r>
  <r>
    <x v="56"/>
    <x v="0"/>
    <x v="8"/>
    <x v="55"/>
  </r>
  <r>
    <x v="57"/>
    <x v="0"/>
    <x v="7"/>
    <x v="56"/>
  </r>
  <r>
    <x v="58"/>
    <x v="0"/>
    <x v="1"/>
    <x v="57"/>
  </r>
  <r>
    <x v="59"/>
    <x v="0"/>
    <x v="7"/>
    <x v="58"/>
  </r>
  <r>
    <x v="60"/>
    <x v="0"/>
    <x v="5"/>
    <x v="59"/>
  </r>
  <r>
    <x v="61"/>
    <x v="0"/>
    <x v="4"/>
    <x v="60"/>
  </r>
  <r>
    <x v="62"/>
    <x v="0"/>
    <x v="7"/>
    <x v="61"/>
  </r>
  <r>
    <x v="63"/>
    <x v="0"/>
    <x v="2"/>
    <x v="62"/>
  </r>
  <r>
    <x v="64"/>
    <x v="0"/>
    <x v="3"/>
    <x v="63"/>
  </r>
  <r>
    <x v="65"/>
    <x v="0"/>
    <x v="7"/>
    <x v="64"/>
  </r>
  <r>
    <x v="66"/>
    <x v="0"/>
    <x v="2"/>
    <x v="65"/>
  </r>
  <r>
    <x v="67"/>
    <x v="0"/>
    <x v="3"/>
    <x v="66"/>
  </r>
  <r>
    <x v="68"/>
    <x v="0"/>
    <x v="1"/>
    <x v="67"/>
  </r>
  <r>
    <x v="69"/>
    <x v="0"/>
    <x v="1"/>
    <x v="68"/>
  </r>
  <r>
    <x v="70"/>
    <x v="0"/>
    <x v="1"/>
    <x v="69"/>
  </r>
  <r>
    <x v="71"/>
    <x v="0"/>
    <x v="4"/>
    <x v="70"/>
  </r>
  <r>
    <x v="72"/>
    <x v="0"/>
    <x v="4"/>
    <x v="71"/>
  </r>
  <r>
    <x v="73"/>
    <x v="0"/>
    <x v="8"/>
    <x v="72"/>
  </r>
  <r>
    <x v="74"/>
    <x v="0"/>
    <x v="8"/>
    <x v="73"/>
  </r>
  <r>
    <x v="75"/>
    <x v="0"/>
    <x v="2"/>
    <x v="74"/>
  </r>
  <r>
    <x v="76"/>
    <x v="0"/>
    <x v="2"/>
    <x v="75"/>
  </r>
  <r>
    <x v="77"/>
    <x v="0"/>
    <x v="4"/>
    <x v="76"/>
  </r>
  <r>
    <x v="78"/>
    <x v="0"/>
    <x v="8"/>
    <x v="77"/>
  </r>
  <r>
    <x v="79"/>
    <x v="0"/>
    <x v="4"/>
    <x v="78"/>
  </r>
  <r>
    <x v="80"/>
    <x v="0"/>
    <x v="4"/>
    <x v="79"/>
  </r>
  <r>
    <x v="81"/>
    <x v="0"/>
    <x v="8"/>
    <x v="80"/>
  </r>
  <r>
    <x v="82"/>
    <x v="0"/>
    <x v="3"/>
    <x v="81"/>
  </r>
  <r>
    <x v="83"/>
    <x v="0"/>
    <x v="9"/>
    <x v="82"/>
  </r>
  <r>
    <x v="84"/>
    <x v="0"/>
    <x v="6"/>
    <x v="83"/>
  </r>
  <r>
    <x v="85"/>
    <x v="0"/>
    <x v="2"/>
    <x v="84"/>
  </r>
  <r>
    <x v="86"/>
    <x v="1"/>
    <x v="5"/>
    <x v="85"/>
  </r>
  <r>
    <x v="87"/>
    <x v="0"/>
    <x v="8"/>
    <x v="86"/>
  </r>
  <r>
    <x v="88"/>
    <x v="0"/>
    <x v="5"/>
    <x v="87"/>
  </r>
  <r>
    <x v="89"/>
    <x v="0"/>
    <x v="7"/>
    <x v="88"/>
  </r>
  <r>
    <x v="90"/>
    <x v="0"/>
    <x v="4"/>
    <x v="89"/>
  </r>
  <r>
    <x v="91"/>
    <x v="0"/>
    <x v="0"/>
    <x v="90"/>
  </r>
  <r>
    <x v="92"/>
    <x v="0"/>
    <x v="9"/>
    <x v="91"/>
  </r>
  <r>
    <x v="93"/>
    <x v="0"/>
    <x v="9"/>
    <x v="92"/>
  </r>
  <r>
    <x v="94"/>
    <x v="0"/>
    <x v="1"/>
    <x v="93"/>
  </r>
  <r>
    <x v="95"/>
    <x v="0"/>
    <x v="2"/>
    <x v="94"/>
  </r>
  <r>
    <x v="96"/>
    <x v="0"/>
    <x v="4"/>
    <x v="95"/>
  </r>
  <r>
    <x v="97"/>
    <x v="0"/>
    <x v="3"/>
    <x v="96"/>
  </r>
  <r>
    <x v="98"/>
    <x v="0"/>
    <x v="4"/>
    <x v="97"/>
  </r>
  <r>
    <x v="99"/>
    <x v="0"/>
    <x v="8"/>
    <x v="98"/>
  </r>
  <r>
    <x v="100"/>
    <x v="0"/>
    <x v="8"/>
    <x v="99"/>
  </r>
  <r>
    <x v="101"/>
    <x v="0"/>
    <x v="2"/>
    <x v="100"/>
  </r>
  <r>
    <x v="102"/>
    <x v="0"/>
    <x v="7"/>
    <x v="101"/>
  </r>
  <r>
    <x v="103"/>
    <x v="0"/>
    <x v="7"/>
    <x v="102"/>
  </r>
  <r>
    <x v="104"/>
    <x v="0"/>
    <x v="3"/>
    <x v="103"/>
  </r>
  <r>
    <x v="105"/>
    <x v="0"/>
    <x v="3"/>
    <x v="104"/>
  </r>
  <r>
    <x v="106"/>
    <x v="0"/>
    <x v="0"/>
    <x v="105"/>
  </r>
  <r>
    <x v="107"/>
    <x v="0"/>
    <x v="1"/>
    <x v="106"/>
  </r>
  <r>
    <x v="108"/>
    <x v="0"/>
    <x v="2"/>
    <x v="107"/>
  </r>
  <r>
    <x v="109"/>
    <x v="0"/>
    <x v="6"/>
    <x v="108"/>
  </r>
  <r>
    <x v="110"/>
    <x v="0"/>
    <x v="0"/>
    <x v="109"/>
  </r>
  <r>
    <x v="111"/>
    <x v="0"/>
    <x v="4"/>
    <x v="110"/>
  </r>
  <r>
    <x v="112"/>
    <x v="0"/>
    <x v="3"/>
    <x v="111"/>
  </r>
  <r>
    <x v="113"/>
    <x v="0"/>
    <x v="8"/>
    <x v="112"/>
  </r>
  <r>
    <x v="114"/>
    <x v="0"/>
    <x v="0"/>
    <x v="113"/>
  </r>
  <r>
    <x v="115"/>
    <x v="0"/>
    <x v="0"/>
    <x v="114"/>
  </r>
  <r>
    <x v="116"/>
    <x v="0"/>
    <x v="2"/>
    <x v="115"/>
  </r>
  <r>
    <x v="117"/>
    <x v="0"/>
    <x v="4"/>
    <x v="116"/>
  </r>
  <r>
    <x v="118"/>
    <x v="0"/>
    <x v="9"/>
    <x v="117"/>
  </r>
  <r>
    <x v="119"/>
    <x v="0"/>
    <x v="4"/>
    <x v="118"/>
  </r>
  <r>
    <x v="120"/>
    <x v="0"/>
    <x v="5"/>
    <x v="119"/>
  </r>
  <r>
    <x v="121"/>
    <x v="0"/>
    <x v="4"/>
    <x v="120"/>
  </r>
  <r>
    <x v="122"/>
    <x v="0"/>
    <x v="1"/>
    <x v="121"/>
  </r>
  <r>
    <x v="123"/>
    <x v="0"/>
    <x v="1"/>
    <x v="122"/>
  </r>
  <r>
    <x v="124"/>
    <x v="0"/>
    <x v="9"/>
    <x v="123"/>
  </r>
  <r>
    <x v="125"/>
    <x v="0"/>
    <x v="5"/>
    <x v="124"/>
  </r>
  <r>
    <x v="126"/>
    <x v="0"/>
    <x v="5"/>
    <x v="125"/>
  </r>
  <r>
    <x v="127"/>
    <x v="0"/>
    <x v="2"/>
    <x v="126"/>
  </r>
  <r>
    <x v="128"/>
    <x v="0"/>
    <x v="0"/>
    <x v="127"/>
  </r>
  <r>
    <x v="129"/>
    <x v="0"/>
    <x v="2"/>
    <x v="128"/>
  </r>
  <r>
    <x v="130"/>
    <x v="0"/>
    <x v="7"/>
    <x v="129"/>
  </r>
  <r>
    <x v="131"/>
    <x v="0"/>
    <x v="6"/>
    <x v="130"/>
  </r>
  <r>
    <x v="132"/>
    <x v="0"/>
    <x v="8"/>
    <x v="131"/>
  </r>
  <r>
    <x v="133"/>
    <x v="0"/>
    <x v="0"/>
    <x v="132"/>
  </r>
  <r>
    <x v="134"/>
    <x v="0"/>
    <x v="9"/>
    <x v="133"/>
  </r>
  <r>
    <x v="135"/>
    <x v="0"/>
    <x v="3"/>
    <x v="134"/>
  </r>
  <r>
    <x v="136"/>
    <x v="0"/>
    <x v="9"/>
    <x v="135"/>
  </r>
  <r>
    <x v="137"/>
    <x v="0"/>
    <x v="4"/>
    <x v="136"/>
  </r>
  <r>
    <x v="138"/>
    <x v="0"/>
    <x v="5"/>
    <x v="137"/>
  </r>
  <r>
    <x v="139"/>
    <x v="0"/>
    <x v="8"/>
    <x v="138"/>
  </r>
  <r>
    <x v="140"/>
    <x v="0"/>
    <x v="0"/>
    <x v="139"/>
  </r>
  <r>
    <x v="141"/>
    <x v="0"/>
    <x v="6"/>
    <x v="140"/>
  </r>
  <r>
    <x v="142"/>
    <x v="0"/>
    <x v="5"/>
    <x v="141"/>
  </r>
  <r>
    <x v="143"/>
    <x v="0"/>
    <x v="2"/>
    <x v="142"/>
  </r>
  <r>
    <x v="144"/>
    <x v="0"/>
    <x v="6"/>
    <x v="143"/>
  </r>
  <r>
    <x v="145"/>
    <x v="0"/>
    <x v="9"/>
    <x v="144"/>
  </r>
  <r>
    <x v="146"/>
    <x v="0"/>
    <x v="0"/>
    <x v="145"/>
  </r>
  <r>
    <x v="147"/>
    <x v="0"/>
    <x v="3"/>
    <x v="146"/>
  </r>
  <r>
    <x v="148"/>
    <x v="0"/>
    <x v="0"/>
    <x v="147"/>
  </r>
  <r>
    <x v="149"/>
    <x v="0"/>
    <x v="8"/>
    <x v="148"/>
  </r>
  <r>
    <x v="150"/>
    <x v="0"/>
    <x v="9"/>
    <x v="149"/>
  </r>
  <r>
    <x v="151"/>
    <x v="0"/>
    <x v="2"/>
    <x v="150"/>
  </r>
  <r>
    <x v="152"/>
    <x v="0"/>
    <x v="6"/>
    <x v="151"/>
  </r>
  <r>
    <x v="153"/>
    <x v="0"/>
    <x v="9"/>
    <x v="152"/>
  </r>
  <r>
    <x v="154"/>
    <x v="0"/>
    <x v="3"/>
    <x v="153"/>
  </r>
  <r>
    <x v="155"/>
    <x v="0"/>
    <x v="0"/>
    <x v="154"/>
  </r>
  <r>
    <x v="156"/>
    <x v="0"/>
    <x v="8"/>
    <x v="155"/>
  </r>
  <r>
    <x v="157"/>
    <x v="0"/>
    <x v="0"/>
    <x v="156"/>
  </r>
  <r>
    <x v="158"/>
    <x v="0"/>
    <x v="9"/>
    <x v="157"/>
  </r>
  <r>
    <x v="159"/>
    <x v="0"/>
    <x v="7"/>
    <x v="158"/>
  </r>
  <r>
    <x v="160"/>
    <x v="0"/>
    <x v="0"/>
    <x v="159"/>
  </r>
  <r>
    <x v="161"/>
    <x v="0"/>
    <x v="5"/>
    <x v="160"/>
  </r>
  <r>
    <x v="162"/>
    <x v="0"/>
    <x v="8"/>
    <x v="161"/>
  </r>
  <r>
    <x v="163"/>
    <x v="0"/>
    <x v="0"/>
    <x v="162"/>
  </r>
  <r>
    <x v="164"/>
    <x v="0"/>
    <x v="6"/>
    <x v="163"/>
  </r>
  <r>
    <x v="165"/>
    <x v="0"/>
    <x v="9"/>
    <x v="164"/>
  </r>
  <r>
    <x v="166"/>
    <x v="0"/>
    <x v="2"/>
    <x v="165"/>
  </r>
  <r>
    <x v="167"/>
    <x v="0"/>
    <x v="7"/>
    <x v="166"/>
  </r>
  <r>
    <x v="168"/>
    <x v="0"/>
    <x v="1"/>
    <x v="167"/>
  </r>
  <r>
    <x v="169"/>
    <x v="0"/>
    <x v="4"/>
    <x v="168"/>
  </r>
  <r>
    <x v="170"/>
    <x v="0"/>
    <x v="5"/>
    <x v="169"/>
  </r>
  <r>
    <x v="171"/>
    <x v="0"/>
    <x v="2"/>
    <x v="170"/>
  </r>
  <r>
    <x v="172"/>
    <x v="0"/>
    <x v="8"/>
    <x v="171"/>
  </r>
  <r>
    <x v="173"/>
    <x v="0"/>
    <x v="1"/>
    <x v="172"/>
  </r>
  <r>
    <x v="174"/>
    <x v="0"/>
    <x v="1"/>
    <x v="173"/>
  </r>
  <r>
    <x v="175"/>
    <x v="0"/>
    <x v="9"/>
    <x v="174"/>
  </r>
  <r>
    <x v="176"/>
    <x v="0"/>
    <x v="8"/>
    <x v="175"/>
  </r>
  <r>
    <x v="177"/>
    <x v="0"/>
    <x v="8"/>
    <x v="176"/>
  </r>
  <r>
    <x v="178"/>
    <x v="0"/>
    <x v="2"/>
    <x v="177"/>
  </r>
  <r>
    <x v="179"/>
    <x v="0"/>
    <x v="5"/>
    <x v="178"/>
  </r>
  <r>
    <x v="180"/>
    <x v="0"/>
    <x v="4"/>
    <x v="179"/>
  </r>
  <r>
    <x v="181"/>
    <x v="0"/>
    <x v="6"/>
    <x v="180"/>
  </r>
  <r>
    <x v="182"/>
    <x v="0"/>
    <x v="6"/>
    <x v="181"/>
  </r>
  <r>
    <x v="183"/>
    <x v="0"/>
    <x v="1"/>
    <x v="182"/>
  </r>
  <r>
    <x v="184"/>
    <x v="0"/>
    <x v="2"/>
    <x v="183"/>
  </r>
  <r>
    <x v="185"/>
    <x v="0"/>
    <x v="0"/>
    <x v="184"/>
  </r>
  <r>
    <x v="186"/>
    <x v="0"/>
    <x v="8"/>
    <x v="185"/>
  </r>
  <r>
    <x v="187"/>
    <x v="0"/>
    <x v="6"/>
    <x v="186"/>
  </r>
  <r>
    <x v="188"/>
    <x v="0"/>
    <x v="0"/>
    <x v="187"/>
  </r>
  <r>
    <x v="189"/>
    <x v="0"/>
    <x v="7"/>
    <x v="188"/>
  </r>
  <r>
    <x v="190"/>
    <x v="0"/>
    <x v="9"/>
    <x v="189"/>
  </r>
  <r>
    <x v="191"/>
    <x v="0"/>
    <x v="8"/>
    <x v="190"/>
  </r>
  <r>
    <x v="192"/>
    <x v="0"/>
    <x v="8"/>
    <x v="191"/>
  </r>
  <r>
    <x v="193"/>
    <x v="0"/>
    <x v="9"/>
    <x v="192"/>
  </r>
  <r>
    <x v="194"/>
    <x v="0"/>
    <x v="4"/>
    <x v="193"/>
  </r>
  <r>
    <x v="195"/>
    <x v="0"/>
    <x v="3"/>
    <x v="194"/>
  </r>
  <r>
    <x v="196"/>
    <x v="0"/>
    <x v="0"/>
    <x v="195"/>
  </r>
  <r>
    <x v="197"/>
    <x v="0"/>
    <x v="5"/>
    <x v="196"/>
  </r>
  <r>
    <x v="198"/>
    <x v="0"/>
    <x v="5"/>
    <x v="197"/>
  </r>
  <r>
    <x v="199"/>
    <x v="0"/>
    <x v="3"/>
    <x v="198"/>
  </r>
  <r>
    <x v="200"/>
    <x v="0"/>
    <x v="5"/>
    <x v="199"/>
  </r>
  <r>
    <x v="201"/>
    <x v="0"/>
    <x v="5"/>
    <x v="200"/>
  </r>
  <r>
    <x v="202"/>
    <x v="0"/>
    <x v="3"/>
    <x v="201"/>
  </r>
  <r>
    <x v="203"/>
    <x v="0"/>
    <x v="7"/>
    <x v="202"/>
  </r>
  <r>
    <x v="204"/>
    <x v="0"/>
    <x v="3"/>
    <x v="203"/>
  </r>
  <r>
    <x v="205"/>
    <x v="0"/>
    <x v="7"/>
    <x v="204"/>
  </r>
  <r>
    <x v="206"/>
    <x v="0"/>
    <x v="6"/>
    <x v="205"/>
  </r>
  <r>
    <x v="207"/>
    <x v="0"/>
    <x v="5"/>
    <x v="206"/>
  </r>
  <r>
    <x v="208"/>
    <x v="0"/>
    <x v="2"/>
    <x v="207"/>
  </r>
  <r>
    <x v="209"/>
    <x v="0"/>
    <x v="3"/>
    <x v="208"/>
  </r>
  <r>
    <x v="210"/>
    <x v="0"/>
    <x v="4"/>
    <x v="209"/>
  </r>
  <r>
    <x v="211"/>
    <x v="0"/>
    <x v="4"/>
    <x v="146"/>
  </r>
  <r>
    <x v="212"/>
    <x v="0"/>
    <x v="4"/>
    <x v="210"/>
  </r>
  <r>
    <x v="213"/>
    <x v="1"/>
    <x v="7"/>
    <x v="211"/>
  </r>
  <r>
    <x v="214"/>
    <x v="0"/>
    <x v="9"/>
    <x v="212"/>
  </r>
  <r>
    <x v="215"/>
    <x v="0"/>
    <x v="0"/>
    <x v="5"/>
  </r>
  <r>
    <x v="216"/>
    <x v="0"/>
    <x v="3"/>
    <x v="213"/>
  </r>
  <r>
    <x v="217"/>
    <x v="0"/>
    <x v="7"/>
    <x v="214"/>
  </r>
  <r>
    <x v="218"/>
    <x v="0"/>
    <x v="5"/>
    <x v="215"/>
  </r>
  <r>
    <x v="219"/>
    <x v="0"/>
    <x v="7"/>
    <x v="216"/>
  </r>
  <r>
    <x v="220"/>
    <x v="0"/>
    <x v="3"/>
    <x v="217"/>
  </r>
  <r>
    <x v="221"/>
    <x v="0"/>
    <x v="6"/>
    <x v="218"/>
  </r>
  <r>
    <x v="222"/>
    <x v="0"/>
    <x v="7"/>
    <x v="219"/>
  </r>
  <r>
    <x v="223"/>
    <x v="0"/>
    <x v="4"/>
    <x v="220"/>
  </r>
  <r>
    <x v="224"/>
    <x v="0"/>
    <x v="3"/>
    <x v="221"/>
  </r>
  <r>
    <x v="225"/>
    <x v="0"/>
    <x v="2"/>
    <x v="222"/>
  </r>
  <r>
    <x v="226"/>
    <x v="0"/>
    <x v="3"/>
    <x v="223"/>
  </r>
  <r>
    <x v="227"/>
    <x v="0"/>
    <x v="9"/>
    <x v="224"/>
  </r>
  <r>
    <x v="228"/>
    <x v="0"/>
    <x v="0"/>
    <x v="225"/>
  </r>
  <r>
    <x v="229"/>
    <x v="0"/>
    <x v="4"/>
    <x v="226"/>
  </r>
  <r>
    <x v="230"/>
    <x v="0"/>
    <x v="8"/>
    <x v="227"/>
  </r>
  <r>
    <x v="231"/>
    <x v="0"/>
    <x v="8"/>
    <x v="228"/>
  </r>
  <r>
    <x v="232"/>
    <x v="0"/>
    <x v="3"/>
    <x v="229"/>
  </r>
  <r>
    <x v="233"/>
    <x v="0"/>
    <x v="5"/>
    <x v="230"/>
  </r>
  <r>
    <x v="234"/>
    <x v="0"/>
    <x v="4"/>
    <x v="231"/>
  </r>
  <r>
    <x v="235"/>
    <x v="0"/>
    <x v="1"/>
    <x v="232"/>
  </r>
  <r>
    <x v="236"/>
    <x v="0"/>
    <x v="1"/>
    <x v="233"/>
  </r>
  <r>
    <x v="237"/>
    <x v="0"/>
    <x v="3"/>
    <x v="234"/>
  </r>
  <r>
    <x v="238"/>
    <x v="0"/>
    <x v="1"/>
    <x v="235"/>
  </r>
  <r>
    <x v="239"/>
    <x v="0"/>
    <x v="0"/>
    <x v="236"/>
  </r>
  <r>
    <x v="240"/>
    <x v="0"/>
    <x v="8"/>
    <x v="237"/>
  </r>
  <r>
    <x v="241"/>
    <x v="0"/>
    <x v="0"/>
    <x v="238"/>
  </r>
  <r>
    <x v="242"/>
    <x v="0"/>
    <x v="7"/>
    <x v="239"/>
  </r>
  <r>
    <x v="243"/>
    <x v="0"/>
    <x v="7"/>
    <x v="240"/>
  </r>
  <r>
    <x v="244"/>
    <x v="0"/>
    <x v="5"/>
    <x v="241"/>
  </r>
  <r>
    <x v="245"/>
    <x v="0"/>
    <x v="4"/>
    <x v="242"/>
  </r>
  <r>
    <x v="246"/>
    <x v="0"/>
    <x v="0"/>
    <x v="243"/>
  </r>
  <r>
    <x v="247"/>
    <x v="0"/>
    <x v="6"/>
    <x v="244"/>
  </r>
  <r>
    <x v="248"/>
    <x v="0"/>
    <x v="3"/>
    <x v="245"/>
  </r>
  <r>
    <x v="249"/>
    <x v="0"/>
    <x v="2"/>
    <x v="246"/>
  </r>
  <r>
    <x v="250"/>
    <x v="0"/>
    <x v="3"/>
    <x v="247"/>
  </r>
  <r>
    <x v="251"/>
    <x v="0"/>
    <x v="9"/>
    <x v="248"/>
  </r>
  <r>
    <x v="252"/>
    <x v="0"/>
    <x v="0"/>
    <x v="249"/>
  </r>
  <r>
    <x v="253"/>
    <x v="0"/>
    <x v="1"/>
    <x v="250"/>
  </r>
  <r>
    <x v="254"/>
    <x v="0"/>
    <x v="4"/>
    <x v="251"/>
  </r>
  <r>
    <x v="255"/>
    <x v="0"/>
    <x v="0"/>
    <x v="252"/>
  </r>
  <r>
    <x v="256"/>
    <x v="0"/>
    <x v="7"/>
    <x v="253"/>
  </r>
  <r>
    <x v="257"/>
    <x v="0"/>
    <x v="5"/>
    <x v="254"/>
  </r>
  <r>
    <x v="258"/>
    <x v="0"/>
    <x v="1"/>
    <x v="255"/>
  </r>
  <r>
    <x v="259"/>
    <x v="0"/>
    <x v="1"/>
    <x v="256"/>
  </r>
  <r>
    <x v="260"/>
    <x v="0"/>
    <x v="6"/>
    <x v="257"/>
  </r>
  <r>
    <x v="261"/>
    <x v="0"/>
    <x v="1"/>
    <x v="258"/>
  </r>
  <r>
    <x v="262"/>
    <x v="0"/>
    <x v="1"/>
    <x v="259"/>
  </r>
  <r>
    <x v="263"/>
    <x v="0"/>
    <x v="9"/>
    <x v="260"/>
  </r>
  <r>
    <x v="264"/>
    <x v="0"/>
    <x v="6"/>
    <x v="261"/>
  </r>
  <r>
    <x v="265"/>
    <x v="0"/>
    <x v="8"/>
    <x v="262"/>
  </r>
  <r>
    <x v="266"/>
    <x v="0"/>
    <x v="5"/>
    <x v="263"/>
  </r>
  <r>
    <x v="267"/>
    <x v="0"/>
    <x v="2"/>
    <x v="264"/>
  </r>
  <r>
    <x v="268"/>
    <x v="0"/>
    <x v="1"/>
    <x v="265"/>
  </r>
  <r>
    <x v="269"/>
    <x v="0"/>
    <x v="9"/>
    <x v="266"/>
  </r>
  <r>
    <x v="270"/>
    <x v="0"/>
    <x v="8"/>
    <x v="267"/>
  </r>
  <r>
    <x v="271"/>
    <x v="0"/>
    <x v="0"/>
    <x v="26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72">
  <r>
    <s v="001"/>
    <s v="Town"/>
    <x v="0"/>
    <n v="1412"/>
    <n v="1170"/>
    <n v="2.48"/>
  </r>
  <r>
    <s v="002"/>
    <s v="Town"/>
    <x v="0"/>
    <n v="546"/>
    <n v="571"/>
    <n v="12.06"/>
  </r>
  <r>
    <s v="003"/>
    <s v="Town"/>
    <x v="1"/>
    <n v="649"/>
    <n v="637"/>
    <n v="3.79"/>
  </r>
  <r>
    <s v="004"/>
    <s v="Town"/>
    <x v="2"/>
    <n v="476"/>
    <n v="517"/>
    <n v="25.19"/>
  </r>
  <r>
    <s v="005"/>
    <s v="Town"/>
    <x v="3"/>
    <n v="137"/>
    <n v="140"/>
    <n v="4.03"/>
  </r>
  <r>
    <s v="006"/>
    <s v="Town"/>
    <x v="4"/>
    <n v="99"/>
    <n v="100"/>
    <n v="3.24"/>
  </r>
  <r>
    <s v="007"/>
    <s v="Town"/>
    <x v="4"/>
    <n v="789"/>
    <n v="865"/>
    <n v="25.02"/>
  </r>
  <r>
    <s v="008"/>
    <s v="Town"/>
    <x v="5"/>
    <n v="333"/>
    <n v="347"/>
    <n v="3.78"/>
  </r>
  <r>
    <s v="009"/>
    <s v="Town"/>
    <x v="4"/>
    <n v="117"/>
    <n v="128"/>
    <n v="14.26"/>
  </r>
  <r>
    <s v="010"/>
    <s v="Town"/>
    <x v="2"/>
    <n v="358"/>
    <n v="438"/>
    <n v="61.55"/>
  </r>
  <r>
    <s v="011"/>
    <s v="Town"/>
    <x v="6"/>
    <n v="785"/>
    <n v="752"/>
    <n v="15.71"/>
  </r>
  <r>
    <s v="012"/>
    <s v="City"/>
    <x v="7"/>
    <n v="24284"/>
    <n v="24671"/>
    <n v="15.75"/>
  </r>
  <r>
    <s v="013"/>
    <s v="Town"/>
    <x v="8"/>
    <n v="1053"/>
    <n v="1085"/>
    <n v="69.94"/>
  </r>
  <r>
    <s v="014"/>
    <s v="Town"/>
    <x v="2"/>
    <n v="556"/>
    <n v="583"/>
    <n v="13.63"/>
  </r>
  <r>
    <s v="015"/>
    <s v="Town"/>
    <x v="6"/>
    <n v="210"/>
    <n v="188"/>
    <n v="24.47"/>
  </r>
  <r>
    <s v="016"/>
    <s v="Town"/>
    <x v="3"/>
    <n v="2265"/>
    <n v="2485"/>
    <n v="133.59"/>
  </r>
  <r>
    <s v="017"/>
    <s v="Town"/>
    <x v="1"/>
    <n v="128"/>
    <n v="151"/>
    <n v="1.93"/>
  </r>
  <r>
    <s v="018"/>
    <s v="Town"/>
    <x v="8"/>
    <n v="720"/>
    <n v="773"/>
    <n v="19.98"/>
  </r>
  <r>
    <s v="019"/>
    <s v="Town"/>
    <x v="3"/>
    <n v="912"/>
    <n v="911"/>
    <n v="41.49"/>
  </r>
  <r>
    <s v="020"/>
    <s v="Town"/>
    <x v="7"/>
    <n v="685"/>
    <n v="699"/>
    <n v="4.91"/>
  </r>
  <r>
    <s v="021"/>
    <s v="Town"/>
    <x v="8"/>
    <n v="562"/>
    <n v="557"/>
    <n v="4.32"/>
  </r>
  <r>
    <s v="022"/>
    <s v="Town"/>
    <x v="4"/>
    <n v="553"/>
    <n v="492"/>
    <n v="3.2"/>
  </r>
  <r>
    <s v="023"/>
    <s v="Town"/>
    <x v="2"/>
    <n v="397"/>
    <n v="385"/>
    <n v="25.64"/>
  </r>
  <r>
    <s v="024"/>
    <s v="Town"/>
    <x v="1"/>
    <n v="661"/>
    <n v="676"/>
    <n v="14.47"/>
  </r>
  <r>
    <s v="025"/>
    <s v="Town"/>
    <x v="7"/>
    <n v="184"/>
    <n v="210"/>
    <n v="14.48"/>
  </r>
  <r>
    <s v="026"/>
    <s v="Town"/>
    <x v="1"/>
    <n v="17695"/>
    <n v="12584"/>
    <n v="29.24"/>
  </r>
  <r>
    <s v="027"/>
    <s v="Town"/>
    <x v="6"/>
    <n v="301"/>
    <n v="308"/>
    <n v="4.8499999999999996"/>
  </r>
  <r>
    <s v="028"/>
    <s v="Town"/>
    <x v="0"/>
    <n v="383"/>
    <n v="387"/>
    <n v="12.63"/>
  </r>
  <r>
    <s v="029"/>
    <s v="Town"/>
    <x v="1"/>
    <n v="3352"/>
    <n v="3180"/>
    <n v="49.16"/>
  </r>
  <r>
    <s v="030"/>
    <s v="Town"/>
    <x v="2"/>
    <n v="809"/>
    <n v="807"/>
    <n v="6.72"/>
  </r>
  <r>
    <s v="031"/>
    <s v="Town"/>
    <x v="1"/>
    <n v="924"/>
    <n v="915"/>
    <n v="4.51"/>
  </r>
  <r>
    <s v="032"/>
    <s v="Town"/>
    <x v="8"/>
    <n v="301"/>
    <n v="317"/>
    <n v="34.67"/>
  </r>
  <r>
    <s v="033"/>
    <s v="Town"/>
    <x v="5"/>
    <n v="107"/>
    <n v="114"/>
    <n v="4.37"/>
  </r>
  <r>
    <s v="034"/>
    <s v="Town"/>
    <x v="7"/>
    <n v="3643"/>
    <n v="3898"/>
    <n v="58.05"/>
  </r>
  <r>
    <s v="035"/>
    <s v="Town"/>
    <x v="1"/>
    <n v="97"/>
    <n v="85"/>
    <n v="3.84"/>
  </r>
  <r>
    <s v="036"/>
    <s v="Town"/>
    <x v="2"/>
    <n v="120"/>
    <n v="119"/>
    <n v="29.14"/>
  </r>
  <r>
    <s v="037"/>
    <s v="Town"/>
    <x v="6"/>
    <n v="619"/>
    <n v="649"/>
    <n v="28.81"/>
  </r>
  <r>
    <s v="038"/>
    <s v="Town"/>
    <x v="1"/>
    <n v="233"/>
    <n v="260"/>
    <n v="64.89"/>
  </r>
  <r>
    <s v="039"/>
    <s v="Town"/>
    <x v="2"/>
    <n v="159"/>
    <n v="163"/>
    <n v="21.94"/>
  </r>
  <r>
    <s v="040"/>
    <s v="Town"/>
    <x v="7"/>
    <n v="182"/>
    <n v="189"/>
    <n v="2.64"/>
  </r>
  <r>
    <s v="041"/>
    <s v="Town"/>
    <x v="2"/>
    <n v="165"/>
    <n v="155"/>
    <n v="7.69"/>
  </r>
  <r>
    <s v="042"/>
    <s v="Town"/>
    <x v="1"/>
    <n v="839"/>
    <n v="893"/>
    <n v="35.61"/>
  </r>
  <r>
    <s v="043"/>
    <s v="Town"/>
    <x v="3"/>
    <n v="598"/>
    <n v="608"/>
    <n v="24.76"/>
  </r>
  <r>
    <s v="044"/>
    <s v="Town"/>
    <x v="1"/>
    <n v="447"/>
    <n v="386"/>
    <n v="16.72"/>
  </r>
  <r>
    <s v="045"/>
    <s v="Town"/>
    <x v="3"/>
    <n v="483"/>
    <n v="521"/>
    <n v="50.56"/>
  </r>
  <r>
    <s v="046"/>
    <s v="Town"/>
    <x v="7"/>
    <n v="441"/>
    <n v="529"/>
    <n v="32.520000000000003"/>
  </r>
  <r>
    <s v="047"/>
    <s v="Town"/>
    <x v="0"/>
    <n v="65"/>
    <n v="85"/>
    <n v="9.19"/>
  </r>
  <r>
    <s v="048"/>
    <s v="Town"/>
    <x v="5"/>
    <n v="338"/>
    <n v="351"/>
    <n v="11.78"/>
  </r>
  <r>
    <s v="049"/>
    <s v="Town"/>
    <x v="2"/>
    <n v="697"/>
    <n v="747"/>
    <n v="38.81"/>
  </r>
  <r>
    <s v="050"/>
    <s v="Town"/>
    <x v="9"/>
    <n v="160"/>
    <n v="222"/>
    <n v="1.1399999999999999"/>
  </r>
  <r>
    <s v="051"/>
    <s v="Town"/>
    <x v="7"/>
    <n v="7366"/>
    <n v="6575"/>
    <n v="57.35"/>
  </r>
  <r>
    <s v="052"/>
    <s v="Town"/>
    <x v="6"/>
    <n v="1866"/>
    <n v="1756"/>
    <n v="58.34"/>
  </r>
  <r>
    <s v="053"/>
    <s v="Town"/>
    <x v="2"/>
    <n v="201"/>
    <n v="248"/>
    <n v="11.12"/>
  </r>
  <r>
    <s v="054"/>
    <s v="Town"/>
    <x v="7"/>
    <n v="526"/>
    <n v="618"/>
    <n v="1.89"/>
  </r>
  <r>
    <s v="055"/>
    <s v="Town"/>
    <x v="3"/>
    <n v="194"/>
    <n v="227"/>
    <n v="1.58"/>
  </r>
  <r>
    <s v="056"/>
    <s v="Town"/>
    <x v="0"/>
    <n v="191"/>
    <n v="210"/>
    <n v="11.35"/>
  </r>
  <r>
    <s v="057"/>
    <s v="Town"/>
    <x v="8"/>
    <n v="474"/>
    <n v="511"/>
    <n v="58.41"/>
  </r>
  <r>
    <s v="058"/>
    <s v="Town"/>
    <x v="7"/>
    <n v="141"/>
    <n v="165"/>
    <n v="2.62"/>
  </r>
  <r>
    <s v="059"/>
    <s v="Town"/>
    <x v="1"/>
    <n v="310"/>
    <n v="421"/>
    <n v="127.84"/>
  </r>
  <r>
    <s v="060"/>
    <s v="Town"/>
    <x v="7"/>
    <n v="228"/>
    <n v="251"/>
    <n v="4.6900000000000004"/>
  </r>
  <r>
    <s v="061"/>
    <s v="Town"/>
    <x v="5"/>
    <n v="212"/>
    <n v="220"/>
    <n v="105.6"/>
  </r>
  <r>
    <s v="062"/>
    <s v="Town"/>
    <x v="4"/>
    <n v="807"/>
    <n v="841"/>
    <n v="35.79"/>
  </r>
  <r>
    <s v="063"/>
    <s v="Town"/>
    <x v="7"/>
    <n v="979"/>
    <n v="978"/>
    <n v="12.08"/>
  </r>
  <r>
    <s v="064"/>
    <s v="Town"/>
    <x v="2"/>
    <n v="1057"/>
    <n v="1103"/>
    <n v="47.71"/>
  </r>
  <r>
    <s v="065"/>
    <s v="Town"/>
    <x v="3"/>
    <n v="455"/>
    <n v="547"/>
    <n v="4.4400000000000004"/>
  </r>
  <r>
    <s v="066"/>
    <s v="Town"/>
    <x v="7"/>
    <n v="288"/>
    <n v="319"/>
    <n v="6.15"/>
  </r>
  <r>
    <s v="067"/>
    <s v="Town"/>
    <x v="2"/>
    <n v="27"/>
    <n v="63"/>
    <n v="4.54"/>
  </r>
  <r>
    <s v="068"/>
    <s v="Town"/>
    <x v="3"/>
    <n v="695"/>
    <n v="707"/>
    <n v="4.21"/>
  </r>
  <r>
    <s v="069"/>
    <s v="Town"/>
    <x v="1"/>
    <n v="136"/>
    <n v="174"/>
    <n v="15.86"/>
  </r>
  <r>
    <s v="070"/>
    <s v="Town"/>
    <x v="1"/>
    <n v="274"/>
    <n v="255"/>
    <n v="9.6"/>
  </r>
  <r>
    <s v="071"/>
    <s v="Town"/>
    <x v="1"/>
    <n v="132"/>
    <n v="133"/>
    <n v="9.01"/>
  </r>
  <r>
    <s v="072"/>
    <s v="Town"/>
    <x v="4"/>
    <n v="263"/>
    <n v="315"/>
    <n v="2.42"/>
  </r>
  <r>
    <s v="073"/>
    <s v="Town"/>
    <x v="4"/>
    <n v="304"/>
    <n v="331"/>
    <n v="10.79"/>
  </r>
  <r>
    <s v="074"/>
    <s v="Town"/>
    <x v="8"/>
    <n v="389"/>
    <n v="438"/>
    <n v="22.22"/>
  </r>
  <r>
    <s v="075"/>
    <s v="Town"/>
    <x v="8"/>
    <n v="487"/>
    <n v="531"/>
    <n v="9.07"/>
  </r>
  <r>
    <s v="076"/>
    <s v="Town"/>
    <x v="2"/>
    <n v="655"/>
    <n v="649"/>
    <n v="6.06"/>
  </r>
  <r>
    <s v="077"/>
    <s v="Town"/>
    <x v="2"/>
    <n v="534"/>
    <n v="474"/>
    <n v="5.41"/>
  </r>
  <r>
    <s v="078"/>
    <s v="Town"/>
    <x v="4"/>
    <n v="2622"/>
    <n v="2540"/>
    <n v="65.73"/>
  </r>
  <r>
    <s v="079"/>
    <s v="Town"/>
    <x v="8"/>
    <n v="2907"/>
    <n v="2764"/>
    <n v="17.600000000000001"/>
  </r>
  <r>
    <s v="080"/>
    <s v="Town"/>
    <x v="4"/>
    <n v="1233"/>
    <n v="1278"/>
    <n v="20.85"/>
  </r>
  <r>
    <s v="081"/>
    <s v="Town"/>
    <x v="4"/>
    <n v="2418"/>
    <n v="2476"/>
    <n v="37.020000000000003"/>
  </r>
  <r>
    <s v="082"/>
    <s v="Town"/>
    <x v="8"/>
    <n v="470"/>
    <n v="525"/>
    <n v="16.440000000000001"/>
  </r>
  <r>
    <s v="083"/>
    <s v="Town"/>
    <x v="3"/>
    <n v="147"/>
    <n v="203"/>
    <n v="10.14"/>
  </r>
  <r>
    <s v="084"/>
    <s v="Town"/>
    <x v="9"/>
    <n v="308"/>
    <n v="386"/>
    <n v="5.84"/>
  </r>
  <r>
    <s v="085"/>
    <s v="Town"/>
    <x v="6"/>
    <n v="1207"/>
    <n v="1246"/>
    <n v="25.83"/>
  </r>
  <r>
    <s v="086"/>
    <s v="Town"/>
    <x v="2"/>
    <n v="618"/>
    <n v="669"/>
    <n v="83.76"/>
  </r>
  <r>
    <s v="087"/>
    <s v="City"/>
    <x v="5"/>
    <n v="106172"/>
    <n v="100646"/>
    <n v="446.06"/>
  </r>
  <r>
    <s v="088"/>
    <s v="Town"/>
    <x v="8"/>
    <n v="115"/>
    <n v="144"/>
    <n v="32.31"/>
  </r>
  <r>
    <s v="089"/>
    <s v="Town"/>
    <x v="5"/>
    <n v="1244"/>
    <n v="1349"/>
    <n v="35.5"/>
  </r>
  <r>
    <s v="090"/>
    <s v="Town"/>
    <x v="7"/>
    <n v="207"/>
    <n v="252"/>
    <n v="9.25"/>
  </r>
  <r>
    <s v="091"/>
    <s v="Town"/>
    <x v="4"/>
    <n v="661"/>
    <n v="666"/>
    <n v="16.68"/>
  </r>
  <r>
    <s v="092"/>
    <s v="Town"/>
    <x v="0"/>
    <n v="439"/>
    <n v="482"/>
    <n v="37.049999999999997"/>
  </r>
  <r>
    <s v="093"/>
    <s v="Town"/>
    <x v="9"/>
    <n v="258"/>
    <n v="309"/>
    <n v="5.35"/>
  </r>
  <r>
    <s v="094"/>
    <s v="Town"/>
    <x v="9"/>
    <n v="81"/>
    <n v="109"/>
    <n v="1.1399999999999999"/>
  </r>
  <r>
    <s v="095"/>
    <s v="Town"/>
    <x v="1"/>
    <n v="340"/>
    <n v="363"/>
    <n v="87.5"/>
  </r>
  <r>
    <s v="096"/>
    <s v="Town"/>
    <x v="2"/>
    <n v="408"/>
    <n v="435"/>
    <n v="1.22"/>
  </r>
  <r>
    <s v="097"/>
    <s v="Town"/>
    <x v="4"/>
    <n v="6719"/>
    <n v="6588"/>
    <n v="35.68"/>
  </r>
  <r>
    <s v="098"/>
    <s v="Town"/>
    <x v="3"/>
    <n v="1875"/>
    <n v="1960"/>
    <n v="31.2"/>
  </r>
  <r>
    <s v="099"/>
    <s v="Town"/>
    <x v="4"/>
    <n v="853"/>
    <n v="976"/>
    <n v="16.059999999999999"/>
  </r>
  <r>
    <s v="100"/>
    <s v="Town"/>
    <x v="8"/>
    <n v="452"/>
    <n v="470"/>
    <n v="37.950000000000003"/>
  </r>
  <r>
    <s v="101"/>
    <s v="Town"/>
    <x v="8"/>
    <n v="83"/>
    <n v="68"/>
    <n v="2.46"/>
  </r>
  <r>
    <s v="102"/>
    <s v="Town"/>
    <x v="2"/>
    <n v="530"/>
    <n v="536"/>
    <n v="14.5"/>
  </r>
  <r>
    <s v="103"/>
    <s v="Town"/>
    <x v="7"/>
    <n v="5"/>
    <n v="5"/>
    <n v="3.1"/>
  </r>
  <r>
    <s v="104"/>
    <s v="Town"/>
    <x v="7"/>
    <n v="7397"/>
    <n v="6281"/>
    <n v="34.880000000000003"/>
  </r>
  <r>
    <s v="105"/>
    <s v="Town"/>
    <x v="3"/>
    <n v="283"/>
    <n v="302"/>
    <n v="13.31"/>
  </r>
  <r>
    <s v="106"/>
    <s v="Town"/>
    <x v="3"/>
    <n v="570"/>
    <n v="763"/>
    <n v="55.81"/>
  </r>
  <r>
    <s v="107"/>
    <s v="Town"/>
    <x v="0"/>
    <n v="137"/>
    <n v="191"/>
    <n v="12.92"/>
  </r>
  <r>
    <s v="108"/>
    <s v="Town"/>
    <x v="1"/>
    <n v="1827"/>
    <n v="1997"/>
    <n v="25.43"/>
  </r>
  <r>
    <s v="109"/>
    <s v="Town"/>
    <x v="2"/>
    <n v="998"/>
    <n v="1029"/>
    <n v="7.55"/>
  </r>
  <r>
    <s v="110"/>
    <s v="Town"/>
    <x v="6"/>
    <n v="576"/>
    <n v="604"/>
    <n v="5.91"/>
  </r>
  <r>
    <s v="111"/>
    <s v="Town"/>
    <x v="0"/>
    <n v="2269"/>
    <n v="2448"/>
    <n v="25.74"/>
  </r>
  <r>
    <s v="112"/>
    <s v="Town"/>
    <x v="4"/>
    <n v="1594"/>
    <n v="1667"/>
    <n v="7.85"/>
  </r>
  <r>
    <s v="113"/>
    <s v="Town"/>
    <x v="3"/>
    <n v="1764"/>
    <n v="1769"/>
    <n v="17.64"/>
  </r>
  <r>
    <s v="114"/>
    <s v="Town"/>
    <x v="8"/>
    <n v="2346"/>
    <n v="2418"/>
    <n v="14.5"/>
  </r>
  <r>
    <s v="115"/>
    <s v="Town"/>
    <x v="0"/>
    <n v="1861"/>
    <n v="1739"/>
    <n v="46.25"/>
  </r>
  <r>
    <s v="116"/>
    <s v="Town"/>
    <x v="0"/>
    <n v="120"/>
    <n v="140"/>
    <n v="7.78"/>
  </r>
  <r>
    <s v="117"/>
    <s v="Town"/>
    <x v="2"/>
    <n v="220"/>
    <n v="246"/>
    <n v="5.13"/>
  </r>
  <r>
    <s v="118"/>
    <s v="Town"/>
    <x v="4"/>
    <n v="916"/>
    <n v="855"/>
    <n v="21.41"/>
  </r>
  <r>
    <s v="119"/>
    <s v="Town"/>
    <x v="9"/>
    <n v="293"/>
    <n v="220"/>
    <n v="22.64"/>
  </r>
  <r>
    <s v="120"/>
    <s v="Town"/>
    <x v="4"/>
    <n v="363"/>
    <n v="337"/>
    <n v="54.34"/>
  </r>
  <r>
    <s v="121"/>
    <s v="Town"/>
    <x v="5"/>
    <n v="484"/>
    <n v="518"/>
    <n v="10.52"/>
  </r>
  <r>
    <s v="122"/>
    <s v="Town"/>
    <x v="4"/>
    <n v="1167"/>
    <n v="1070"/>
    <n v="17.489999999999998"/>
  </r>
  <r>
    <s v="123"/>
    <s v="Town"/>
    <x v="1"/>
    <n v="190"/>
    <n v="199"/>
    <n v="10.09"/>
  </r>
  <r>
    <s v="124"/>
    <s v="Town"/>
    <x v="1"/>
    <n v="281"/>
    <n v="355"/>
    <n v="2.91"/>
  </r>
  <r>
    <s v="125"/>
    <s v="Town"/>
    <x v="9"/>
    <n v="347"/>
    <n v="346"/>
    <n v="13.9"/>
  </r>
  <r>
    <s v="126"/>
    <s v="Town"/>
    <x v="5"/>
    <n v="5506"/>
    <n v="5436"/>
    <n v="61.97"/>
  </r>
  <r>
    <s v="127"/>
    <s v="Town"/>
    <x v="5"/>
    <n v="383"/>
    <n v="417"/>
    <n v="38.159999999999997"/>
  </r>
  <r>
    <s v="128"/>
    <s v="Town"/>
    <x v="2"/>
    <n v="265"/>
    <n v="293"/>
    <n v="28.51"/>
  </r>
  <r>
    <s v="129"/>
    <s v="Town"/>
    <x v="0"/>
    <n v="220"/>
    <n v="275"/>
    <n v="34.380000000000003"/>
  </r>
  <r>
    <s v="130"/>
    <s v="Town"/>
    <x v="2"/>
    <n v="545"/>
    <n v="533"/>
    <n v="20.43"/>
  </r>
  <r>
    <s v="131"/>
    <s v="Town"/>
    <x v="7"/>
    <n v="532"/>
    <n v="550"/>
    <n v="8.1"/>
  </r>
  <r>
    <s v="132"/>
    <s v="Town"/>
    <x v="6"/>
    <n v="175"/>
    <n v="207"/>
    <n v="30.91"/>
  </r>
  <r>
    <s v="133"/>
    <s v="Town"/>
    <x v="8"/>
    <n v="298"/>
    <n v="211"/>
    <n v="18.41"/>
  </r>
  <r>
    <s v="134"/>
    <s v="Town"/>
    <x v="0"/>
    <n v="2098"/>
    <n v="1978"/>
    <n v="16.98"/>
  </r>
  <r>
    <s v="135"/>
    <s v="Town"/>
    <x v="9"/>
    <n v="294"/>
    <n v="325"/>
    <n v="8.5"/>
  </r>
  <r>
    <s v="136"/>
    <s v="Town"/>
    <x v="3"/>
    <n v="97"/>
    <n v="152"/>
    <n v="7.16"/>
  </r>
  <r>
    <s v="137"/>
    <s v="Town"/>
    <x v="9"/>
    <n v="130"/>
    <n v="140"/>
    <n v="1.48"/>
  </r>
  <r>
    <s v="138"/>
    <s v="Town"/>
    <x v="4"/>
    <n v="108"/>
    <n v="116"/>
    <n v="1.45"/>
  </r>
  <r>
    <s v="139"/>
    <s v="Town"/>
    <x v="5"/>
    <n v="3483"/>
    <n v="3308"/>
    <n v="36.909999999999997"/>
  </r>
  <r>
    <s v="140"/>
    <s v="Town"/>
    <x v="8"/>
    <n v="555"/>
    <n v="566"/>
    <n v="6.52"/>
  </r>
  <r>
    <s v="141"/>
    <s v="Town"/>
    <x v="0"/>
    <n v="337"/>
    <n v="407"/>
    <n v="26.73"/>
  </r>
  <r>
    <s v="142"/>
    <s v="Town"/>
    <x v="6"/>
    <n v="672"/>
    <n v="705"/>
    <n v="3.61"/>
  </r>
  <r>
    <s v="143"/>
    <s v="Town"/>
    <x v="5"/>
    <n v="899"/>
    <n v="955"/>
    <n v="29.14"/>
  </r>
  <r>
    <s v="144"/>
    <s v="Town"/>
    <x v="2"/>
    <n v="510"/>
    <n v="565"/>
    <n v="12.92"/>
  </r>
  <r>
    <s v="145"/>
    <s v="Town"/>
    <x v="6"/>
    <n v="286"/>
    <n v="315"/>
    <n v="81.69"/>
  </r>
  <r>
    <s v="146"/>
    <s v="Town"/>
    <x v="9"/>
    <n v="7367"/>
    <n v="7240"/>
    <n v="38.83"/>
  </r>
  <r>
    <s v="147"/>
    <s v="Town"/>
    <x v="0"/>
    <n v="192"/>
    <n v="226"/>
    <n v="61.92"/>
  </r>
  <r>
    <s v="148"/>
    <s v="Town"/>
    <x v="3"/>
    <n v="550"/>
    <n v="593"/>
    <n v="3.48"/>
  </r>
  <r>
    <s v="149"/>
    <s v="Town"/>
    <x v="0"/>
    <n v="1815"/>
    <n v="1739"/>
    <n v="14.32"/>
  </r>
  <r>
    <s v="150"/>
    <s v="Town"/>
    <x v="8"/>
    <n v="675"/>
    <n v="670"/>
    <n v="46.31"/>
  </r>
  <r>
    <s v="151"/>
    <s v="Town"/>
    <x v="9"/>
    <n v="111"/>
    <n v="121"/>
    <n v="21.48"/>
  </r>
  <r>
    <s v="152"/>
    <s v="Town"/>
    <x v="2"/>
    <n v="61"/>
    <n v="73"/>
    <n v="6.54"/>
  </r>
  <r>
    <s v="153"/>
    <s v="Town"/>
    <x v="6"/>
    <n v="323"/>
    <n v="374"/>
    <n v="7.02"/>
  </r>
  <r>
    <s v="154"/>
    <s v="Town"/>
    <x v="9"/>
    <n v="619"/>
    <n v="718"/>
    <n v="7.66"/>
  </r>
  <r>
    <s v="155"/>
    <s v="Town"/>
    <x v="3"/>
    <n v="1428"/>
    <n v="1290"/>
    <n v="11.89"/>
  </r>
  <r>
    <s v="156"/>
    <s v="Town"/>
    <x v="0"/>
    <n v="174"/>
    <n v="196"/>
    <n v="86.24"/>
  </r>
  <r>
    <s v="157"/>
    <s v="Town"/>
    <x v="8"/>
    <n v="1681"/>
    <n v="1854"/>
    <n v="65.06"/>
  </r>
  <r>
    <s v="158"/>
    <s v="Town"/>
    <x v="0"/>
    <n v="231"/>
    <n v="197"/>
    <n v="1.6"/>
  </r>
  <r>
    <s v="159"/>
    <s v="Town"/>
    <x v="9"/>
    <n v="221"/>
    <n v="241"/>
    <n v="19.91"/>
  </r>
  <r>
    <s v="160"/>
    <s v="Town"/>
    <x v="7"/>
    <n v="1995"/>
    <n v="2005"/>
    <n v="125.57"/>
  </r>
  <r>
    <s v="161"/>
    <s v="Town"/>
    <x v="0"/>
    <n v="450"/>
    <n v="499"/>
    <n v="28.91"/>
  </r>
  <r>
    <s v="162"/>
    <s v="Town"/>
    <x v="5"/>
    <n v="223"/>
    <n v="226"/>
    <n v="17.27"/>
  </r>
  <r>
    <s v="163"/>
    <s v="Town"/>
    <x v="8"/>
    <n v="704"/>
    <n v="663"/>
    <n v="27.27"/>
  </r>
  <r>
    <s v="164"/>
    <s v="Town"/>
    <x v="0"/>
    <n v="375"/>
    <n v="418"/>
    <n v="62.81"/>
  </r>
  <r>
    <s v="165"/>
    <s v="Town"/>
    <x v="6"/>
    <n v="338"/>
    <n v="391"/>
    <n v="46.55"/>
  </r>
  <r>
    <s v="166"/>
    <s v="Town"/>
    <x v="9"/>
    <n v="1031"/>
    <n v="1020"/>
    <n v="34.06"/>
  </r>
  <r>
    <s v="167"/>
    <s v="Town"/>
    <x v="2"/>
    <n v="1083"/>
    <n v="1090"/>
    <n v="21.05"/>
  </r>
  <r>
    <s v="168"/>
    <s v="Town"/>
    <x v="7"/>
    <n v="3131"/>
    <n v="3074"/>
    <n v="33.71"/>
  </r>
  <r>
    <s v="169"/>
    <s v="Town"/>
    <x v="1"/>
    <n v="1711"/>
    <n v="1877"/>
    <n v="13.74"/>
  </r>
  <r>
    <s v="170"/>
    <s v="Town"/>
    <x v="4"/>
    <n v="7552"/>
    <n v="7572"/>
    <n v="305.85000000000002"/>
  </r>
  <r>
    <s v="171"/>
    <s v="Town"/>
    <x v="5"/>
    <n v="219"/>
    <n v="227"/>
    <n v="9.6199999999999992"/>
  </r>
  <r>
    <s v="172"/>
    <s v="Town"/>
    <x v="2"/>
    <n v="346"/>
    <n v="401"/>
    <n v="32.31"/>
  </r>
  <r>
    <s v="173"/>
    <s v="Town"/>
    <x v="8"/>
    <n v="457"/>
    <n v="489"/>
    <n v="32.97"/>
  </r>
  <r>
    <s v="174"/>
    <s v="Town"/>
    <x v="1"/>
    <n v="305"/>
    <n v="365"/>
    <n v="2.85"/>
  </r>
  <r>
    <s v="175"/>
    <s v="Town"/>
    <x v="1"/>
    <n v="260"/>
    <n v="264"/>
    <n v="153.59"/>
  </r>
  <r>
    <s v="176"/>
    <s v="Town"/>
    <x v="9"/>
    <n v="13725"/>
    <n v="13558"/>
    <n v="54.67"/>
  </r>
  <r>
    <s v="177"/>
    <s v="Town"/>
    <x v="8"/>
    <n v="2415"/>
    <n v="2580"/>
    <n v="16.97"/>
  </r>
  <r>
    <s v="178"/>
    <s v="Town"/>
    <x v="8"/>
    <n v="211"/>
    <n v="234"/>
    <n v="2.69"/>
  </r>
  <r>
    <s v="179"/>
    <s v="Town"/>
    <x v="2"/>
    <n v="2122"/>
    <n v="2062"/>
    <n v="70.33"/>
  </r>
  <r>
    <s v="180"/>
    <s v="Town"/>
    <x v="5"/>
    <n v="791"/>
    <n v="762"/>
    <n v="6.92"/>
  </r>
  <r>
    <s v="181"/>
    <s v="Town"/>
    <x v="4"/>
    <n v="258"/>
    <n v="275"/>
    <n v="6.57"/>
  </r>
  <r>
    <s v="182"/>
    <s v="Town"/>
    <x v="6"/>
    <n v="407"/>
    <n v="402"/>
    <n v="6.7"/>
  </r>
  <r>
    <s v="183"/>
    <s v="Town"/>
    <x v="6"/>
    <n v="179"/>
    <n v="265"/>
    <n v="4.33"/>
  </r>
  <r>
    <s v="184"/>
    <s v="Town"/>
    <x v="1"/>
    <n v="233"/>
    <n v="302"/>
    <n v="23.81"/>
  </r>
  <r>
    <s v="185"/>
    <s v="Town"/>
    <x v="2"/>
    <n v="545"/>
    <n v="578"/>
    <n v="39.11"/>
  </r>
  <r>
    <s v="186"/>
    <s v="Town"/>
    <x v="0"/>
    <n v="11054"/>
    <n v="9951"/>
    <n v="104.25"/>
  </r>
  <r>
    <s v="187"/>
    <s v="Town"/>
    <x v="8"/>
    <n v="1984"/>
    <n v="2072"/>
    <n v="92.07"/>
  </r>
  <r>
    <s v="188"/>
    <s v="Town"/>
    <x v="6"/>
    <n v="59"/>
    <n v="54"/>
    <n v="6.34"/>
  </r>
  <r>
    <s v="189"/>
    <s v="Town"/>
    <x v="0"/>
    <n v="172"/>
    <n v="166"/>
    <n v="68.55"/>
  </r>
  <r>
    <s v="190"/>
    <s v="Town"/>
    <x v="7"/>
    <n v="270"/>
    <n v="314"/>
    <n v="19.78"/>
  </r>
  <r>
    <s v="191"/>
    <s v="Town"/>
    <x v="9"/>
    <n v="333"/>
    <n v="351"/>
    <n v="25.6"/>
  </r>
  <r>
    <s v="192"/>
    <s v="Town"/>
    <x v="8"/>
    <n v="1442"/>
    <n v="1458"/>
    <n v="54.85"/>
  </r>
  <r>
    <s v="193"/>
    <s v="Town"/>
    <x v="8"/>
    <n v="429"/>
    <n v="448"/>
    <n v="7.44"/>
  </r>
  <r>
    <s v="194"/>
    <s v="Town"/>
    <x v="9"/>
    <n v="2395"/>
    <n v="2706"/>
    <n v="237.71"/>
  </r>
  <r>
    <s v="195"/>
    <s v="Town"/>
    <x v="4"/>
    <n v="308"/>
    <n v="270"/>
    <n v="7.64"/>
  </r>
  <r>
    <s v="196"/>
    <s v="Town"/>
    <x v="3"/>
    <n v="265"/>
    <n v="320"/>
    <n v="39.770000000000003"/>
  </r>
  <r>
    <s v="197"/>
    <s v="Town"/>
    <x v="0"/>
    <n v="1457"/>
    <n v="1214"/>
    <n v="18.12"/>
  </r>
  <r>
    <s v="198"/>
    <s v="Town"/>
    <x v="5"/>
    <n v="465"/>
    <n v="529"/>
    <n v="13.62"/>
  </r>
  <r>
    <s v="199"/>
    <s v="Town"/>
    <x v="5"/>
    <n v="323"/>
    <n v="284"/>
    <n v="38.729999999999997"/>
  </r>
  <r>
    <s v="200"/>
    <s v="Town"/>
    <x v="3"/>
    <n v="147"/>
    <n v="169"/>
    <n v="3.2"/>
  </r>
  <r>
    <s v="201"/>
    <s v="Town"/>
    <x v="5"/>
    <n v="583"/>
    <n v="618"/>
    <n v="28.76"/>
  </r>
  <r>
    <s v="202"/>
    <s v="Town"/>
    <x v="5"/>
    <n v="691"/>
    <n v="703"/>
    <n v="18.16"/>
  </r>
  <r>
    <s v="203"/>
    <s v="Town"/>
    <x v="3"/>
    <n v="337"/>
    <n v="306"/>
    <n v="10.050000000000001"/>
  </r>
  <r>
    <s v="204"/>
    <s v="Town"/>
    <x v="7"/>
    <n v="482"/>
    <n v="499"/>
    <n v="18.64"/>
  </r>
  <r>
    <s v="205"/>
    <s v="Town"/>
    <x v="3"/>
    <n v="46"/>
    <n v="72"/>
    <n v="17.78"/>
  </r>
  <r>
    <s v="206"/>
    <s v="Town"/>
    <x v="7"/>
    <n v="673"/>
    <n v="688"/>
    <n v="11.55"/>
  </r>
  <r>
    <s v="207"/>
    <s v="Town"/>
    <x v="6"/>
    <n v="4995"/>
    <n v="4827"/>
    <n v="73.23"/>
  </r>
  <r>
    <s v="208"/>
    <s v="Town"/>
    <x v="5"/>
    <n v="265"/>
    <n v="288"/>
    <n v="8.19"/>
  </r>
  <r>
    <s v="209"/>
    <s v="Town"/>
    <x v="2"/>
    <n v="761"/>
    <n v="790"/>
    <n v="11.02"/>
  </r>
  <r>
    <s v="210"/>
    <s v="Town"/>
    <x v="3"/>
    <n v="203"/>
    <n v="205"/>
    <n v="2.98"/>
  </r>
  <r>
    <s v="211"/>
    <s v="Town"/>
    <x v="4"/>
    <n v="660"/>
    <n v="646"/>
    <n v="7.21"/>
  </r>
  <r>
    <s v="212"/>
    <s v="Town"/>
    <x v="4"/>
    <n v="475"/>
    <n v="493"/>
    <n v="17.84"/>
  </r>
  <r>
    <s v="213"/>
    <s v="Town"/>
    <x v="4"/>
    <n v="272"/>
    <n v="279"/>
    <n v="11.17"/>
  </r>
  <r>
    <s v="214"/>
    <s v="City"/>
    <x v="7"/>
    <n v="19886"/>
    <n v="20083"/>
    <n v="148.26"/>
  </r>
  <r>
    <s v="215"/>
    <s v="Town"/>
    <x v="9"/>
    <n v="605"/>
    <n v="657"/>
    <n v="135.22999999999999"/>
  </r>
  <r>
    <s v="216"/>
    <s v="Town"/>
    <x v="0"/>
    <n v="176"/>
    <n v="190"/>
    <n v="1.95"/>
  </r>
  <r>
    <s v="217"/>
    <s v="Town"/>
    <x v="3"/>
    <n v="181"/>
    <n v="225"/>
    <n v="9.09"/>
  </r>
  <r>
    <s v="218"/>
    <s v="Town"/>
    <x v="7"/>
    <n v="697"/>
    <n v="743"/>
    <n v="21.62"/>
  </r>
  <r>
    <s v="219"/>
    <s v="Town"/>
    <x v="5"/>
    <n v="24848"/>
    <n v="21966"/>
    <n v="59.27"/>
  </r>
  <r>
    <s v="220"/>
    <s v="Town"/>
    <x v="7"/>
    <n v="451"/>
    <n v="451"/>
    <n v="29.83"/>
  </r>
  <r>
    <s v="221"/>
    <s v="Town"/>
    <x v="3"/>
    <n v="247"/>
    <n v="260"/>
    <n v="41.16"/>
  </r>
  <r>
    <s v="222"/>
    <s v="Town"/>
    <x v="6"/>
    <n v="651"/>
    <n v="722"/>
    <n v="26.16"/>
  </r>
  <r>
    <s v="223"/>
    <s v="Town"/>
    <x v="7"/>
    <n v="110"/>
    <n v="165"/>
    <n v="6.23"/>
  </r>
  <r>
    <s v="224"/>
    <s v="Town"/>
    <x v="4"/>
    <n v="92"/>
    <n v="93"/>
    <n v="18.149999999999999"/>
  </r>
  <r>
    <s v="225"/>
    <s v="Town"/>
    <x v="3"/>
    <n v="1396"/>
    <n v="1289"/>
    <n v="12.71"/>
  </r>
  <r>
    <s v="226"/>
    <s v="Town"/>
    <x v="2"/>
    <n v="6036"/>
    <n v="5274"/>
    <n v="140.79"/>
  </r>
  <r>
    <s v="227"/>
    <s v="Town"/>
    <x v="3"/>
    <n v="308"/>
    <n v="366"/>
    <n v="30.53"/>
  </r>
  <r>
    <s v="228"/>
    <s v="Town"/>
    <x v="9"/>
    <n v="468"/>
    <n v="451"/>
    <n v="28.17"/>
  </r>
  <r>
    <s v="229"/>
    <s v="Town"/>
    <x v="0"/>
    <n v="4170"/>
    <n v="4319"/>
    <n v="38.770000000000003"/>
  </r>
  <r>
    <s v="230"/>
    <s v="Town"/>
    <x v="4"/>
    <n v="257"/>
    <n v="300"/>
    <n v="5.31"/>
  </r>
  <r>
    <s v="231"/>
    <s v="Town"/>
    <x v="8"/>
    <n v="282"/>
    <n v="310"/>
    <n v="18.2"/>
  </r>
  <r>
    <s v="232"/>
    <s v="Town"/>
    <x v="8"/>
    <n v="1161"/>
    <n v="1122"/>
    <n v="37.25"/>
  </r>
  <r>
    <s v="233"/>
    <s v="Town"/>
    <x v="3"/>
    <n v="504"/>
    <n v="552"/>
    <n v="3.27"/>
  </r>
  <r>
    <s v="234"/>
    <s v="Town"/>
    <x v="5"/>
    <n v="737"/>
    <n v="753"/>
    <n v="43.08"/>
  </r>
  <r>
    <s v="235"/>
    <s v="Town"/>
    <x v="4"/>
    <n v="4739"/>
    <n v="4723"/>
    <n v="11.81"/>
  </r>
  <r>
    <s v="236"/>
    <s v="Town"/>
    <x v="1"/>
    <n v="949"/>
    <n v="893"/>
    <n v="33.46"/>
  </r>
  <r>
    <s v="237"/>
    <s v="Town"/>
    <x v="1"/>
    <n v="506"/>
    <n v="545"/>
    <n v="10.050000000000001"/>
  </r>
  <r>
    <s v="238"/>
    <s v="Town"/>
    <x v="3"/>
    <n v="520"/>
    <n v="494"/>
    <n v="35.71"/>
  </r>
  <r>
    <s v="239"/>
    <s v="Town"/>
    <x v="1"/>
    <n v="651"/>
    <n v="703"/>
    <n v="9.52"/>
  </r>
  <r>
    <s v="240"/>
    <s v="Town"/>
    <x v="0"/>
    <n v="349"/>
    <n v="376"/>
    <n v="4.0999999999999996"/>
  </r>
  <r>
    <s v="241"/>
    <s v="Town"/>
    <x v="8"/>
    <n v="2424"/>
    <n v="2483"/>
    <n v="34.049999999999997"/>
  </r>
  <r>
    <s v="242"/>
    <s v="Town"/>
    <x v="0"/>
    <n v="1464"/>
    <n v="1607"/>
    <n v="31.34"/>
  </r>
  <r>
    <s v="243"/>
    <s v="Town"/>
    <x v="7"/>
    <n v="696"/>
    <n v="761"/>
    <n v="4.88"/>
  </r>
  <r>
    <s v="244"/>
    <s v="Town"/>
    <x v="7"/>
    <n v="396"/>
    <n v="417"/>
    <n v="4.87"/>
  </r>
  <r>
    <s v="245"/>
    <s v="Town"/>
    <x v="5"/>
    <n v="750"/>
    <n v="794"/>
    <n v="11.57"/>
  </r>
  <r>
    <s v="246"/>
    <s v="Town"/>
    <x v="4"/>
    <n v="171"/>
    <n v="203"/>
    <n v="2.23"/>
  </r>
  <r>
    <s v="247"/>
    <s v="Town"/>
    <x v="0"/>
    <n v="181"/>
    <n v="204"/>
    <n v="1.02"/>
  </r>
  <r>
    <s v="248"/>
    <s v="Town"/>
    <x v="6"/>
    <n v="247"/>
    <n v="309"/>
    <n v="16.149999999999999"/>
  </r>
  <r>
    <s v="249"/>
    <s v="Town"/>
    <x v="3"/>
    <n v="3008"/>
    <n v="3052"/>
    <n v="15.05"/>
  </r>
  <r>
    <s v="250"/>
    <s v="Town"/>
    <x v="2"/>
    <n v="3589"/>
    <n v="3764"/>
    <n v="31.5"/>
  </r>
  <r>
    <s v="251"/>
    <s v="Town"/>
    <x v="3"/>
    <n v="3341"/>
    <n v="3399"/>
    <n v="28.12"/>
  </r>
  <r>
    <s v="252"/>
    <s v="Town"/>
    <x v="9"/>
    <n v="275"/>
    <n v="329"/>
    <n v="1.89"/>
  </r>
  <r>
    <s v="253"/>
    <s v="Town"/>
    <x v="0"/>
    <n v="182"/>
    <n v="137"/>
    <n v="9.39"/>
  </r>
  <r>
    <s v="254"/>
    <s v="Town"/>
    <x v="1"/>
    <n v="566"/>
    <n v="618"/>
    <n v="49.52"/>
  </r>
  <r>
    <s v="255"/>
    <s v="Town"/>
    <x v="4"/>
    <n v="409"/>
    <n v="421"/>
    <n v="2.1"/>
  </r>
  <r>
    <s v="256"/>
    <s v="Town"/>
    <x v="0"/>
    <n v="62"/>
    <n v="83"/>
    <n v="7.39"/>
  </r>
  <r>
    <s v="257"/>
    <s v="Town"/>
    <x v="7"/>
    <n v="150"/>
    <n v="183"/>
    <n v="2.61"/>
  </r>
  <r>
    <s v="258"/>
    <s v="Town"/>
    <x v="5"/>
    <n v="264"/>
    <n v="276"/>
    <n v="15.38"/>
  </r>
  <r>
    <s v="259"/>
    <s v="Town"/>
    <x v="1"/>
    <n v="5818"/>
    <n v="5414"/>
    <n v="23.92"/>
  </r>
  <r>
    <s v="260"/>
    <s v="Town"/>
    <x v="1"/>
    <n v="285"/>
    <n v="287"/>
    <n v="3.56"/>
  </r>
  <r>
    <s v="261"/>
    <s v="Town"/>
    <x v="6"/>
    <n v="398"/>
    <n v="470"/>
    <n v="13.28"/>
  </r>
  <r>
    <s v="262"/>
    <s v="Town"/>
    <x v="1"/>
    <n v="1283"/>
    <n v="1078"/>
    <n v="30.74"/>
  </r>
  <r>
    <s v="263"/>
    <s v="Town"/>
    <x v="1"/>
    <n v="397"/>
    <n v="379"/>
    <n v="15.95"/>
  </r>
  <r>
    <s v="264"/>
    <s v="Town"/>
    <x v="9"/>
    <n v="137"/>
    <n v="134"/>
    <n v="4.82"/>
  </r>
  <r>
    <s v="265"/>
    <s v="Town"/>
    <x v="6"/>
    <n v="1370"/>
    <n v="1275"/>
    <n v="371.09"/>
  </r>
  <r>
    <s v="266"/>
    <s v="Town"/>
    <x v="8"/>
    <n v="793"/>
    <n v="813"/>
    <n v="1.96"/>
  </r>
  <r>
    <s v="267"/>
    <s v="Town"/>
    <x v="5"/>
    <n v="636"/>
    <n v="667"/>
    <n v="29.93"/>
  </r>
  <r>
    <s v="268"/>
    <s v="Town"/>
    <x v="2"/>
    <n v="990"/>
    <n v="1003"/>
    <n v="4.93"/>
  </r>
  <r>
    <s v="269"/>
    <s v="Town"/>
    <x v="1"/>
    <n v="83"/>
    <n v="103"/>
    <n v="6.82"/>
  </r>
  <r>
    <s v="270"/>
    <s v="Town"/>
    <x v="9"/>
    <n v="622"/>
    <n v="582"/>
    <n v="6.39"/>
  </r>
  <r>
    <s v="271"/>
    <s v="Town"/>
    <x v="8"/>
    <n v="326"/>
    <n v="309"/>
    <n v="2.41"/>
  </r>
  <r>
    <s v="272"/>
    <s v="Town"/>
    <x v="0"/>
    <n v="153"/>
    <n v="185"/>
    <n v="24.4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72">
  <r>
    <x v="0"/>
    <s v="Town"/>
    <n v="1"/>
    <n v="529500"/>
    <n v="105900"/>
    <n v="79425"/>
    <n v="52950"/>
    <n v="52420.5"/>
  </r>
  <r>
    <x v="1"/>
    <s v="Town"/>
    <n v="1"/>
    <n v="163800"/>
    <n v="32760"/>
    <n v="24570"/>
    <n v="16380"/>
    <n v="15888.6"/>
  </r>
  <r>
    <x v="2"/>
    <s v="Town"/>
    <n v="7"/>
    <n v="259600"/>
    <n v="51920"/>
    <n v="38940"/>
    <n v="25960"/>
    <n v="25181.200000000001"/>
  </r>
  <r>
    <x v="3"/>
    <s v="Town"/>
    <n v="8"/>
    <n v="214200"/>
    <n v="42840"/>
    <n v="32130"/>
    <n v="21420"/>
    <n v="21420"/>
  </r>
  <r>
    <x v="4"/>
    <s v="Town"/>
    <n v="5"/>
    <n v="34250"/>
    <n v="6850"/>
    <n v="5137.5"/>
    <n v="3425"/>
    <n v="3493.5"/>
  </r>
  <r>
    <x v="5"/>
    <s v="Town"/>
    <n v="0"/>
    <n v="19800"/>
    <n v="3960"/>
    <n v="2970"/>
    <n v="1980"/>
    <n v="2039.4"/>
  </r>
  <r>
    <x v="6"/>
    <s v="Town"/>
    <n v="0"/>
    <n v="303765"/>
    <n v="60753"/>
    <n v="45564.75"/>
    <n v="30376.5"/>
    <n v="30680.27"/>
  </r>
  <r>
    <x v="7"/>
    <s v="Town"/>
    <n v="4"/>
    <n v="99900"/>
    <n v="19980"/>
    <n v="14985"/>
    <n v="9990"/>
    <n v="9790.2000000000007"/>
  </r>
  <r>
    <x v="8"/>
    <s v="Town"/>
    <n v="0"/>
    <n v="15600"/>
    <n v="3120"/>
    <n v="2340"/>
    <n v="1560"/>
    <n v="1544.4"/>
  </r>
  <r>
    <x v="9"/>
    <s v="Town"/>
    <n v="8"/>
    <n v="107400"/>
    <n v="21480"/>
    <n v="16110"/>
    <n v="10740"/>
    <n v="11062.2"/>
  </r>
  <r>
    <x v="10"/>
    <s v="Town"/>
    <n v="3"/>
    <n v="274750"/>
    <n v="54950"/>
    <n v="41212.5"/>
    <n v="27475"/>
    <n v="26650.75"/>
  </r>
  <r>
    <x v="11"/>
    <s v="City"/>
    <n v="9"/>
    <n v="14873950"/>
    <n v="2974790"/>
    <n v="2231092.5"/>
    <n v="1487395"/>
    <n v="1532016.85"/>
  </r>
  <r>
    <x v="12"/>
    <s v="Town"/>
    <n v="2"/>
    <n v="368550"/>
    <n v="73710"/>
    <n v="55282.5"/>
    <n v="36855"/>
    <n v="36117.9"/>
  </r>
  <r>
    <x v="13"/>
    <s v="Town"/>
    <n v="8"/>
    <n v="166800"/>
    <n v="33360"/>
    <n v="25020"/>
    <n v="16680"/>
    <n v="16179.6"/>
  </r>
  <r>
    <x v="14"/>
    <s v="Town"/>
    <n v="3"/>
    <n v="47250"/>
    <n v="9450"/>
    <n v="7087.5"/>
    <n v="4725"/>
    <n v="4772.25"/>
  </r>
  <r>
    <x v="15"/>
    <s v="Town"/>
    <n v="5"/>
    <n v="906000"/>
    <n v="181200"/>
    <n v="135900"/>
    <n v="90600"/>
    <n v="89694"/>
  </r>
  <r>
    <x v="16"/>
    <s v="Town"/>
    <n v="7"/>
    <n v="24000"/>
    <n v="4800"/>
    <n v="3600"/>
    <n v="2400"/>
    <n v="2400"/>
  </r>
  <r>
    <x v="17"/>
    <s v="Town"/>
    <n v="2"/>
    <n v="216000"/>
    <n v="43200"/>
    <n v="32400"/>
    <n v="21600"/>
    <n v="21168"/>
  </r>
  <r>
    <x v="18"/>
    <s v="Town"/>
    <n v="5"/>
    <n v="250800"/>
    <n v="50160"/>
    <n v="37620"/>
    <n v="25080"/>
    <n v="25330.799999999999"/>
  </r>
  <r>
    <x v="19"/>
    <s v="Town"/>
    <n v="9"/>
    <n v="239750"/>
    <n v="47950"/>
    <n v="35962.5"/>
    <n v="23975"/>
    <n v="23495.5"/>
  </r>
  <r>
    <x v="20"/>
    <s v="Town"/>
    <n v="2"/>
    <n v="154550"/>
    <n v="30910"/>
    <n v="23182.5"/>
    <n v="15455"/>
    <n v="14991.35"/>
  </r>
  <r>
    <x v="21"/>
    <s v="Town"/>
    <n v="0"/>
    <n v="138250"/>
    <n v="27650"/>
    <n v="20737.5"/>
    <n v="13825"/>
    <n v="13410.25"/>
  </r>
  <r>
    <x v="22"/>
    <s v="Town"/>
    <n v="8"/>
    <n v="84362.5"/>
    <n v="16872.5"/>
    <n v="12654.375"/>
    <n v="8436.25"/>
    <n v="8520.61"/>
  </r>
  <r>
    <x v="23"/>
    <s v="Town"/>
    <n v="7"/>
    <n v="148725"/>
    <n v="29745"/>
    <n v="22308.75"/>
    <n v="14872.5"/>
    <n v="14723.78"/>
  </r>
  <r>
    <x v="24"/>
    <s v="Town"/>
    <n v="9"/>
    <n v="43700"/>
    <n v="8740"/>
    <n v="6555"/>
    <n v="4370"/>
    <n v="4457.3999999999996"/>
  </r>
  <r>
    <x v="25"/>
    <s v="Town"/>
    <n v="7"/>
    <n v="10617000"/>
    <n v="2123400"/>
    <n v="1592550"/>
    <n v="1061700"/>
    <n v="1072317"/>
  </r>
  <r>
    <x v="26"/>
    <s v="Town"/>
    <n v="3"/>
    <n v="71487.5"/>
    <n v="14297.5"/>
    <n v="10723.125"/>
    <n v="7148.75"/>
    <n v="7363.21"/>
  </r>
  <r>
    <x v="27"/>
    <s v="Town"/>
    <n v="1"/>
    <n v="95750"/>
    <n v="19150"/>
    <n v="14362.5"/>
    <n v="9575"/>
    <n v="9383.5"/>
  </r>
  <r>
    <x v="28"/>
    <s v="Town"/>
    <n v="7"/>
    <n v="1257000"/>
    <n v="251400"/>
    <n v="188550"/>
    <n v="125700"/>
    <n v="125700"/>
  </r>
  <r>
    <x v="29"/>
    <s v="Town"/>
    <n v="8"/>
    <n v="262925"/>
    <n v="52585"/>
    <n v="39438.75"/>
    <n v="26292.5"/>
    <n v="26029.58"/>
  </r>
  <r>
    <x v="30"/>
    <s v="Town"/>
    <n v="7"/>
    <n v="277200"/>
    <n v="55440"/>
    <n v="41580"/>
    <n v="27720"/>
    <n v="27720"/>
  </r>
  <r>
    <x v="31"/>
    <s v="Town"/>
    <n v="2"/>
    <n v="71487.5"/>
    <n v="14297.5"/>
    <n v="10723.125"/>
    <n v="7148.75"/>
    <n v="7291.73"/>
  </r>
  <r>
    <x v="32"/>
    <s v="Town"/>
    <n v="4"/>
    <n v="13375"/>
    <n v="2675"/>
    <n v="2006.25"/>
    <n v="1337.5"/>
    <n v="1337.5"/>
  </r>
  <r>
    <x v="33"/>
    <s v="Town"/>
    <n v="9"/>
    <n v="1912575"/>
    <n v="382515"/>
    <n v="286886.25"/>
    <n v="191257.5"/>
    <n v="185519.78"/>
  </r>
  <r>
    <x v="34"/>
    <s v="Town"/>
    <n v="7"/>
    <n v="14550"/>
    <n v="2910"/>
    <n v="2182.5"/>
    <n v="1455"/>
    <n v="1498.65"/>
  </r>
  <r>
    <x v="35"/>
    <s v="Town"/>
    <n v="8"/>
    <n v="16500"/>
    <n v="3300"/>
    <n v="2475"/>
    <n v="1650"/>
    <n v="1633.5"/>
  </r>
  <r>
    <x v="36"/>
    <s v="Town"/>
    <n v="3"/>
    <n v="123800"/>
    <n v="24760"/>
    <n v="18570"/>
    <n v="12380"/>
    <n v="12008.6"/>
  </r>
  <r>
    <x v="37"/>
    <s v="Town"/>
    <n v="7"/>
    <n v="37862.5"/>
    <n v="7572.5"/>
    <n v="5679.375"/>
    <n v="3786.25"/>
    <n v="3899.84"/>
  </r>
  <r>
    <x v="38"/>
    <s v="Town"/>
    <n v="8"/>
    <n v="19875"/>
    <n v="3975"/>
    <n v="2981.25"/>
    <n v="1987.5"/>
    <n v="2007.38"/>
  </r>
  <r>
    <x v="39"/>
    <s v="Town"/>
    <n v="9"/>
    <n v="25025"/>
    <n v="5005"/>
    <n v="3753.75"/>
    <n v="2502.5"/>
    <n v="2502.5"/>
  </r>
  <r>
    <x v="40"/>
    <s v="Town"/>
    <n v="8"/>
    <n v="18562.5"/>
    <n v="3712.5"/>
    <n v="2784.375"/>
    <n v="1856.25"/>
    <n v="1800.56"/>
  </r>
  <r>
    <x v="41"/>
    <s v="Town"/>
    <n v="7"/>
    <n v="209750"/>
    <n v="41950"/>
    <n v="31462.5"/>
    <n v="20975"/>
    <n v="21394.5"/>
  </r>
  <r>
    <x v="42"/>
    <s v="Town"/>
    <n v="5"/>
    <n v="179400"/>
    <n v="35880"/>
    <n v="26910"/>
    <n v="17940"/>
    <n v="18478.2"/>
  </r>
  <r>
    <x v="43"/>
    <s v="Town"/>
    <n v="7"/>
    <n v="54757.5"/>
    <n v="10951.5"/>
    <n v="8213.625"/>
    <n v="5475.75"/>
    <n v="5640.02"/>
  </r>
  <r>
    <x v="44"/>
    <s v="Town"/>
    <n v="5"/>
    <n v="107467.5"/>
    <n v="21493.5"/>
    <n v="16120.125"/>
    <n v="10746.75"/>
    <n v="10961.69"/>
  </r>
  <r>
    <x v="45"/>
    <s v="Town"/>
    <n v="9"/>
    <n v="99225"/>
    <n v="19845"/>
    <n v="14883.75"/>
    <n v="9922.5"/>
    <n v="10120.950000000001"/>
  </r>
  <r>
    <x v="46"/>
    <s v="Town"/>
    <n v="1"/>
    <n v="7800"/>
    <n v="1560"/>
    <n v="1170"/>
    <n v="780"/>
    <n v="795.6"/>
  </r>
  <r>
    <x v="47"/>
    <s v="Town"/>
    <n v="4"/>
    <n v="118300"/>
    <n v="23660"/>
    <n v="17745"/>
    <n v="11830"/>
    <n v="12184.9"/>
  </r>
  <r>
    <x v="48"/>
    <s v="Town"/>
    <n v="8"/>
    <n v="348500"/>
    <n v="69700"/>
    <n v="52275"/>
    <n v="34850"/>
    <n v="34850"/>
  </r>
  <r>
    <x v="49"/>
    <s v="Town"/>
    <n v="6"/>
    <n v="30000"/>
    <n v="6000"/>
    <n v="4500"/>
    <n v="3000"/>
    <n v="3090"/>
  </r>
  <r>
    <x v="50"/>
    <s v="Town"/>
    <n v="9"/>
    <n v="920750"/>
    <n v="184150"/>
    <n v="138112.5"/>
    <n v="92075"/>
    <n v="92075"/>
  </r>
  <r>
    <x v="51"/>
    <s v="Town"/>
    <n v="3"/>
    <n v="653100"/>
    <n v="130620"/>
    <n v="97965"/>
    <n v="65310"/>
    <n v="66616.2"/>
  </r>
  <r>
    <x v="52"/>
    <s v="Town"/>
    <n v="8"/>
    <n v="26130"/>
    <n v="5226"/>
    <n v="3919.5"/>
    <n v="2613"/>
    <n v="2691.39"/>
  </r>
  <r>
    <x v="53"/>
    <s v="Town"/>
    <n v="9"/>
    <n v="14465"/>
    <n v="2893"/>
    <n v="2169.75"/>
    <n v="1446.5"/>
    <n v="1417.57"/>
  </r>
  <r>
    <x v="54"/>
    <s v="Town"/>
    <n v="5"/>
    <n v="21825"/>
    <n v="4365"/>
    <n v="3273.75"/>
    <n v="2182.5"/>
    <n v="2247.98"/>
  </r>
  <r>
    <x v="55"/>
    <s v="Town"/>
    <n v="1"/>
    <n v="23875"/>
    <n v="4775"/>
    <n v="3581.25"/>
    <n v="2387.5"/>
    <n v="2459.13"/>
  </r>
  <r>
    <x v="56"/>
    <s v="Town"/>
    <n v="2"/>
    <n v="105465"/>
    <n v="21093"/>
    <n v="15819.75"/>
    <n v="10546.5"/>
    <n v="10335.57"/>
  </r>
  <r>
    <x v="57"/>
    <s v="Town"/>
    <n v="9"/>
    <n v="19387.5"/>
    <n v="3877.5"/>
    <n v="2908.125"/>
    <n v="1938.75"/>
    <n v="1899.98"/>
  </r>
  <r>
    <x v="58"/>
    <s v="Town"/>
    <n v="7"/>
    <n v="58125"/>
    <n v="11625"/>
    <n v="8718.75"/>
    <n v="5812.5"/>
    <n v="5870.63"/>
  </r>
  <r>
    <x v="59"/>
    <s v="Town"/>
    <n v="9"/>
    <n v="39900"/>
    <n v="7980"/>
    <n v="5985"/>
    <n v="3990"/>
    <n v="4109.7"/>
  </r>
  <r>
    <x v="60"/>
    <s v="Town"/>
    <n v="4"/>
    <n v="29150"/>
    <n v="5830"/>
    <n v="4372.5"/>
    <n v="2915"/>
    <n v="2915"/>
  </r>
  <r>
    <x v="61"/>
    <s v="Town"/>
    <n v="0"/>
    <n v="131137.5"/>
    <n v="26227.5"/>
    <n v="19670.625"/>
    <n v="13113.75"/>
    <n v="13113.75"/>
  </r>
  <r>
    <x v="62"/>
    <s v="Town"/>
    <n v="9"/>
    <n v="208037.5"/>
    <n v="41607.5"/>
    <n v="31205.625"/>
    <n v="20803.75"/>
    <n v="20595.71"/>
  </r>
  <r>
    <x v="63"/>
    <s v="Town"/>
    <n v="8"/>
    <n v="317100"/>
    <n v="63420"/>
    <n v="47565"/>
    <n v="31710"/>
    <n v="32027.1"/>
  </r>
  <r>
    <x v="64"/>
    <s v="Town"/>
    <n v="5"/>
    <n v="102375"/>
    <n v="20475"/>
    <n v="15356.25"/>
    <n v="10237.5"/>
    <n v="10135.129999999999"/>
  </r>
  <r>
    <x v="65"/>
    <s v="Town"/>
    <n v="9"/>
    <n v="46800"/>
    <n v="9360"/>
    <n v="7020"/>
    <n v="4680"/>
    <n v="4820.3999999999996"/>
  </r>
  <r>
    <x v="66"/>
    <s v="Town"/>
    <n v="8"/>
    <n v="3037.5"/>
    <n v="607.5"/>
    <n v="455.625"/>
    <n v="303.75"/>
    <n v="303.75"/>
  </r>
  <r>
    <x v="67"/>
    <s v="Town"/>
    <n v="5"/>
    <n v="173750"/>
    <n v="34750"/>
    <n v="26062.5"/>
    <n v="17375"/>
    <n v="17201.25"/>
  </r>
  <r>
    <x v="68"/>
    <s v="Town"/>
    <n v="7"/>
    <n v="22100"/>
    <n v="4420"/>
    <n v="3315"/>
    <n v="2210"/>
    <n v="2254.1999999999998"/>
  </r>
  <r>
    <x v="69"/>
    <s v="Town"/>
    <n v="7"/>
    <n v="58225"/>
    <n v="11645"/>
    <n v="8733.75"/>
    <n v="5822.5"/>
    <n v="5764.28"/>
  </r>
  <r>
    <x v="70"/>
    <s v="Town"/>
    <n v="7"/>
    <n v="17820"/>
    <n v="3564"/>
    <n v="2673"/>
    <n v="1782"/>
    <n v="1728.54"/>
  </r>
  <r>
    <x v="71"/>
    <s v="Town"/>
    <n v="0"/>
    <n v="55887.5"/>
    <n v="11177.5"/>
    <n v="8383.125"/>
    <n v="5588.75"/>
    <n v="5532.86"/>
  </r>
  <r>
    <x v="72"/>
    <s v="Town"/>
    <n v="0"/>
    <n v="68400"/>
    <n v="13680"/>
    <n v="10260"/>
    <n v="6840"/>
    <n v="6908.4"/>
  </r>
  <r>
    <x v="73"/>
    <s v="Town"/>
    <n v="2"/>
    <n v="97250"/>
    <n v="19450"/>
    <n v="14587.5"/>
    <n v="9725"/>
    <n v="9433.25"/>
  </r>
  <r>
    <x v="74"/>
    <s v="Town"/>
    <n v="2"/>
    <n v="133925"/>
    <n v="26785"/>
    <n v="20088.75"/>
    <n v="13392.5"/>
    <n v="13660.35"/>
  </r>
  <r>
    <x v="75"/>
    <s v="Town"/>
    <n v="8"/>
    <n v="196500"/>
    <n v="39300"/>
    <n v="29475"/>
    <n v="19650"/>
    <n v="19060.5"/>
  </r>
  <r>
    <x v="76"/>
    <s v="Town"/>
    <n v="8"/>
    <n v="120150"/>
    <n v="24030"/>
    <n v="18022.5"/>
    <n v="12015"/>
    <n v="11774.7"/>
  </r>
  <r>
    <x v="77"/>
    <s v="Town"/>
    <n v="0"/>
    <n v="852150"/>
    <n v="170430"/>
    <n v="127822.5"/>
    <n v="85215"/>
    <n v="85215"/>
  </r>
  <r>
    <x v="78"/>
    <s v="Town"/>
    <n v="2"/>
    <n v="944775"/>
    <n v="188955"/>
    <n v="141716.25"/>
    <n v="94477.5"/>
    <n v="95422.28"/>
  </r>
  <r>
    <x v="79"/>
    <s v="Town"/>
    <n v="0"/>
    <n v="431550"/>
    <n v="86310"/>
    <n v="64732.5"/>
    <n v="43155"/>
    <n v="44449.65"/>
  </r>
  <r>
    <x v="80"/>
    <s v="Town"/>
    <n v="0"/>
    <n v="1209000"/>
    <n v="241800"/>
    <n v="181350"/>
    <n v="120900"/>
    <n v="122109"/>
  </r>
  <r>
    <x v="81"/>
    <s v="Town"/>
    <n v="2"/>
    <n v="111625"/>
    <n v="22325"/>
    <n v="16743.75"/>
    <n v="11162.5"/>
    <n v="11497.38"/>
  </r>
  <r>
    <x v="82"/>
    <s v="Town"/>
    <n v="5"/>
    <n v="18375"/>
    <n v="3675"/>
    <n v="2756.25"/>
    <n v="1837.5"/>
    <n v="1892.63"/>
  </r>
  <r>
    <x v="83"/>
    <s v="Town"/>
    <n v="6"/>
    <n v="73150"/>
    <n v="14630"/>
    <n v="10972.5"/>
    <n v="7315"/>
    <n v="7388.15"/>
  </r>
  <r>
    <x v="84"/>
    <s v="Town"/>
    <n v="3"/>
    <n v="301750"/>
    <n v="60350"/>
    <n v="45262.5"/>
    <n v="30175"/>
    <n v="30476.75"/>
  </r>
  <r>
    <x v="85"/>
    <s v="Town"/>
    <n v="8"/>
    <n v="154500"/>
    <n v="30900"/>
    <n v="23175"/>
    <n v="15450"/>
    <n v="15759"/>
  </r>
  <r>
    <x v="86"/>
    <s v="City"/>
    <n v="4"/>
    <n v="70073520"/>
    <n v="14014704"/>
    <n v="10511028"/>
    <n v="7007352"/>
    <n v="7147499.04"/>
  </r>
  <r>
    <x v="87"/>
    <s v="Town"/>
    <n v="2"/>
    <n v="18687.5"/>
    <n v="3737.5"/>
    <n v="2803.125"/>
    <n v="1868.75"/>
    <n v="1850.06"/>
  </r>
  <r>
    <x v="88"/>
    <s v="Town"/>
    <n v="4"/>
    <n v="311000"/>
    <n v="62200"/>
    <n v="46650"/>
    <n v="31100"/>
    <n v="31722"/>
  </r>
  <r>
    <x v="89"/>
    <s v="Town"/>
    <n v="9"/>
    <n v="43987.5"/>
    <n v="8797.5"/>
    <n v="6598.125"/>
    <n v="4398.75"/>
    <n v="4530.71"/>
  </r>
  <r>
    <x v="90"/>
    <s v="Town"/>
    <n v="0"/>
    <n v="132200"/>
    <n v="26440"/>
    <n v="19830"/>
    <n v="13220"/>
    <n v="13087.8"/>
  </r>
  <r>
    <x v="91"/>
    <s v="Town"/>
    <n v="1"/>
    <n v="71337.5"/>
    <n v="14267.5"/>
    <n v="10700.625"/>
    <n v="7133.75"/>
    <n v="7205.09"/>
  </r>
  <r>
    <x v="92"/>
    <s v="Town"/>
    <n v="6"/>
    <n v="35475"/>
    <n v="7095"/>
    <n v="5321.25"/>
    <n v="3547.5"/>
    <n v="3618.45"/>
  </r>
  <r>
    <x v="93"/>
    <s v="Town"/>
    <n v="6"/>
    <n v="10125"/>
    <n v="2025"/>
    <n v="1518.75"/>
    <n v="1012.5"/>
    <n v="982.13"/>
  </r>
  <r>
    <x v="94"/>
    <s v="Town"/>
    <n v="7"/>
    <n v="55250"/>
    <n v="11050"/>
    <n v="8287.5"/>
    <n v="5525"/>
    <n v="5414.5"/>
  </r>
  <r>
    <x v="95"/>
    <s v="Town"/>
    <n v="8"/>
    <n v="102000"/>
    <n v="20400"/>
    <n v="15300"/>
    <n v="10200"/>
    <n v="9894"/>
  </r>
  <r>
    <x v="96"/>
    <s v="Town"/>
    <n v="0"/>
    <n v="3527475"/>
    <n v="705495"/>
    <n v="529121.25"/>
    <n v="352747.5"/>
    <n v="363329.93"/>
  </r>
  <r>
    <x v="97"/>
    <s v="Town"/>
    <n v="5"/>
    <n v="609375"/>
    <n v="121875"/>
    <n v="91406.25"/>
    <n v="60937.5"/>
    <n v="61546.879999999997"/>
  </r>
  <r>
    <x v="98"/>
    <s v="Town"/>
    <n v="0"/>
    <n v="202587.5"/>
    <n v="40517.5"/>
    <n v="30388.125"/>
    <n v="20258.75"/>
    <n v="19650.990000000002"/>
  </r>
  <r>
    <x v="99"/>
    <s v="Town"/>
    <n v="2"/>
    <n v="220350"/>
    <n v="44070"/>
    <n v="33052.5"/>
    <n v="22035"/>
    <n v="21594.3"/>
  </r>
  <r>
    <x v="100"/>
    <s v="Town"/>
    <n v="2"/>
    <n v="11412.5"/>
    <n v="2282.5"/>
    <n v="1711.875"/>
    <n v="1141.25"/>
    <n v="1129.8399999999999"/>
  </r>
  <r>
    <x v="101"/>
    <s v="Town"/>
    <n v="8"/>
    <n v="117925"/>
    <n v="23585"/>
    <n v="17688.75"/>
    <n v="11792.5"/>
    <n v="11792.5"/>
  </r>
  <r>
    <x v="102"/>
    <s v="Town"/>
    <n v="9"/>
    <n v="500"/>
    <n v="100"/>
    <n v="75"/>
    <n v="50"/>
    <n v="49"/>
  </r>
  <r>
    <x v="103"/>
    <s v="Town"/>
    <n v="9"/>
    <n v="3652268.75"/>
    <n v="730453.75"/>
    <n v="547840.3125"/>
    <n v="365226.875"/>
    <n v="376183.68"/>
  </r>
  <r>
    <x v="104"/>
    <s v="Town"/>
    <n v="5"/>
    <n v="38912.5"/>
    <n v="7782.5"/>
    <n v="5836.875"/>
    <n v="3891.25"/>
    <n v="3813.43"/>
  </r>
  <r>
    <x v="105"/>
    <s v="Town"/>
    <n v="5"/>
    <n v="121125"/>
    <n v="24225"/>
    <n v="18168.75"/>
    <n v="12112.5"/>
    <n v="11991.38"/>
  </r>
  <r>
    <x v="106"/>
    <s v="Town"/>
    <n v="1"/>
    <n v="20550"/>
    <n v="4110"/>
    <n v="3082.5"/>
    <n v="2055"/>
    <n v="2034.45"/>
  </r>
  <r>
    <x v="107"/>
    <s v="Town"/>
    <n v="7"/>
    <n v="548100"/>
    <n v="109620"/>
    <n v="82215"/>
    <n v="54810"/>
    <n v="53165.7"/>
  </r>
  <r>
    <x v="108"/>
    <s v="Town"/>
    <n v="8"/>
    <n v="249500"/>
    <n v="49900"/>
    <n v="37425"/>
    <n v="24950"/>
    <n v="24700.5"/>
  </r>
  <r>
    <x v="109"/>
    <s v="Town"/>
    <n v="3"/>
    <n v="129600"/>
    <n v="25920"/>
    <n v="19440"/>
    <n v="12960"/>
    <n v="13219.2"/>
  </r>
  <r>
    <x v="110"/>
    <s v="Town"/>
    <n v="1"/>
    <n v="1134500"/>
    <n v="226900"/>
    <n v="170175"/>
    <n v="113450"/>
    <n v="114584.5"/>
  </r>
  <r>
    <x v="111"/>
    <s v="Town"/>
    <n v="0"/>
    <n v="637600"/>
    <n v="127520"/>
    <n v="95640"/>
    <n v="63760"/>
    <n v="63122.400000000001"/>
  </r>
  <r>
    <x v="112"/>
    <s v="Town"/>
    <n v="5"/>
    <n v="793800"/>
    <n v="158760"/>
    <n v="119070"/>
    <n v="79380"/>
    <n v="80967.600000000006"/>
  </r>
  <r>
    <x v="113"/>
    <s v="Town"/>
    <n v="2"/>
    <n v="1231650"/>
    <n v="246330"/>
    <n v="184747.5"/>
    <n v="123165"/>
    <n v="119470.05"/>
  </r>
  <r>
    <x v="114"/>
    <s v="Town"/>
    <n v="1"/>
    <n v="930500"/>
    <n v="186100"/>
    <n v="139575"/>
    <n v="93050"/>
    <n v="93980.5"/>
  </r>
  <r>
    <x v="115"/>
    <s v="Town"/>
    <n v="1"/>
    <n v="13500"/>
    <n v="2700"/>
    <n v="2025"/>
    <n v="1350"/>
    <n v="1309.5"/>
  </r>
  <r>
    <x v="116"/>
    <s v="Town"/>
    <n v="8"/>
    <n v="30250"/>
    <n v="6050"/>
    <n v="4537.5"/>
    <n v="3025"/>
    <n v="3115.75"/>
  </r>
  <r>
    <x v="117"/>
    <s v="Town"/>
    <n v="0"/>
    <n v="229000"/>
    <n v="45800"/>
    <n v="34350"/>
    <n v="22900"/>
    <n v="23358"/>
  </r>
  <r>
    <x v="118"/>
    <s v="Town"/>
    <n v="6"/>
    <n v="25637.5"/>
    <n v="5127.5"/>
    <n v="3845.625"/>
    <n v="2563.75"/>
    <n v="2486.84"/>
  </r>
  <r>
    <x v="119"/>
    <s v="Town"/>
    <n v="0"/>
    <n v="39022.5"/>
    <n v="7804.5"/>
    <n v="5853.375"/>
    <n v="3902.25"/>
    <n v="3902.25"/>
  </r>
  <r>
    <x v="120"/>
    <s v="Town"/>
    <n v="4"/>
    <n v="66550"/>
    <n v="13310"/>
    <n v="9982.5"/>
    <n v="6655"/>
    <n v="6788.1"/>
  </r>
  <r>
    <x v="121"/>
    <s v="Town"/>
    <n v="0"/>
    <n v="350100"/>
    <n v="70020"/>
    <n v="52515"/>
    <n v="35010"/>
    <n v="35710.199999999997"/>
  </r>
  <r>
    <x v="122"/>
    <s v="Town"/>
    <n v="7"/>
    <n v="52250"/>
    <n v="10450"/>
    <n v="7837.5"/>
    <n v="5225"/>
    <n v="5225"/>
  </r>
  <r>
    <x v="123"/>
    <s v="Town"/>
    <n v="7"/>
    <n v="28100"/>
    <n v="5620"/>
    <n v="4215"/>
    <n v="2810"/>
    <n v="2894.3"/>
  </r>
  <r>
    <x v="124"/>
    <s v="Town"/>
    <n v="6"/>
    <n v="46845"/>
    <n v="9369"/>
    <n v="7026.75"/>
    <n v="4684.5"/>
    <n v="4543.97"/>
  </r>
  <r>
    <x v="125"/>
    <s v="Town"/>
    <n v="4"/>
    <n v="3028300"/>
    <n v="605660"/>
    <n v="454245"/>
    <n v="302830"/>
    <n v="305858.3"/>
  </r>
  <r>
    <x v="126"/>
    <s v="Town"/>
    <n v="4"/>
    <n v="47875"/>
    <n v="9575"/>
    <n v="7181.25"/>
    <n v="4787.5"/>
    <n v="4739.63"/>
  </r>
  <r>
    <x v="127"/>
    <s v="Town"/>
    <n v="8"/>
    <n v="29812.5"/>
    <n v="5962.5"/>
    <n v="4471.875"/>
    <n v="2981.25"/>
    <n v="2951.44"/>
  </r>
  <r>
    <x v="128"/>
    <s v="Town"/>
    <n v="1"/>
    <n v="19250"/>
    <n v="3850"/>
    <n v="2887.5"/>
    <n v="1925"/>
    <n v="1905.75"/>
  </r>
  <r>
    <x v="129"/>
    <s v="Town"/>
    <n v="8"/>
    <n v="149875"/>
    <n v="29975"/>
    <n v="22481.25"/>
    <n v="14987.5"/>
    <n v="14837.63"/>
  </r>
  <r>
    <x v="130"/>
    <s v="Town"/>
    <n v="9"/>
    <n v="133000"/>
    <n v="26600"/>
    <n v="19950"/>
    <n v="13300"/>
    <n v="13034"/>
  </r>
  <r>
    <x v="131"/>
    <s v="Town"/>
    <n v="3"/>
    <n v="15312.5"/>
    <n v="3062.5"/>
    <n v="2296.875"/>
    <n v="1531.25"/>
    <n v="1485.31"/>
  </r>
  <r>
    <x v="132"/>
    <s v="Town"/>
    <n v="2"/>
    <n v="33525"/>
    <n v="6705"/>
    <n v="5028.75"/>
    <n v="3352.5"/>
    <n v="3419.55"/>
  </r>
  <r>
    <x v="133"/>
    <s v="Town"/>
    <n v="1"/>
    <n v="1153900"/>
    <n v="230780"/>
    <n v="173085"/>
    <n v="115390"/>
    <n v="111928.3"/>
  </r>
  <r>
    <x v="134"/>
    <s v="Town"/>
    <n v="6"/>
    <n v="36750"/>
    <n v="7350"/>
    <n v="5512.5"/>
    <n v="3675"/>
    <n v="3601.5"/>
  </r>
  <r>
    <x v="135"/>
    <s v="Town"/>
    <n v="5"/>
    <n v="6790"/>
    <n v="1358"/>
    <n v="1018.5"/>
    <n v="679"/>
    <n v="672.21"/>
  </r>
  <r>
    <x v="136"/>
    <s v="Town"/>
    <n v="6"/>
    <n v="8125"/>
    <n v="1625"/>
    <n v="1218.75"/>
    <n v="812.5"/>
    <n v="788.13"/>
  </r>
  <r>
    <x v="137"/>
    <s v="Town"/>
    <n v="0"/>
    <n v="6480"/>
    <n v="1296"/>
    <n v="972"/>
    <n v="648"/>
    <n v="648"/>
  </r>
  <r>
    <x v="138"/>
    <s v="Town"/>
    <n v="4"/>
    <n v="1915650"/>
    <n v="383130"/>
    <n v="287347.5"/>
    <n v="191565"/>
    <n v="187733.7"/>
  </r>
  <r>
    <x v="139"/>
    <s v="Town"/>
    <n v="2"/>
    <n v="138750"/>
    <n v="27750"/>
    <n v="20812.5"/>
    <n v="13875"/>
    <n v="14291.25"/>
  </r>
  <r>
    <x v="140"/>
    <s v="Town"/>
    <n v="1"/>
    <n v="54762.5"/>
    <n v="10952.5"/>
    <n v="8214.375"/>
    <n v="5476.25"/>
    <n v="5421.49"/>
  </r>
  <r>
    <x v="141"/>
    <s v="Town"/>
    <n v="3"/>
    <n v="168000"/>
    <n v="33600"/>
    <n v="25200"/>
    <n v="16800"/>
    <n v="17304"/>
  </r>
  <r>
    <x v="142"/>
    <s v="Town"/>
    <n v="4"/>
    <n v="269700"/>
    <n v="53940"/>
    <n v="40455"/>
    <n v="26970"/>
    <n v="26700.3"/>
  </r>
  <r>
    <x v="143"/>
    <s v="Town"/>
    <n v="8"/>
    <n v="127500"/>
    <n v="25500"/>
    <n v="19125"/>
    <n v="12750"/>
    <n v="12622.5"/>
  </r>
  <r>
    <x v="144"/>
    <s v="Town"/>
    <n v="3"/>
    <n v="40040"/>
    <n v="8008"/>
    <n v="6006"/>
    <n v="4004"/>
    <n v="3923.92"/>
  </r>
  <r>
    <x v="145"/>
    <s v="Town"/>
    <n v="6"/>
    <n v="4420200"/>
    <n v="884040"/>
    <n v="663030"/>
    <n v="442020"/>
    <n v="455280.6"/>
  </r>
  <r>
    <x v="146"/>
    <s v="Town"/>
    <n v="1"/>
    <n v="18240"/>
    <n v="3648"/>
    <n v="2736"/>
    <n v="1824"/>
    <n v="1787.52"/>
  </r>
  <r>
    <x v="147"/>
    <s v="Town"/>
    <n v="5"/>
    <n v="130625"/>
    <n v="26125"/>
    <n v="19593.75"/>
    <n v="13062.5"/>
    <n v="12931.88"/>
  </r>
  <r>
    <x v="148"/>
    <s v="Town"/>
    <n v="1"/>
    <n v="453750"/>
    <n v="90750"/>
    <n v="68062.5"/>
    <n v="45375"/>
    <n v="45828.75"/>
  </r>
  <r>
    <x v="149"/>
    <s v="Town"/>
    <n v="2"/>
    <n v="160312.5"/>
    <n v="32062.5"/>
    <n v="24046.875"/>
    <n v="16031.25"/>
    <n v="15710.63"/>
  </r>
  <r>
    <x v="150"/>
    <s v="Town"/>
    <n v="6"/>
    <n v="9712.5"/>
    <n v="1942.5"/>
    <n v="1456.875"/>
    <n v="971.25"/>
    <n v="990.68"/>
  </r>
  <r>
    <x v="151"/>
    <s v="Town"/>
    <n v="8"/>
    <n v="3812.5"/>
    <n v="762.5"/>
    <n v="571.875"/>
    <n v="381.25"/>
    <n v="388.88"/>
  </r>
  <r>
    <x v="152"/>
    <s v="Town"/>
    <n v="3"/>
    <n v="52487.5"/>
    <n v="10497.5"/>
    <n v="7873.125"/>
    <n v="5248.75"/>
    <n v="5301.24"/>
  </r>
  <r>
    <x v="153"/>
    <s v="Town"/>
    <n v="6"/>
    <n v="147012.5"/>
    <n v="29402.5"/>
    <n v="22051.875"/>
    <n v="14701.25"/>
    <n v="14848.26"/>
  </r>
  <r>
    <x v="154"/>
    <s v="Town"/>
    <n v="5"/>
    <n v="357000"/>
    <n v="71400"/>
    <n v="53550"/>
    <n v="35700"/>
    <n v="36771"/>
  </r>
  <r>
    <x v="155"/>
    <s v="Town"/>
    <n v="1"/>
    <n v="15225"/>
    <n v="3045"/>
    <n v="2283.75"/>
    <n v="1522.5"/>
    <n v="1537.73"/>
  </r>
  <r>
    <x v="156"/>
    <s v="Town"/>
    <n v="2"/>
    <n v="399237.5"/>
    <n v="79847.5"/>
    <n v="59885.625"/>
    <n v="39923.75"/>
    <n v="40722.230000000003"/>
  </r>
  <r>
    <x v="157"/>
    <s v="Town"/>
    <n v="1"/>
    <n v="25987.5"/>
    <n v="5197.5"/>
    <n v="3898.125"/>
    <n v="2598.75"/>
    <n v="2624.74"/>
  </r>
  <r>
    <x v="158"/>
    <s v="Town"/>
    <n v="6"/>
    <n v="23757.5"/>
    <n v="4751.5"/>
    <n v="3563.625"/>
    <n v="2375.75"/>
    <n v="2375.75"/>
  </r>
  <r>
    <x v="159"/>
    <s v="Town"/>
    <n v="9"/>
    <n v="548625"/>
    <n v="109725"/>
    <n v="82293.75"/>
    <n v="54862.5"/>
    <n v="53765.25"/>
  </r>
  <r>
    <x v="160"/>
    <s v="Town"/>
    <n v="1"/>
    <n v="101250"/>
    <n v="20250"/>
    <n v="15187.5"/>
    <n v="10125"/>
    <n v="10327.5"/>
  </r>
  <r>
    <x v="161"/>
    <s v="Town"/>
    <n v="4"/>
    <n v="25087.5"/>
    <n v="5017.5"/>
    <n v="3763.125"/>
    <n v="2508.75"/>
    <n v="2584.0100000000002"/>
  </r>
  <r>
    <x v="162"/>
    <s v="Town"/>
    <n v="2"/>
    <n v="211200"/>
    <n v="42240"/>
    <n v="31680"/>
    <n v="21120"/>
    <n v="20908.8"/>
  </r>
  <r>
    <x v="163"/>
    <s v="Town"/>
    <n v="1"/>
    <n v="75000"/>
    <n v="15000"/>
    <n v="11250"/>
    <n v="7500"/>
    <n v="7425"/>
  </r>
  <r>
    <x v="164"/>
    <s v="Town"/>
    <n v="3"/>
    <n v="63375"/>
    <n v="12675"/>
    <n v="9506.25"/>
    <n v="6337.5"/>
    <n v="6274.13"/>
  </r>
  <r>
    <x v="165"/>
    <s v="Town"/>
    <n v="6"/>
    <n v="244862.5"/>
    <n v="48972.5"/>
    <n v="36729.375"/>
    <n v="24486.25"/>
    <n v="24731.11"/>
  </r>
  <r>
    <x v="166"/>
    <s v="Town"/>
    <n v="8"/>
    <n v="265335"/>
    <n v="53067"/>
    <n v="39800.25"/>
    <n v="26533.5"/>
    <n v="26533.5"/>
  </r>
  <r>
    <x v="167"/>
    <s v="Town"/>
    <n v="9"/>
    <n v="1565500"/>
    <n v="313100"/>
    <n v="234825"/>
    <n v="156550"/>
    <n v="153419"/>
  </r>
  <r>
    <x v="168"/>
    <s v="Town"/>
    <n v="7"/>
    <n v="556075"/>
    <n v="111215"/>
    <n v="83411.25"/>
    <n v="55607.5"/>
    <n v="56719.65"/>
  </r>
  <r>
    <x v="169"/>
    <s v="Town"/>
    <n v="0"/>
    <n v="4436800"/>
    <n v="887360"/>
    <n v="665520"/>
    <n v="443680"/>
    <n v="443680"/>
  </r>
  <r>
    <x v="170"/>
    <s v="Town"/>
    <n v="4"/>
    <n v="24637.5"/>
    <n v="4927.5"/>
    <n v="3695.625"/>
    <n v="2463.75"/>
    <n v="2488.39"/>
  </r>
  <r>
    <x v="171"/>
    <s v="Town"/>
    <n v="8"/>
    <n v="56225"/>
    <n v="11245"/>
    <n v="8433.75"/>
    <n v="5622.5"/>
    <n v="5734.95"/>
  </r>
  <r>
    <x v="172"/>
    <s v="Town"/>
    <n v="2"/>
    <n v="101682.5"/>
    <n v="20336.5"/>
    <n v="15252.375"/>
    <n v="10168.25"/>
    <n v="10473.299999999999"/>
  </r>
  <r>
    <x v="173"/>
    <s v="Town"/>
    <n v="7"/>
    <n v="56425"/>
    <n v="11285"/>
    <n v="8463.75"/>
    <n v="5642.5"/>
    <n v="5529.65"/>
  </r>
  <r>
    <x v="174"/>
    <s v="Town"/>
    <n v="7"/>
    <n v="32500"/>
    <n v="6500"/>
    <n v="4875"/>
    <n v="3250"/>
    <n v="3315"/>
  </r>
  <r>
    <x v="175"/>
    <s v="Town"/>
    <n v="6"/>
    <n v="6862500"/>
    <n v="1372500"/>
    <n v="1029375"/>
    <n v="686250"/>
    <n v="706837.5"/>
  </r>
  <r>
    <x v="176"/>
    <s v="Town"/>
    <n v="2"/>
    <n v="1086750"/>
    <n v="217350"/>
    <n v="163012.5"/>
    <n v="108675"/>
    <n v="111935.25"/>
  </r>
  <r>
    <x v="177"/>
    <s v="Town"/>
    <n v="2"/>
    <n v="23210"/>
    <n v="4642"/>
    <n v="3481.5"/>
    <n v="2321"/>
    <n v="2321"/>
  </r>
  <r>
    <x v="178"/>
    <s v="Town"/>
    <n v="8"/>
    <n v="954900"/>
    <n v="190980"/>
    <n v="143235"/>
    <n v="95490"/>
    <n v="94535.1"/>
  </r>
  <r>
    <x v="179"/>
    <s v="Town"/>
    <n v="4"/>
    <n v="193795"/>
    <n v="38759"/>
    <n v="29069.25"/>
    <n v="19379.5"/>
    <n v="19379.5"/>
  </r>
  <r>
    <x v="180"/>
    <s v="Town"/>
    <n v="0"/>
    <n v="34830"/>
    <n v="6966"/>
    <n v="5224.5"/>
    <n v="3483"/>
    <n v="3413.34"/>
  </r>
  <r>
    <x v="181"/>
    <s v="Town"/>
    <n v="3"/>
    <n v="86487.5"/>
    <n v="17297.5"/>
    <n v="12973.125"/>
    <n v="8648.75"/>
    <n v="8821.73"/>
  </r>
  <r>
    <x v="182"/>
    <s v="Town"/>
    <n v="3"/>
    <n v="15662.5"/>
    <n v="3132.5"/>
    <n v="2349.375"/>
    <n v="1566.25"/>
    <n v="1613.24"/>
  </r>
  <r>
    <x v="183"/>
    <s v="Town"/>
    <n v="7"/>
    <n v="29125"/>
    <n v="5825"/>
    <n v="4368.75"/>
    <n v="2912.5"/>
    <n v="2883.38"/>
  </r>
  <r>
    <x v="184"/>
    <s v="Town"/>
    <n v="8"/>
    <n v="129437.5"/>
    <n v="25887.5"/>
    <n v="19415.625"/>
    <n v="12943.75"/>
    <n v="13202.63"/>
  </r>
  <r>
    <x v="185"/>
    <s v="Town"/>
    <n v="1"/>
    <n v="5839275.5"/>
    <n v="1167855.1000000001"/>
    <n v="875891.32499999995"/>
    <n v="583927.55000000005"/>
    <n v="583927.55000000005"/>
  </r>
  <r>
    <x v="186"/>
    <s v="Town"/>
    <n v="2"/>
    <n v="595200"/>
    <n v="119040"/>
    <n v="89280"/>
    <n v="59520"/>
    <n v="61305.599999999999"/>
  </r>
  <r>
    <x v="187"/>
    <s v="Town"/>
    <n v="3"/>
    <n v="5162.5"/>
    <n v="1032.5"/>
    <n v="774.375"/>
    <n v="516.25"/>
    <n v="526.58000000000004"/>
  </r>
  <r>
    <x v="188"/>
    <s v="Town"/>
    <n v="1"/>
    <n v="23220"/>
    <n v="4644"/>
    <n v="3483"/>
    <n v="2322"/>
    <n v="2368.44"/>
  </r>
  <r>
    <x v="189"/>
    <s v="Town"/>
    <n v="9"/>
    <n v="43875"/>
    <n v="8775"/>
    <n v="6581.25"/>
    <n v="4387.5"/>
    <n v="4475.25"/>
  </r>
  <r>
    <x v="190"/>
    <s v="Town"/>
    <n v="6"/>
    <n v="71595"/>
    <n v="14319"/>
    <n v="10739.25"/>
    <n v="7159.5"/>
    <n v="7087.91"/>
  </r>
  <r>
    <x v="191"/>
    <s v="Town"/>
    <n v="2"/>
    <n v="360500"/>
    <n v="72100"/>
    <n v="54075"/>
    <n v="36050"/>
    <n v="34968.5"/>
  </r>
  <r>
    <x v="192"/>
    <s v="Town"/>
    <n v="2"/>
    <n v="91162.5"/>
    <n v="18232.5"/>
    <n v="13674.375"/>
    <n v="9116.25"/>
    <n v="8842.76"/>
  </r>
  <r>
    <x v="193"/>
    <s v="Town"/>
    <n v="6"/>
    <n v="1197500"/>
    <n v="239500"/>
    <n v="179625"/>
    <n v="119750"/>
    <n v="119750"/>
  </r>
  <r>
    <x v="194"/>
    <s v="Town"/>
    <n v="0"/>
    <n v="66990"/>
    <n v="13398"/>
    <n v="10048.5"/>
    <n v="6699"/>
    <n v="6565.02"/>
  </r>
  <r>
    <x v="195"/>
    <s v="Town"/>
    <n v="5"/>
    <n v="43062.5"/>
    <n v="8612.5"/>
    <n v="6459.375"/>
    <n v="4306.25"/>
    <n v="4220.13"/>
  </r>
  <r>
    <x v="196"/>
    <s v="Town"/>
    <n v="1"/>
    <n v="728500"/>
    <n v="145700"/>
    <n v="109275"/>
    <n v="72850"/>
    <n v="73578.5"/>
  </r>
  <r>
    <x v="197"/>
    <s v="Town"/>
    <n v="4"/>
    <n v="0"/>
    <n v="0"/>
    <n v="0"/>
    <n v="0"/>
    <n v="0"/>
  </r>
  <r>
    <x v="198"/>
    <s v="Town"/>
    <n v="4"/>
    <n v="69445"/>
    <n v="13889"/>
    <n v="10416.75"/>
    <n v="6944.5"/>
    <n v="6736.17"/>
  </r>
  <r>
    <x v="199"/>
    <s v="Town"/>
    <n v="5"/>
    <n v="14700"/>
    <n v="2940"/>
    <n v="2205"/>
    <n v="1470"/>
    <n v="1440.6"/>
  </r>
  <r>
    <x v="200"/>
    <s v="Town"/>
    <n v="4"/>
    <n v="139920"/>
    <n v="27984"/>
    <n v="20988"/>
    <n v="13992"/>
    <n v="13852.08"/>
  </r>
  <r>
    <x v="201"/>
    <s v="Town"/>
    <n v="4"/>
    <n v="169295"/>
    <n v="33859"/>
    <n v="25394.25"/>
    <n v="16929.5"/>
    <n v="16760.21"/>
  </r>
  <r>
    <x v="202"/>
    <s v="Town"/>
    <n v="5"/>
    <n v="63187.5"/>
    <n v="12637.5"/>
    <n v="9478.125"/>
    <n v="6318.75"/>
    <n v="6445.13"/>
  </r>
  <r>
    <x v="203"/>
    <s v="Town"/>
    <n v="9"/>
    <n v="107245"/>
    <n v="21449"/>
    <n v="16086.75"/>
    <n v="10724.5"/>
    <n v="11046.24"/>
  </r>
  <r>
    <x v="204"/>
    <s v="Town"/>
    <n v="5"/>
    <n v="3450"/>
    <n v="690"/>
    <n v="517.5"/>
    <n v="345"/>
    <n v="351.9"/>
  </r>
  <r>
    <x v="205"/>
    <s v="Town"/>
    <n v="9"/>
    <n v="168250"/>
    <n v="33650"/>
    <n v="25237.5"/>
    <n v="16825"/>
    <n v="16993.25"/>
  </r>
  <r>
    <x v="206"/>
    <s v="Town"/>
    <n v="3"/>
    <n v="2622375"/>
    <n v="524475"/>
    <n v="393356.25"/>
    <n v="262237.5"/>
    <n v="264859.88"/>
  </r>
  <r>
    <x v="207"/>
    <s v="Town"/>
    <n v="4"/>
    <n v="50350"/>
    <n v="10070"/>
    <n v="7552.5"/>
    <n v="5035"/>
    <n v="5135.7"/>
  </r>
  <r>
    <x v="208"/>
    <s v="Town"/>
    <n v="8"/>
    <n v="190250"/>
    <n v="38050"/>
    <n v="28537.5"/>
    <n v="19025"/>
    <n v="18644.5"/>
  </r>
  <r>
    <x v="209"/>
    <s v="Town"/>
    <n v="5"/>
    <n v="32987.5"/>
    <n v="6597.5"/>
    <n v="4948.125"/>
    <n v="3298.75"/>
    <n v="3232.78"/>
  </r>
  <r>
    <x v="210"/>
    <s v="Town"/>
    <n v="0"/>
    <n v="165000"/>
    <n v="33000"/>
    <n v="24750"/>
    <n v="16500"/>
    <n v="16170"/>
  </r>
  <r>
    <x v="211"/>
    <s v="Town"/>
    <n v="0"/>
    <n v="130625"/>
    <n v="26125"/>
    <n v="19593.75"/>
    <n v="13062.5"/>
    <n v="12931.88"/>
  </r>
  <r>
    <x v="212"/>
    <s v="Town"/>
    <n v="0"/>
    <n v="36720"/>
    <n v="7344"/>
    <n v="5508"/>
    <n v="3672"/>
    <n v="3782.16"/>
  </r>
  <r>
    <x v="213"/>
    <s v="City"/>
    <n v="9"/>
    <n v="11434450"/>
    <n v="2286890"/>
    <n v="1715167.5"/>
    <n v="1143445"/>
    <n v="1143445"/>
  </r>
  <r>
    <x v="214"/>
    <s v="Town"/>
    <n v="6"/>
    <n v="143687.5"/>
    <n v="28737.5"/>
    <n v="21553.125"/>
    <n v="14368.75"/>
    <n v="14225.06"/>
  </r>
  <r>
    <x v="215"/>
    <s v="Town"/>
    <n v="1"/>
    <n v="19800"/>
    <n v="3960"/>
    <n v="2970"/>
    <n v="1980"/>
    <n v="1940.4"/>
  </r>
  <r>
    <x v="216"/>
    <s v="Town"/>
    <n v="5"/>
    <n v="20362.5"/>
    <n v="4072.5"/>
    <n v="3054.375"/>
    <n v="2036.25"/>
    <n v="2076.98"/>
  </r>
  <r>
    <x v="217"/>
    <s v="Town"/>
    <n v="9"/>
    <n v="69700"/>
    <n v="13940"/>
    <n v="10455"/>
    <n v="6970"/>
    <n v="7179.1"/>
  </r>
  <r>
    <x v="218"/>
    <s v="Town"/>
    <n v="4"/>
    <n v="15157280"/>
    <n v="3031456"/>
    <n v="2273592"/>
    <n v="1515728"/>
    <n v="1500570.72"/>
  </r>
  <r>
    <x v="219"/>
    <s v="Town"/>
    <n v="9"/>
    <n v="39462.5"/>
    <n v="7892.5"/>
    <n v="5919.375"/>
    <n v="3946.25"/>
    <n v="4064.64"/>
  </r>
  <r>
    <x v="220"/>
    <s v="Town"/>
    <n v="5"/>
    <n v="18525"/>
    <n v="3705"/>
    <n v="2778.75"/>
    <n v="1852.5"/>
    <n v="1796.93"/>
  </r>
  <r>
    <x v="221"/>
    <s v="Town"/>
    <n v="3"/>
    <n v="73237.5"/>
    <n v="14647.5"/>
    <n v="10985.625"/>
    <n v="7323.75"/>
    <n v="7177.28"/>
  </r>
  <r>
    <x v="222"/>
    <s v="Town"/>
    <n v="9"/>
    <n v="9625"/>
    <n v="1925"/>
    <n v="1443.75"/>
    <n v="962.5"/>
    <n v="962.5"/>
  </r>
  <r>
    <x v="223"/>
    <s v="Town"/>
    <n v="0"/>
    <n v="5750"/>
    <n v="1150"/>
    <n v="862.5"/>
    <n v="575"/>
    <n v="580.75"/>
  </r>
  <r>
    <x v="224"/>
    <s v="Town"/>
    <n v="5"/>
    <n v="349000"/>
    <n v="69800"/>
    <n v="52350"/>
    <n v="34900"/>
    <n v="35947"/>
  </r>
  <r>
    <x v="225"/>
    <s v="Town"/>
    <n v="8"/>
    <n v="3090432"/>
    <n v="618086.40000000002"/>
    <n v="463564.79999999999"/>
    <n v="309043.20000000001"/>
    <n v="309043.20000000001"/>
  </r>
  <r>
    <x v="226"/>
    <s v="Town"/>
    <n v="5"/>
    <n v="50050"/>
    <n v="10010"/>
    <n v="7507.5"/>
    <n v="5005"/>
    <n v="5005"/>
  </r>
  <r>
    <x v="227"/>
    <s v="Town"/>
    <n v="6"/>
    <n v="87750"/>
    <n v="17550"/>
    <n v="13162.5"/>
    <n v="8775"/>
    <n v="8862.75"/>
  </r>
  <r>
    <x v="228"/>
    <s v="Town"/>
    <n v="1"/>
    <n v="1251000"/>
    <n v="250200"/>
    <n v="187650"/>
    <n v="125100"/>
    <n v="126351"/>
  </r>
  <r>
    <x v="229"/>
    <s v="Town"/>
    <n v="0"/>
    <n v="35337.5"/>
    <n v="7067.5"/>
    <n v="5300.625"/>
    <n v="3533.75"/>
    <n v="3498.41"/>
  </r>
  <r>
    <x v="230"/>
    <s v="Town"/>
    <n v="2"/>
    <n v="22560"/>
    <n v="4512"/>
    <n v="3384"/>
    <n v="2256"/>
    <n v="2188.3200000000002"/>
  </r>
  <r>
    <x v="231"/>
    <s v="Town"/>
    <n v="2"/>
    <n v="261225"/>
    <n v="52245"/>
    <n v="39183.75"/>
    <n v="26122.5"/>
    <n v="26906.18"/>
  </r>
  <r>
    <x v="232"/>
    <s v="Town"/>
    <n v="5"/>
    <n v="123480"/>
    <n v="24696"/>
    <n v="18522"/>
    <n v="12348"/>
    <n v="11977.56"/>
  </r>
  <r>
    <x v="233"/>
    <s v="Town"/>
    <n v="4"/>
    <n v="82912.5"/>
    <n v="16582.5"/>
    <n v="12436.875"/>
    <n v="8291.25"/>
    <n v="8125.43"/>
  </r>
  <r>
    <x v="234"/>
    <s v="Town"/>
    <n v="0"/>
    <n v="2843400"/>
    <n v="568680"/>
    <n v="426510"/>
    <n v="284340"/>
    <n v="292870.2"/>
  </r>
  <r>
    <x v="235"/>
    <s v="Town"/>
    <n v="7"/>
    <n v="237250"/>
    <n v="47450"/>
    <n v="35587.5"/>
    <n v="23725"/>
    <n v="23487.75"/>
  </r>
  <r>
    <x v="236"/>
    <s v="Town"/>
    <n v="7"/>
    <n v="112585"/>
    <n v="22517"/>
    <n v="16887.75"/>
    <n v="11258.5"/>
    <n v="11371.09"/>
  </r>
  <r>
    <x v="237"/>
    <s v="Town"/>
    <n v="5"/>
    <n v="117000"/>
    <n v="23400"/>
    <n v="17550"/>
    <n v="11700"/>
    <n v="12051"/>
  </r>
  <r>
    <x v="238"/>
    <s v="Town"/>
    <n v="7"/>
    <n v="138337.5"/>
    <n v="27667.5"/>
    <n v="20750.625"/>
    <n v="13833.75"/>
    <n v="13833.75"/>
  </r>
  <r>
    <x v="239"/>
    <s v="Town"/>
    <n v="1"/>
    <n v="56712.5"/>
    <n v="11342.5"/>
    <n v="8506.875"/>
    <n v="5671.25"/>
    <n v="5784.68"/>
  </r>
  <r>
    <x v="240"/>
    <s v="Town"/>
    <n v="2"/>
    <n v="1212000"/>
    <n v="242400"/>
    <n v="181800"/>
    <n v="121200"/>
    <n v="122412"/>
  </r>
  <r>
    <x v="241"/>
    <s v="Town"/>
    <n v="1"/>
    <n v="658800"/>
    <n v="131760"/>
    <n v="98820"/>
    <n v="65880"/>
    <n v="65221.2"/>
  </r>
  <r>
    <x v="242"/>
    <s v="Town"/>
    <n v="9"/>
    <n v="174000"/>
    <n v="34800"/>
    <n v="26100"/>
    <n v="17400"/>
    <n v="16878"/>
  </r>
  <r>
    <x v="243"/>
    <s v="Town"/>
    <n v="9"/>
    <n v="44550"/>
    <n v="8910"/>
    <n v="6682.5"/>
    <n v="4455"/>
    <n v="4321.3500000000004"/>
  </r>
  <r>
    <x v="244"/>
    <s v="Town"/>
    <n v="4"/>
    <n v="168750"/>
    <n v="33750"/>
    <n v="25312.5"/>
    <n v="16875"/>
    <n v="16368.75"/>
  </r>
  <r>
    <x v="245"/>
    <s v="Town"/>
    <n v="0"/>
    <n v="23512.5"/>
    <n v="4702.5"/>
    <n v="3526.875"/>
    <n v="2351.25"/>
    <n v="2374.7600000000002"/>
  </r>
  <r>
    <x v="246"/>
    <s v="Town"/>
    <n v="1"/>
    <n v="15837.5"/>
    <n v="3167.5"/>
    <n v="2375.625"/>
    <n v="1583.75"/>
    <n v="1631.26"/>
  </r>
  <r>
    <x v="247"/>
    <s v="Town"/>
    <n v="3"/>
    <n v="24700"/>
    <n v="4940"/>
    <n v="3705"/>
    <n v="2470"/>
    <n v="2470"/>
  </r>
  <r>
    <x v="248"/>
    <s v="Town"/>
    <n v="5"/>
    <n v="1428800"/>
    <n v="285760"/>
    <n v="214320"/>
    <n v="142880"/>
    <n v="140022.39999999999"/>
  </r>
  <r>
    <x v="249"/>
    <s v="Town"/>
    <n v="8"/>
    <n v="1884225"/>
    <n v="376845"/>
    <n v="282633.75"/>
    <n v="188422.5"/>
    <n v="186538.28"/>
  </r>
  <r>
    <x v="250"/>
    <s v="Town"/>
    <n v="5"/>
    <n v="1921075"/>
    <n v="384215"/>
    <n v="288161.25"/>
    <n v="192107.5"/>
    <n v="188265.35"/>
  </r>
  <r>
    <x v="251"/>
    <s v="Town"/>
    <n v="6"/>
    <n v="20625"/>
    <n v="4125"/>
    <n v="3093.75"/>
    <n v="2062.5"/>
    <n v="2041.88"/>
  </r>
  <r>
    <x v="252"/>
    <s v="Town"/>
    <n v="1"/>
    <n v="12740"/>
    <n v="2548"/>
    <n v="1911"/>
    <n v="1274"/>
    <n v="1299.48"/>
  </r>
  <r>
    <x v="253"/>
    <s v="Town"/>
    <n v="7"/>
    <n v="63675"/>
    <n v="12735"/>
    <n v="9551.25"/>
    <n v="6367.5"/>
    <n v="6303.83"/>
  </r>
  <r>
    <x v="254"/>
    <s v="Town"/>
    <n v="0"/>
    <n v="35787.5"/>
    <n v="7157.5"/>
    <n v="5368.125"/>
    <n v="3578.75"/>
    <n v="3578.75"/>
  </r>
  <r>
    <x v="255"/>
    <s v="Town"/>
    <n v="1"/>
    <n v="3875"/>
    <n v="775"/>
    <n v="581.25"/>
    <n v="387.5"/>
    <n v="387.5"/>
  </r>
  <r>
    <x v="256"/>
    <s v="Town"/>
    <n v="9"/>
    <n v="11250"/>
    <n v="2250"/>
    <n v="1687.5"/>
    <n v="1125"/>
    <n v="1113.75"/>
  </r>
  <r>
    <x v="257"/>
    <s v="Town"/>
    <n v="4"/>
    <n v="23100"/>
    <n v="4620"/>
    <n v="3465"/>
    <n v="2310"/>
    <n v="2333.1"/>
  </r>
  <r>
    <x v="258"/>
    <s v="Town"/>
    <n v="7"/>
    <n v="3490800"/>
    <n v="698160"/>
    <n v="523620"/>
    <n v="349080"/>
    <n v="345589.2"/>
  </r>
  <r>
    <x v="259"/>
    <s v="Town"/>
    <n v="7"/>
    <n v="71250"/>
    <n v="14250"/>
    <n v="10687.5"/>
    <n v="7125"/>
    <n v="6911.25"/>
  </r>
  <r>
    <x v="260"/>
    <s v="Town"/>
    <n v="3"/>
    <n v="119400"/>
    <n v="23880"/>
    <n v="17910"/>
    <n v="11940"/>
    <n v="11701.2"/>
  </r>
  <r>
    <x v="261"/>
    <s v="Town"/>
    <n v="7"/>
    <n v="641500"/>
    <n v="128300"/>
    <n v="96225"/>
    <n v="64150"/>
    <n v="65433"/>
  </r>
  <r>
    <x v="262"/>
    <s v="Town"/>
    <n v="7"/>
    <n v="138950"/>
    <n v="27790"/>
    <n v="20842.5"/>
    <n v="13895"/>
    <n v="13756.05"/>
  </r>
  <r>
    <x v="263"/>
    <s v="Town"/>
    <n v="6"/>
    <n v="10275"/>
    <n v="2055"/>
    <n v="1541.25"/>
    <n v="1027.5"/>
    <n v="1037.78"/>
  </r>
  <r>
    <x v="264"/>
    <s v="Town"/>
    <n v="3"/>
    <n v="325375"/>
    <n v="65075"/>
    <n v="48806.25"/>
    <n v="32537.5"/>
    <n v="33188.25"/>
  </r>
  <r>
    <x v="265"/>
    <s v="Town"/>
    <n v="2"/>
    <n v="79300"/>
    <n v="15860"/>
    <n v="11895"/>
    <n v="7930"/>
    <n v="7771.4"/>
  </r>
  <r>
    <x v="266"/>
    <s v="Town"/>
    <n v="4"/>
    <n v="79500"/>
    <n v="15900"/>
    <n v="11925"/>
    <n v="7950"/>
    <n v="8109"/>
  </r>
  <r>
    <x v="267"/>
    <s v="Town"/>
    <n v="8"/>
    <n v="185625"/>
    <n v="37125"/>
    <n v="27843.75"/>
    <n v="18562.5"/>
    <n v="18562.5"/>
  </r>
  <r>
    <x v="268"/>
    <s v="Town"/>
    <n v="7"/>
    <n v="6017.5"/>
    <n v="1203.5"/>
    <n v="902.625"/>
    <n v="601.75"/>
    <n v="595.73"/>
  </r>
  <r>
    <x v="269"/>
    <s v="Town"/>
    <n v="6"/>
    <n v="83970"/>
    <n v="16794"/>
    <n v="12595.5"/>
    <n v="8397"/>
    <n v="8480.9699999999993"/>
  </r>
  <r>
    <x v="270"/>
    <s v="Town"/>
    <n v="2"/>
    <n v="44825"/>
    <n v="8965"/>
    <n v="6723.75"/>
    <n v="4482.5"/>
    <n v="4616.9799999999996"/>
  </r>
  <r>
    <x v="271"/>
    <s v="Town"/>
    <n v="1"/>
    <n v="11475"/>
    <n v="2295"/>
    <n v="1721.25"/>
    <n v="1147.5"/>
    <n v="1147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>
  <location ref="A1:C53" firstHeaderRow="1" firstDataRow="2" firstDataCol="1"/>
  <pivotFields count="4">
    <pivotField axis="axisRow" dataField="1" showAll="0">
      <items count="2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t="default"/>
      </items>
    </pivotField>
    <pivotField axis="axisRow" insertBlankRow="1" includeNewItemsInFilter="1" countASubtotal="1">
      <items count="3">
        <item sd="0" x="1"/>
        <item sd="0" x="0"/>
        <item t="countA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11">
        <item x="4"/>
        <item x="0"/>
        <item x="8"/>
        <item x="6"/>
        <item x="5"/>
        <item x="3"/>
        <item x="9"/>
        <item x="1"/>
        <item x="2"/>
        <item x="7"/>
        <item t="default"/>
      </items>
    </pivotField>
    <pivotField dataField="1" numFmtId="44" showAll="0">
      <items count="270">
        <item x="196"/>
        <item x="101"/>
        <item x="65"/>
        <item x="203"/>
        <item x="150"/>
        <item x="252"/>
        <item x="186"/>
        <item x="220"/>
        <item x="265"/>
        <item x="136"/>
        <item x="134"/>
        <item x="45"/>
        <item x="135"/>
        <item x="219"/>
        <item x="149"/>
        <item x="92"/>
        <item x="260"/>
        <item x="253"/>
        <item x="99"/>
        <item x="268"/>
        <item x="249"/>
        <item x="31"/>
        <item x="114"/>
        <item x="52"/>
        <item x="33"/>
        <item x="198"/>
        <item x="154"/>
        <item x="130"/>
        <item x="8"/>
        <item x="181"/>
        <item x="243"/>
        <item x="34"/>
        <item x="69"/>
        <item x="145"/>
        <item x="81"/>
        <item x="217"/>
        <item x="39"/>
        <item x="86"/>
        <item x="127"/>
        <item x="56"/>
        <item x="5"/>
        <item x="37"/>
        <item x="213"/>
        <item x="105"/>
        <item x="248"/>
        <item x="53"/>
        <item x="67"/>
        <item x="227"/>
        <item x="254"/>
        <item x="176"/>
        <item x="187"/>
        <item x="242"/>
        <item x="157"/>
        <item x="54"/>
        <item x="16"/>
        <item x="169"/>
        <item x="244"/>
        <item x="38"/>
        <item x="160"/>
        <item x="117"/>
        <item x="156"/>
        <item x="51"/>
        <item x="122"/>
        <item x="182"/>
        <item x="59"/>
        <item x="126"/>
        <item x="48"/>
        <item x="115"/>
        <item x="173"/>
        <item x="208"/>
        <item x="131"/>
        <item x="4"/>
        <item x="179"/>
        <item x="226"/>
        <item x="91"/>
        <item x="251"/>
        <item x="210"/>
        <item x="133"/>
        <item x="36"/>
        <item x="103"/>
        <item x="118"/>
        <item x="216"/>
        <item x="58"/>
        <item x="143"/>
        <item x="194"/>
        <item x="24"/>
        <item x="188"/>
        <item x="88"/>
        <item x="240"/>
        <item x="267"/>
        <item x="64"/>
        <item x="123"/>
        <item x="14"/>
        <item x="125"/>
        <item x="223"/>
        <item x="206"/>
        <item x="121"/>
        <item x="151"/>
        <item x="42"/>
        <item x="139"/>
        <item x="93"/>
        <item x="70"/>
        <item x="170"/>
        <item x="172"/>
        <item x="236"/>
        <item x="57"/>
        <item x="68"/>
        <item x="201"/>
        <item x="163"/>
        <item x="250"/>
        <item x="119"/>
        <item x="193"/>
        <item x="71"/>
        <item x="197"/>
        <item x="214"/>
        <item x="256"/>
        <item x="90"/>
        <item x="26"/>
        <item x="189"/>
        <item x="82"/>
        <item x="218"/>
        <item x="162"/>
        <item x="262"/>
        <item x="263"/>
        <item x="230"/>
        <item x="266"/>
        <item x="22"/>
        <item x="180"/>
        <item x="224"/>
        <item x="191"/>
        <item x="27"/>
        <item x="72"/>
        <item x="44"/>
        <item x="7"/>
        <item x="159"/>
        <item x="171"/>
        <item x="94"/>
        <item x="63"/>
        <item x="55"/>
        <item x="202"/>
        <item x="9"/>
        <item x="43"/>
        <item x="80"/>
        <item x="233"/>
        <item x="234"/>
        <item x="100"/>
        <item x="46"/>
        <item x="257"/>
        <item x="75"/>
        <item x="104"/>
        <item x="229"/>
        <item x="35"/>
        <item x="142"/>
        <item x="183"/>
        <item x="108"/>
        <item x="146"/>
        <item x="60"/>
        <item x="89"/>
        <item x="129"/>
        <item x="73"/>
        <item x="21"/>
        <item x="235"/>
        <item x="138"/>
        <item x="259"/>
        <item x="199"/>
        <item x="212"/>
        <item x="152"/>
        <item x="23"/>
        <item x="128"/>
        <item x="84"/>
        <item x="20"/>
        <item x="148"/>
        <item x="1"/>
        <item x="209"/>
        <item x="13"/>
        <item x="140"/>
        <item x="204"/>
        <item x="241"/>
        <item x="200"/>
        <item x="66"/>
        <item x="239"/>
        <item x="41"/>
        <item x="264"/>
        <item x="207"/>
        <item x="178"/>
        <item x="74"/>
        <item x="97"/>
        <item x="61"/>
        <item x="40"/>
        <item x="161"/>
        <item x="3"/>
        <item x="17"/>
        <item x="98"/>
        <item x="116"/>
        <item x="232"/>
        <item x="19"/>
        <item x="164"/>
        <item x="107"/>
        <item x="18"/>
        <item x="2"/>
        <item x="228"/>
        <item x="29"/>
        <item x="165"/>
        <item x="141"/>
        <item x="10"/>
        <item x="30"/>
        <item x="83"/>
        <item x="6"/>
        <item x="87"/>
        <item x="62"/>
        <item x="261"/>
        <item x="47"/>
        <item x="221"/>
        <item x="120"/>
        <item x="153"/>
        <item x="190"/>
        <item x="12"/>
        <item x="155"/>
        <item x="78"/>
        <item x="147"/>
        <item x="0"/>
        <item x="106"/>
        <item x="158"/>
        <item x="167"/>
        <item x="185"/>
        <item x="96"/>
        <item x="110"/>
        <item x="258"/>
        <item x="50"/>
        <item x="238"/>
        <item x="195"/>
        <item x="111"/>
        <item x="76"/>
        <item x="15"/>
        <item x="49"/>
        <item x="113"/>
        <item x="77"/>
        <item x="177"/>
        <item x="175"/>
        <item x="109"/>
        <item x="132"/>
        <item x="192"/>
        <item x="79"/>
        <item x="237"/>
        <item x="112"/>
        <item x="225"/>
        <item x="28"/>
        <item x="245"/>
        <item x="166"/>
        <item x="246"/>
        <item x="32"/>
        <item x="137"/>
        <item x="247"/>
        <item x="205"/>
        <item x="231"/>
        <item x="124"/>
        <item x="222"/>
        <item x="255"/>
        <item x="95"/>
        <item x="102"/>
        <item x="144"/>
        <item x="168"/>
        <item x="184"/>
        <item x="174"/>
        <item x="25"/>
        <item x="211"/>
        <item x="11"/>
        <item x="215"/>
        <item x="85"/>
        <item t="default"/>
      </items>
    </pivotField>
  </pivotFields>
  <rowFields count="3">
    <field x="2"/>
    <field x="1"/>
    <field x="0"/>
  </rowFields>
  <rowItems count="51">
    <i>
      <x/>
    </i>
    <i r="1">
      <x/>
    </i>
    <i t="blank" r="1">
      <x/>
    </i>
    <i r="1">
      <x v="1"/>
    </i>
    <i t="blank" r="1">
      <x v="1"/>
    </i>
    <i>
      <x v="1"/>
    </i>
    <i r="1">
      <x/>
    </i>
    <i t="blank" r="1">
      <x/>
    </i>
    <i r="1">
      <x v="1"/>
    </i>
    <i t="blank" r="1">
      <x v="1"/>
    </i>
    <i>
      <x v="2"/>
    </i>
    <i r="1">
      <x/>
    </i>
    <i t="blank" r="1">
      <x/>
    </i>
    <i r="1">
      <x v="1"/>
    </i>
    <i t="blank" r="1">
      <x v="1"/>
    </i>
    <i>
      <x v="3"/>
    </i>
    <i r="1">
      <x/>
    </i>
    <i t="blank" r="1">
      <x/>
    </i>
    <i r="1">
      <x v="1"/>
    </i>
    <i t="blank" r="1">
      <x v="1"/>
    </i>
    <i>
      <x v="4"/>
    </i>
    <i r="1">
      <x/>
    </i>
    <i t="blank" r="1">
      <x/>
    </i>
    <i r="1">
      <x v="1"/>
    </i>
    <i t="blank" r="1">
      <x v="1"/>
    </i>
    <i>
      <x v="5"/>
    </i>
    <i r="1">
      <x/>
    </i>
    <i t="blank" r="1">
      <x/>
    </i>
    <i r="1">
      <x v="1"/>
    </i>
    <i t="blank" r="1">
      <x v="1"/>
    </i>
    <i>
      <x v="6"/>
    </i>
    <i r="1">
      <x/>
    </i>
    <i t="blank" r="1">
      <x/>
    </i>
    <i r="1">
      <x v="1"/>
    </i>
    <i t="blank" r="1">
      <x v="1"/>
    </i>
    <i>
      <x v="7"/>
    </i>
    <i r="1">
      <x/>
    </i>
    <i t="blank" r="1">
      <x/>
    </i>
    <i r="1">
      <x v="1"/>
    </i>
    <i t="blank" r="1">
      <x v="1"/>
    </i>
    <i>
      <x v="8"/>
    </i>
    <i r="1">
      <x/>
    </i>
    <i t="blank" r="1">
      <x/>
    </i>
    <i r="1">
      <x v="1"/>
    </i>
    <i t="blank" r="1">
      <x v="1"/>
    </i>
    <i>
      <x v="9"/>
    </i>
    <i r="1">
      <x/>
    </i>
    <i t="blank" r="1">
      <x/>
    </i>
    <i r="1">
      <x v="1"/>
    </i>
    <i t="blank"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Taxes Collected" fld="3" baseField="0" baseItem="0"/>
    <dataField name="Number of Cities or Towns" fld="0" subtotal="count" baseField="2" baseItem="0" numFmtId="49"/>
  </dataFields>
  <formats count="3">
    <format dxfId="3">
      <pivotArea outline="0" collapsedLevelsAreSubtotals="1" fieldPosition="0"/>
    </format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C12" firstHeaderRow="0" firstDataRow="1" firstDataCol="1"/>
  <pivotFields count="6">
    <pivotField showAll="0"/>
    <pivotField showAll="0"/>
    <pivotField axis="axisRow" showAll="0">
      <items count="11">
        <item x="4"/>
        <item x="0"/>
        <item x="8"/>
        <item x="6"/>
        <item x="5"/>
        <item x="3"/>
        <item x="9"/>
        <item x="1"/>
        <item x="2"/>
        <item x="7"/>
        <item t="default"/>
      </items>
    </pivotField>
    <pivotField dataField="1" showAll="0"/>
    <pivotField showAll="0"/>
    <pivotField dataField="1"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opulation in 2011" fld="3" baseField="0" baseItem="0"/>
    <dataField name="Sum of Land Area (km²)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MID">
  <location ref="A1:C12" firstHeaderRow="0" firstDataRow="1" firstDataCol="1"/>
  <pivotFields count="8">
    <pivotField axis="axisRow" showAll="0" measureFilter="1">
      <items count="2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t="default"/>
      </items>
    </pivotField>
    <pivotField showAll="0"/>
    <pivotField showAll="0"/>
    <pivotField numFmtId="44" showAll="0"/>
    <pivotField numFmtId="164" showAll="0"/>
    <pivotField numFmtId="164" showAll="0"/>
    <pivotField dataField="1" numFmtId="164" showAll="0"/>
    <pivotField dataField="1" numFmtId="164" showAll="0"/>
  </pivotFields>
  <rowFields count="1">
    <field x="0"/>
  </rowFields>
  <rowItems count="11">
    <i>
      <x v="11"/>
    </i>
    <i>
      <x v="25"/>
    </i>
    <i>
      <x v="86"/>
    </i>
    <i>
      <x v="103"/>
    </i>
    <i>
      <x v="145"/>
    </i>
    <i>
      <x v="169"/>
    </i>
    <i>
      <x v="175"/>
    </i>
    <i>
      <x v="185"/>
    </i>
    <i>
      <x v="213"/>
    </i>
    <i>
      <x v="21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pport Services (I.E)" fld="6" baseField="0" baseItem="0" numFmtId="164"/>
    <dataField name="Sum of Support Services - Actual Expense" fld="7" baseField="0" baseItem="0" numFmtId="164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count" evalOrder="-1" id="1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K7" totalsRowShown="0" headerRowDxfId="7">
  <autoFilter ref="A1:K7"/>
  <tableColumns count="11">
    <tableColumn id="1" name="Categories" dataDxfId="6"/>
    <tableColumn id="2" name="Census Region 0 "/>
    <tableColumn id="3" name="Census Region 1"/>
    <tableColumn id="4" name="Census Region 2"/>
    <tableColumn id="5" name="Census Region 3"/>
    <tableColumn id="6" name="Census Region 4"/>
    <tableColumn id="7" name="Census Region 5"/>
    <tableColumn id="8" name="Census Region 6"/>
    <tableColumn id="9" name="Census Region 7"/>
    <tableColumn id="10" name="Census Region 8"/>
    <tableColumn id="11" name="Census Region 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opLeftCell="A64" workbookViewId="0">
      <selection activeCell="I4" sqref="I4"/>
    </sheetView>
  </sheetViews>
  <sheetFormatPr defaultRowHeight="15" x14ac:dyDescent="0.25"/>
  <cols>
    <col min="1" max="1" width="4.7109375" style="10" bestFit="1" customWidth="1"/>
    <col min="2" max="2" width="44.5703125" style="10" bestFit="1" customWidth="1"/>
    <col min="3" max="3" width="14.140625" style="10" customWidth="1"/>
    <col min="4" max="4" width="11.42578125" style="10" bestFit="1" customWidth="1"/>
    <col min="5" max="5" width="11.42578125" style="10" customWidth="1"/>
    <col min="6" max="6" width="17" style="10" bestFit="1" customWidth="1"/>
    <col min="7" max="7" width="8.7109375" style="10" bestFit="1" customWidth="1"/>
    <col min="8" max="8" width="12.28515625" style="10" customWidth="1"/>
    <col min="9" max="9" width="13.5703125" style="10" customWidth="1"/>
    <col min="10" max="10" width="9.140625" style="10"/>
    <col min="11" max="11" width="12.42578125" style="10" customWidth="1"/>
    <col min="12" max="12" width="13.140625" style="10" customWidth="1"/>
    <col min="13" max="16384" width="9.140625" style="10"/>
  </cols>
  <sheetData>
    <row r="1" spans="1:7" ht="45" x14ac:dyDescent="0.25">
      <c r="A1" s="7" t="s">
        <v>548</v>
      </c>
      <c r="B1" s="7" t="s">
        <v>0</v>
      </c>
      <c r="C1" s="7" t="s">
        <v>1103</v>
      </c>
      <c r="D1" s="7" t="s">
        <v>1452</v>
      </c>
      <c r="E1" s="7" t="s">
        <v>1140</v>
      </c>
      <c r="F1" s="7" t="s">
        <v>830</v>
      </c>
      <c r="G1" s="7" t="s">
        <v>549</v>
      </c>
    </row>
    <row r="2" spans="1:7" x14ac:dyDescent="0.25">
      <c r="A2" s="10" t="s">
        <v>275</v>
      </c>
      <c r="B2" s="10" t="s">
        <v>556</v>
      </c>
      <c r="C2" s="10">
        <v>1966</v>
      </c>
      <c r="D2" s="10" t="s">
        <v>1143</v>
      </c>
      <c r="E2" s="10" t="s">
        <v>1144</v>
      </c>
      <c r="F2" s="10" t="s">
        <v>831</v>
      </c>
      <c r="G2" s="10" t="s">
        <v>558</v>
      </c>
    </row>
    <row r="3" spans="1:7" x14ac:dyDescent="0.25">
      <c r="A3" s="10" t="s">
        <v>279</v>
      </c>
      <c r="B3" s="10" t="s">
        <v>128</v>
      </c>
      <c r="C3" s="10">
        <v>1985</v>
      </c>
      <c r="D3" s="10" t="s">
        <v>1145</v>
      </c>
      <c r="E3" s="10" t="s">
        <v>1146</v>
      </c>
      <c r="F3" s="10" t="s">
        <v>832</v>
      </c>
      <c r="G3" s="10" t="s">
        <v>559</v>
      </c>
    </row>
    <row r="4" spans="1:7" x14ac:dyDescent="0.25">
      <c r="A4" s="10" t="s">
        <v>284</v>
      </c>
      <c r="B4" s="10" t="s">
        <v>127</v>
      </c>
      <c r="C4" s="10">
        <v>1979</v>
      </c>
      <c r="D4" s="10" t="s">
        <v>1147</v>
      </c>
      <c r="E4" s="10" t="s">
        <v>1148</v>
      </c>
      <c r="F4" s="10" t="s">
        <v>833</v>
      </c>
      <c r="G4" s="10" t="s">
        <v>560</v>
      </c>
    </row>
    <row r="5" spans="1:7" x14ac:dyDescent="0.25">
      <c r="A5" s="10" t="s">
        <v>280</v>
      </c>
      <c r="B5" s="10" t="s">
        <v>126</v>
      </c>
      <c r="C5" s="10">
        <v>1971</v>
      </c>
      <c r="D5" s="10" t="s">
        <v>1149</v>
      </c>
      <c r="E5" s="10" t="s">
        <v>1150</v>
      </c>
      <c r="F5" s="10" t="s">
        <v>834</v>
      </c>
      <c r="G5" s="10" t="s">
        <v>561</v>
      </c>
    </row>
    <row r="6" spans="1:7" x14ac:dyDescent="0.25">
      <c r="A6" s="10" t="s">
        <v>281</v>
      </c>
      <c r="B6" s="10" t="s">
        <v>125</v>
      </c>
      <c r="C6" s="10">
        <v>1997</v>
      </c>
      <c r="D6" s="10" t="s">
        <v>1151</v>
      </c>
      <c r="E6" s="10" t="s">
        <v>1152</v>
      </c>
      <c r="F6" s="10" t="s">
        <v>835</v>
      </c>
      <c r="G6" s="10" t="s">
        <v>825</v>
      </c>
    </row>
    <row r="7" spans="1:7" x14ac:dyDescent="0.25">
      <c r="A7" s="10" t="s">
        <v>277</v>
      </c>
      <c r="B7" s="10" t="s">
        <v>124</v>
      </c>
      <c r="C7" s="10">
        <v>1978</v>
      </c>
      <c r="D7" s="10" t="s">
        <v>1153</v>
      </c>
      <c r="E7" s="10" t="s">
        <v>1154</v>
      </c>
      <c r="F7" s="10" t="s">
        <v>836</v>
      </c>
      <c r="G7" s="10" t="s">
        <v>563</v>
      </c>
    </row>
    <row r="8" spans="1:7" x14ac:dyDescent="0.25">
      <c r="A8" s="10" t="s">
        <v>276</v>
      </c>
      <c r="B8" s="10" t="s">
        <v>123</v>
      </c>
      <c r="C8" s="10">
        <v>1979</v>
      </c>
      <c r="D8" s="10" t="s">
        <v>1155</v>
      </c>
      <c r="E8" s="10" t="s">
        <v>1156</v>
      </c>
      <c r="F8" s="10" t="s">
        <v>837</v>
      </c>
      <c r="G8" s="10" t="s">
        <v>564</v>
      </c>
    </row>
    <row r="9" spans="1:7" x14ac:dyDescent="0.25">
      <c r="A9" s="10" t="s">
        <v>282</v>
      </c>
      <c r="B9" s="10" t="s">
        <v>122</v>
      </c>
      <c r="C9" s="10">
        <v>1979</v>
      </c>
      <c r="D9" s="10" t="s">
        <v>1157</v>
      </c>
      <c r="E9" s="10" t="s">
        <v>1158</v>
      </c>
      <c r="F9" s="10" t="s">
        <v>838</v>
      </c>
      <c r="G9" s="10" t="s">
        <v>565</v>
      </c>
    </row>
    <row r="10" spans="1:7" x14ac:dyDescent="0.25">
      <c r="A10" s="10" t="s">
        <v>283</v>
      </c>
      <c r="B10" s="10" t="s">
        <v>121</v>
      </c>
      <c r="C10" s="10">
        <v>1959</v>
      </c>
      <c r="D10" s="10" t="s">
        <v>1159</v>
      </c>
      <c r="E10" s="10" t="s">
        <v>1160</v>
      </c>
      <c r="F10" s="10" t="s">
        <v>839</v>
      </c>
      <c r="G10" s="10" t="s">
        <v>566</v>
      </c>
    </row>
    <row r="11" spans="1:7" x14ac:dyDescent="0.25">
      <c r="A11" s="10" t="s">
        <v>285</v>
      </c>
      <c r="B11" s="10" t="s">
        <v>120</v>
      </c>
      <c r="C11" s="10">
        <v>1995</v>
      </c>
      <c r="D11" s="10" t="s">
        <v>1161</v>
      </c>
      <c r="E11" s="10" t="s">
        <v>1162</v>
      </c>
      <c r="F11" s="10" t="s">
        <v>840</v>
      </c>
      <c r="G11" s="10" t="s">
        <v>567</v>
      </c>
    </row>
    <row r="12" spans="1:7" x14ac:dyDescent="0.25">
      <c r="A12" s="10" t="s">
        <v>286</v>
      </c>
      <c r="B12" s="10" t="s">
        <v>119</v>
      </c>
      <c r="C12" s="10">
        <v>2001</v>
      </c>
      <c r="D12" s="10" t="s">
        <v>1163</v>
      </c>
      <c r="E12" s="10" t="s">
        <v>1164</v>
      </c>
      <c r="F12" s="10" t="s">
        <v>841</v>
      </c>
      <c r="G12" s="10" t="s">
        <v>568</v>
      </c>
    </row>
    <row r="13" spans="1:7" x14ac:dyDescent="0.25">
      <c r="A13" s="10" t="s">
        <v>287</v>
      </c>
      <c r="B13" s="10" t="s">
        <v>118</v>
      </c>
      <c r="C13" s="10">
        <v>1973</v>
      </c>
      <c r="D13" s="10" t="s">
        <v>1165</v>
      </c>
      <c r="E13" s="10" t="s">
        <v>1166</v>
      </c>
      <c r="F13" s="10" t="s">
        <v>842</v>
      </c>
      <c r="G13" s="10" t="s">
        <v>569</v>
      </c>
    </row>
    <row r="14" spans="1:7" x14ac:dyDescent="0.25">
      <c r="A14" s="10" t="s">
        <v>288</v>
      </c>
      <c r="B14" s="10" t="s">
        <v>117</v>
      </c>
      <c r="C14" s="10">
        <v>1988</v>
      </c>
      <c r="D14" s="10" t="s">
        <v>1167</v>
      </c>
      <c r="E14" s="10" t="s">
        <v>1168</v>
      </c>
      <c r="F14" s="10" t="s">
        <v>843</v>
      </c>
      <c r="G14" s="10" t="s">
        <v>570</v>
      </c>
    </row>
    <row r="15" spans="1:7" x14ac:dyDescent="0.25">
      <c r="A15" s="10" t="s">
        <v>289</v>
      </c>
      <c r="B15" s="10" t="s">
        <v>116</v>
      </c>
      <c r="C15" s="10">
        <v>1955</v>
      </c>
      <c r="D15" s="10" t="s">
        <v>1169</v>
      </c>
      <c r="E15" s="10" t="s">
        <v>1170</v>
      </c>
      <c r="F15" s="10" t="s">
        <v>844</v>
      </c>
      <c r="G15" s="10" t="s">
        <v>571</v>
      </c>
    </row>
    <row r="16" spans="1:7" x14ac:dyDescent="0.25">
      <c r="A16" s="10" t="s">
        <v>290</v>
      </c>
      <c r="B16" s="10" t="s">
        <v>115</v>
      </c>
      <c r="C16" s="10">
        <v>2001</v>
      </c>
      <c r="D16" s="10" t="s">
        <v>1171</v>
      </c>
      <c r="E16" s="10" t="s">
        <v>1172</v>
      </c>
      <c r="F16" s="10" t="s">
        <v>845</v>
      </c>
      <c r="G16" s="10" t="s">
        <v>572</v>
      </c>
    </row>
    <row r="17" spans="1:7" x14ac:dyDescent="0.25">
      <c r="A17" s="10" t="s">
        <v>291</v>
      </c>
      <c r="B17" s="10" t="s">
        <v>114</v>
      </c>
      <c r="C17" s="10">
        <v>1962</v>
      </c>
      <c r="D17" s="10" t="s">
        <v>1173</v>
      </c>
      <c r="E17" s="10" t="s">
        <v>1174</v>
      </c>
      <c r="F17" s="10" t="s">
        <v>846</v>
      </c>
      <c r="G17" s="10" t="s">
        <v>573</v>
      </c>
    </row>
    <row r="18" spans="1:7" x14ac:dyDescent="0.25">
      <c r="A18" s="10" t="s">
        <v>292</v>
      </c>
      <c r="B18" s="10" t="s">
        <v>113</v>
      </c>
      <c r="C18" s="10">
        <v>1988</v>
      </c>
      <c r="D18" s="10" t="s">
        <v>1175</v>
      </c>
      <c r="E18" s="10" t="s">
        <v>1176</v>
      </c>
      <c r="F18" s="10" t="s">
        <v>847</v>
      </c>
      <c r="G18" s="10" t="s">
        <v>574</v>
      </c>
    </row>
    <row r="19" spans="1:7" x14ac:dyDescent="0.25">
      <c r="A19" s="10" t="s">
        <v>293</v>
      </c>
      <c r="B19" s="10" t="s">
        <v>112</v>
      </c>
      <c r="C19" s="10">
        <v>1972</v>
      </c>
      <c r="D19" s="10" t="s">
        <v>1177</v>
      </c>
      <c r="E19" s="10" t="s">
        <v>1178</v>
      </c>
      <c r="F19" s="10" t="s">
        <v>848</v>
      </c>
      <c r="G19" s="10" t="s">
        <v>575</v>
      </c>
    </row>
    <row r="20" spans="1:7" x14ac:dyDescent="0.25">
      <c r="A20" s="10" t="s">
        <v>294</v>
      </c>
      <c r="B20" s="10" t="s">
        <v>111</v>
      </c>
      <c r="C20" s="10">
        <v>2001</v>
      </c>
      <c r="D20" s="10" t="s">
        <v>1179</v>
      </c>
      <c r="E20" s="10" t="s">
        <v>1180</v>
      </c>
      <c r="F20" s="10" t="s">
        <v>849</v>
      </c>
      <c r="G20" s="10" t="s">
        <v>576</v>
      </c>
    </row>
    <row r="21" spans="1:7" x14ac:dyDescent="0.25">
      <c r="A21" s="10" t="s">
        <v>295</v>
      </c>
      <c r="B21" s="10" t="s">
        <v>110</v>
      </c>
      <c r="C21" s="10">
        <v>1970</v>
      </c>
      <c r="D21" s="10" t="s">
        <v>1181</v>
      </c>
      <c r="E21" s="10" t="s">
        <v>1182</v>
      </c>
      <c r="F21" s="10" t="s">
        <v>850</v>
      </c>
      <c r="G21" s="10" t="s">
        <v>577</v>
      </c>
    </row>
    <row r="22" spans="1:7" x14ac:dyDescent="0.25">
      <c r="A22" s="10" t="s">
        <v>296</v>
      </c>
      <c r="B22" s="10" t="s">
        <v>109</v>
      </c>
      <c r="C22" s="10">
        <v>1954</v>
      </c>
      <c r="D22" s="10" t="s">
        <v>1183</v>
      </c>
      <c r="E22" s="10" t="s">
        <v>1184</v>
      </c>
      <c r="F22" s="10" t="s">
        <v>851</v>
      </c>
      <c r="G22" s="10" t="s">
        <v>578</v>
      </c>
    </row>
    <row r="23" spans="1:7" x14ac:dyDescent="0.25">
      <c r="A23" s="10" t="s">
        <v>297</v>
      </c>
      <c r="B23" s="10" t="s">
        <v>108</v>
      </c>
      <c r="C23" s="10">
        <v>2004</v>
      </c>
      <c r="D23" s="10" t="s">
        <v>1185</v>
      </c>
      <c r="E23" s="10" t="s">
        <v>1186</v>
      </c>
      <c r="F23" s="10" t="s">
        <v>852</v>
      </c>
      <c r="G23" s="10" t="s">
        <v>579</v>
      </c>
    </row>
    <row r="24" spans="1:7" x14ac:dyDescent="0.25">
      <c r="A24" s="10" t="s">
        <v>298</v>
      </c>
      <c r="B24" s="10" t="s">
        <v>107</v>
      </c>
      <c r="C24" s="10">
        <v>2007</v>
      </c>
      <c r="D24" s="10" t="s">
        <v>1187</v>
      </c>
      <c r="E24" s="10" t="s">
        <v>1188</v>
      </c>
      <c r="F24" s="10" t="s">
        <v>853</v>
      </c>
      <c r="G24" s="10" t="s">
        <v>580</v>
      </c>
    </row>
    <row r="25" spans="1:7" x14ac:dyDescent="0.25">
      <c r="A25" s="10" t="s">
        <v>299</v>
      </c>
      <c r="B25" s="10" t="s">
        <v>106</v>
      </c>
      <c r="C25" s="10">
        <v>1980</v>
      </c>
      <c r="D25" s="10" t="s">
        <v>1189</v>
      </c>
      <c r="E25" s="10" t="s">
        <v>1190</v>
      </c>
      <c r="F25" s="10" t="s">
        <v>854</v>
      </c>
      <c r="G25" s="10" t="s">
        <v>581</v>
      </c>
    </row>
    <row r="26" spans="1:7" x14ac:dyDescent="0.25">
      <c r="A26" s="10" t="s">
        <v>300</v>
      </c>
      <c r="B26" s="10" t="s">
        <v>105</v>
      </c>
      <c r="C26" s="10">
        <v>2004</v>
      </c>
      <c r="D26" s="10" t="s">
        <v>1191</v>
      </c>
      <c r="E26" s="10" t="s">
        <v>1192</v>
      </c>
      <c r="F26" s="10" t="s">
        <v>855</v>
      </c>
      <c r="G26" s="10" t="s">
        <v>582</v>
      </c>
    </row>
    <row r="27" spans="1:7" x14ac:dyDescent="0.25">
      <c r="A27" s="10" t="s">
        <v>301</v>
      </c>
      <c r="B27" s="10" t="s">
        <v>104</v>
      </c>
      <c r="C27" s="10">
        <v>1971</v>
      </c>
      <c r="D27" s="10" t="s">
        <v>1193</v>
      </c>
      <c r="E27" s="10" t="s">
        <v>1194</v>
      </c>
      <c r="F27" s="10" t="s">
        <v>856</v>
      </c>
      <c r="G27" s="10" t="s">
        <v>583</v>
      </c>
    </row>
    <row r="28" spans="1:7" x14ac:dyDescent="0.25">
      <c r="A28" s="10" t="s">
        <v>302</v>
      </c>
      <c r="B28" s="10" t="s">
        <v>103</v>
      </c>
      <c r="C28" s="10">
        <v>2004</v>
      </c>
      <c r="D28" s="10" t="s">
        <v>1195</v>
      </c>
      <c r="E28" s="10" t="s">
        <v>1196</v>
      </c>
      <c r="F28" s="10" t="s">
        <v>857</v>
      </c>
      <c r="G28" s="10" t="s">
        <v>584</v>
      </c>
    </row>
    <row r="29" spans="1:7" x14ac:dyDescent="0.25">
      <c r="A29" s="10" t="s">
        <v>303</v>
      </c>
      <c r="B29" s="10" t="s">
        <v>102</v>
      </c>
      <c r="C29" s="10">
        <v>1959</v>
      </c>
      <c r="D29" s="10" t="s">
        <v>1197</v>
      </c>
      <c r="E29" s="10" t="s">
        <v>1149</v>
      </c>
      <c r="F29" s="10" t="s">
        <v>858</v>
      </c>
      <c r="G29" s="10" t="s">
        <v>585</v>
      </c>
    </row>
    <row r="30" spans="1:7" x14ac:dyDescent="0.25">
      <c r="A30" s="10" t="s">
        <v>304</v>
      </c>
      <c r="B30" s="10" t="s">
        <v>101</v>
      </c>
      <c r="C30" s="10">
        <v>2004</v>
      </c>
      <c r="D30" s="10" t="s">
        <v>1198</v>
      </c>
      <c r="E30" s="10" t="s">
        <v>1199</v>
      </c>
      <c r="F30" s="10" t="s">
        <v>859</v>
      </c>
      <c r="G30" s="10" t="s">
        <v>586</v>
      </c>
    </row>
    <row r="31" spans="1:7" x14ac:dyDescent="0.25">
      <c r="A31" s="10" t="s">
        <v>305</v>
      </c>
      <c r="B31" s="10" t="s">
        <v>100</v>
      </c>
      <c r="C31" s="10">
        <v>1975</v>
      </c>
      <c r="D31" s="10" t="s">
        <v>1200</v>
      </c>
      <c r="E31" s="10" t="s">
        <v>1201</v>
      </c>
      <c r="F31" s="10" t="s">
        <v>860</v>
      </c>
      <c r="G31" s="10" t="s">
        <v>587</v>
      </c>
    </row>
    <row r="32" spans="1:7" x14ac:dyDescent="0.25">
      <c r="A32" s="10" t="s">
        <v>306</v>
      </c>
      <c r="B32" s="10" t="s">
        <v>99</v>
      </c>
      <c r="C32" s="10">
        <v>1963</v>
      </c>
      <c r="D32" s="10" t="s">
        <v>1202</v>
      </c>
      <c r="E32" s="10" t="s">
        <v>1203</v>
      </c>
      <c r="F32" s="10" t="s">
        <v>861</v>
      </c>
      <c r="G32" s="10" t="s">
        <v>588</v>
      </c>
    </row>
    <row r="33" spans="1:7" x14ac:dyDescent="0.25">
      <c r="A33" s="10" t="s">
        <v>307</v>
      </c>
      <c r="B33" s="10" t="s">
        <v>98</v>
      </c>
      <c r="C33" s="10">
        <v>1992</v>
      </c>
      <c r="D33" s="10" t="s">
        <v>1204</v>
      </c>
      <c r="E33" s="10" t="s">
        <v>1205</v>
      </c>
      <c r="F33" s="10" t="s">
        <v>862</v>
      </c>
      <c r="G33" s="10" t="s">
        <v>589</v>
      </c>
    </row>
    <row r="34" spans="1:7" x14ac:dyDescent="0.25">
      <c r="A34" s="10" t="s">
        <v>308</v>
      </c>
      <c r="B34" s="10" t="s">
        <v>97</v>
      </c>
      <c r="C34" s="10">
        <v>1985</v>
      </c>
      <c r="D34" s="10" t="s">
        <v>1206</v>
      </c>
      <c r="E34" s="10" t="s">
        <v>1207</v>
      </c>
      <c r="F34" s="10" t="s">
        <v>863</v>
      </c>
      <c r="G34" s="10" t="s">
        <v>590</v>
      </c>
    </row>
    <row r="35" spans="1:7" x14ac:dyDescent="0.25">
      <c r="A35" s="10" t="s">
        <v>309</v>
      </c>
      <c r="B35" s="10" t="s">
        <v>96</v>
      </c>
      <c r="C35" s="10">
        <v>1981</v>
      </c>
      <c r="D35" s="10" t="s">
        <v>1192</v>
      </c>
      <c r="E35" s="10" t="s">
        <v>1208</v>
      </c>
      <c r="F35" s="10" t="s">
        <v>864</v>
      </c>
      <c r="G35" s="10" t="s">
        <v>591</v>
      </c>
    </row>
    <row r="36" spans="1:7" x14ac:dyDescent="0.25">
      <c r="A36" s="10" t="s">
        <v>310</v>
      </c>
      <c r="B36" s="10" t="s">
        <v>95</v>
      </c>
      <c r="C36" s="10">
        <v>1987</v>
      </c>
      <c r="D36" s="10" t="s">
        <v>1112</v>
      </c>
      <c r="E36" s="10" t="s">
        <v>1209</v>
      </c>
      <c r="F36" s="10" t="s">
        <v>865</v>
      </c>
      <c r="G36" s="10" t="s">
        <v>592</v>
      </c>
    </row>
    <row r="37" spans="1:7" x14ac:dyDescent="0.25">
      <c r="A37" s="10" t="s">
        <v>311</v>
      </c>
      <c r="B37" s="10" t="s">
        <v>94</v>
      </c>
      <c r="C37" s="10">
        <v>1957</v>
      </c>
      <c r="D37" s="10" t="s">
        <v>1112</v>
      </c>
      <c r="E37" s="10" t="s">
        <v>1210</v>
      </c>
      <c r="F37" s="10" t="s">
        <v>866</v>
      </c>
      <c r="G37" s="10" t="s">
        <v>593</v>
      </c>
    </row>
    <row r="38" spans="1:7" x14ac:dyDescent="0.25">
      <c r="A38" s="10" t="s">
        <v>312</v>
      </c>
      <c r="B38" s="10" t="s">
        <v>93</v>
      </c>
      <c r="C38" s="10">
        <v>2002</v>
      </c>
      <c r="D38" s="10" t="s">
        <v>1211</v>
      </c>
      <c r="E38" s="10" t="s">
        <v>1212</v>
      </c>
      <c r="F38" s="10" t="s">
        <v>867</v>
      </c>
      <c r="G38" s="10" t="s">
        <v>594</v>
      </c>
    </row>
    <row r="39" spans="1:7" x14ac:dyDescent="0.25">
      <c r="A39" s="10" t="s">
        <v>313</v>
      </c>
      <c r="B39" s="10" t="s">
        <v>92</v>
      </c>
      <c r="C39" s="10">
        <v>1958</v>
      </c>
      <c r="D39" s="10" t="s">
        <v>1213</v>
      </c>
      <c r="E39" s="10" t="s">
        <v>1214</v>
      </c>
      <c r="F39" s="10" t="s">
        <v>868</v>
      </c>
      <c r="G39" s="10" t="s">
        <v>595</v>
      </c>
    </row>
    <row r="40" spans="1:7" x14ac:dyDescent="0.25">
      <c r="A40" s="10" t="s">
        <v>314</v>
      </c>
      <c r="B40" s="10" t="s">
        <v>91</v>
      </c>
      <c r="C40" s="10">
        <v>1955</v>
      </c>
      <c r="D40" s="10" t="s">
        <v>1215</v>
      </c>
      <c r="E40" s="10" t="s">
        <v>1216</v>
      </c>
      <c r="F40" s="10" t="s">
        <v>869</v>
      </c>
      <c r="G40" s="10" t="s">
        <v>596</v>
      </c>
    </row>
    <row r="41" spans="1:7" x14ac:dyDescent="0.25">
      <c r="A41" s="10" t="s">
        <v>315</v>
      </c>
      <c r="B41" s="10" t="s">
        <v>90</v>
      </c>
      <c r="C41" s="10">
        <v>2003</v>
      </c>
      <c r="D41" s="10" t="s">
        <v>1217</v>
      </c>
      <c r="E41" s="10" t="s">
        <v>1218</v>
      </c>
      <c r="F41" s="10" t="s">
        <v>870</v>
      </c>
      <c r="G41" s="10" t="s">
        <v>597</v>
      </c>
    </row>
    <row r="42" spans="1:7" x14ac:dyDescent="0.25">
      <c r="A42" s="10" t="s">
        <v>316</v>
      </c>
      <c r="B42" s="10" t="s">
        <v>89</v>
      </c>
      <c r="C42" s="10">
        <v>1964</v>
      </c>
      <c r="D42" s="10" t="s">
        <v>1219</v>
      </c>
      <c r="E42" s="10" t="s">
        <v>1220</v>
      </c>
      <c r="F42" s="10" t="s">
        <v>871</v>
      </c>
      <c r="G42" s="10" t="s">
        <v>826</v>
      </c>
    </row>
    <row r="43" spans="1:7" x14ac:dyDescent="0.25">
      <c r="A43" s="10" t="s">
        <v>317</v>
      </c>
      <c r="B43" s="10" t="s">
        <v>88</v>
      </c>
      <c r="C43" s="10">
        <v>2001</v>
      </c>
      <c r="D43" s="10" t="s">
        <v>1221</v>
      </c>
      <c r="E43" s="10" t="s">
        <v>1222</v>
      </c>
      <c r="F43" s="10" t="s">
        <v>872</v>
      </c>
      <c r="G43" s="10" t="s">
        <v>599</v>
      </c>
    </row>
    <row r="44" spans="1:7" x14ac:dyDescent="0.25">
      <c r="A44" s="10" t="s">
        <v>318</v>
      </c>
      <c r="B44" s="10" t="s">
        <v>87</v>
      </c>
      <c r="C44" s="10">
        <v>1967</v>
      </c>
      <c r="D44" s="10" t="s">
        <v>1142</v>
      </c>
      <c r="E44" s="10" t="s">
        <v>1158</v>
      </c>
      <c r="F44" s="10" t="s">
        <v>873</v>
      </c>
      <c r="G44" s="10" t="s">
        <v>600</v>
      </c>
    </row>
    <row r="45" spans="1:7" x14ac:dyDescent="0.25">
      <c r="A45" s="10" t="s">
        <v>319</v>
      </c>
      <c r="B45" s="10" t="s">
        <v>86</v>
      </c>
      <c r="C45" s="10">
        <v>2008</v>
      </c>
      <c r="D45" s="10" t="s">
        <v>1223</v>
      </c>
      <c r="E45" s="10" t="s">
        <v>1224</v>
      </c>
      <c r="F45" s="10" t="s">
        <v>874</v>
      </c>
      <c r="G45" s="10" t="s">
        <v>601</v>
      </c>
    </row>
    <row r="46" spans="1:7" x14ac:dyDescent="0.25">
      <c r="A46" s="10" t="s">
        <v>320</v>
      </c>
      <c r="B46" s="10" t="s">
        <v>85</v>
      </c>
      <c r="C46" s="10">
        <v>1994</v>
      </c>
      <c r="D46" s="10" t="s">
        <v>1225</v>
      </c>
      <c r="E46" s="10" t="s">
        <v>1226</v>
      </c>
      <c r="F46" s="10" t="s">
        <v>875</v>
      </c>
      <c r="G46" s="10" t="s">
        <v>602</v>
      </c>
    </row>
    <row r="47" spans="1:7" x14ac:dyDescent="0.25">
      <c r="A47" s="10" t="s">
        <v>321</v>
      </c>
      <c r="B47" s="10" t="s">
        <v>84</v>
      </c>
      <c r="C47" s="10">
        <v>1983</v>
      </c>
      <c r="D47" s="10" t="s">
        <v>1227</v>
      </c>
      <c r="E47" s="10" t="s">
        <v>1228</v>
      </c>
      <c r="F47" s="10" t="s">
        <v>876</v>
      </c>
      <c r="G47" s="10" t="s">
        <v>603</v>
      </c>
    </row>
    <row r="48" spans="1:7" x14ac:dyDescent="0.25">
      <c r="A48" s="10" t="s">
        <v>322</v>
      </c>
      <c r="B48" s="10" t="s">
        <v>83</v>
      </c>
      <c r="C48" s="10">
        <v>1988</v>
      </c>
      <c r="D48" s="10" t="s">
        <v>1229</v>
      </c>
      <c r="E48" s="10" t="s">
        <v>1230</v>
      </c>
      <c r="F48" s="10" t="s">
        <v>877</v>
      </c>
      <c r="G48" s="10" t="s">
        <v>827</v>
      </c>
    </row>
    <row r="49" spans="1:7" x14ac:dyDescent="0.25">
      <c r="A49" s="10" t="s">
        <v>323</v>
      </c>
      <c r="B49" s="10" t="s">
        <v>82</v>
      </c>
      <c r="C49" s="10">
        <v>1994</v>
      </c>
      <c r="D49" s="10" t="s">
        <v>1231</v>
      </c>
      <c r="E49" s="10" t="s">
        <v>1232</v>
      </c>
      <c r="F49" s="10" t="s">
        <v>878</v>
      </c>
      <c r="G49" s="10" t="s">
        <v>605</v>
      </c>
    </row>
    <row r="50" spans="1:7" x14ac:dyDescent="0.25">
      <c r="A50" s="10" t="s">
        <v>324</v>
      </c>
      <c r="B50" s="10" t="s">
        <v>81</v>
      </c>
      <c r="C50" s="10">
        <v>1971</v>
      </c>
      <c r="D50" s="10" t="s">
        <v>1233</v>
      </c>
      <c r="E50" s="10" t="s">
        <v>1234</v>
      </c>
      <c r="F50" s="10" t="s">
        <v>879</v>
      </c>
      <c r="G50" s="10" t="s">
        <v>606</v>
      </c>
    </row>
    <row r="51" spans="1:7" x14ac:dyDescent="0.25">
      <c r="A51" s="10" t="s">
        <v>325</v>
      </c>
      <c r="B51" s="10" t="s">
        <v>80</v>
      </c>
      <c r="C51" s="10">
        <v>2007</v>
      </c>
      <c r="D51" s="10" t="s">
        <v>1235</v>
      </c>
      <c r="E51" s="10" t="s">
        <v>1236</v>
      </c>
      <c r="F51" s="10" t="s">
        <v>880</v>
      </c>
      <c r="G51" s="10" t="s">
        <v>607</v>
      </c>
    </row>
    <row r="52" spans="1:7" x14ac:dyDescent="0.25">
      <c r="A52" s="10" t="s">
        <v>326</v>
      </c>
      <c r="B52" s="10" t="s">
        <v>79</v>
      </c>
      <c r="C52" s="10">
        <v>1992</v>
      </c>
      <c r="D52" s="10" t="s">
        <v>1237</v>
      </c>
      <c r="E52" s="10" t="s">
        <v>1238</v>
      </c>
      <c r="F52" s="10" t="s">
        <v>881</v>
      </c>
      <c r="G52" s="10" t="s">
        <v>608</v>
      </c>
    </row>
    <row r="53" spans="1:7" x14ac:dyDescent="0.25">
      <c r="A53" s="10" t="s">
        <v>327</v>
      </c>
      <c r="B53" s="10" t="s">
        <v>78</v>
      </c>
      <c r="C53" s="10">
        <v>1955</v>
      </c>
      <c r="D53" s="10" t="s">
        <v>1239</v>
      </c>
      <c r="E53" s="10" t="s">
        <v>1240</v>
      </c>
      <c r="F53" s="10" t="s">
        <v>882</v>
      </c>
      <c r="G53" s="10" t="s">
        <v>609</v>
      </c>
    </row>
    <row r="54" spans="1:7" x14ac:dyDescent="0.25">
      <c r="A54" s="10" t="s">
        <v>328</v>
      </c>
      <c r="B54" s="10" t="s">
        <v>77</v>
      </c>
      <c r="C54" s="10">
        <v>2004</v>
      </c>
      <c r="D54" s="10" t="s">
        <v>1241</v>
      </c>
      <c r="E54" s="10" t="s">
        <v>1242</v>
      </c>
      <c r="F54" s="10" t="s">
        <v>883</v>
      </c>
      <c r="G54" s="10" t="s">
        <v>610</v>
      </c>
    </row>
    <row r="55" spans="1:7" x14ac:dyDescent="0.25">
      <c r="A55" s="10" t="s">
        <v>329</v>
      </c>
      <c r="B55" s="10" t="s">
        <v>76</v>
      </c>
      <c r="C55" s="10">
        <v>1953</v>
      </c>
      <c r="D55" s="10" t="s">
        <v>1243</v>
      </c>
      <c r="E55" s="10" t="s">
        <v>1244</v>
      </c>
      <c r="F55" s="10" t="s">
        <v>884</v>
      </c>
      <c r="G55" s="10" t="s">
        <v>611</v>
      </c>
    </row>
    <row r="56" spans="1:7" x14ac:dyDescent="0.25">
      <c r="A56" s="10" t="s">
        <v>330</v>
      </c>
      <c r="B56" s="10" t="s">
        <v>75</v>
      </c>
      <c r="C56" s="10">
        <v>1961</v>
      </c>
      <c r="D56" s="10" t="s">
        <v>1245</v>
      </c>
      <c r="E56" s="10" t="s">
        <v>1246</v>
      </c>
      <c r="F56" s="10" t="s">
        <v>885</v>
      </c>
      <c r="G56" s="10" t="s">
        <v>612</v>
      </c>
    </row>
    <row r="57" spans="1:7" x14ac:dyDescent="0.25">
      <c r="A57" s="10" t="s">
        <v>331</v>
      </c>
      <c r="B57" s="10" t="s">
        <v>74</v>
      </c>
      <c r="C57" s="10">
        <v>1972</v>
      </c>
      <c r="D57" s="10" t="s">
        <v>1247</v>
      </c>
      <c r="E57" s="10" t="s">
        <v>1248</v>
      </c>
      <c r="F57" s="10" t="s">
        <v>886</v>
      </c>
      <c r="G57" s="10" t="s">
        <v>613</v>
      </c>
    </row>
    <row r="58" spans="1:7" x14ac:dyDescent="0.25">
      <c r="A58" s="10" t="s">
        <v>332</v>
      </c>
      <c r="B58" s="10" t="s">
        <v>73</v>
      </c>
      <c r="C58" s="10">
        <v>1995</v>
      </c>
      <c r="D58" s="10" t="s">
        <v>1249</v>
      </c>
      <c r="E58" s="10" t="s">
        <v>1250</v>
      </c>
      <c r="F58" s="10" t="s">
        <v>887</v>
      </c>
      <c r="G58" s="10" t="s">
        <v>614</v>
      </c>
    </row>
    <row r="59" spans="1:7" x14ac:dyDescent="0.25">
      <c r="A59" s="10" t="s">
        <v>333</v>
      </c>
      <c r="B59" s="10" t="s">
        <v>72</v>
      </c>
      <c r="C59" s="10">
        <v>1972</v>
      </c>
      <c r="D59" s="10" t="s">
        <v>1111</v>
      </c>
      <c r="E59" s="10" t="s">
        <v>1251</v>
      </c>
      <c r="F59" s="10" t="s">
        <v>888</v>
      </c>
      <c r="G59" s="10" t="s">
        <v>615</v>
      </c>
    </row>
    <row r="60" spans="1:7" x14ac:dyDescent="0.25">
      <c r="A60" s="10" t="s">
        <v>334</v>
      </c>
      <c r="B60" s="10" t="s">
        <v>71</v>
      </c>
      <c r="C60" s="10">
        <v>1967</v>
      </c>
      <c r="D60" s="10" t="s">
        <v>1252</v>
      </c>
      <c r="E60" s="10" t="s">
        <v>1253</v>
      </c>
      <c r="F60" s="10" t="s">
        <v>889</v>
      </c>
      <c r="G60" s="10" t="s">
        <v>616</v>
      </c>
    </row>
    <row r="61" spans="1:7" x14ac:dyDescent="0.25">
      <c r="A61" s="10" t="s">
        <v>335</v>
      </c>
      <c r="B61" s="10" t="s">
        <v>70</v>
      </c>
      <c r="C61" s="10">
        <v>1978</v>
      </c>
      <c r="D61" s="10" t="s">
        <v>1254</v>
      </c>
      <c r="E61" s="10" t="s">
        <v>1255</v>
      </c>
      <c r="F61" s="10" t="s">
        <v>890</v>
      </c>
      <c r="G61" s="10" t="s">
        <v>617</v>
      </c>
    </row>
    <row r="62" spans="1:7" x14ac:dyDescent="0.25">
      <c r="A62" s="10" t="s">
        <v>336</v>
      </c>
      <c r="B62" s="10" t="s">
        <v>69</v>
      </c>
      <c r="C62" s="10">
        <v>2001</v>
      </c>
      <c r="D62" s="10" t="s">
        <v>1132</v>
      </c>
      <c r="E62" s="10" t="s">
        <v>1256</v>
      </c>
      <c r="F62" s="10" t="s">
        <v>891</v>
      </c>
      <c r="G62" s="10" t="s">
        <v>618</v>
      </c>
    </row>
    <row r="63" spans="1:7" x14ac:dyDescent="0.25">
      <c r="A63" s="10" t="s">
        <v>337</v>
      </c>
      <c r="B63" s="10" t="s">
        <v>68</v>
      </c>
      <c r="C63" s="10">
        <v>1980</v>
      </c>
      <c r="D63" s="10" t="s">
        <v>1257</v>
      </c>
      <c r="E63" s="10" t="s">
        <v>1258</v>
      </c>
      <c r="F63" s="10" t="s">
        <v>892</v>
      </c>
      <c r="G63" s="10" t="s">
        <v>619</v>
      </c>
    </row>
    <row r="64" spans="1:7" x14ac:dyDescent="0.25">
      <c r="A64" s="10" t="s">
        <v>338</v>
      </c>
      <c r="B64" s="10" t="s">
        <v>67</v>
      </c>
      <c r="C64" s="10">
        <v>1963</v>
      </c>
      <c r="D64" s="10" t="s">
        <v>1259</v>
      </c>
      <c r="E64" s="10" t="s">
        <v>1260</v>
      </c>
      <c r="F64" s="10" t="s">
        <v>893</v>
      </c>
      <c r="G64" s="10" t="s">
        <v>620</v>
      </c>
    </row>
    <row r="65" spans="1:7" x14ac:dyDescent="0.25">
      <c r="A65" s="10" t="s">
        <v>339</v>
      </c>
      <c r="B65" s="10" t="s">
        <v>66</v>
      </c>
      <c r="C65" s="10">
        <v>1970</v>
      </c>
      <c r="D65" s="10" t="s">
        <v>1261</v>
      </c>
      <c r="E65" s="10" t="s">
        <v>1182</v>
      </c>
      <c r="F65" s="10" t="s">
        <v>894</v>
      </c>
      <c r="G65" s="10" t="s">
        <v>621</v>
      </c>
    </row>
    <row r="66" spans="1:7" x14ac:dyDescent="0.25">
      <c r="A66" s="10" t="s">
        <v>340</v>
      </c>
      <c r="B66" s="10" t="s">
        <v>65</v>
      </c>
      <c r="C66" s="10">
        <v>1950</v>
      </c>
      <c r="D66" s="10" t="s">
        <v>1262</v>
      </c>
      <c r="E66" s="10" t="s">
        <v>1263</v>
      </c>
      <c r="F66" s="10" t="s">
        <v>895</v>
      </c>
      <c r="G66" s="10" t="s">
        <v>622</v>
      </c>
    </row>
    <row r="67" spans="1:7" x14ac:dyDescent="0.25">
      <c r="A67" s="10" t="s">
        <v>341</v>
      </c>
      <c r="B67" s="10" t="s">
        <v>64</v>
      </c>
      <c r="C67" s="10">
        <v>1966</v>
      </c>
      <c r="D67" s="10" t="s">
        <v>1264</v>
      </c>
      <c r="E67" s="10" t="s">
        <v>1265</v>
      </c>
      <c r="F67" s="10" t="s">
        <v>896</v>
      </c>
      <c r="G67" s="10" t="s">
        <v>623</v>
      </c>
    </row>
    <row r="68" spans="1:7" x14ac:dyDescent="0.25">
      <c r="A68" s="10" t="s">
        <v>342</v>
      </c>
      <c r="B68" s="10" t="s">
        <v>63</v>
      </c>
      <c r="C68" s="10">
        <v>1997</v>
      </c>
      <c r="D68" s="10" t="s">
        <v>1266</v>
      </c>
      <c r="E68" s="10" t="s">
        <v>1267</v>
      </c>
      <c r="F68" s="10" t="s">
        <v>897</v>
      </c>
      <c r="G68" s="10" t="s">
        <v>624</v>
      </c>
    </row>
    <row r="69" spans="1:7" x14ac:dyDescent="0.25">
      <c r="A69" s="10" t="s">
        <v>343</v>
      </c>
      <c r="B69" s="10" t="s">
        <v>62</v>
      </c>
      <c r="C69" s="10">
        <v>1949</v>
      </c>
      <c r="D69" s="10" t="s">
        <v>1268</v>
      </c>
      <c r="E69" s="10" t="s">
        <v>1269</v>
      </c>
      <c r="F69" s="10" t="s">
        <v>898</v>
      </c>
      <c r="G69" s="10" t="s">
        <v>625</v>
      </c>
    </row>
    <row r="70" spans="1:7" x14ac:dyDescent="0.25">
      <c r="A70" s="10" t="s">
        <v>344</v>
      </c>
      <c r="B70" s="10" t="s">
        <v>61</v>
      </c>
      <c r="C70" s="10">
        <v>2007</v>
      </c>
      <c r="D70" s="10" t="s">
        <v>1270</v>
      </c>
      <c r="E70" s="10" t="s">
        <v>1271</v>
      </c>
      <c r="F70" s="10" t="s">
        <v>899</v>
      </c>
      <c r="G70" s="10" t="s">
        <v>626</v>
      </c>
    </row>
    <row r="71" spans="1:7" x14ac:dyDescent="0.25">
      <c r="A71" s="10" t="s">
        <v>345</v>
      </c>
      <c r="B71" s="10" t="s">
        <v>60</v>
      </c>
      <c r="C71" s="10">
        <v>1974</v>
      </c>
      <c r="D71" s="10" t="s">
        <v>1272</v>
      </c>
      <c r="E71" s="10" t="s">
        <v>1263</v>
      </c>
      <c r="F71" s="10" t="s">
        <v>900</v>
      </c>
      <c r="G71" s="10" t="s">
        <v>627</v>
      </c>
    </row>
    <row r="72" spans="1:7" x14ac:dyDescent="0.25">
      <c r="A72" s="10" t="s">
        <v>346</v>
      </c>
      <c r="B72" s="10" t="s">
        <v>59</v>
      </c>
      <c r="C72" s="10">
        <v>1949</v>
      </c>
      <c r="D72" s="10" t="s">
        <v>1273</v>
      </c>
      <c r="E72" s="10" t="s">
        <v>1274</v>
      </c>
      <c r="F72" s="10" t="s">
        <v>901</v>
      </c>
      <c r="G72" s="10" t="s">
        <v>628</v>
      </c>
    </row>
    <row r="73" spans="1:7" x14ac:dyDescent="0.25">
      <c r="A73" s="10" t="s">
        <v>347</v>
      </c>
      <c r="B73" s="10" t="s">
        <v>58</v>
      </c>
      <c r="C73" s="10">
        <v>1956</v>
      </c>
      <c r="D73" s="10" t="s">
        <v>1275</v>
      </c>
      <c r="E73" s="10" t="s">
        <v>1177</v>
      </c>
      <c r="F73" s="10" t="s">
        <v>902</v>
      </c>
      <c r="G73" s="10" t="s">
        <v>629</v>
      </c>
    </row>
    <row r="74" spans="1:7" x14ac:dyDescent="0.25">
      <c r="A74" s="10" t="s">
        <v>348</v>
      </c>
      <c r="B74" s="10" t="s">
        <v>57</v>
      </c>
      <c r="C74" s="10">
        <v>2006</v>
      </c>
      <c r="D74" s="10" t="s">
        <v>1276</v>
      </c>
      <c r="E74" s="10" t="s">
        <v>1277</v>
      </c>
      <c r="F74" s="10" t="s">
        <v>903</v>
      </c>
      <c r="G74" s="10" t="s">
        <v>630</v>
      </c>
    </row>
    <row r="75" spans="1:7" x14ac:dyDescent="0.25">
      <c r="A75" s="10" t="s">
        <v>349</v>
      </c>
      <c r="B75" s="10" t="s">
        <v>56</v>
      </c>
      <c r="C75" s="10">
        <v>1970</v>
      </c>
      <c r="D75" s="10" t="s">
        <v>1278</v>
      </c>
      <c r="E75" s="10" t="s">
        <v>1279</v>
      </c>
      <c r="F75" s="10" t="s">
        <v>904</v>
      </c>
      <c r="G75" s="10" t="s">
        <v>631</v>
      </c>
    </row>
    <row r="76" spans="1:7" x14ac:dyDescent="0.25">
      <c r="A76" s="10" t="s">
        <v>350</v>
      </c>
      <c r="B76" s="10" t="s">
        <v>55</v>
      </c>
      <c r="C76" s="10">
        <v>1987</v>
      </c>
      <c r="D76" s="10" t="s">
        <v>1280</v>
      </c>
      <c r="E76" s="10" t="s">
        <v>1265</v>
      </c>
      <c r="F76" s="10" t="s">
        <v>905</v>
      </c>
      <c r="G76" s="10" t="s">
        <v>632</v>
      </c>
    </row>
    <row r="77" spans="1:7" x14ac:dyDescent="0.25">
      <c r="A77" s="10" t="s">
        <v>351</v>
      </c>
      <c r="B77" s="10" t="s">
        <v>54</v>
      </c>
      <c r="C77" s="10">
        <v>1959</v>
      </c>
      <c r="D77" s="10" t="s">
        <v>1281</v>
      </c>
      <c r="E77" s="10" t="s">
        <v>1253</v>
      </c>
      <c r="F77" s="10" t="s">
        <v>906</v>
      </c>
      <c r="G77" s="10" t="s">
        <v>633</v>
      </c>
    </row>
    <row r="78" spans="1:7" x14ac:dyDescent="0.25">
      <c r="A78" s="10" t="s">
        <v>352</v>
      </c>
      <c r="B78" s="10" t="s">
        <v>53</v>
      </c>
      <c r="C78" s="10">
        <v>1948</v>
      </c>
      <c r="D78" s="10" t="s">
        <v>1282</v>
      </c>
      <c r="E78" s="10" t="s">
        <v>1283</v>
      </c>
      <c r="F78" s="10" t="s">
        <v>907</v>
      </c>
      <c r="G78" s="10" t="s">
        <v>634</v>
      </c>
    </row>
    <row r="79" spans="1:7" x14ac:dyDescent="0.25">
      <c r="A79" s="10" t="s">
        <v>353</v>
      </c>
      <c r="B79" s="10" t="s">
        <v>52</v>
      </c>
      <c r="C79" s="10">
        <v>1995</v>
      </c>
      <c r="D79" s="10" t="s">
        <v>1284</v>
      </c>
      <c r="E79" s="10" t="s">
        <v>1285</v>
      </c>
      <c r="F79" s="10" t="s">
        <v>908</v>
      </c>
      <c r="G79" s="10" t="s">
        <v>635</v>
      </c>
    </row>
    <row r="80" spans="1:7" x14ac:dyDescent="0.25">
      <c r="A80" s="10" t="s">
        <v>354</v>
      </c>
      <c r="B80" s="10" t="s">
        <v>51</v>
      </c>
      <c r="C80" s="10">
        <v>2001</v>
      </c>
      <c r="D80" s="10" t="s">
        <v>1286</v>
      </c>
      <c r="E80" s="10" t="s">
        <v>1287</v>
      </c>
      <c r="F80" s="10" t="s">
        <v>909</v>
      </c>
      <c r="G80" s="10" t="s">
        <v>636</v>
      </c>
    </row>
    <row r="81" spans="1:7" x14ac:dyDescent="0.25">
      <c r="A81" s="10" t="s">
        <v>355</v>
      </c>
      <c r="B81" s="10" t="s">
        <v>50</v>
      </c>
      <c r="C81" s="10">
        <v>2004</v>
      </c>
      <c r="D81" s="10" t="s">
        <v>1288</v>
      </c>
      <c r="E81" s="10" t="s">
        <v>1289</v>
      </c>
      <c r="F81" s="10" t="s">
        <v>910</v>
      </c>
      <c r="G81" s="10" t="s">
        <v>637</v>
      </c>
    </row>
    <row r="82" spans="1:7" x14ac:dyDescent="0.25">
      <c r="A82" s="10" t="s">
        <v>356</v>
      </c>
      <c r="B82" s="10" t="s">
        <v>49</v>
      </c>
      <c r="C82" s="10">
        <v>1958</v>
      </c>
      <c r="D82" s="10" t="s">
        <v>1272</v>
      </c>
      <c r="E82" s="10" t="s">
        <v>1290</v>
      </c>
      <c r="F82" s="10" t="s">
        <v>911</v>
      </c>
      <c r="G82" s="10" t="s">
        <v>638</v>
      </c>
    </row>
    <row r="83" spans="1:7" x14ac:dyDescent="0.25">
      <c r="A83" s="10" t="s">
        <v>357</v>
      </c>
      <c r="B83" s="10" t="s">
        <v>48</v>
      </c>
      <c r="C83" s="10">
        <v>2008</v>
      </c>
      <c r="D83" s="10" t="s">
        <v>1291</v>
      </c>
      <c r="E83" s="10" t="s">
        <v>1292</v>
      </c>
      <c r="F83" s="10" t="s">
        <v>912</v>
      </c>
      <c r="G83" s="10" t="s">
        <v>639</v>
      </c>
    </row>
    <row r="84" spans="1:7" x14ac:dyDescent="0.25">
      <c r="A84" s="10" t="s">
        <v>358</v>
      </c>
      <c r="B84" s="10" t="s">
        <v>47</v>
      </c>
      <c r="C84" s="10">
        <v>1989</v>
      </c>
      <c r="D84" s="10" t="s">
        <v>1293</v>
      </c>
      <c r="E84" s="10" t="s">
        <v>1294</v>
      </c>
      <c r="F84" s="10" t="s">
        <v>913</v>
      </c>
      <c r="G84" s="10" t="s">
        <v>640</v>
      </c>
    </row>
    <row r="85" spans="1:7" x14ac:dyDescent="0.25">
      <c r="A85" s="10" t="s">
        <v>359</v>
      </c>
      <c r="B85" s="10" t="s">
        <v>46</v>
      </c>
      <c r="C85" s="10">
        <v>1994</v>
      </c>
      <c r="D85" s="10" t="s">
        <v>1295</v>
      </c>
      <c r="E85" s="10" t="s">
        <v>1296</v>
      </c>
      <c r="F85" s="10" t="s">
        <v>914</v>
      </c>
      <c r="G85" s="10" t="s">
        <v>641</v>
      </c>
    </row>
    <row r="86" spans="1:7" x14ac:dyDescent="0.25">
      <c r="A86" s="10" t="s">
        <v>360</v>
      </c>
      <c r="B86" s="10" t="s">
        <v>45</v>
      </c>
      <c r="C86" s="10">
        <v>2008</v>
      </c>
      <c r="D86" s="10" t="s">
        <v>1297</v>
      </c>
      <c r="E86" s="10" t="s">
        <v>1298</v>
      </c>
      <c r="F86" s="10" t="s">
        <v>915</v>
      </c>
      <c r="G86" s="10" t="s">
        <v>642</v>
      </c>
    </row>
    <row r="87" spans="1:7" x14ac:dyDescent="0.25">
      <c r="A87" s="10" t="s">
        <v>361</v>
      </c>
      <c r="B87" s="10" t="s">
        <v>44</v>
      </c>
      <c r="C87" s="10">
        <v>1969</v>
      </c>
      <c r="D87" s="10" t="s">
        <v>1299</v>
      </c>
      <c r="E87" s="10" t="s">
        <v>1300</v>
      </c>
      <c r="F87" s="10" t="s">
        <v>916</v>
      </c>
      <c r="G87" s="10" t="s">
        <v>643</v>
      </c>
    </row>
    <row r="88" spans="1:7" x14ac:dyDescent="0.25">
      <c r="A88" s="10" t="s">
        <v>362</v>
      </c>
      <c r="B88" s="10" t="s">
        <v>3</v>
      </c>
      <c r="C88" s="10">
        <v>2003</v>
      </c>
      <c r="D88" s="10" t="s">
        <v>1301</v>
      </c>
      <c r="E88" s="10" t="s">
        <v>1302</v>
      </c>
      <c r="F88" s="10" t="s">
        <v>917</v>
      </c>
      <c r="G88" s="10" t="s">
        <v>644</v>
      </c>
    </row>
    <row r="89" spans="1:7" x14ac:dyDescent="0.25">
      <c r="A89" s="10" t="s">
        <v>363</v>
      </c>
      <c r="B89" s="10" t="s">
        <v>42</v>
      </c>
      <c r="C89" s="10">
        <v>1984</v>
      </c>
      <c r="D89" s="10" t="s">
        <v>1303</v>
      </c>
      <c r="E89" s="10" t="s">
        <v>1304</v>
      </c>
      <c r="F89" s="10" t="s">
        <v>918</v>
      </c>
      <c r="G89" s="10" t="s">
        <v>828</v>
      </c>
    </row>
    <row r="90" spans="1:7" x14ac:dyDescent="0.25">
      <c r="A90" s="10" t="s">
        <v>364</v>
      </c>
      <c r="B90" s="10" t="s">
        <v>41</v>
      </c>
      <c r="C90" s="10">
        <v>1971</v>
      </c>
      <c r="D90" s="10" t="s">
        <v>1305</v>
      </c>
      <c r="E90" s="10" t="s">
        <v>1267</v>
      </c>
      <c r="F90" s="10" t="s">
        <v>919</v>
      </c>
      <c r="G90" s="10" t="s">
        <v>645</v>
      </c>
    </row>
    <row r="91" spans="1:7" x14ac:dyDescent="0.25">
      <c r="A91" s="10" t="s">
        <v>365</v>
      </c>
      <c r="B91" s="10" t="s">
        <v>40</v>
      </c>
      <c r="C91" s="10">
        <v>1958</v>
      </c>
      <c r="D91" s="10" t="s">
        <v>1306</v>
      </c>
      <c r="E91" s="10" t="s">
        <v>1307</v>
      </c>
      <c r="F91" s="10" t="s">
        <v>920</v>
      </c>
      <c r="G91" s="10" t="s">
        <v>646</v>
      </c>
    </row>
    <row r="92" spans="1:7" x14ac:dyDescent="0.25">
      <c r="A92" s="10" t="s">
        <v>366</v>
      </c>
      <c r="B92" s="10" t="s">
        <v>39</v>
      </c>
      <c r="C92" s="10">
        <v>1959</v>
      </c>
      <c r="D92" s="10" t="s">
        <v>1308</v>
      </c>
      <c r="E92" s="10" t="s">
        <v>1256</v>
      </c>
      <c r="F92" s="10" t="s">
        <v>921</v>
      </c>
      <c r="G92" s="10" t="s">
        <v>647</v>
      </c>
    </row>
    <row r="93" spans="1:7" x14ac:dyDescent="0.25">
      <c r="A93" s="10" t="s">
        <v>367</v>
      </c>
      <c r="B93" s="10" t="s">
        <v>38</v>
      </c>
      <c r="C93" s="10">
        <v>1948</v>
      </c>
      <c r="D93" s="10" t="s">
        <v>1168</v>
      </c>
      <c r="E93" s="10" t="s">
        <v>1142</v>
      </c>
      <c r="F93" s="10" t="s">
        <v>922</v>
      </c>
      <c r="G93" s="10" t="s">
        <v>648</v>
      </c>
    </row>
    <row r="94" spans="1:7" x14ac:dyDescent="0.25">
      <c r="A94" s="10" t="s">
        <v>368</v>
      </c>
      <c r="B94" s="10" t="s">
        <v>37</v>
      </c>
      <c r="C94" s="10">
        <v>1948</v>
      </c>
      <c r="D94" s="10" t="s">
        <v>1190</v>
      </c>
      <c r="E94" s="10" t="s">
        <v>1298</v>
      </c>
      <c r="F94" s="10" t="s">
        <v>923</v>
      </c>
      <c r="G94" s="10" t="s">
        <v>649</v>
      </c>
    </row>
    <row r="95" spans="1:7" x14ac:dyDescent="0.25">
      <c r="A95" s="10" t="s">
        <v>369</v>
      </c>
      <c r="B95" s="10" t="s">
        <v>36</v>
      </c>
      <c r="C95" s="10">
        <v>1958</v>
      </c>
      <c r="D95" s="10" t="s">
        <v>1211</v>
      </c>
      <c r="E95" s="10" t="s">
        <v>1309</v>
      </c>
      <c r="F95" s="10" t="s">
        <v>924</v>
      </c>
      <c r="G95" s="10" t="s">
        <v>650</v>
      </c>
    </row>
    <row r="96" spans="1:7" x14ac:dyDescent="0.25">
      <c r="A96" s="10" t="s">
        <v>370</v>
      </c>
      <c r="B96" s="10" t="s">
        <v>35</v>
      </c>
      <c r="C96" s="10">
        <v>1966</v>
      </c>
      <c r="D96" s="10" t="s">
        <v>1310</v>
      </c>
      <c r="E96" s="10" t="s">
        <v>1311</v>
      </c>
      <c r="F96" s="10" t="s">
        <v>925</v>
      </c>
      <c r="G96" s="10" t="s">
        <v>651</v>
      </c>
    </row>
    <row r="97" spans="1:7" x14ac:dyDescent="0.25">
      <c r="A97" s="10" t="s">
        <v>371</v>
      </c>
      <c r="B97" s="10" t="s">
        <v>34</v>
      </c>
      <c r="C97" s="10">
        <v>1999</v>
      </c>
      <c r="D97" s="10" t="s">
        <v>1312</v>
      </c>
      <c r="E97" s="10" t="s">
        <v>1142</v>
      </c>
      <c r="F97" s="10" t="s">
        <v>926</v>
      </c>
      <c r="G97" s="10" t="s">
        <v>652</v>
      </c>
    </row>
    <row r="98" spans="1:7" x14ac:dyDescent="0.25">
      <c r="A98" s="10" t="s">
        <v>372</v>
      </c>
      <c r="B98" s="10" t="s">
        <v>33</v>
      </c>
      <c r="C98" s="10">
        <v>1960</v>
      </c>
      <c r="D98" s="10" t="s">
        <v>1313</v>
      </c>
      <c r="E98" s="10" t="s">
        <v>1314</v>
      </c>
      <c r="F98" s="10" t="s">
        <v>927</v>
      </c>
      <c r="G98" s="10" t="s">
        <v>653</v>
      </c>
    </row>
    <row r="99" spans="1:7" x14ac:dyDescent="0.25">
      <c r="A99" s="10" t="s">
        <v>373</v>
      </c>
      <c r="B99" s="10" t="s">
        <v>32</v>
      </c>
      <c r="C99" s="10">
        <v>1962</v>
      </c>
      <c r="D99" s="10" t="s">
        <v>1315</v>
      </c>
      <c r="E99" s="10" t="s">
        <v>1285</v>
      </c>
      <c r="F99" s="10" t="s">
        <v>928</v>
      </c>
      <c r="G99" s="10" t="s">
        <v>654</v>
      </c>
    </row>
    <row r="100" spans="1:7" x14ac:dyDescent="0.25">
      <c r="A100" s="10" t="s">
        <v>374</v>
      </c>
      <c r="B100" s="10" t="s">
        <v>31</v>
      </c>
      <c r="C100" s="10">
        <v>1960</v>
      </c>
      <c r="D100" s="10" t="s">
        <v>1316</v>
      </c>
      <c r="E100" s="10" t="s">
        <v>1251</v>
      </c>
      <c r="F100" s="10" t="s">
        <v>929</v>
      </c>
      <c r="G100" s="10" t="s">
        <v>655</v>
      </c>
    </row>
    <row r="101" spans="1:7" x14ac:dyDescent="0.25">
      <c r="A101" s="10" t="s">
        <v>375</v>
      </c>
      <c r="B101" s="10" t="s">
        <v>30</v>
      </c>
      <c r="C101" s="10">
        <v>1950</v>
      </c>
      <c r="D101" s="10" t="s">
        <v>1317</v>
      </c>
      <c r="E101" s="10" t="s">
        <v>1318</v>
      </c>
      <c r="F101" s="10" t="s">
        <v>930</v>
      </c>
      <c r="G101" s="10" t="s">
        <v>656</v>
      </c>
    </row>
    <row r="102" spans="1:7" x14ac:dyDescent="0.25">
      <c r="A102" s="10" t="s">
        <v>376</v>
      </c>
      <c r="B102" s="10" t="s">
        <v>29</v>
      </c>
      <c r="C102" s="10">
        <v>1987</v>
      </c>
      <c r="D102" s="10" t="s">
        <v>1313</v>
      </c>
      <c r="E102" s="10" t="s">
        <v>1319</v>
      </c>
      <c r="F102" s="10" t="s">
        <v>931</v>
      </c>
      <c r="G102" s="10" t="s">
        <v>657</v>
      </c>
    </row>
    <row r="103" spans="1:7" x14ac:dyDescent="0.25">
      <c r="A103" s="10" t="s">
        <v>377</v>
      </c>
      <c r="B103" s="10" t="s">
        <v>28</v>
      </c>
      <c r="C103" s="10">
        <v>1971</v>
      </c>
      <c r="D103" s="10" t="s">
        <v>1320</v>
      </c>
      <c r="E103" s="10" t="s">
        <v>1321</v>
      </c>
      <c r="F103" s="10" t="s">
        <v>932</v>
      </c>
      <c r="G103" s="10" t="s">
        <v>658</v>
      </c>
    </row>
    <row r="104" spans="1:7" x14ac:dyDescent="0.25">
      <c r="A104" s="10" t="s">
        <v>378</v>
      </c>
      <c r="B104" s="10" t="s">
        <v>27</v>
      </c>
      <c r="C104" s="10">
        <v>1965</v>
      </c>
      <c r="D104" s="10" t="s">
        <v>1322</v>
      </c>
      <c r="E104" s="10" t="s">
        <v>1267</v>
      </c>
      <c r="F104" s="10" t="s">
        <v>933</v>
      </c>
      <c r="G104" s="10" t="s">
        <v>659</v>
      </c>
    </row>
    <row r="105" spans="1:7" x14ac:dyDescent="0.25">
      <c r="A105" s="10" t="s">
        <v>379</v>
      </c>
      <c r="B105" s="10" t="s">
        <v>26</v>
      </c>
      <c r="C105" s="10">
        <v>1989</v>
      </c>
      <c r="D105" s="10" t="s">
        <v>1303</v>
      </c>
      <c r="E105" s="10" t="s">
        <v>1323</v>
      </c>
      <c r="F105" s="10" t="s">
        <v>934</v>
      </c>
      <c r="G105" s="10" t="s">
        <v>660</v>
      </c>
    </row>
    <row r="106" spans="1:7" x14ac:dyDescent="0.25">
      <c r="A106" s="10" t="s">
        <v>380</v>
      </c>
      <c r="B106" s="10" t="s">
        <v>25</v>
      </c>
      <c r="C106" s="10">
        <v>1968</v>
      </c>
      <c r="D106" s="10" t="s">
        <v>1324</v>
      </c>
      <c r="E106" s="10" t="s">
        <v>1300</v>
      </c>
      <c r="F106" s="10" t="s">
        <v>935</v>
      </c>
      <c r="G106" s="10" t="s">
        <v>661</v>
      </c>
    </row>
    <row r="107" spans="1:7" x14ac:dyDescent="0.25">
      <c r="A107" s="10" t="s">
        <v>381</v>
      </c>
      <c r="B107" s="10" t="s">
        <v>24</v>
      </c>
      <c r="C107" s="10">
        <v>1967</v>
      </c>
      <c r="D107" s="10" t="s">
        <v>1325</v>
      </c>
      <c r="E107" s="10" t="s">
        <v>1326</v>
      </c>
      <c r="F107" s="10" t="s">
        <v>936</v>
      </c>
      <c r="G107" s="10" t="s">
        <v>662</v>
      </c>
    </row>
    <row r="108" spans="1:7" x14ac:dyDescent="0.25">
      <c r="A108" s="10" t="s">
        <v>382</v>
      </c>
      <c r="B108" s="10" t="s">
        <v>23</v>
      </c>
      <c r="C108" s="10">
        <v>1976</v>
      </c>
      <c r="D108" s="10" t="s">
        <v>1239</v>
      </c>
      <c r="E108" s="10" t="s">
        <v>1327</v>
      </c>
      <c r="F108" s="10" t="s">
        <v>937</v>
      </c>
      <c r="G108" s="10" t="s">
        <v>663</v>
      </c>
    </row>
    <row r="109" spans="1:7" x14ac:dyDescent="0.25">
      <c r="A109" s="10" t="s">
        <v>383</v>
      </c>
      <c r="B109" s="10" t="s">
        <v>22</v>
      </c>
      <c r="C109" s="10">
        <v>1960</v>
      </c>
      <c r="D109" s="10" t="s">
        <v>1295</v>
      </c>
      <c r="E109" s="10" t="s">
        <v>1326</v>
      </c>
      <c r="F109" s="10" t="s">
        <v>938</v>
      </c>
      <c r="G109" s="10" t="s">
        <v>664</v>
      </c>
    </row>
    <row r="110" spans="1:7" x14ac:dyDescent="0.25">
      <c r="A110" s="10" t="s">
        <v>384</v>
      </c>
      <c r="B110" s="10" t="s">
        <v>21</v>
      </c>
      <c r="C110" s="10">
        <v>2008</v>
      </c>
      <c r="D110" s="10" t="s">
        <v>1328</v>
      </c>
      <c r="E110" s="10" t="s">
        <v>1329</v>
      </c>
      <c r="F110" s="10" t="s">
        <v>939</v>
      </c>
      <c r="G110" s="10" t="s">
        <v>665</v>
      </c>
    </row>
    <row r="111" spans="1:7" x14ac:dyDescent="0.25">
      <c r="A111" s="10" t="s">
        <v>385</v>
      </c>
      <c r="B111" s="10" t="s">
        <v>20</v>
      </c>
      <c r="C111" s="10">
        <v>1995</v>
      </c>
      <c r="D111" s="10" t="s">
        <v>1330</v>
      </c>
      <c r="E111" s="10" t="s">
        <v>1331</v>
      </c>
      <c r="F111" s="10" t="s">
        <v>940</v>
      </c>
      <c r="G111" s="10" t="s">
        <v>666</v>
      </c>
    </row>
    <row r="112" spans="1:7" x14ac:dyDescent="0.25">
      <c r="A112" s="10" t="s">
        <v>386</v>
      </c>
      <c r="B112" s="10" t="s">
        <v>19</v>
      </c>
      <c r="C112" s="10">
        <v>1971</v>
      </c>
      <c r="D112" s="10" t="s">
        <v>1332</v>
      </c>
      <c r="E112" s="10" t="s">
        <v>1333</v>
      </c>
      <c r="F112" s="10" t="s">
        <v>941</v>
      </c>
      <c r="G112" s="10" t="s">
        <v>667</v>
      </c>
    </row>
    <row r="113" spans="1:7" x14ac:dyDescent="0.25">
      <c r="A113" s="10" t="s">
        <v>387</v>
      </c>
      <c r="B113" s="10" t="s">
        <v>18</v>
      </c>
      <c r="C113" s="10">
        <v>2010</v>
      </c>
      <c r="D113" s="10" t="s">
        <v>1312</v>
      </c>
      <c r="E113" s="10" t="s">
        <v>1334</v>
      </c>
      <c r="F113" s="10" t="s">
        <v>942</v>
      </c>
      <c r="G113" s="10" t="s">
        <v>668</v>
      </c>
    </row>
    <row r="114" spans="1:7" x14ac:dyDescent="0.25">
      <c r="A114" s="10" t="s">
        <v>388</v>
      </c>
      <c r="B114" s="10" t="s">
        <v>4</v>
      </c>
      <c r="C114" s="10">
        <v>1982</v>
      </c>
      <c r="D114" s="10" t="s">
        <v>1335</v>
      </c>
      <c r="E114" s="10" t="s">
        <v>1336</v>
      </c>
      <c r="F114" s="10" t="s">
        <v>943</v>
      </c>
      <c r="G114" s="10" t="s">
        <v>669</v>
      </c>
    </row>
    <row r="115" spans="1:7" x14ac:dyDescent="0.25">
      <c r="A115" s="10" t="s">
        <v>389</v>
      </c>
      <c r="B115" s="10" t="s">
        <v>17</v>
      </c>
      <c r="C115" s="10">
        <v>1955</v>
      </c>
      <c r="D115" s="10" t="s">
        <v>1284</v>
      </c>
      <c r="E115" s="10" t="s">
        <v>1337</v>
      </c>
      <c r="F115" s="10" t="s">
        <v>944</v>
      </c>
      <c r="G115" s="10" t="s">
        <v>670</v>
      </c>
    </row>
    <row r="116" spans="1:7" x14ac:dyDescent="0.25">
      <c r="A116" s="10" t="s">
        <v>390</v>
      </c>
      <c r="B116" s="10" t="s">
        <v>16</v>
      </c>
      <c r="C116" s="10">
        <v>1981</v>
      </c>
      <c r="D116" s="10" t="s">
        <v>1338</v>
      </c>
      <c r="E116" s="10" t="s">
        <v>1339</v>
      </c>
      <c r="F116" s="10" t="s">
        <v>945</v>
      </c>
      <c r="G116" s="10" t="s">
        <v>671</v>
      </c>
    </row>
    <row r="117" spans="1:7" x14ac:dyDescent="0.25">
      <c r="A117" s="10" t="s">
        <v>391</v>
      </c>
      <c r="B117" s="10" t="s">
        <v>15</v>
      </c>
      <c r="C117" s="10">
        <v>2002</v>
      </c>
      <c r="D117" s="10" t="s">
        <v>1340</v>
      </c>
      <c r="E117" s="10" t="s">
        <v>1341</v>
      </c>
      <c r="F117" s="10" t="s">
        <v>946</v>
      </c>
      <c r="G117" s="10" t="s">
        <v>672</v>
      </c>
    </row>
    <row r="118" spans="1:7" x14ac:dyDescent="0.25">
      <c r="A118" s="10" t="s">
        <v>392</v>
      </c>
      <c r="B118" s="10" t="s">
        <v>14</v>
      </c>
      <c r="C118" s="10">
        <v>2008</v>
      </c>
      <c r="D118" s="10" t="s">
        <v>1342</v>
      </c>
      <c r="E118" s="10" t="s">
        <v>1343</v>
      </c>
      <c r="F118" s="10" t="s">
        <v>947</v>
      </c>
      <c r="G118" s="10" t="s">
        <v>673</v>
      </c>
    </row>
    <row r="119" spans="1:7" x14ac:dyDescent="0.25">
      <c r="A119" s="10" t="s">
        <v>393</v>
      </c>
      <c r="B119" s="10" t="s">
        <v>13</v>
      </c>
      <c r="C119" s="10">
        <v>2004</v>
      </c>
      <c r="D119" s="10" t="s">
        <v>1344</v>
      </c>
      <c r="E119" s="10" t="s">
        <v>1151</v>
      </c>
      <c r="F119" s="10" t="s">
        <v>948</v>
      </c>
      <c r="G119" s="10" t="s">
        <v>674</v>
      </c>
    </row>
    <row r="120" spans="1:7" x14ac:dyDescent="0.25">
      <c r="A120" s="10" t="s">
        <v>394</v>
      </c>
      <c r="B120" s="10" t="s">
        <v>12</v>
      </c>
      <c r="C120" s="10">
        <v>1984</v>
      </c>
      <c r="D120" s="10" t="s">
        <v>1345</v>
      </c>
      <c r="E120" s="10" t="s">
        <v>1346</v>
      </c>
      <c r="F120" s="10" t="s">
        <v>949</v>
      </c>
      <c r="G120" s="10" t="s">
        <v>675</v>
      </c>
    </row>
    <row r="121" spans="1:7" x14ac:dyDescent="0.25">
      <c r="A121" s="10" t="s">
        <v>395</v>
      </c>
      <c r="B121" s="10" t="s">
        <v>11</v>
      </c>
      <c r="C121" s="10">
        <v>1982</v>
      </c>
      <c r="D121" s="10" t="s">
        <v>1347</v>
      </c>
      <c r="E121" s="10" t="s">
        <v>1348</v>
      </c>
      <c r="F121" s="10" t="s">
        <v>950</v>
      </c>
      <c r="G121" s="10" t="s">
        <v>676</v>
      </c>
    </row>
    <row r="122" spans="1:7" x14ac:dyDescent="0.25">
      <c r="A122" s="10" t="s">
        <v>396</v>
      </c>
      <c r="B122" s="10" t="s">
        <v>10</v>
      </c>
      <c r="C122" s="10">
        <v>1955</v>
      </c>
      <c r="D122" s="10" t="s">
        <v>1299</v>
      </c>
      <c r="E122" s="10" t="s">
        <v>1349</v>
      </c>
      <c r="F122" s="10" t="s">
        <v>951</v>
      </c>
      <c r="G122" s="10" t="s">
        <v>677</v>
      </c>
    </row>
    <row r="123" spans="1:7" x14ac:dyDescent="0.25">
      <c r="A123" s="10" t="s">
        <v>397</v>
      </c>
      <c r="B123" s="10" t="s">
        <v>9</v>
      </c>
      <c r="C123" s="10">
        <v>1998</v>
      </c>
      <c r="D123" s="10" t="s">
        <v>1276</v>
      </c>
      <c r="E123" s="10" t="s">
        <v>1350</v>
      </c>
      <c r="F123" s="10" t="s">
        <v>952</v>
      </c>
      <c r="G123" s="10" t="s">
        <v>678</v>
      </c>
    </row>
    <row r="124" spans="1:7" x14ac:dyDescent="0.25">
      <c r="A124" s="10" t="s">
        <v>398</v>
      </c>
      <c r="B124" s="10" t="s">
        <v>8</v>
      </c>
      <c r="C124" s="10">
        <v>1981</v>
      </c>
      <c r="D124" s="10" t="s">
        <v>1351</v>
      </c>
      <c r="E124" s="10" t="s">
        <v>1350</v>
      </c>
      <c r="F124" s="10" t="s">
        <v>953</v>
      </c>
      <c r="G124" s="10" t="s">
        <v>679</v>
      </c>
    </row>
    <row r="125" spans="1:7" x14ac:dyDescent="0.25">
      <c r="A125" s="10" t="s">
        <v>399</v>
      </c>
      <c r="B125" s="10" t="s">
        <v>7</v>
      </c>
      <c r="C125" s="10">
        <v>1978</v>
      </c>
      <c r="D125" s="10" t="s">
        <v>1352</v>
      </c>
      <c r="E125" s="10" t="s">
        <v>1341</v>
      </c>
      <c r="F125" s="10" t="s">
        <v>954</v>
      </c>
      <c r="G125" s="10" t="s">
        <v>680</v>
      </c>
    </row>
    <row r="126" spans="1:7" x14ac:dyDescent="0.25">
      <c r="A126" s="10" t="s">
        <v>400</v>
      </c>
      <c r="B126" s="10" t="s">
        <v>5</v>
      </c>
      <c r="C126" s="10">
        <v>2007</v>
      </c>
      <c r="D126" s="10" t="s">
        <v>1349</v>
      </c>
      <c r="E126" s="10" t="s">
        <v>1353</v>
      </c>
      <c r="F126" s="10" t="s">
        <v>955</v>
      </c>
      <c r="G126" s="10" t="s">
        <v>681</v>
      </c>
    </row>
    <row r="127" spans="1:7" x14ac:dyDescent="0.25">
      <c r="A127" s="10" t="s">
        <v>401</v>
      </c>
      <c r="B127" s="10" t="s">
        <v>129</v>
      </c>
      <c r="C127" s="10">
        <v>1970</v>
      </c>
      <c r="D127" s="10" t="s">
        <v>1345</v>
      </c>
      <c r="E127" s="10" t="s">
        <v>1354</v>
      </c>
      <c r="F127" s="10" t="s">
        <v>956</v>
      </c>
      <c r="G127" s="10" t="s">
        <v>682</v>
      </c>
    </row>
    <row r="128" spans="1:7" x14ac:dyDescent="0.25">
      <c r="A128" s="10" t="s">
        <v>402</v>
      </c>
      <c r="B128" s="10" t="s">
        <v>130</v>
      </c>
      <c r="C128" s="10">
        <v>1987</v>
      </c>
      <c r="D128" s="10" t="s">
        <v>1355</v>
      </c>
      <c r="E128" s="10" t="s">
        <v>1356</v>
      </c>
      <c r="F128" s="10" t="s">
        <v>957</v>
      </c>
      <c r="G128" s="10" t="s">
        <v>683</v>
      </c>
    </row>
    <row r="129" spans="1:7" x14ac:dyDescent="0.25">
      <c r="A129" s="10" t="s">
        <v>403</v>
      </c>
      <c r="B129" s="10" t="s">
        <v>131</v>
      </c>
      <c r="C129" s="10">
        <v>1966</v>
      </c>
      <c r="D129" s="10" t="s">
        <v>1315</v>
      </c>
      <c r="E129" s="10" t="s">
        <v>1357</v>
      </c>
      <c r="F129" s="10" t="s">
        <v>958</v>
      </c>
      <c r="G129" s="10" t="s">
        <v>684</v>
      </c>
    </row>
    <row r="130" spans="1:7" x14ac:dyDescent="0.25">
      <c r="A130" s="10" t="s">
        <v>404</v>
      </c>
      <c r="B130" s="10" t="s">
        <v>132</v>
      </c>
      <c r="C130" s="10">
        <v>1993</v>
      </c>
      <c r="D130" s="10" t="s">
        <v>1278</v>
      </c>
      <c r="E130" s="10" t="s">
        <v>1289</v>
      </c>
      <c r="F130" s="10" t="s">
        <v>959</v>
      </c>
      <c r="G130" s="10" t="s">
        <v>685</v>
      </c>
    </row>
    <row r="131" spans="1:7" x14ac:dyDescent="0.25">
      <c r="A131" s="10" t="s">
        <v>405</v>
      </c>
      <c r="B131" s="10" t="s">
        <v>133</v>
      </c>
      <c r="C131" s="10">
        <v>1963</v>
      </c>
      <c r="D131" s="10" t="s">
        <v>1358</v>
      </c>
      <c r="E131" s="10" t="s">
        <v>1313</v>
      </c>
      <c r="F131" s="10" t="s">
        <v>960</v>
      </c>
      <c r="G131" s="10" t="s">
        <v>686</v>
      </c>
    </row>
    <row r="132" spans="1:7" x14ac:dyDescent="0.25">
      <c r="A132" s="10" t="s">
        <v>406</v>
      </c>
      <c r="B132" s="10" t="s">
        <v>134</v>
      </c>
      <c r="C132" s="10">
        <v>1957</v>
      </c>
      <c r="D132" s="10" t="s">
        <v>1359</v>
      </c>
      <c r="E132" s="10" t="s">
        <v>1360</v>
      </c>
      <c r="F132" s="10" t="s">
        <v>961</v>
      </c>
      <c r="G132" s="10" t="s">
        <v>687</v>
      </c>
    </row>
    <row r="133" spans="1:7" x14ac:dyDescent="0.25">
      <c r="A133" s="10" t="s">
        <v>407</v>
      </c>
      <c r="B133" s="10" t="s">
        <v>135</v>
      </c>
      <c r="C133" s="10">
        <v>1960</v>
      </c>
      <c r="D133" s="10" t="s">
        <v>1361</v>
      </c>
      <c r="E133" s="10" t="s">
        <v>1362</v>
      </c>
      <c r="F133" s="10" t="s">
        <v>962</v>
      </c>
      <c r="G133" s="10" t="s">
        <v>688</v>
      </c>
    </row>
    <row r="134" spans="1:7" x14ac:dyDescent="0.25">
      <c r="A134" s="10" t="s">
        <v>408</v>
      </c>
      <c r="B134" s="10" t="s">
        <v>136</v>
      </c>
      <c r="C134" s="10">
        <v>1980</v>
      </c>
      <c r="D134" s="10" t="s">
        <v>1328</v>
      </c>
      <c r="E134" s="10" t="s">
        <v>1363</v>
      </c>
      <c r="F134" s="10" t="s">
        <v>963</v>
      </c>
      <c r="G134" s="10" t="s">
        <v>689</v>
      </c>
    </row>
    <row r="135" spans="1:7" x14ac:dyDescent="0.25">
      <c r="A135" s="10" t="s">
        <v>409</v>
      </c>
      <c r="B135" s="10" t="s">
        <v>137</v>
      </c>
      <c r="C135" s="10">
        <v>1954</v>
      </c>
      <c r="D135" s="10" t="s">
        <v>1364</v>
      </c>
      <c r="E135" s="10" t="s">
        <v>1300</v>
      </c>
      <c r="F135" s="10" t="s">
        <v>964</v>
      </c>
      <c r="G135" s="10" t="s">
        <v>690</v>
      </c>
    </row>
    <row r="136" spans="1:7" x14ac:dyDescent="0.25">
      <c r="A136" s="10" t="s">
        <v>410</v>
      </c>
      <c r="B136" s="10" t="s">
        <v>138</v>
      </c>
      <c r="C136" s="10">
        <v>2000</v>
      </c>
      <c r="D136" s="10" t="s">
        <v>1303</v>
      </c>
      <c r="E136" s="10" t="s">
        <v>1365</v>
      </c>
      <c r="F136" s="10" t="s">
        <v>965</v>
      </c>
      <c r="G136" s="10" t="s">
        <v>691</v>
      </c>
    </row>
    <row r="137" spans="1:7" x14ac:dyDescent="0.25">
      <c r="A137" s="10" t="s">
        <v>411</v>
      </c>
      <c r="B137" s="10" t="s">
        <v>139</v>
      </c>
      <c r="C137" s="10">
        <v>1965</v>
      </c>
      <c r="D137" s="10" t="s">
        <v>1366</v>
      </c>
      <c r="E137" s="10" t="s">
        <v>1362</v>
      </c>
      <c r="F137" s="10" t="s">
        <v>966</v>
      </c>
      <c r="G137" s="10" t="s">
        <v>692</v>
      </c>
    </row>
    <row r="138" spans="1:7" x14ac:dyDescent="0.25">
      <c r="A138" s="10" t="s">
        <v>412</v>
      </c>
      <c r="B138" s="10" t="s">
        <v>140</v>
      </c>
      <c r="C138" s="10">
        <v>2008</v>
      </c>
      <c r="D138" s="10" t="s">
        <v>1367</v>
      </c>
      <c r="E138" s="10" t="s">
        <v>1368</v>
      </c>
      <c r="F138" s="10" t="s">
        <v>967</v>
      </c>
      <c r="G138" s="10" t="s">
        <v>693</v>
      </c>
    </row>
    <row r="139" spans="1:7" x14ac:dyDescent="0.25">
      <c r="A139" s="10" t="s">
        <v>413</v>
      </c>
      <c r="B139" s="10" t="s">
        <v>141</v>
      </c>
      <c r="C139" s="10">
        <v>1967</v>
      </c>
      <c r="D139" s="10" t="s">
        <v>1266</v>
      </c>
      <c r="E139" s="10" t="s">
        <v>1369</v>
      </c>
      <c r="F139" s="10" t="s">
        <v>968</v>
      </c>
      <c r="G139" s="10" t="s">
        <v>694</v>
      </c>
    </row>
    <row r="140" spans="1:7" x14ac:dyDescent="0.25">
      <c r="A140" s="10" t="s">
        <v>414</v>
      </c>
      <c r="B140" s="10" t="s">
        <v>142</v>
      </c>
      <c r="C140" s="10">
        <v>1959</v>
      </c>
      <c r="D140" s="10" t="s">
        <v>1370</v>
      </c>
      <c r="E140" s="10" t="s">
        <v>1371</v>
      </c>
      <c r="F140" s="10" t="s">
        <v>969</v>
      </c>
      <c r="G140" s="10" t="s">
        <v>695</v>
      </c>
    </row>
    <row r="141" spans="1:7" x14ac:dyDescent="0.25">
      <c r="A141" s="10" t="s">
        <v>415</v>
      </c>
      <c r="B141" s="10" t="s">
        <v>143</v>
      </c>
      <c r="C141" s="10">
        <v>1981</v>
      </c>
      <c r="D141" s="10" t="s">
        <v>1338</v>
      </c>
      <c r="E141" s="10" t="s">
        <v>1372</v>
      </c>
      <c r="F141" s="10" t="s">
        <v>970</v>
      </c>
      <c r="G141" s="10" t="s">
        <v>696</v>
      </c>
    </row>
    <row r="142" spans="1:7" x14ac:dyDescent="0.25">
      <c r="A142" s="10" t="s">
        <v>416</v>
      </c>
      <c r="B142" s="10" t="s">
        <v>144</v>
      </c>
      <c r="C142" s="10">
        <v>2007</v>
      </c>
      <c r="D142" s="10" t="s">
        <v>1315</v>
      </c>
      <c r="E142" s="10" t="s">
        <v>1313</v>
      </c>
      <c r="F142" s="10" t="s">
        <v>971</v>
      </c>
      <c r="G142" s="10" t="s">
        <v>697</v>
      </c>
    </row>
    <row r="143" spans="1:7" x14ac:dyDescent="0.25">
      <c r="A143" s="10" t="s">
        <v>417</v>
      </c>
      <c r="B143" s="10" t="s">
        <v>145</v>
      </c>
      <c r="C143" s="10">
        <v>1999</v>
      </c>
      <c r="D143" s="10" t="s">
        <v>1338</v>
      </c>
      <c r="E143" s="10" t="s">
        <v>1373</v>
      </c>
      <c r="F143" s="10" t="s">
        <v>972</v>
      </c>
      <c r="G143" s="10" t="s">
        <v>829</v>
      </c>
    </row>
    <row r="144" spans="1:7" x14ac:dyDescent="0.25">
      <c r="A144" s="10" t="s">
        <v>418</v>
      </c>
      <c r="B144" s="10" t="s">
        <v>146</v>
      </c>
      <c r="C144" s="10">
        <v>2000</v>
      </c>
      <c r="D144" s="10" t="s">
        <v>1374</v>
      </c>
      <c r="E144" s="10" t="s">
        <v>1302</v>
      </c>
      <c r="F144" s="10" t="s">
        <v>973</v>
      </c>
      <c r="G144" s="10" t="s">
        <v>698</v>
      </c>
    </row>
    <row r="145" spans="1:7" x14ac:dyDescent="0.25">
      <c r="A145" s="10" t="s">
        <v>419</v>
      </c>
      <c r="B145" s="10" t="s">
        <v>147</v>
      </c>
      <c r="C145" s="10">
        <v>1971</v>
      </c>
      <c r="D145" s="10" t="s">
        <v>1328</v>
      </c>
      <c r="E145" s="10" t="s">
        <v>1311</v>
      </c>
      <c r="F145" s="10" t="s">
        <v>974</v>
      </c>
      <c r="G145" s="10" t="s">
        <v>699</v>
      </c>
    </row>
    <row r="146" spans="1:7" x14ac:dyDescent="0.25">
      <c r="A146" s="10" t="s">
        <v>420</v>
      </c>
      <c r="B146" s="10" t="s">
        <v>148</v>
      </c>
      <c r="C146" s="10">
        <v>2001</v>
      </c>
      <c r="D146" s="10" t="s">
        <v>1262</v>
      </c>
      <c r="E146" s="10" t="s">
        <v>1375</v>
      </c>
      <c r="F146" s="10" t="s">
        <v>975</v>
      </c>
      <c r="G146" s="10" t="s">
        <v>700</v>
      </c>
    </row>
    <row r="147" spans="1:7" x14ac:dyDescent="0.25">
      <c r="A147" s="10" t="s">
        <v>421</v>
      </c>
      <c r="B147" s="10" t="s">
        <v>149</v>
      </c>
      <c r="C147" s="10">
        <v>1977</v>
      </c>
      <c r="D147" s="10" t="s">
        <v>1376</v>
      </c>
      <c r="E147" s="10" t="s">
        <v>1307</v>
      </c>
      <c r="F147" s="10" t="s">
        <v>976</v>
      </c>
      <c r="G147" s="10" t="s">
        <v>701</v>
      </c>
    </row>
    <row r="148" spans="1:7" x14ac:dyDescent="0.25">
      <c r="A148" s="10" t="s">
        <v>422</v>
      </c>
      <c r="B148" s="10" t="s">
        <v>150</v>
      </c>
      <c r="C148" s="10">
        <v>1988</v>
      </c>
      <c r="D148" s="10" t="s">
        <v>1377</v>
      </c>
      <c r="E148" s="10" t="s">
        <v>1277</v>
      </c>
      <c r="F148" s="10" t="s">
        <v>977</v>
      </c>
      <c r="G148" s="10" t="s">
        <v>702</v>
      </c>
    </row>
    <row r="149" spans="1:7" x14ac:dyDescent="0.25">
      <c r="A149" s="10" t="s">
        <v>423</v>
      </c>
      <c r="B149" s="10" t="s">
        <v>151</v>
      </c>
      <c r="C149" s="10">
        <v>1950</v>
      </c>
      <c r="D149" s="10" t="s">
        <v>1156</v>
      </c>
      <c r="E149" s="10" t="s">
        <v>1307</v>
      </c>
      <c r="F149" s="10" t="s">
        <v>978</v>
      </c>
      <c r="G149" s="10" t="s">
        <v>703</v>
      </c>
    </row>
    <row r="150" spans="1:7" x14ac:dyDescent="0.25">
      <c r="A150" s="10" t="s">
        <v>424</v>
      </c>
      <c r="B150" s="10" t="s">
        <v>152</v>
      </c>
      <c r="C150" s="10">
        <v>1990</v>
      </c>
      <c r="D150" s="10" t="s">
        <v>1378</v>
      </c>
      <c r="E150" s="10" t="s">
        <v>1350</v>
      </c>
      <c r="F150" s="10" t="s">
        <v>979</v>
      </c>
      <c r="G150" s="10" t="s">
        <v>704</v>
      </c>
    </row>
    <row r="151" spans="1:7" x14ac:dyDescent="0.25">
      <c r="A151" s="10" t="s">
        <v>425</v>
      </c>
      <c r="B151" s="10" t="s">
        <v>153</v>
      </c>
      <c r="C151" s="10">
        <v>1982</v>
      </c>
      <c r="D151" s="10" t="s">
        <v>1379</v>
      </c>
      <c r="E151" s="10" t="s">
        <v>1253</v>
      </c>
      <c r="F151" s="10" t="s">
        <v>980</v>
      </c>
      <c r="G151" s="10" t="s">
        <v>705</v>
      </c>
    </row>
    <row r="152" spans="1:7" x14ac:dyDescent="0.25">
      <c r="A152" s="10" t="s">
        <v>426</v>
      </c>
      <c r="B152" s="10" t="s">
        <v>154</v>
      </c>
      <c r="C152" s="10">
        <v>1949</v>
      </c>
      <c r="D152" s="10" t="s">
        <v>1351</v>
      </c>
      <c r="E152" s="10" t="s">
        <v>1309</v>
      </c>
      <c r="F152" s="10" t="s">
        <v>981</v>
      </c>
      <c r="G152" s="10" t="s">
        <v>706</v>
      </c>
    </row>
    <row r="153" spans="1:7" x14ac:dyDescent="0.25">
      <c r="A153" s="10" t="s">
        <v>427</v>
      </c>
      <c r="B153" s="10" t="s">
        <v>155</v>
      </c>
      <c r="C153" s="10">
        <v>2006</v>
      </c>
      <c r="D153" s="10" t="s">
        <v>1278</v>
      </c>
      <c r="E153" s="10" t="s">
        <v>1151</v>
      </c>
      <c r="F153" s="10" t="s">
        <v>982</v>
      </c>
      <c r="G153" s="10" t="s">
        <v>707</v>
      </c>
    </row>
    <row r="154" spans="1:7" x14ac:dyDescent="0.25">
      <c r="A154" s="10" t="s">
        <v>428</v>
      </c>
      <c r="B154" s="10" t="s">
        <v>156</v>
      </c>
      <c r="C154" s="10">
        <v>2007</v>
      </c>
      <c r="D154" s="10" t="s">
        <v>1282</v>
      </c>
      <c r="E154" s="10" t="s">
        <v>1134</v>
      </c>
      <c r="F154" s="10" t="s">
        <v>983</v>
      </c>
      <c r="G154" s="10" t="s">
        <v>708</v>
      </c>
    </row>
    <row r="155" spans="1:7" x14ac:dyDescent="0.25">
      <c r="A155" s="10" t="s">
        <v>429</v>
      </c>
      <c r="B155" s="10" t="s">
        <v>157</v>
      </c>
      <c r="C155" s="10">
        <v>1986</v>
      </c>
      <c r="D155" s="10" t="s">
        <v>1230</v>
      </c>
      <c r="E155" s="10" t="s">
        <v>1353</v>
      </c>
      <c r="F155" s="10" t="s">
        <v>984</v>
      </c>
      <c r="G155" s="10" t="s">
        <v>709</v>
      </c>
    </row>
    <row r="156" spans="1:7" x14ac:dyDescent="0.25">
      <c r="A156" s="10" t="s">
        <v>430</v>
      </c>
      <c r="B156" s="10" t="s">
        <v>158</v>
      </c>
      <c r="C156" s="10">
        <v>1965</v>
      </c>
      <c r="D156" s="10" t="s">
        <v>1380</v>
      </c>
      <c r="E156" s="10" t="s">
        <v>1307</v>
      </c>
      <c r="F156" s="10" t="s">
        <v>985</v>
      </c>
      <c r="G156" s="10" t="s">
        <v>710</v>
      </c>
    </row>
    <row r="157" spans="1:7" x14ac:dyDescent="0.25">
      <c r="A157" s="10" t="s">
        <v>431</v>
      </c>
      <c r="B157" s="10" t="s">
        <v>159</v>
      </c>
      <c r="C157" s="10">
        <v>2003</v>
      </c>
      <c r="D157" s="10" t="s">
        <v>1359</v>
      </c>
      <c r="E157" s="10" t="s">
        <v>1256</v>
      </c>
      <c r="F157" s="10" t="s">
        <v>986</v>
      </c>
      <c r="G157" s="10" t="s">
        <v>711</v>
      </c>
    </row>
    <row r="158" spans="1:7" x14ac:dyDescent="0.25">
      <c r="A158" s="10" t="s">
        <v>432</v>
      </c>
      <c r="B158" s="10" t="s">
        <v>160</v>
      </c>
      <c r="C158" s="10">
        <v>2004</v>
      </c>
      <c r="D158" s="10" t="s">
        <v>1381</v>
      </c>
      <c r="E158" s="10" t="s">
        <v>1382</v>
      </c>
      <c r="F158" s="10" t="s">
        <v>987</v>
      </c>
      <c r="G158" s="10" t="s">
        <v>712</v>
      </c>
    </row>
    <row r="159" spans="1:7" x14ac:dyDescent="0.25">
      <c r="A159" s="10" t="s">
        <v>433</v>
      </c>
      <c r="B159" s="10" t="s">
        <v>161</v>
      </c>
      <c r="C159" s="10">
        <v>1964</v>
      </c>
      <c r="D159" s="10" t="s">
        <v>1349</v>
      </c>
      <c r="E159" s="10" t="s">
        <v>1287</v>
      </c>
      <c r="F159" s="10" t="s">
        <v>988</v>
      </c>
      <c r="G159" s="10" t="s">
        <v>713</v>
      </c>
    </row>
    <row r="160" spans="1:7" x14ac:dyDescent="0.25">
      <c r="A160" s="10" t="s">
        <v>434</v>
      </c>
      <c r="B160" s="10" t="s">
        <v>162</v>
      </c>
      <c r="C160" s="10">
        <v>1997</v>
      </c>
      <c r="D160" s="10" t="s">
        <v>1312</v>
      </c>
      <c r="E160" s="10" t="s">
        <v>1383</v>
      </c>
      <c r="F160" s="10" t="s">
        <v>989</v>
      </c>
      <c r="G160" s="10" t="s">
        <v>714</v>
      </c>
    </row>
    <row r="161" spans="1:7" x14ac:dyDescent="0.25">
      <c r="A161" s="10" t="s">
        <v>435</v>
      </c>
      <c r="B161" s="10" t="s">
        <v>163</v>
      </c>
      <c r="C161" s="10">
        <v>1992</v>
      </c>
      <c r="D161" s="10" t="s">
        <v>1288</v>
      </c>
      <c r="E161" s="10" t="s">
        <v>1384</v>
      </c>
      <c r="F161" s="10" t="s">
        <v>990</v>
      </c>
      <c r="G161" s="10" t="s">
        <v>715</v>
      </c>
    </row>
    <row r="162" spans="1:7" x14ac:dyDescent="0.25">
      <c r="A162" s="10" t="s">
        <v>436</v>
      </c>
      <c r="B162" s="10" t="s">
        <v>164</v>
      </c>
      <c r="C162" s="10">
        <v>1996</v>
      </c>
      <c r="D162" s="10" t="s">
        <v>1385</v>
      </c>
      <c r="E162" s="10" t="s">
        <v>1386</v>
      </c>
      <c r="F162" s="10" t="s">
        <v>991</v>
      </c>
      <c r="G162" s="10" t="s">
        <v>716</v>
      </c>
    </row>
    <row r="163" spans="1:7" x14ac:dyDescent="0.25">
      <c r="A163" s="10" t="s">
        <v>437</v>
      </c>
      <c r="B163" s="10" t="s">
        <v>165</v>
      </c>
      <c r="C163" s="10">
        <v>1948</v>
      </c>
      <c r="D163" s="10" t="s">
        <v>1387</v>
      </c>
      <c r="E163" s="10" t="s">
        <v>1388</v>
      </c>
      <c r="F163" s="10" t="s">
        <v>992</v>
      </c>
      <c r="G163" s="10" t="s">
        <v>717</v>
      </c>
    </row>
    <row r="164" spans="1:7" x14ac:dyDescent="0.25">
      <c r="A164" s="10" t="s">
        <v>438</v>
      </c>
      <c r="B164" s="10" t="s">
        <v>166</v>
      </c>
      <c r="C164" s="10">
        <v>1978</v>
      </c>
      <c r="D164" s="10" t="s">
        <v>1389</v>
      </c>
      <c r="E164" s="10" t="s">
        <v>1390</v>
      </c>
      <c r="F164" s="10" t="s">
        <v>993</v>
      </c>
      <c r="G164" s="10" t="s">
        <v>718</v>
      </c>
    </row>
    <row r="165" spans="1:7" x14ac:dyDescent="0.25">
      <c r="A165" s="10" t="s">
        <v>439</v>
      </c>
      <c r="B165" s="10" t="s">
        <v>167</v>
      </c>
      <c r="C165" s="10">
        <v>1992</v>
      </c>
      <c r="D165" s="10" t="s">
        <v>1313</v>
      </c>
      <c r="E165" s="10" t="s">
        <v>1134</v>
      </c>
      <c r="F165" s="10" t="s">
        <v>994</v>
      </c>
      <c r="G165" s="10" t="s">
        <v>719</v>
      </c>
    </row>
    <row r="166" spans="1:7" x14ac:dyDescent="0.25">
      <c r="A166" s="10" t="s">
        <v>440</v>
      </c>
      <c r="B166" s="10" t="s">
        <v>168</v>
      </c>
      <c r="C166" s="10">
        <v>1948</v>
      </c>
      <c r="D166" s="10" t="s">
        <v>1278</v>
      </c>
      <c r="E166" s="10" t="s">
        <v>1391</v>
      </c>
      <c r="F166" s="10" t="s">
        <v>995</v>
      </c>
      <c r="G166" s="10" t="s">
        <v>720</v>
      </c>
    </row>
    <row r="167" spans="1:7" x14ac:dyDescent="0.25">
      <c r="A167" s="10" t="s">
        <v>441</v>
      </c>
      <c r="B167" s="10" t="s">
        <v>169</v>
      </c>
      <c r="C167" s="10">
        <v>2004</v>
      </c>
      <c r="D167" s="10" t="s">
        <v>1392</v>
      </c>
      <c r="E167" s="10" t="s">
        <v>1383</v>
      </c>
      <c r="F167" s="10" t="s">
        <v>996</v>
      </c>
      <c r="G167" s="10" t="s">
        <v>721</v>
      </c>
    </row>
    <row r="168" spans="1:7" x14ac:dyDescent="0.25">
      <c r="A168" s="10" t="s">
        <v>442</v>
      </c>
      <c r="B168" s="10" t="s">
        <v>170</v>
      </c>
      <c r="C168" s="10">
        <v>1951</v>
      </c>
      <c r="D168" s="10" t="s">
        <v>1286</v>
      </c>
      <c r="E168" s="10" t="s">
        <v>1393</v>
      </c>
      <c r="F168" s="10" t="s">
        <v>997</v>
      </c>
      <c r="G168" s="10" t="s">
        <v>722</v>
      </c>
    </row>
    <row r="169" spans="1:7" x14ac:dyDescent="0.25">
      <c r="A169" s="10" t="s">
        <v>443</v>
      </c>
      <c r="B169" s="10" t="s">
        <v>171</v>
      </c>
      <c r="C169" s="10">
        <v>1979</v>
      </c>
      <c r="D169" s="10" t="s">
        <v>1190</v>
      </c>
      <c r="E169" s="10" t="s">
        <v>1356</v>
      </c>
      <c r="F169" s="10" t="s">
        <v>998</v>
      </c>
      <c r="G169" s="10" t="s">
        <v>723</v>
      </c>
    </row>
    <row r="170" spans="1:7" x14ac:dyDescent="0.25">
      <c r="A170" s="10" t="s">
        <v>444</v>
      </c>
      <c r="B170" s="10" t="s">
        <v>172</v>
      </c>
      <c r="C170" s="10">
        <v>1958</v>
      </c>
      <c r="D170" s="10" t="s">
        <v>1301</v>
      </c>
      <c r="E170" s="10" t="s">
        <v>1394</v>
      </c>
      <c r="F170" s="10" t="s">
        <v>999</v>
      </c>
      <c r="G170" s="10" t="s">
        <v>724</v>
      </c>
    </row>
    <row r="171" spans="1:7" x14ac:dyDescent="0.25">
      <c r="A171" s="10" t="s">
        <v>445</v>
      </c>
      <c r="B171" s="10" t="s">
        <v>173</v>
      </c>
      <c r="C171" s="10">
        <v>1967</v>
      </c>
      <c r="D171" s="10" t="s">
        <v>1395</v>
      </c>
      <c r="E171" s="10" t="s">
        <v>1396</v>
      </c>
      <c r="F171" s="10" t="s">
        <v>1000</v>
      </c>
      <c r="G171" s="10" t="s">
        <v>725</v>
      </c>
    </row>
    <row r="172" spans="1:7" x14ac:dyDescent="0.25">
      <c r="A172" s="10" t="s">
        <v>446</v>
      </c>
      <c r="B172" s="10" t="s">
        <v>174</v>
      </c>
      <c r="C172" s="10">
        <v>1957</v>
      </c>
      <c r="D172" s="10" t="s">
        <v>1379</v>
      </c>
      <c r="E172" s="10" t="s">
        <v>1142</v>
      </c>
      <c r="F172" s="10" t="s">
        <v>1001</v>
      </c>
      <c r="G172" s="10" t="s">
        <v>726</v>
      </c>
    </row>
    <row r="173" spans="1:7" x14ac:dyDescent="0.25">
      <c r="A173" s="10" t="s">
        <v>447</v>
      </c>
      <c r="B173" s="10" t="s">
        <v>175</v>
      </c>
      <c r="C173" s="10">
        <v>1985</v>
      </c>
      <c r="D173" s="10" t="s">
        <v>1282</v>
      </c>
      <c r="E173" s="10" t="s">
        <v>1397</v>
      </c>
      <c r="F173" s="10" t="s">
        <v>1002</v>
      </c>
      <c r="G173" s="10" t="s">
        <v>727</v>
      </c>
    </row>
    <row r="174" spans="1:7" x14ac:dyDescent="0.25">
      <c r="A174" s="10" t="s">
        <v>448</v>
      </c>
      <c r="B174" s="10" t="s">
        <v>176</v>
      </c>
      <c r="C174" s="10">
        <v>1952</v>
      </c>
      <c r="D174" s="10" t="s">
        <v>1398</v>
      </c>
      <c r="E174" s="10" t="s">
        <v>1287</v>
      </c>
      <c r="F174" s="10" t="s">
        <v>1003</v>
      </c>
      <c r="G174" s="10" t="s">
        <v>728</v>
      </c>
    </row>
    <row r="175" spans="1:7" x14ac:dyDescent="0.25">
      <c r="A175" s="10" t="s">
        <v>449</v>
      </c>
      <c r="B175" s="10" t="s">
        <v>177</v>
      </c>
      <c r="C175" s="10">
        <v>1983</v>
      </c>
      <c r="D175" s="10" t="s">
        <v>1399</v>
      </c>
      <c r="E175" s="10" t="s">
        <v>1388</v>
      </c>
      <c r="F175" s="10" t="s">
        <v>1004</v>
      </c>
      <c r="G175" s="10" t="s">
        <v>729</v>
      </c>
    </row>
    <row r="176" spans="1:7" x14ac:dyDescent="0.25">
      <c r="A176" s="10" t="s">
        <v>450</v>
      </c>
      <c r="B176" s="10" t="s">
        <v>178</v>
      </c>
      <c r="C176" s="10">
        <v>1999</v>
      </c>
      <c r="D176" s="10" t="s">
        <v>1378</v>
      </c>
      <c r="E176" s="10" t="s">
        <v>1400</v>
      </c>
      <c r="F176" s="10" t="s">
        <v>1005</v>
      </c>
      <c r="G176" s="10" t="s">
        <v>730</v>
      </c>
    </row>
    <row r="177" spans="1:7" x14ac:dyDescent="0.25">
      <c r="A177" s="10" t="s">
        <v>451</v>
      </c>
      <c r="B177" s="10" t="s">
        <v>179</v>
      </c>
      <c r="C177" s="10">
        <v>1964</v>
      </c>
      <c r="D177" s="10" t="s">
        <v>1401</v>
      </c>
      <c r="E177" s="10" t="s">
        <v>1300</v>
      </c>
      <c r="F177" s="10" t="s">
        <v>1006</v>
      </c>
      <c r="G177" s="10" t="s">
        <v>731</v>
      </c>
    </row>
    <row r="178" spans="1:7" x14ac:dyDescent="0.25">
      <c r="A178" s="10" t="s">
        <v>452</v>
      </c>
      <c r="B178" s="10" t="s">
        <v>180</v>
      </c>
      <c r="C178" s="10">
        <v>1949</v>
      </c>
      <c r="D178" s="10" t="s">
        <v>1291</v>
      </c>
      <c r="E178" s="10" t="s">
        <v>1298</v>
      </c>
      <c r="F178" s="10" t="s">
        <v>1007</v>
      </c>
      <c r="G178" s="10" t="s">
        <v>732</v>
      </c>
    </row>
    <row r="179" spans="1:7" x14ac:dyDescent="0.25">
      <c r="A179" s="10" t="s">
        <v>453</v>
      </c>
      <c r="B179" s="10" t="s">
        <v>181</v>
      </c>
      <c r="C179" s="10">
        <v>2002</v>
      </c>
      <c r="D179" s="10" t="s">
        <v>1402</v>
      </c>
      <c r="E179" s="10" t="s">
        <v>1403</v>
      </c>
      <c r="F179" s="10" t="s">
        <v>1008</v>
      </c>
      <c r="G179" s="10" t="s">
        <v>733</v>
      </c>
    </row>
    <row r="180" spans="1:7" x14ac:dyDescent="0.25">
      <c r="A180" s="10" t="s">
        <v>454</v>
      </c>
      <c r="B180" s="10" t="s">
        <v>182</v>
      </c>
      <c r="C180" s="10">
        <v>1987</v>
      </c>
      <c r="D180" s="10" t="s">
        <v>1404</v>
      </c>
      <c r="E180" s="10" t="s">
        <v>1405</v>
      </c>
      <c r="F180" s="10" t="s">
        <v>1009</v>
      </c>
      <c r="G180" s="10" t="s">
        <v>734</v>
      </c>
    </row>
    <row r="181" spans="1:7" x14ac:dyDescent="0.25">
      <c r="A181" s="10" t="s">
        <v>455</v>
      </c>
      <c r="B181" s="10" t="s">
        <v>183</v>
      </c>
      <c r="C181" s="10">
        <v>1990</v>
      </c>
      <c r="D181" s="10" t="s">
        <v>1406</v>
      </c>
      <c r="E181" s="10" t="s">
        <v>1326</v>
      </c>
      <c r="F181" s="10" t="s">
        <v>1010</v>
      </c>
      <c r="G181" s="10" t="s">
        <v>735</v>
      </c>
    </row>
    <row r="182" spans="1:7" x14ac:dyDescent="0.25">
      <c r="A182" s="10" t="s">
        <v>456</v>
      </c>
      <c r="B182" s="10" t="s">
        <v>184</v>
      </c>
      <c r="C182" s="10">
        <v>1973</v>
      </c>
      <c r="D182" s="10" t="s">
        <v>1328</v>
      </c>
      <c r="E182" s="10" t="s">
        <v>1407</v>
      </c>
      <c r="F182" s="10" t="s">
        <v>1011</v>
      </c>
      <c r="G182" s="10" t="s">
        <v>736</v>
      </c>
    </row>
    <row r="183" spans="1:7" x14ac:dyDescent="0.25">
      <c r="A183" s="10" t="s">
        <v>457</v>
      </c>
      <c r="B183" s="10" t="s">
        <v>185</v>
      </c>
      <c r="C183" s="10">
        <v>2002</v>
      </c>
      <c r="D183" s="10" t="s">
        <v>1259</v>
      </c>
      <c r="E183" s="10" t="s">
        <v>1265</v>
      </c>
      <c r="F183" s="10" t="s">
        <v>1012</v>
      </c>
      <c r="G183" s="10" t="s">
        <v>737</v>
      </c>
    </row>
    <row r="184" spans="1:7" x14ac:dyDescent="0.25">
      <c r="A184" s="10" t="s">
        <v>458</v>
      </c>
      <c r="B184" s="10" t="s">
        <v>186</v>
      </c>
      <c r="C184" s="10">
        <v>1964</v>
      </c>
      <c r="D184" s="10" t="s">
        <v>1320</v>
      </c>
      <c r="E184" s="10" t="s">
        <v>1408</v>
      </c>
      <c r="F184" s="10" t="s">
        <v>1013</v>
      </c>
      <c r="G184" s="10" t="s">
        <v>738</v>
      </c>
    </row>
    <row r="185" spans="1:7" x14ac:dyDescent="0.25">
      <c r="A185" s="10" t="s">
        <v>459</v>
      </c>
      <c r="B185" s="10" t="s">
        <v>187</v>
      </c>
      <c r="C185" s="10">
        <v>1982</v>
      </c>
      <c r="D185" s="10" t="s">
        <v>1194</v>
      </c>
      <c r="E185" s="10" t="s">
        <v>1409</v>
      </c>
      <c r="F185" s="10" t="s">
        <v>1014</v>
      </c>
      <c r="G185" s="10" t="s">
        <v>739</v>
      </c>
    </row>
    <row r="186" spans="1:7" x14ac:dyDescent="0.25">
      <c r="A186" s="10" t="s">
        <v>460</v>
      </c>
      <c r="B186" s="10" t="s">
        <v>188</v>
      </c>
      <c r="C186" s="10">
        <v>1972</v>
      </c>
      <c r="D186" s="10" t="s">
        <v>1374</v>
      </c>
      <c r="E186" s="10" t="s">
        <v>1294</v>
      </c>
      <c r="F186" s="10" t="s">
        <v>1015</v>
      </c>
      <c r="G186" s="10" t="s">
        <v>740</v>
      </c>
    </row>
    <row r="187" spans="1:7" x14ac:dyDescent="0.25">
      <c r="A187" s="10" t="s">
        <v>461</v>
      </c>
      <c r="B187" s="10" t="s">
        <v>189</v>
      </c>
      <c r="C187" s="10">
        <v>2008</v>
      </c>
      <c r="D187" s="10" t="s">
        <v>1320</v>
      </c>
      <c r="E187" s="10" t="s">
        <v>1368</v>
      </c>
      <c r="F187" s="10" t="s">
        <v>1016</v>
      </c>
      <c r="G187" s="10" t="s">
        <v>741</v>
      </c>
    </row>
    <row r="188" spans="1:7" x14ac:dyDescent="0.25">
      <c r="A188" s="10" t="s">
        <v>462</v>
      </c>
      <c r="B188" s="10" t="s">
        <v>190</v>
      </c>
      <c r="C188" s="10">
        <v>1966</v>
      </c>
      <c r="D188" s="10" t="s">
        <v>1410</v>
      </c>
      <c r="E188" s="10" t="s">
        <v>1411</v>
      </c>
      <c r="F188" s="10" t="s">
        <v>1017</v>
      </c>
      <c r="G188" s="10" t="s">
        <v>742</v>
      </c>
    </row>
    <row r="189" spans="1:7" x14ac:dyDescent="0.25">
      <c r="A189" s="10" t="s">
        <v>463</v>
      </c>
      <c r="B189" s="10" t="s">
        <v>191</v>
      </c>
      <c r="C189" s="10">
        <v>1994</v>
      </c>
      <c r="D189" s="10" t="s">
        <v>1412</v>
      </c>
      <c r="E189" s="10" t="s">
        <v>1391</v>
      </c>
      <c r="F189" s="10" t="s">
        <v>1018</v>
      </c>
      <c r="G189" s="10" t="s">
        <v>743</v>
      </c>
    </row>
    <row r="190" spans="1:7" x14ac:dyDescent="0.25">
      <c r="A190" s="10" t="s">
        <v>464</v>
      </c>
      <c r="B190" s="10" t="s">
        <v>192</v>
      </c>
      <c r="C190" s="10">
        <v>1957</v>
      </c>
      <c r="D190" s="10" t="s">
        <v>1413</v>
      </c>
      <c r="E190" s="10" t="s">
        <v>1397</v>
      </c>
      <c r="F190" s="10" t="s">
        <v>1019</v>
      </c>
      <c r="G190" s="10" t="s">
        <v>744</v>
      </c>
    </row>
    <row r="191" spans="1:7" x14ac:dyDescent="0.25">
      <c r="A191" s="10" t="s">
        <v>465</v>
      </c>
      <c r="B191" s="10" t="s">
        <v>193</v>
      </c>
      <c r="C191" s="10">
        <v>1993</v>
      </c>
      <c r="D191" s="10" t="s">
        <v>1414</v>
      </c>
      <c r="E191" s="10" t="s">
        <v>1258</v>
      </c>
      <c r="F191" s="10" t="s">
        <v>1020</v>
      </c>
      <c r="G191" s="10" t="s">
        <v>745</v>
      </c>
    </row>
    <row r="192" spans="1:7" x14ac:dyDescent="0.25">
      <c r="A192" s="10" t="s">
        <v>466</v>
      </c>
      <c r="B192" s="10" t="s">
        <v>194</v>
      </c>
      <c r="C192" s="10">
        <v>1970</v>
      </c>
      <c r="D192" s="10" t="s">
        <v>1415</v>
      </c>
      <c r="E192" s="10" t="s">
        <v>1253</v>
      </c>
      <c r="F192" s="10" t="s">
        <v>1021</v>
      </c>
      <c r="G192" s="10" t="s">
        <v>746</v>
      </c>
    </row>
    <row r="193" spans="1:7" x14ac:dyDescent="0.25">
      <c r="A193" s="10" t="s">
        <v>467</v>
      </c>
      <c r="B193" s="10" t="s">
        <v>195</v>
      </c>
      <c r="C193" s="10">
        <v>1979</v>
      </c>
      <c r="D193" s="10" t="s">
        <v>1264</v>
      </c>
      <c r="E193" s="10" t="s">
        <v>1369</v>
      </c>
      <c r="F193" s="10" t="s">
        <v>1022</v>
      </c>
      <c r="G193" s="10" t="s">
        <v>747</v>
      </c>
    </row>
    <row r="194" spans="1:7" x14ac:dyDescent="0.25">
      <c r="A194" s="10" t="s">
        <v>468</v>
      </c>
      <c r="B194" s="10" t="s">
        <v>196</v>
      </c>
      <c r="C194" s="10">
        <v>2006</v>
      </c>
      <c r="D194" s="10" t="s">
        <v>1402</v>
      </c>
      <c r="E194" s="10" t="s">
        <v>1309</v>
      </c>
      <c r="F194" s="10" t="s">
        <v>1023</v>
      </c>
      <c r="G194" s="10" t="s">
        <v>748</v>
      </c>
    </row>
    <row r="195" spans="1:7" x14ac:dyDescent="0.25">
      <c r="A195" s="10" t="s">
        <v>469</v>
      </c>
      <c r="B195" s="10" t="s">
        <v>274</v>
      </c>
      <c r="C195" s="10">
        <v>1957</v>
      </c>
      <c r="D195" s="10" t="s">
        <v>1389</v>
      </c>
      <c r="E195" s="10" t="s">
        <v>1318</v>
      </c>
      <c r="F195" s="10" t="s">
        <v>1024</v>
      </c>
      <c r="G195" s="10" t="s">
        <v>749</v>
      </c>
    </row>
    <row r="196" spans="1:7" x14ac:dyDescent="0.25">
      <c r="A196" s="10" t="s">
        <v>470</v>
      </c>
      <c r="B196" s="10" t="s">
        <v>197</v>
      </c>
      <c r="C196" s="10">
        <v>1989</v>
      </c>
      <c r="D196" s="10" t="s">
        <v>1416</v>
      </c>
      <c r="E196" s="10" t="s">
        <v>1417</v>
      </c>
      <c r="F196" s="10" t="s">
        <v>1025</v>
      </c>
      <c r="G196" s="10" t="s">
        <v>750</v>
      </c>
    </row>
    <row r="197" spans="1:7" x14ac:dyDescent="0.25">
      <c r="A197" s="10" t="s">
        <v>471</v>
      </c>
      <c r="B197" s="10" t="s">
        <v>198</v>
      </c>
      <c r="C197" s="10">
        <v>1951</v>
      </c>
      <c r="D197" s="10" t="s">
        <v>1418</v>
      </c>
      <c r="E197" s="10" t="s">
        <v>1409</v>
      </c>
      <c r="F197" s="10" t="s">
        <v>1026</v>
      </c>
      <c r="G197" s="10" t="s">
        <v>751</v>
      </c>
    </row>
    <row r="198" spans="1:7" x14ac:dyDescent="0.25">
      <c r="A198" s="10" t="s">
        <v>472</v>
      </c>
      <c r="B198" s="10" t="s">
        <v>199</v>
      </c>
      <c r="C198" s="10">
        <v>1999</v>
      </c>
      <c r="D198" s="10" t="s">
        <v>1401</v>
      </c>
      <c r="E198" s="10" t="s">
        <v>1301</v>
      </c>
      <c r="F198" s="10" t="s">
        <v>1027</v>
      </c>
      <c r="G198" s="10" t="s">
        <v>752</v>
      </c>
    </row>
    <row r="199" spans="1:7" x14ac:dyDescent="0.25">
      <c r="A199" s="10" t="s">
        <v>473</v>
      </c>
      <c r="B199" s="10" t="s">
        <v>200</v>
      </c>
      <c r="C199" s="10">
        <v>1962</v>
      </c>
      <c r="D199" s="10" t="s">
        <v>1254</v>
      </c>
      <c r="E199" s="10" t="s">
        <v>1419</v>
      </c>
      <c r="F199" s="10" t="s">
        <v>1028</v>
      </c>
      <c r="G199" s="10" t="s">
        <v>753</v>
      </c>
    </row>
    <row r="200" spans="1:7" x14ac:dyDescent="0.25">
      <c r="A200" s="10" t="s">
        <v>474</v>
      </c>
      <c r="B200" s="10" t="s">
        <v>201</v>
      </c>
      <c r="C200" s="10">
        <v>1962</v>
      </c>
      <c r="D200" s="10" t="s">
        <v>1399</v>
      </c>
      <c r="E200" s="10" t="s">
        <v>1420</v>
      </c>
      <c r="F200" s="10" t="s">
        <v>1029</v>
      </c>
      <c r="G200" s="10" t="s">
        <v>754</v>
      </c>
    </row>
    <row r="201" spans="1:7" x14ac:dyDescent="0.25">
      <c r="A201" s="10" t="s">
        <v>475</v>
      </c>
      <c r="B201" s="10" t="s">
        <v>202</v>
      </c>
      <c r="C201" s="10">
        <v>1958</v>
      </c>
      <c r="D201" s="10" t="s">
        <v>1291</v>
      </c>
      <c r="E201" s="10" t="s">
        <v>1417</v>
      </c>
      <c r="F201" s="10" t="s">
        <v>1030</v>
      </c>
      <c r="G201" s="10" t="s">
        <v>755</v>
      </c>
    </row>
    <row r="202" spans="1:7" x14ac:dyDescent="0.25">
      <c r="A202" s="10" t="s">
        <v>476</v>
      </c>
      <c r="B202" s="10" t="s">
        <v>203</v>
      </c>
      <c r="C202" s="10">
        <v>2001</v>
      </c>
      <c r="D202" s="10" t="s">
        <v>1297</v>
      </c>
      <c r="E202" s="10" t="s">
        <v>1290</v>
      </c>
      <c r="F202" s="10" t="s">
        <v>1031</v>
      </c>
      <c r="G202" s="10" t="s">
        <v>756</v>
      </c>
    </row>
    <row r="203" spans="1:7" x14ac:dyDescent="0.25">
      <c r="A203" s="10" t="s">
        <v>477</v>
      </c>
      <c r="B203" s="10" t="s">
        <v>204</v>
      </c>
      <c r="C203" s="10">
        <v>1998</v>
      </c>
      <c r="D203" s="10" t="s">
        <v>1410</v>
      </c>
      <c r="E203" s="10" t="s">
        <v>1390</v>
      </c>
      <c r="F203" s="10" t="s">
        <v>1032</v>
      </c>
      <c r="G203" s="10" t="s">
        <v>757</v>
      </c>
    </row>
    <row r="204" spans="1:7" x14ac:dyDescent="0.25">
      <c r="A204" s="10" t="s">
        <v>478</v>
      </c>
      <c r="B204" s="10" t="s">
        <v>205</v>
      </c>
      <c r="C204" s="10">
        <v>1974</v>
      </c>
      <c r="D204" s="10" t="s">
        <v>1421</v>
      </c>
      <c r="E204" s="10" t="s">
        <v>1337</v>
      </c>
      <c r="F204" s="10" t="s">
        <v>1033</v>
      </c>
      <c r="G204" s="10" t="s">
        <v>758</v>
      </c>
    </row>
    <row r="205" spans="1:7" x14ac:dyDescent="0.25">
      <c r="A205" s="10" t="s">
        <v>479</v>
      </c>
      <c r="B205" s="10" t="s">
        <v>206</v>
      </c>
      <c r="C205" s="10">
        <v>1978</v>
      </c>
      <c r="D205" s="10" t="s">
        <v>1270</v>
      </c>
      <c r="E205" s="10" t="s">
        <v>1309</v>
      </c>
      <c r="F205" s="10" t="s">
        <v>1034</v>
      </c>
      <c r="G205" s="10" t="s">
        <v>759</v>
      </c>
    </row>
    <row r="206" spans="1:7" x14ac:dyDescent="0.25">
      <c r="A206" s="10" t="s">
        <v>480</v>
      </c>
      <c r="B206" s="10" t="s">
        <v>207</v>
      </c>
      <c r="C206" s="10">
        <v>1993</v>
      </c>
      <c r="D206" s="10" t="s">
        <v>1345</v>
      </c>
      <c r="E206" s="10" t="s">
        <v>1307</v>
      </c>
      <c r="F206" s="10" t="s">
        <v>1035</v>
      </c>
      <c r="G206" s="10" t="s">
        <v>760</v>
      </c>
    </row>
    <row r="207" spans="1:7" x14ac:dyDescent="0.25">
      <c r="A207" s="10" t="s">
        <v>481</v>
      </c>
      <c r="B207" s="10" t="s">
        <v>208</v>
      </c>
      <c r="C207" s="10">
        <v>1954</v>
      </c>
      <c r="D207" s="10" t="s">
        <v>1328</v>
      </c>
      <c r="E207" s="10" t="s">
        <v>1337</v>
      </c>
      <c r="F207" s="10" t="s">
        <v>1036</v>
      </c>
      <c r="G207" s="10" t="s">
        <v>761</v>
      </c>
    </row>
    <row r="208" spans="1:7" x14ac:dyDescent="0.25">
      <c r="A208" s="10" t="s">
        <v>482</v>
      </c>
      <c r="B208" s="10" t="s">
        <v>209</v>
      </c>
      <c r="C208" s="10">
        <v>1973</v>
      </c>
      <c r="D208" s="10" t="s">
        <v>1422</v>
      </c>
      <c r="E208" s="10" t="s">
        <v>1256</v>
      </c>
      <c r="F208" s="10" t="s">
        <v>1037</v>
      </c>
      <c r="G208" s="10" t="s">
        <v>762</v>
      </c>
    </row>
    <row r="209" spans="1:7" x14ac:dyDescent="0.25">
      <c r="A209" s="10" t="s">
        <v>483</v>
      </c>
      <c r="B209" s="10" t="s">
        <v>210</v>
      </c>
      <c r="C209" s="10">
        <v>1999</v>
      </c>
      <c r="D209" s="10" t="s">
        <v>1340</v>
      </c>
      <c r="E209" s="10" t="s">
        <v>1271</v>
      </c>
      <c r="F209" s="10" t="s">
        <v>1038</v>
      </c>
      <c r="G209" s="10" t="s">
        <v>763</v>
      </c>
    </row>
    <row r="210" spans="1:7" x14ac:dyDescent="0.25">
      <c r="A210" s="10" t="s">
        <v>484</v>
      </c>
      <c r="B210" s="10" t="s">
        <v>211</v>
      </c>
      <c r="C210" s="10">
        <v>1966</v>
      </c>
      <c r="D210" s="10" t="s">
        <v>1423</v>
      </c>
      <c r="E210" s="10" t="s">
        <v>1279</v>
      </c>
      <c r="F210" s="10" t="s">
        <v>1039</v>
      </c>
      <c r="G210" s="10" t="s">
        <v>764</v>
      </c>
    </row>
    <row r="211" spans="1:7" x14ac:dyDescent="0.25">
      <c r="A211" s="10" t="s">
        <v>485</v>
      </c>
      <c r="B211" s="10" t="s">
        <v>212</v>
      </c>
      <c r="C211" s="10">
        <v>1975</v>
      </c>
      <c r="D211" s="10" t="s">
        <v>1306</v>
      </c>
      <c r="E211" s="10" t="s">
        <v>1424</v>
      </c>
      <c r="F211" s="10" t="s">
        <v>1040</v>
      </c>
      <c r="G211" s="10" t="s">
        <v>765</v>
      </c>
    </row>
    <row r="212" spans="1:7" x14ac:dyDescent="0.25">
      <c r="A212" s="10" t="s">
        <v>486</v>
      </c>
      <c r="B212" s="10" t="s">
        <v>213</v>
      </c>
      <c r="C212" s="10">
        <v>1994</v>
      </c>
      <c r="D212" s="10" t="s">
        <v>1425</v>
      </c>
      <c r="E212" s="10" t="s">
        <v>1327</v>
      </c>
      <c r="F212" s="10" t="s">
        <v>1041</v>
      </c>
      <c r="G212" s="10" t="s">
        <v>766</v>
      </c>
    </row>
    <row r="213" spans="1:7" x14ac:dyDescent="0.25">
      <c r="A213" s="10" t="s">
        <v>487</v>
      </c>
      <c r="B213" s="10" t="s">
        <v>214</v>
      </c>
      <c r="C213" s="10">
        <v>1965</v>
      </c>
      <c r="D213" s="10" t="s">
        <v>1194</v>
      </c>
      <c r="E213" s="10" t="s">
        <v>1253</v>
      </c>
      <c r="F213" s="10" t="s">
        <v>1042</v>
      </c>
      <c r="G213" s="10" t="s">
        <v>767</v>
      </c>
    </row>
    <row r="214" spans="1:7" x14ac:dyDescent="0.25">
      <c r="A214" s="10" t="s">
        <v>488</v>
      </c>
      <c r="B214" s="10" t="s">
        <v>215</v>
      </c>
      <c r="C214" s="10">
        <v>1950</v>
      </c>
      <c r="D214" s="10" t="s">
        <v>1426</v>
      </c>
      <c r="E214" s="10" t="s">
        <v>1287</v>
      </c>
      <c r="F214" s="10" t="s">
        <v>1043</v>
      </c>
      <c r="G214" s="10" t="s">
        <v>768</v>
      </c>
    </row>
    <row r="215" spans="1:7" x14ac:dyDescent="0.25">
      <c r="A215" s="10" t="s">
        <v>489</v>
      </c>
      <c r="B215" s="10" t="s">
        <v>216</v>
      </c>
      <c r="C215" s="10">
        <v>1964</v>
      </c>
      <c r="D215" s="10" t="s">
        <v>1303</v>
      </c>
      <c r="E215" s="10" t="s">
        <v>1289</v>
      </c>
      <c r="F215" s="10" t="s">
        <v>1044</v>
      </c>
      <c r="G215" s="10" t="s">
        <v>769</v>
      </c>
    </row>
    <row r="216" spans="1:7" x14ac:dyDescent="0.25">
      <c r="A216" s="10" t="s">
        <v>490</v>
      </c>
      <c r="B216" s="10" t="s">
        <v>217</v>
      </c>
      <c r="C216" s="10">
        <v>1997</v>
      </c>
      <c r="D216" s="10" t="s">
        <v>1278</v>
      </c>
      <c r="E216" s="10" t="s">
        <v>1427</v>
      </c>
      <c r="F216" s="10" t="s">
        <v>1045</v>
      </c>
      <c r="G216" s="10" t="s">
        <v>770</v>
      </c>
    </row>
    <row r="217" spans="1:7" x14ac:dyDescent="0.25">
      <c r="A217" s="10" t="s">
        <v>491</v>
      </c>
      <c r="B217" s="10" t="s">
        <v>218</v>
      </c>
      <c r="C217" s="10">
        <v>1950</v>
      </c>
      <c r="D217" s="10" t="s">
        <v>1406</v>
      </c>
      <c r="E217" s="10" t="s">
        <v>1388</v>
      </c>
      <c r="F217" s="10" t="s">
        <v>1046</v>
      </c>
      <c r="G217" s="10" t="s">
        <v>771</v>
      </c>
    </row>
    <row r="218" spans="1:7" x14ac:dyDescent="0.25">
      <c r="A218" s="10" t="s">
        <v>492</v>
      </c>
      <c r="B218" s="10" t="s">
        <v>219</v>
      </c>
      <c r="C218" s="10">
        <v>1981</v>
      </c>
      <c r="D218" s="10" t="s">
        <v>1385</v>
      </c>
      <c r="E218" s="10" t="s">
        <v>1271</v>
      </c>
      <c r="F218" s="10" t="s">
        <v>1047</v>
      </c>
      <c r="G218" s="10" t="s">
        <v>772</v>
      </c>
    </row>
    <row r="219" spans="1:7" x14ac:dyDescent="0.25">
      <c r="A219" s="10" t="s">
        <v>493</v>
      </c>
      <c r="B219" s="10" t="s">
        <v>220</v>
      </c>
      <c r="C219" s="10">
        <v>1968</v>
      </c>
      <c r="D219" s="10" t="s">
        <v>1211</v>
      </c>
      <c r="E219" s="10" t="s">
        <v>1210</v>
      </c>
      <c r="F219" s="10" t="s">
        <v>1048</v>
      </c>
      <c r="G219" s="10" t="s">
        <v>604</v>
      </c>
    </row>
    <row r="220" spans="1:7" x14ac:dyDescent="0.25">
      <c r="A220" s="10" t="s">
        <v>494</v>
      </c>
      <c r="B220" s="10" t="s">
        <v>221</v>
      </c>
      <c r="C220" s="10">
        <v>1959</v>
      </c>
      <c r="D220" s="10" t="s">
        <v>1385</v>
      </c>
      <c r="E220" s="10" t="s">
        <v>1357</v>
      </c>
      <c r="F220" s="10" t="s">
        <v>1049</v>
      </c>
      <c r="G220" s="10" t="s">
        <v>773</v>
      </c>
    </row>
    <row r="221" spans="1:7" x14ac:dyDescent="0.25">
      <c r="A221" s="10" t="s">
        <v>495</v>
      </c>
      <c r="B221" s="10" t="s">
        <v>222</v>
      </c>
      <c r="C221" s="10">
        <v>1993</v>
      </c>
      <c r="D221" s="10" t="s">
        <v>1428</v>
      </c>
      <c r="E221" s="10" t="s">
        <v>1343</v>
      </c>
      <c r="F221" s="10" t="s">
        <v>1050</v>
      </c>
      <c r="G221" s="10" t="s">
        <v>774</v>
      </c>
    </row>
    <row r="222" spans="1:7" x14ac:dyDescent="0.25">
      <c r="A222" s="10" t="s">
        <v>496</v>
      </c>
      <c r="B222" s="10" t="s">
        <v>223</v>
      </c>
      <c r="C222" s="10">
        <v>1951</v>
      </c>
      <c r="D222" s="10" t="s">
        <v>1280</v>
      </c>
      <c r="E222" s="10" t="s">
        <v>1255</v>
      </c>
      <c r="F222" s="10" t="s">
        <v>1051</v>
      </c>
      <c r="G222" s="10" t="s">
        <v>775</v>
      </c>
    </row>
    <row r="223" spans="1:7" x14ac:dyDescent="0.25">
      <c r="A223" s="10" t="s">
        <v>497</v>
      </c>
      <c r="B223" s="10" t="s">
        <v>224</v>
      </c>
      <c r="C223" s="10">
        <v>1952</v>
      </c>
      <c r="D223" s="10" t="s">
        <v>1429</v>
      </c>
      <c r="E223" s="10" t="s">
        <v>1430</v>
      </c>
      <c r="F223" s="10" t="s">
        <v>1052</v>
      </c>
      <c r="G223" s="10" t="s">
        <v>776</v>
      </c>
    </row>
    <row r="224" spans="1:7" x14ac:dyDescent="0.25">
      <c r="A224" s="10" t="s">
        <v>498</v>
      </c>
      <c r="B224" s="10" t="s">
        <v>225</v>
      </c>
      <c r="C224" s="10">
        <v>1949</v>
      </c>
      <c r="D224" s="10" t="s">
        <v>1282</v>
      </c>
      <c r="E224" s="10" t="s">
        <v>1373</v>
      </c>
      <c r="F224" s="10" t="s">
        <v>1053</v>
      </c>
      <c r="G224" s="10" t="s">
        <v>777</v>
      </c>
    </row>
    <row r="225" spans="1:7" x14ac:dyDescent="0.25">
      <c r="A225" s="10" t="s">
        <v>499</v>
      </c>
      <c r="B225" s="10" t="s">
        <v>226</v>
      </c>
      <c r="C225" s="10">
        <v>1994</v>
      </c>
      <c r="D225" s="10" t="s">
        <v>1431</v>
      </c>
      <c r="E225" s="10" t="s">
        <v>1432</v>
      </c>
      <c r="F225" s="10" t="s">
        <v>1054</v>
      </c>
      <c r="G225" s="10" t="s">
        <v>778</v>
      </c>
    </row>
    <row r="226" spans="1:7" x14ac:dyDescent="0.25">
      <c r="A226" s="10" t="s">
        <v>500</v>
      </c>
      <c r="B226" s="10" t="s">
        <v>227</v>
      </c>
      <c r="C226" s="10">
        <v>1965</v>
      </c>
      <c r="D226" s="10" t="s">
        <v>1413</v>
      </c>
      <c r="E226" s="10" t="s">
        <v>1433</v>
      </c>
      <c r="F226" s="10" t="s">
        <v>1055</v>
      </c>
      <c r="G226" s="10" t="s">
        <v>779</v>
      </c>
    </row>
    <row r="227" spans="1:7" x14ac:dyDescent="0.25">
      <c r="A227" s="10" t="s">
        <v>501</v>
      </c>
      <c r="B227" s="10" t="s">
        <v>228</v>
      </c>
      <c r="C227" s="10">
        <v>1982</v>
      </c>
      <c r="D227" s="10" t="s">
        <v>1270</v>
      </c>
      <c r="E227" s="10" t="s">
        <v>1434</v>
      </c>
      <c r="F227" s="10" t="s">
        <v>1056</v>
      </c>
      <c r="G227" s="10" t="s">
        <v>780</v>
      </c>
    </row>
    <row r="228" spans="1:7" x14ac:dyDescent="0.25">
      <c r="A228" s="10" t="s">
        <v>278</v>
      </c>
      <c r="B228" s="10" t="s">
        <v>229</v>
      </c>
      <c r="C228" s="10">
        <v>2006</v>
      </c>
      <c r="D228" s="10" t="s">
        <v>1418</v>
      </c>
      <c r="E228" s="10" t="s">
        <v>1435</v>
      </c>
      <c r="F228" s="10" t="s">
        <v>1057</v>
      </c>
      <c r="G228" s="10" t="s">
        <v>781</v>
      </c>
    </row>
    <row r="229" spans="1:7" x14ac:dyDescent="0.25">
      <c r="A229" s="10" t="s">
        <v>502</v>
      </c>
      <c r="B229" s="10" t="s">
        <v>230</v>
      </c>
      <c r="C229" s="10">
        <v>1949</v>
      </c>
      <c r="D229" s="10" t="s">
        <v>1436</v>
      </c>
      <c r="E229" s="10" t="s">
        <v>1437</v>
      </c>
      <c r="F229" s="10" t="s">
        <v>1058</v>
      </c>
      <c r="G229" s="10" t="s">
        <v>782</v>
      </c>
    </row>
    <row r="230" spans="1:7" x14ac:dyDescent="0.25">
      <c r="A230" s="10" t="s">
        <v>503</v>
      </c>
      <c r="B230" s="10" t="s">
        <v>231</v>
      </c>
      <c r="C230" s="10">
        <v>1994</v>
      </c>
      <c r="D230" s="10" t="s">
        <v>1438</v>
      </c>
      <c r="E230" s="10" t="s">
        <v>1375</v>
      </c>
      <c r="F230" s="10" t="s">
        <v>1059</v>
      </c>
      <c r="G230" s="10" t="s">
        <v>783</v>
      </c>
    </row>
    <row r="231" spans="1:7" x14ac:dyDescent="0.25">
      <c r="A231" s="10" t="s">
        <v>504</v>
      </c>
      <c r="B231" s="10" t="s">
        <v>232</v>
      </c>
      <c r="C231" s="10">
        <v>1957</v>
      </c>
      <c r="D231" s="10" t="s">
        <v>1280</v>
      </c>
      <c r="E231" s="10" t="s">
        <v>1337</v>
      </c>
      <c r="F231" s="10" t="s">
        <v>1060</v>
      </c>
      <c r="G231" s="10" t="s">
        <v>784</v>
      </c>
    </row>
    <row r="232" spans="1:7" x14ac:dyDescent="0.25">
      <c r="A232" s="10" t="s">
        <v>505</v>
      </c>
      <c r="B232" s="10" t="s">
        <v>233</v>
      </c>
      <c r="C232" s="10">
        <v>1966</v>
      </c>
      <c r="D232" s="10" t="s">
        <v>1381</v>
      </c>
      <c r="E232" s="10" t="s">
        <v>1439</v>
      </c>
      <c r="F232" s="10" t="s">
        <v>1061</v>
      </c>
      <c r="G232" s="10" t="s">
        <v>598</v>
      </c>
    </row>
    <row r="233" spans="1:7" x14ac:dyDescent="0.25">
      <c r="A233" s="10" t="s">
        <v>506</v>
      </c>
      <c r="B233" s="10" t="s">
        <v>234</v>
      </c>
      <c r="C233" s="10">
        <v>1988</v>
      </c>
      <c r="D233" s="10" t="s">
        <v>1428</v>
      </c>
      <c r="E233" s="10" t="s">
        <v>1440</v>
      </c>
      <c r="F233" s="10" t="s">
        <v>1062</v>
      </c>
      <c r="G233" s="10" t="s">
        <v>785</v>
      </c>
    </row>
    <row r="234" spans="1:7" x14ac:dyDescent="0.25">
      <c r="A234" s="10" t="s">
        <v>507</v>
      </c>
      <c r="B234" s="10" t="s">
        <v>235</v>
      </c>
      <c r="C234" s="10">
        <v>1988</v>
      </c>
      <c r="D234" s="10" t="s">
        <v>1374</v>
      </c>
      <c r="E234" s="10" t="s">
        <v>1277</v>
      </c>
      <c r="F234" s="10" t="s">
        <v>1063</v>
      </c>
      <c r="G234" s="10" t="s">
        <v>786</v>
      </c>
    </row>
    <row r="235" spans="1:7" x14ac:dyDescent="0.25">
      <c r="A235" s="10" t="s">
        <v>508</v>
      </c>
      <c r="B235" s="10" t="s">
        <v>236</v>
      </c>
      <c r="C235" s="10">
        <v>1964</v>
      </c>
      <c r="D235" s="10" t="s">
        <v>1342</v>
      </c>
      <c r="E235" s="10" t="s">
        <v>1134</v>
      </c>
      <c r="F235" s="10" t="s">
        <v>1064</v>
      </c>
      <c r="G235" s="10" t="s">
        <v>787</v>
      </c>
    </row>
    <row r="236" spans="1:7" x14ac:dyDescent="0.25">
      <c r="A236" s="10" t="s">
        <v>509</v>
      </c>
      <c r="B236" s="10" t="s">
        <v>237</v>
      </c>
      <c r="C236" s="10">
        <v>1969</v>
      </c>
      <c r="D236" s="10" t="s">
        <v>1441</v>
      </c>
      <c r="E236" s="10" t="s">
        <v>1265</v>
      </c>
      <c r="F236" s="10" t="s">
        <v>1065</v>
      </c>
      <c r="G236" s="10" t="s">
        <v>788</v>
      </c>
    </row>
    <row r="237" spans="1:7" x14ac:dyDescent="0.25">
      <c r="A237" s="10" t="s">
        <v>510</v>
      </c>
      <c r="B237" s="10" t="s">
        <v>238</v>
      </c>
      <c r="C237" s="10">
        <v>1991</v>
      </c>
      <c r="D237" s="10" t="s">
        <v>1316</v>
      </c>
      <c r="E237" s="10" t="s">
        <v>1383</v>
      </c>
      <c r="F237" s="10" t="s">
        <v>1066</v>
      </c>
      <c r="G237" s="10" t="s">
        <v>789</v>
      </c>
    </row>
    <row r="238" spans="1:7" x14ac:dyDescent="0.25">
      <c r="A238" s="10" t="s">
        <v>511</v>
      </c>
      <c r="B238" s="10" t="s">
        <v>239</v>
      </c>
      <c r="C238" s="10">
        <v>1963</v>
      </c>
      <c r="D238" s="10" t="s">
        <v>1442</v>
      </c>
      <c r="E238" s="10" t="s">
        <v>1354</v>
      </c>
      <c r="F238" s="10" t="s">
        <v>1067</v>
      </c>
      <c r="G238" s="10" t="s">
        <v>790</v>
      </c>
    </row>
    <row r="239" spans="1:7" x14ac:dyDescent="0.25">
      <c r="A239" s="10" t="s">
        <v>512</v>
      </c>
      <c r="B239" s="10" t="s">
        <v>240</v>
      </c>
      <c r="C239" s="10">
        <v>1975</v>
      </c>
      <c r="D239" s="10" t="s">
        <v>1443</v>
      </c>
      <c r="E239" s="10" t="s">
        <v>1311</v>
      </c>
      <c r="F239" s="10" t="s">
        <v>1068</v>
      </c>
      <c r="G239" s="10" t="s">
        <v>791</v>
      </c>
    </row>
    <row r="240" spans="1:7" x14ac:dyDescent="0.25">
      <c r="A240" s="10" t="s">
        <v>513</v>
      </c>
      <c r="B240" s="10" t="s">
        <v>241</v>
      </c>
      <c r="C240" s="10">
        <v>1958</v>
      </c>
      <c r="D240" s="10" t="s">
        <v>1444</v>
      </c>
      <c r="E240" s="10" t="s">
        <v>1369</v>
      </c>
      <c r="F240" s="10" t="s">
        <v>1069</v>
      </c>
      <c r="G240" s="10" t="s">
        <v>792</v>
      </c>
    </row>
    <row r="241" spans="1:7" x14ac:dyDescent="0.25">
      <c r="A241" s="10" t="s">
        <v>514</v>
      </c>
      <c r="B241" s="10" t="s">
        <v>2</v>
      </c>
      <c r="C241" s="10">
        <v>2003</v>
      </c>
      <c r="D241" s="10" t="s">
        <v>1445</v>
      </c>
      <c r="E241" s="10" t="s">
        <v>1357</v>
      </c>
      <c r="F241" s="10" t="s">
        <v>1070</v>
      </c>
      <c r="G241" s="10" t="s">
        <v>793</v>
      </c>
    </row>
    <row r="242" spans="1:7" x14ac:dyDescent="0.25">
      <c r="A242" s="10" t="s">
        <v>515</v>
      </c>
      <c r="B242" s="10" t="s">
        <v>242</v>
      </c>
      <c r="C242" s="10">
        <v>1980</v>
      </c>
      <c r="D242" s="10" t="s">
        <v>1355</v>
      </c>
      <c r="E242" s="10" t="s">
        <v>1430</v>
      </c>
      <c r="F242" s="10" t="s">
        <v>1071</v>
      </c>
      <c r="G242" s="10" t="s">
        <v>794</v>
      </c>
    </row>
    <row r="243" spans="1:7" x14ac:dyDescent="0.25">
      <c r="A243" s="10" t="s">
        <v>516</v>
      </c>
      <c r="B243" s="10" t="s">
        <v>243</v>
      </c>
      <c r="C243" s="10">
        <v>1962</v>
      </c>
      <c r="D243" s="10" t="s">
        <v>1412</v>
      </c>
      <c r="E243" s="10" t="s">
        <v>1336</v>
      </c>
      <c r="F243" s="10" t="s">
        <v>1072</v>
      </c>
      <c r="G243" s="10" t="s">
        <v>795</v>
      </c>
    </row>
    <row r="244" spans="1:7" x14ac:dyDescent="0.25">
      <c r="A244" s="10" t="s">
        <v>517</v>
      </c>
      <c r="B244" s="10" t="s">
        <v>244</v>
      </c>
      <c r="C244" s="10">
        <v>2005</v>
      </c>
      <c r="D244" s="10" t="s">
        <v>1315</v>
      </c>
      <c r="E244" s="10" t="s">
        <v>1292</v>
      </c>
      <c r="F244" s="10" t="s">
        <v>1073</v>
      </c>
      <c r="G244" s="10" t="s">
        <v>796</v>
      </c>
    </row>
    <row r="245" spans="1:7" x14ac:dyDescent="0.25">
      <c r="A245" s="10" t="s">
        <v>518</v>
      </c>
      <c r="B245" s="10" t="s">
        <v>245</v>
      </c>
      <c r="C245" s="10">
        <v>1954</v>
      </c>
      <c r="D245" s="10" t="s">
        <v>1428</v>
      </c>
      <c r="E245" s="10" t="s">
        <v>1391</v>
      </c>
      <c r="F245" s="10" t="s">
        <v>1074</v>
      </c>
      <c r="G245" s="10" t="s">
        <v>797</v>
      </c>
    </row>
    <row r="246" spans="1:7" x14ac:dyDescent="0.25">
      <c r="A246" s="10" t="s">
        <v>519</v>
      </c>
      <c r="B246" s="10" t="s">
        <v>246</v>
      </c>
      <c r="C246" s="10">
        <v>1997</v>
      </c>
      <c r="D246" s="10" t="s">
        <v>1389</v>
      </c>
      <c r="E246" s="10" t="s">
        <v>1446</v>
      </c>
      <c r="F246" s="10" t="s">
        <v>1075</v>
      </c>
      <c r="G246" s="10" t="s">
        <v>798</v>
      </c>
    </row>
    <row r="247" spans="1:7" x14ac:dyDescent="0.25">
      <c r="A247" s="10" t="s">
        <v>520</v>
      </c>
      <c r="B247" s="10" t="s">
        <v>247</v>
      </c>
      <c r="C247" s="10">
        <v>1998</v>
      </c>
      <c r="D247" s="10" t="s">
        <v>1438</v>
      </c>
      <c r="E247" s="10" t="s">
        <v>1447</v>
      </c>
      <c r="F247" s="10" t="s">
        <v>1076</v>
      </c>
      <c r="G247" s="10" t="s">
        <v>799</v>
      </c>
    </row>
    <row r="248" spans="1:7" x14ac:dyDescent="0.25">
      <c r="A248" s="10" t="s">
        <v>521</v>
      </c>
      <c r="B248" s="10" t="s">
        <v>248</v>
      </c>
      <c r="C248" s="10">
        <v>1955</v>
      </c>
      <c r="D248" s="10" t="s">
        <v>1111</v>
      </c>
      <c r="E248" s="10" t="s">
        <v>1437</v>
      </c>
      <c r="F248" s="10" t="s">
        <v>1077</v>
      </c>
      <c r="G248" s="10" t="s">
        <v>800</v>
      </c>
    </row>
    <row r="249" spans="1:7" x14ac:dyDescent="0.25">
      <c r="A249" s="10" t="s">
        <v>522</v>
      </c>
      <c r="B249" s="10" t="s">
        <v>249</v>
      </c>
      <c r="C249" s="10">
        <v>1983</v>
      </c>
      <c r="D249" s="10" t="s">
        <v>1448</v>
      </c>
      <c r="E249" s="10" t="s">
        <v>1341</v>
      </c>
      <c r="F249" s="10" t="s">
        <v>1078</v>
      </c>
      <c r="G249" s="10" t="s">
        <v>801</v>
      </c>
    </row>
    <row r="250" spans="1:7" x14ac:dyDescent="0.25">
      <c r="A250" s="10" t="s">
        <v>523</v>
      </c>
      <c r="B250" s="10" t="s">
        <v>250</v>
      </c>
      <c r="C250" s="10">
        <v>2006</v>
      </c>
      <c r="D250" s="10" t="s">
        <v>1273</v>
      </c>
      <c r="E250" s="10" t="s">
        <v>1368</v>
      </c>
      <c r="F250" s="10" t="s">
        <v>1079</v>
      </c>
      <c r="G250" s="10" t="s">
        <v>802</v>
      </c>
    </row>
    <row r="251" spans="1:7" x14ac:dyDescent="0.25">
      <c r="A251" s="10" t="s">
        <v>524</v>
      </c>
      <c r="B251" s="10" t="s">
        <v>251</v>
      </c>
      <c r="C251" s="10">
        <v>1973</v>
      </c>
      <c r="D251" s="10" t="s">
        <v>1228</v>
      </c>
      <c r="E251" s="10" t="s">
        <v>1334</v>
      </c>
      <c r="F251" s="10" t="s">
        <v>1080</v>
      </c>
      <c r="G251" s="10" t="s">
        <v>803</v>
      </c>
    </row>
    <row r="252" spans="1:7" x14ac:dyDescent="0.25">
      <c r="A252" s="10" t="s">
        <v>525</v>
      </c>
      <c r="B252" s="10" t="s">
        <v>252</v>
      </c>
      <c r="C252" s="10">
        <v>1999</v>
      </c>
      <c r="D252" s="10" t="s">
        <v>1281</v>
      </c>
      <c r="E252" s="10" t="s">
        <v>1430</v>
      </c>
      <c r="F252" s="10" t="s">
        <v>1081</v>
      </c>
      <c r="G252" s="10" t="s">
        <v>804</v>
      </c>
    </row>
    <row r="253" spans="1:7" x14ac:dyDescent="0.25">
      <c r="A253" s="10" t="s">
        <v>526</v>
      </c>
      <c r="B253" s="10" t="s">
        <v>253</v>
      </c>
      <c r="C253" s="10">
        <v>2006</v>
      </c>
      <c r="D253" s="10" t="s">
        <v>1449</v>
      </c>
      <c r="E253" s="10" t="s">
        <v>1450</v>
      </c>
      <c r="F253" s="10" t="s">
        <v>1082</v>
      </c>
      <c r="G253" s="10" t="s">
        <v>805</v>
      </c>
    </row>
    <row r="254" spans="1:7" x14ac:dyDescent="0.25">
      <c r="A254" s="10" t="s">
        <v>527</v>
      </c>
      <c r="B254" s="10" t="s">
        <v>254</v>
      </c>
      <c r="C254" s="10">
        <v>1961</v>
      </c>
      <c r="D254" s="10" t="s">
        <v>1451</v>
      </c>
      <c r="E254" s="10" t="s">
        <v>1287</v>
      </c>
      <c r="F254" s="10" t="s">
        <v>1083</v>
      </c>
      <c r="G254" s="10" t="s">
        <v>806</v>
      </c>
    </row>
    <row r="255" spans="1:7" x14ac:dyDescent="0.25">
      <c r="A255" s="10" t="s">
        <v>528</v>
      </c>
      <c r="B255" s="10" t="s">
        <v>255</v>
      </c>
      <c r="C255" s="10">
        <v>1989</v>
      </c>
      <c r="D255" s="10" t="s">
        <v>1345</v>
      </c>
      <c r="E255" s="10" t="s">
        <v>1323</v>
      </c>
      <c r="F255" s="10" t="s">
        <v>1084</v>
      </c>
      <c r="G255" s="10" t="s">
        <v>807</v>
      </c>
    </row>
    <row r="256" spans="1:7" x14ac:dyDescent="0.25">
      <c r="A256" s="10" t="s">
        <v>529</v>
      </c>
      <c r="B256" s="10" t="s">
        <v>256</v>
      </c>
      <c r="C256" s="10">
        <v>1958</v>
      </c>
      <c r="D256" s="10" t="s">
        <v>1389</v>
      </c>
      <c r="E256" s="10" t="s">
        <v>1287</v>
      </c>
      <c r="F256" s="10" t="s">
        <v>1085</v>
      </c>
      <c r="G256" s="10" t="s">
        <v>808</v>
      </c>
    </row>
    <row r="257" spans="1:7" x14ac:dyDescent="0.25">
      <c r="A257" s="10" t="s">
        <v>530</v>
      </c>
      <c r="B257" s="10" t="s">
        <v>257</v>
      </c>
      <c r="C257" s="10">
        <v>1956</v>
      </c>
      <c r="D257" s="10" t="s">
        <v>1320</v>
      </c>
      <c r="E257" s="10" t="s">
        <v>1427</v>
      </c>
      <c r="F257" s="10" t="s">
        <v>1086</v>
      </c>
      <c r="G257" s="10" t="s">
        <v>809</v>
      </c>
    </row>
    <row r="258" spans="1:7" x14ac:dyDescent="0.25">
      <c r="A258" s="10" t="s">
        <v>531</v>
      </c>
      <c r="B258" s="10" t="s">
        <v>258</v>
      </c>
      <c r="C258" s="10">
        <v>1953</v>
      </c>
      <c r="D258" s="10" t="s">
        <v>1266</v>
      </c>
      <c r="E258" s="10" t="s">
        <v>1420</v>
      </c>
      <c r="F258" s="10" t="s">
        <v>1087</v>
      </c>
      <c r="G258" s="10" t="s">
        <v>810</v>
      </c>
    </row>
    <row r="259" spans="1:7" x14ac:dyDescent="0.25">
      <c r="A259" s="10" t="s">
        <v>532</v>
      </c>
      <c r="B259" s="10" t="s">
        <v>259</v>
      </c>
      <c r="C259" s="10">
        <v>1973</v>
      </c>
      <c r="D259" s="10" t="s">
        <v>1113</v>
      </c>
      <c r="E259" s="10" t="s">
        <v>1114</v>
      </c>
      <c r="F259" s="10" t="s">
        <v>1088</v>
      </c>
      <c r="G259" s="10" t="s">
        <v>811</v>
      </c>
    </row>
    <row r="260" spans="1:7" x14ac:dyDescent="0.25">
      <c r="A260" s="10" t="s">
        <v>533</v>
      </c>
      <c r="B260" s="10" t="s">
        <v>260</v>
      </c>
      <c r="C260" s="10">
        <v>1960</v>
      </c>
      <c r="D260" s="10" t="s">
        <v>1115</v>
      </c>
      <c r="E260" s="10" t="s">
        <v>1116</v>
      </c>
      <c r="F260" s="10" t="s">
        <v>1089</v>
      </c>
      <c r="G260" s="10" t="s">
        <v>812</v>
      </c>
    </row>
    <row r="261" spans="1:7" x14ac:dyDescent="0.25">
      <c r="A261" s="10" t="s">
        <v>534</v>
      </c>
      <c r="B261" s="10" t="s">
        <v>261</v>
      </c>
      <c r="C261" s="10">
        <v>1976</v>
      </c>
      <c r="D261" s="10" t="s">
        <v>1117</v>
      </c>
      <c r="E261" s="10" t="s">
        <v>1118</v>
      </c>
      <c r="F261" s="10" t="s">
        <v>1090</v>
      </c>
      <c r="G261" s="10" t="s">
        <v>813</v>
      </c>
    </row>
    <row r="262" spans="1:7" x14ac:dyDescent="0.25">
      <c r="A262" s="10" t="s">
        <v>535</v>
      </c>
      <c r="B262" s="10" t="s">
        <v>262</v>
      </c>
      <c r="C262" s="10">
        <v>1996</v>
      </c>
      <c r="D262" s="10" t="s">
        <v>1119</v>
      </c>
      <c r="E262" s="10" t="s">
        <v>1120</v>
      </c>
      <c r="F262" s="10" t="s">
        <v>1091</v>
      </c>
      <c r="G262" s="10" t="s">
        <v>814</v>
      </c>
    </row>
    <row r="263" spans="1:7" x14ac:dyDescent="0.25">
      <c r="A263" s="10" t="s">
        <v>536</v>
      </c>
      <c r="B263" s="10" t="s">
        <v>263</v>
      </c>
      <c r="C263" s="10">
        <v>1988</v>
      </c>
      <c r="D263" s="10" t="s">
        <v>1121</v>
      </c>
      <c r="E263" s="10" t="s">
        <v>1122</v>
      </c>
      <c r="F263" s="10" t="s">
        <v>1092</v>
      </c>
      <c r="G263" s="10" t="s">
        <v>815</v>
      </c>
    </row>
    <row r="264" spans="1:7" x14ac:dyDescent="0.25">
      <c r="A264" s="10" t="s">
        <v>537</v>
      </c>
      <c r="B264" s="10" t="s">
        <v>264</v>
      </c>
      <c r="C264" s="10">
        <v>1967</v>
      </c>
      <c r="D264" s="10" t="s">
        <v>1123</v>
      </c>
      <c r="E264" s="10" t="s">
        <v>1124</v>
      </c>
      <c r="F264" s="10" t="s">
        <v>1093</v>
      </c>
      <c r="G264" s="10" t="s">
        <v>816</v>
      </c>
    </row>
    <row r="265" spans="1:7" x14ac:dyDescent="0.25">
      <c r="A265" s="10" t="s">
        <v>538</v>
      </c>
      <c r="B265" s="10" t="s">
        <v>265</v>
      </c>
      <c r="C265" s="10">
        <v>1949</v>
      </c>
      <c r="D265" s="10" t="s">
        <v>1125</v>
      </c>
      <c r="E265" s="10" t="s">
        <v>1126</v>
      </c>
      <c r="F265" s="10" t="s">
        <v>1094</v>
      </c>
      <c r="G265" s="10" t="s">
        <v>817</v>
      </c>
    </row>
    <row r="266" spans="1:7" x14ac:dyDescent="0.25">
      <c r="A266" s="10" t="s">
        <v>539</v>
      </c>
      <c r="B266" s="10" t="s">
        <v>266</v>
      </c>
      <c r="C266" s="10">
        <v>1989</v>
      </c>
      <c r="D266" s="10" t="s">
        <v>1127</v>
      </c>
      <c r="E266" s="10" t="s">
        <v>1128</v>
      </c>
      <c r="F266" s="10" t="s">
        <v>1095</v>
      </c>
      <c r="G266" s="10" t="s">
        <v>818</v>
      </c>
    </row>
    <row r="267" spans="1:7" x14ac:dyDescent="0.25">
      <c r="A267" s="10" t="s">
        <v>540</v>
      </c>
      <c r="B267" s="10" t="s">
        <v>267</v>
      </c>
      <c r="C267" s="10">
        <v>1962</v>
      </c>
      <c r="D267" s="10" t="s">
        <v>1110</v>
      </c>
      <c r="E267" s="10" t="s">
        <v>1129</v>
      </c>
      <c r="F267" s="10" t="s">
        <v>1096</v>
      </c>
      <c r="G267" s="10" t="s">
        <v>819</v>
      </c>
    </row>
    <row r="268" spans="1:7" x14ac:dyDescent="0.25">
      <c r="A268" s="10" t="s">
        <v>541</v>
      </c>
      <c r="B268" s="10" t="s">
        <v>268</v>
      </c>
      <c r="C268" s="10">
        <v>1966</v>
      </c>
      <c r="D268" s="10" t="s">
        <v>1130</v>
      </c>
      <c r="E268" s="10" t="s">
        <v>1131</v>
      </c>
      <c r="F268" s="10" t="s">
        <v>1097</v>
      </c>
      <c r="G268" s="10" t="s">
        <v>820</v>
      </c>
    </row>
    <row r="269" spans="1:7" x14ac:dyDescent="0.25">
      <c r="A269" s="10" t="s">
        <v>542</v>
      </c>
      <c r="B269" s="10" t="s">
        <v>269</v>
      </c>
      <c r="C269" s="10">
        <v>2000</v>
      </c>
      <c r="D269" s="10" t="s">
        <v>1132</v>
      </c>
      <c r="E269" s="10" t="s">
        <v>1133</v>
      </c>
      <c r="F269" s="10" t="s">
        <v>1098</v>
      </c>
      <c r="G269" s="10" t="s">
        <v>821</v>
      </c>
    </row>
    <row r="270" spans="1:7" x14ac:dyDescent="0.25">
      <c r="A270" s="10" t="s">
        <v>543</v>
      </c>
      <c r="B270" s="10" t="s">
        <v>270</v>
      </c>
      <c r="C270" s="10">
        <v>1955</v>
      </c>
      <c r="D270" s="10" t="s">
        <v>1134</v>
      </c>
      <c r="E270" s="10" t="s">
        <v>1135</v>
      </c>
      <c r="F270" s="10" t="s">
        <v>1099</v>
      </c>
      <c r="G270" s="10" t="s">
        <v>562</v>
      </c>
    </row>
    <row r="271" spans="1:7" x14ac:dyDescent="0.25">
      <c r="A271" s="10" t="s">
        <v>544</v>
      </c>
      <c r="B271" s="10" t="s">
        <v>271</v>
      </c>
      <c r="C271" s="10">
        <v>1969</v>
      </c>
      <c r="D271" s="10" t="s">
        <v>1136</v>
      </c>
      <c r="E271" s="10" t="s">
        <v>1137</v>
      </c>
      <c r="F271" s="10" t="s">
        <v>1100</v>
      </c>
      <c r="G271" s="10" t="s">
        <v>822</v>
      </c>
    </row>
    <row r="272" spans="1:7" x14ac:dyDescent="0.25">
      <c r="A272" s="10" t="s">
        <v>545</v>
      </c>
      <c r="B272" s="10" t="s">
        <v>272</v>
      </c>
      <c r="C272" s="10">
        <v>1994</v>
      </c>
      <c r="D272" s="10" t="s">
        <v>1138</v>
      </c>
      <c r="E272" s="10" t="s">
        <v>1139</v>
      </c>
      <c r="F272" s="10" t="s">
        <v>1101</v>
      </c>
      <c r="G272" s="10" t="s">
        <v>823</v>
      </c>
    </row>
    <row r="273" spans="1:7" x14ac:dyDescent="0.25">
      <c r="A273" s="10" t="s">
        <v>546</v>
      </c>
      <c r="B273" s="10" t="s">
        <v>273</v>
      </c>
      <c r="C273" s="10">
        <v>1968</v>
      </c>
      <c r="D273" s="10" t="s">
        <v>1141</v>
      </c>
      <c r="E273" s="10" t="s">
        <v>1142</v>
      </c>
      <c r="F273" s="10" t="s">
        <v>1102</v>
      </c>
      <c r="G273" s="10" t="s">
        <v>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opLeftCell="A216" workbookViewId="0">
      <selection activeCell="F2" sqref="F2"/>
    </sheetView>
  </sheetViews>
  <sheetFormatPr defaultRowHeight="15" x14ac:dyDescent="0.25"/>
  <cols>
    <col min="1" max="1" width="4.7109375" style="10" bestFit="1" customWidth="1"/>
    <col min="2" max="2" width="5.85546875" style="10" bestFit="1" customWidth="1"/>
    <col min="3" max="3" width="7.28515625" style="10" bestFit="1" customWidth="1"/>
    <col min="4" max="5" width="10.7109375" style="10" bestFit="1" customWidth="1"/>
    <col min="6" max="6" width="9.7109375" style="10" bestFit="1" customWidth="1"/>
    <col min="7" max="7" width="18.28515625" bestFit="1" customWidth="1"/>
    <col min="8" max="8" width="16.5703125" bestFit="1" customWidth="1"/>
    <col min="9" max="9" width="15.7109375" customWidth="1"/>
    <col min="10" max="10" width="13.85546875" bestFit="1" customWidth="1"/>
    <col min="11" max="11" width="11" style="10" customWidth="1"/>
    <col min="12" max="16384" width="9.140625" style="10"/>
  </cols>
  <sheetData>
    <row r="1" spans="1:11" ht="45" x14ac:dyDescent="0.25">
      <c r="A1" s="7" t="s">
        <v>548</v>
      </c>
      <c r="B1" s="20" t="s">
        <v>1</v>
      </c>
      <c r="C1" s="7" t="s">
        <v>547</v>
      </c>
      <c r="D1" s="7" t="s">
        <v>1460</v>
      </c>
      <c r="E1" s="7" t="s">
        <v>1461</v>
      </c>
      <c r="F1" s="7" t="s">
        <v>1453</v>
      </c>
      <c r="G1" s="7" t="s">
        <v>1472</v>
      </c>
      <c r="H1" s="7" t="s">
        <v>1473</v>
      </c>
      <c r="I1" s="7" t="s">
        <v>1474</v>
      </c>
      <c r="J1" s="7" t="s">
        <v>1475</v>
      </c>
      <c r="K1" s="11"/>
    </row>
    <row r="2" spans="1:11" x14ac:dyDescent="0.25">
      <c r="A2" s="10" t="str">
        <f>'NL Municipalities'!A2</f>
        <v>001</v>
      </c>
      <c r="B2" s="10" t="s">
        <v>6</v>
      </c>
      <c r="C2" s="10">
        <v>1</v>
      </c>
      <c r="D2" s="10">
        <v>1412</v>
      </c>
      <c r="E2" s="10">
        <v>1170</v>
      </c>
      <c r="F2" s="10">
        <v>2.48</v>
      </c>
      <c r="G2" s="21">
        <f>(D2-E2)/E2</f>
        <v>0.20683760683760682</v>
      </c>
      <c r="H2" s="22">
        <f>E2/F2</f>
        <v>471.77419354838707</v>
      </c>
      <c r="I2" t="str">
        <f>IF(G2 &lt; 0, "Out Migration","")</f>
        <v/>
      </c>
      <c r="J2" t="str">
        <f>IF(AND(H2 &gt;= 0, H2 &lt; 50), Controls!$C$6, IF(AND(H2 &gt;= 50, H2 &lt; 100), Controls!$C$7, IF(AND(H2 &gt;= 100, H2 &lt; 300), Controls!$C$8, IF(AND(H2 &gt;= 300, H2 &lt; 500), Controls!$C$9, IF(AND(H2 &gt;= 500, H2 &lt; 1000), Controls!$C$10, Controls!$C$11)))))</f>
        <v>Low Medium</v>
      </c>
    </row>
    <row r="3" spans="1:11" x14ac:dyDescent="0.25">
      <c r="A3" s="10" t="str">
        <f>'NL Municipalities'!A3</f>
        <v>002</v>
      </c>
      <c r="B3" s="10" t="s">
        <v>6</v>
      </c>
      <c r="C3" s="10">
        <v>1</v>
      </c>
      <c r="D3" s="10">
        <v>546</v>
      </c>
      <c r="E3" s="10">
        <v>571</v>
      </c>
      <c r="F3" s="10">
        <v>12.06</v>
      </c>
      <c r="G3" s="21">
        <f t="shared" ref="G3:G66" si="0">(D3-E3)/E3</f>
        <v>-4.3782837127845885E-2</v>
      </c>
      <c r="H3" s="22">
        <f t="shared" ref="H3:H66" si="1">E3/F3</f>
        <v>47.346600331674956</v>
      </c>
      <c r="I3" t="str">
        <f>IF(G3 &lt; 0, "Out Migration","")</f>
        <v>Out Migration</v>
      </c>
      <c r="J3" t="str">
        <f>IF(AND(H3 &gt;= 0, H3 &lt; 50), Controls!$C$6, IF(AND(H3 &gt;= 50, H3 &lt; 100), Controls!$C$7, IF(AND(H3 &gt;= 100, H3 &lt; 300), Controls!$C$8, IF(AND(H3 &gt;= 300, H3 &lt; 500), Controls!$C$9, IF(AND(H3 &gt;= 500, H3 &lt; 1000), Controls!$C$10, Controls!$C$11)))))</f>
        <v>Very Very Low</v>
      </c>
    </row>
    <row r="4" spans="1:11" x14ac:dyDescent="0.25">
      <c r="A4" s="10" t="str">
        <f>'NL Municipalities'!A4</f>
        <v>003</v>
      </c>
      <c r="B4" s="10" t="s">
        <v>6</v>
      </c>
      <c r="C4" s="10">
        <v>7</v>
      </c>
      <c r="D4" s="10">
        <v>649</v>
      </c>
      <c r="E4" s="10">
        <v>637</v>
      </c>
      <c r="F4" s="10">
        <v>3.79</v>
      </c>
      <c r="G4" s="21">
        <f t="shared" si="0"/>
        <v>1.8838304552590265E-2</v>
      </c>
      <c r="H4" s="22">
        <f t="shared" si="1"/>
        <v>168.07387862796833</v>
      </c>
      <c r="I4" t="str">
        <f t="shared" ref="I4:I67" si="2">IF(G4 &lt; 0, "Out Migration","")</f>
        <v/>
      </c>
      <c r="J4" t="str">
        <f>IF(AND(H4 &gt;= 0, H4 &lt; 50), Controls!$C$6, IF(AND(H4 &gt;= 50, H4 &lt; 100), Controls!$C$7, IF(AND(H4 &gt;= 100, H4 &lt; 300), Controls!$C$8, IF(AND(H4 &gt;= 300, H4 &lt; 500), Controls!$C$9, IF(AND(H4 &gt;= 500, H4 &lt; 1000), Controls!$C$10, Controls!$C$11)))))</f>
        <v>Low</v>
      </c>
    </row>
    <row r="5" spans="1:11" x14ac:dyDescent="0.25">
      <c r="A5" s="10" t="str">
        <f>'NL Municipalities'!A5</f>
        <v>004</v>
      </c>
      <c r="B5" s="10" t="s">
        <v>6</v>
      </c>
      <c r="C5" s="10">
        <v>8</v>
      </c>
      <c r="D5" s="10">
        <v>476</v>
      </c>
      <c r="E5" s="10">
        <v>517</v>
      </c>
      <c r="F5" s="10">
        <v>25.19</v>
      </c>
      <c r="G5" s="21">
        <f t="shared" si="0"/>
        <v>-7.9303675048355893E-2</v>
      </c>
      <c r="H5" s="22">
        <f t="shared" si="1"/>
        <v>20.524017467248907</v>
      </c>
      <c r="I5" t="str">
        <f t="shared" si="2"/>
        <v>Out Migration</v>
      </c>
      <c r="J5" t="str">
        <f>IF(AND(H5 &gt;= 0, H5 &lt; 50), Controls!$C$6, IF(AND(H5 &gt;= 50, H5 &lt; 100), Controls!$C$7, IF(AND(H5 &gt;= 100, H5 &lt; 300), Controls!$C$8, IF(AND(H5 &gt;= 300, H5 &lt; 500), Controls!$C$9, IF(AND(H5 &gt;= 500, H5 &lt; 1000), Controls!$C$10, Controls!$C$11)))))</f>
        <v>Very Very Low</v>
      </c>
    </row>
    <row r="6" spans="1:11" x14ac:dyDescent="0.25">
      <c r="A6" s="10" t="str">
        <f>'NL Municipalities'!A6</f>
        <v>005</v>
      </c>
      <c r="B6" s="10" t="s">
        <v>6</v>
      </c>
      <c r="C6" s="10">
        <v>5</v>
      </c>
      <c r="D6" s="10">
        <v>137</v>
      </c>
      <c r="E6" s="10">
        <v>140</v>
      </c>
      <c r="F6" s="10">
        <v>4.03</v>
      </c>
      <c r="G6" s="21">
        <f t="shared" si="0"/>
        <v>-2.1428571428571429E-2</v>
      </c>
      <c r="H6" s="22">
        <f t="shared" si="1"/>
        <v>34.739454094292803</v>
      </c>
      <c r="I6" t="str">
        <f t="shared" si="2"/>
        <v>Out Migration</v>
      </c>
      <c r="J6" t="str">
        <f>IF(AND(H6 &gt;= 0, H6 &lt; 50), Controls!$C$6, IF(AND(H6 &gt;= 50, H6 &lt; 100), Controls!$C$7, IF(AND(H6 &gt;= 100, H6 &lt; 300), Controls!$C$8, IF(AND(H6 &gt;= 300, H6 &lt; 500), Controls!$C$9, IF(AND(H6 &gt;= 500, H6 &lt; 1000), Controls!$C$10, Controls!$C$11)))))</f>
        <v>Very Very Low</v>
      </c>
    </row>
    <row r="7" spans="1:11" x14ac:dyDescent="0.25">
      <c r="A7" s="10" t="str">
        <f>'NL Municipalities'!A7</f>
        <v>006</v>
      </c>
      <c r="B7" s="10" t="s">
        <v>6</v>
      </c>
      <c r="C7" s="10">
        <v>0</v>
      </c>
      <c r="D7" s="10">
        <v>99</v>
      </c>
      <c r="E7" s="10">
        <v>100</v>
      </c>
      <c r="F7" s="10">
        <v>3.24</v>
      </c>
      <c r="G7" s="21">
        <f t="shared" si="0"/>
        <v>-0.01</v>
      </c>
      <c r="H7" s="22">
        <f t="shared" si="1"/>
        <v>30.864197530864196</v>
      </c>
      <c r="I7" t="str">
        <f t="shared" si="2"/>
        <v>Out Migration</v>
      </c>
      <c r="J7" t="str">
        <f>IF(AND(H7 &gt;= 0, H7 &lt; 50), Controls!$C$6, IF(AND(H7 &gt;= 50, H7 &lt; 100), Controls!$C$7, IF(AND(H7 &gt;= 100, H7 &lt; 300), Controls!$C$8, IF(AND(H7 &gt;= 300, H7 &lt; 500), Controls!$C$9, IF(AND(H7 &gt;= 500, H7 &lt; 1000), Controls!$C$10, Controls!$C$11)))))</f>
        <v>Very Very Low</v>
      </c>
    </row>
    <row r="8" spans="1:11" x14ac:dyDescent="0.25">
      <c r="A8" s="10" t="str">
        <f>'NL Municipalities'!A8</f>
        <v>007</v>
      </c>
      <c r="B8" s="10" t="s">
        <v>6</v>
      </c>
      <c r="C8" s="10">
        <v>0</v>
      </c>
      <c r="D8" s="10">
        <v>789</v>
      </c>
      <c r="E8" s="10">
        <v>865</v>
      </c>
      <c r="F8" s="10">
        <v>25.02</v>
      </c>
      <c r="G8" s="21">
        <f t="shared" si="0"/>
        <v>-8.7861271676300576E-2</v>
      </c>
      <c r="H8" s="22">
        <f t="shared" si="1"/>
        <v>34.572342126298963</v>
      </c>
      <c r="I8" t="str">
        <f t="shared" si="2"/>
        <v>Out Migration</v>
      </c>
      <c r="J8" t="str">
        <f>IF(AND(H8 &gt;= 0, H8 &lt; 50), Controls!$C$6, IF(AND(H8 &gt;= 50, H8 &lt; 100), Controls!$C$7, IF(AND(H8 &gt;= 100, H8 &lt; 300), Controls!$C$8, IF(AND(H8 &gt;= 300, H8 &lt; 500), Controls!$C$9, IF(AND(H8 &gt;= 500, H8 &lt; 1000), Controls!$C$10, Controls!$C$11)))))</f>
        <v>Very Very Low</v>
      </c>
    </row>
    <row r="9" spans="1:11" x14ac:dyDescent="0.25">
      <c r="A9" s="10" t="str">
        <f>'NL Municipalities'!A9</f>
        <v>008</v>
      </c>
      <c r="B9" s="10" t="s">
        <v>6</v>
      </c>
      <c r="C9" s="10">
        <v>4</v>
      </c>
      <c r="D9" s="10">
        <v>333</v>
      </c>
      <c r="E9" s="10">
        <v>347</v>
      </c>
      <c r="F9" s="10">
        <v>3.78</v>
      </c>
      <c r="G9" s="21">
        <f t="shared" si="0"/>
        <v>-4.0345821325648415E-2</v>
      </c>
      <c r="H9" s="22">
        <f t="shared" si="1"/>
        <v>91.798941798941797</v>
      </c>
      <c r="I9" t="str">
        <f t="shared" si="2"/>
        <v>Out Migration</v>
      </c>
      <c r="J9" t="str">
        <f>IF(AND(H9 &gt;= 0, H9 &lt; 50), Controls!$C$6, IF(AND(H9 &gt;= 50, H9 &lt; 100), Controls!$C$7, IF(AND(H9 &gt;= 100, H9 &lt; 300), Controls!$C$8, IF(AND(H9 &gt;= 300, H9 &lt; 500), Controls!$C$9, IF(AND(H9 &gt;= 500, H9 &lt; 1000), Controls!$C$10, Controls!$C$11)))))</f>
        <v>Very Low</v>
      </c>
    </row>
    <row r="10" spans="1:11" x14ac:dyDescent="0.25">
      <c r="A10" s="10" t="str">
        <f>'NL Municipalities'!A10</f>
        <v>009</v>
      </c>
      <c r="B10" s="10" t="s">
        <v>6</v>
      </c>
      <c r="C10" s="10">
        <v>0</v>
      </c>
      <c r="D10" s="10">
        <v>117</v>
      </c>
      <c r="E10" s="10">
        <v>128</v>
      </c>
      <c r="F10" s="10">
        <v>14.26</v>
      </c>
      <c r="G10" s="21">
        <f t="shared" si="0"/>
        <v>-8.59375E-2</v>
      </c>
      <c r="H10" s="22">
        <f t="shared" si="1"/>
        <v>8.9761570827489479</v>
      </c>
      <c r="I10" t="str">
        <f t="shared" si="2"/>
        <v>Out Migration</v>
      </c>
      <c r="J10" t="str">
        <f>IF(AND(H10 &gt;= 0, H10 &lt; 50), Controls!$C$6, IF(AND(H10 &gt;= 50, H10 &lt; 100), Controls!$C$7, IF(AND(H10 &gt;= 100, H10 &lt; 300), Controls!$C$8, IF(AND(H10 &gt;= 300, H10 &lt; 500), Controls!$C$9, IF(AND(H10 &gt;= 500, H10 &lt; 1000), Controls!$C$10, Controls!$C$11)))))</f>
        <v>Very Very Low</v>
      </c>
    </row>
    <row r="11" spans="1:11" x14ac:dyDescent="0.25">
      <c r="A11" s="10" t="str">
        <f>'NL Municipalities'!A11</f>
        <v>010</v>
      </c>
      <c r="B11" s="10" t="s">
        <v>6</v>
      </c>
      <c r="C11" s="10">
        <v>8</v>
      </c>
      <c r="D11" s="10">
        <v>358</v>
      </c>
      <c r="E11" s="10">
        <v>438</v>
      </c>
      <c r="F11" s="10">
        <v>61.55</v>
      </c>
      <c r="G11" s="21">
        <f t="shared" si="0"/>
        <v>-0.18264840182648401</v>
      </c>
      <c r="H11" s="22">
        <f t="shared" si="1"/>
        <v>7.116165718927701</v>
      </c>
      <c r="I11" t="str">
        <f t="shared" si="2"/>
        <v>Out Migration</v>
      </c>
      <c r="J11" t="str">
        <f>IF(AND(H11 &gt;= 0, H11 &lt; 50), Controls!$C$6, IF(AND(H11 &gt;= 50, H11 &lt; 100), Controls!$C$7, IF(AND(H11 &gt;= 100, H11 &lt; 300), Controls!$C$8, IF(AND(H11 &gt;= 300, H11 &lt; 500), Controls!$C$9, IF(AND(H11 &gt;= 500, H11 &lt; 1000), Controls!$C$10, Controls!$C$11)))))</f>
        <v>Very Very Low</v>
      </c>
    </row>
    <row r="12" spans="1:11" x14ac:dyDescent="0.25">
      <c r="A12" s="10" t="str">
        <f>'NL Municipalities'!A12</f>
        <v>011</v>
      </c>
      <c r="B12" s="10" t="s">
        <v>6</v>
      </c>
      <c r="C12" s="10">
        <v>3</v>
      </c>
      <c r="D12" s="10">
        <v>785</v>
      </c>
      <c r="E12" s="10">
        <v>752</v>
      </c>
      <c r="F12" s="10">
        <v>15.71</v>
      </c>
      <c r="G12" s="21">
        <f t="shared" si="0"/>
        <v>4.3882978723404256E-2</v>
      </c>
      <c r="H12" s="22">
        <f t="shared" si="1"/>
        <v>47.867600254614892</v>
      </c>
      <c r="I12" t="str">
        <f t="shared" si="2"/>
        <v/>
      </c>
      <c r="J12" t="str">
        <f>IF(AND(H12 &gt;= 0, H12 &lt; 50), Controls!$C$6, IF(AND(H12 &gt;= 50, H12 &lt; 100), Controls!$C$7, IF(AND(H12 &gt;= 100, H12 &lt; 300), Controls!$C$8, IF(AND(H12 &gt;= 300, H12 &lt; 500), Controls!$C$9, IF(AND(H12 &gt;= 500, H12 &lt; 1000), Controls!$C$10, Controls!$C$11)))))</f>
        <v>Very Very Low</v>
      </c>
    </row>
    <row r="13" spans="1:11" x14ac:dyDescent="0.25">
      <c r="A13" s="10" t="str">
        <f>'NL Municipalities'!A13</f>
        <v>012</v>
      </c>
      <c r="B13" s="10" t="s">
        <v>43</v>
      </c>
      <c r="C13" s="10">
        <v>9</v>
      </c>
      <c r="D13" s="10">
        <v>24284</v>
      </c>
      <c r="E13" s="10">
        <v>24671</v>
      </c>
      <c r="F13" s="10">
        <v>15.75</v>
      </c>
      <c r="G13" s="21">
        <f t="shared" si="0"/>
        <v>-1.568643346439139E-2</v>
      </c>
      <c r="H13" s="22">
        <f t="shared" si="1"/>
        <v>1566.4126984126983</v>
      </c>
      <c r="I13" t="str">
        <f t="shared" si="2"/>
        <v>Out Migration</v>
      </c>
      <c r="J13" t="str">
        <f>IF(AND(H13 &gt;= 0, H13 &lt; 50), Controls!$C$6, IF(AND(H13 &gt;= 50, H13 &lt; 100), Controls!$C$7, IF(AND(H13 &gt;= 100, H13 &lt; 300), Controls!$C$8, IF(AND(H13 &gt;= 300, H13 &lt; 500), Controls!$C$9, IF(AND(H13 &gt;= 500, H13 &lt; 1000), Controls!$C$10, Controls!$C$11)))))</f>
        <v>High</v>
      </c>
    </row>
    <row r="14" spans="1:11" x14ac:dyDescent="0.25">
      <c r="A14" s="10" t="str">
        <f>'NL Municipalities'!A14</f>
        <v>013</v>
      </c>
      <c r="B14" s="10" t="s">
        <v>6</v>
      </c>
      <c r="C14" s="10">
        <v>2</v>
      </c>
      <c r="D14" s="10">
        <v>1053</v>
      </c>
      <c r="E14" s="10">
        <v>1085</v>
      </c>
      <c r="F14" s="10">
        <v>69.94</v>
      </c>
      <c r="G14" s="21">
        <f t="shared" si="0"/>
        <v>-2.9493087557603687E-2</v>
      </c>
      <c r="H14" s="22">
        <f t="shared" si="1"/>
        <v>15.513297111810123</v>
      </c>
      <c r="I14" t="str">
        <f t="shared" si="2"/>
        <v>Out Migration</v>
      </c>
      <c r="J14" t="str">
        <f>IF(AND(H14 &gt;= 0, H14 &lt; 50), Controls!$C$6, IF(AND(H14 &gt;= 50, H14 &lt; 100), Controls!$C$7, IF(AND(H14 &gt;= 100, H14 &lt; 300), Controls!$C$8, IF(AND(H14 &gt;= 300, H14 &lt; 500), Controls!$C$9, IF(AND(H14 &gt;= 500, H14 &lt; 1000), Controls!$C$10, Controls!$C$11)))))</f>
        <v>Very Very Low</v>
      </c>
    </row>
    <row r="15" spans="1:11" x14ac:dyDescent="0.25">
      <c r="A15" s="10" t="str">
        <f>'NL Municipalities'!A15</f>
        <v>014</v>
      </c>
      <c r="B15" s="10" t="s">
        <v>6</v>
      </c>
      <c r="C15" s="10">
        <v>8</v>
      </c>
      <c r="D15" s="10">
        <v>556</v>
      </c>
      <c r="E15" s="10">
        <v>583</v>
      </c>
      <c r="F15" s="10">
        <v>13.63</v>
      </c>
      <c r="G15" s="21">
        <f t="shared" si="0"/>
        <v>-4.6312178387650088E-2</v>
      </c>
      <c r="H15" s="22">
        <f t="shared" si="1"/>
        <v>42.773294203961846</v>
      </c>
      <c r="I15" t="str">
        <f t="shared" si="2"/>
        <v>Out Migration</v>
      </c>
      <c r="J15" t="str">
        <f>IF(AND(H15 &gt;= 0, H15 &lt; 50), Controls!$C$6, IF(AND(H15 &gt;= 50, H15 &lt; 100), Controls!$C$7, IF(AND(H15 &gt;= 100, H15 &lt; 300), Controls!$C$8, IF(AND(H15 &gt;= 300, H15 &lt; 500), Controls!$C$9, IF(AND(H15 &gt;= 500, H15 &lt; 1000), Controls!$C$10, Controls!$C$11)))))</f>
        <v>Very Very Low</v>
      </c>
    </row>
    <row r="16" spans="1:11" x14ac:dyDescent="0.25">
      <c r="A16" s="10" t="str">
        <f>'NL Municipalities'!A16</f>
        <v>015</v>
      </c>
      <c r="B16" s="10" t="s">
        <v>6</v>
      </c>
      <c r="C16" s="10">
        <v>3</v>
      </c>
      <c r="D16" s="10">
        <v>210</v>
      </c>
      <c r="E16" s="10">
        <v>188</v>
      </c>
      <c r="F16" s="10">
        <v>24.47</v>
      </c>
      <c r="G16" s="21">
        <f t="shared" si="0"/>
        <v>0.11702127659574468</v>
      </c>
      <c r="H16" s="22">
        <f t="shared" si="1"/>
        <v>7.682876992235391</v>
      </c>
      <c r="I16" t="str">
        <f t="shared" si="2"/>
        <v/>
      </c>
      <c r="J16" t="str">
        <f>IF(AND(H16 &gt;= 0, H16 &lt; 50), Controls!$C$6, IF(AND(H16 &gt;= 50, H16 &lt; 100), Controls!$C$7, IF(AND(H16 &gt;= 100, H16 &lt; 300), Controls!$C$8, IF(AND(H16 &gt;= 300, H16 &lt; 500), Controls!$C$9, IF(AND(H16 &gt;= 500, H16 &lt; 1000), Controls!$C$10, Controls!$C$11)))))</f>
        <v>Very Very Low</v>
      </c>
    </row>
    <row r="17" spans="1:10" x14ac:dyDescent="0.25">
      <c r="A17" s="10" t="str">
        <f>'NL Municipalities'!A17</f>
        <v>016</v>
      </c>
      <c r="B17" s="10" t="s">
        <v>6</v>
      </c>
      <c r="C17" s="10">
        <v>5</v>
      </c>
      <c r="D17" s="10">
        <v>2265</v>
      </c>
      <c r="E17" s="10">
        <v>2485</v>
      </c>
      <c r="F17" s="10">
        <v>133.59</v>
      </c>
      <c r="G17" s="21">
        <f t="shared" si="0"/>
        <v>-8.8531187122736416E-2</v>
      </c>
      <c r="H17" s="22">
        <f t="shared" si="1"/>
        <v>18.601691743393967</v>
      </c>
      <c r="I17" t="str">
        <f t="shared" si="2"/>
        <v>Out Migration</v>
      </c>
      <c r="J17" t="str">
        <f>IF(AND(H17 &gt;= 0, H17 &lt; 50), Controls!$C$6, IF(AND(H17 &gt;= 50, H17 &lt; 100), Controls!$C$7, IF(AND(H17 &gt;= 100, H17 &lt; 300), Controls!$C$8, IF(AND(H17 &gt;= 300, H17 &lt; 500), Controls!$C$9, IF(AND(H17 &gt;= 500, H17 &lt; 1000), Controls!$C$10, Controls!$C$11)))))</f>
        <v>Very Very Low</v>
      </c>
    </row>
    <row r="18" spans="1:10" x14ac:dyDescent="0.25">
      <c r="A18" s="10" t="str">
        <f>'NL Municipalities'!A18</f>
        <v>017</v>
      </c>
      <c r="B18" s="10" t="s">
        <v>6</v>
      </c>
      <c r="C18" s="10">
        <v>7</v>
      </c>
      <c r="D18" s="10">
        <v>128</v>
      </c>
      <c r="E18" s="10">
        <v>151</v>
      </c>
      <c r="F18" s="10">
        <v>1.93</v>
      </c>
      <c r="G18" s="21">
        <f t="shared" si="0"/>
        <v>-0.15231788079470199</v>
      </c>
      <c r="H18" s="22">
        <f t="shared" si="1"/>
        <v>78.238341968911925</v>
      </c>
      <c r="I18" t="str">
        <f t="shared" si="2"/>
        <v>Out Migration</v>
      </c>
      <c r="J18" t="str">
        <f>IF(AND(H18 &gt;= 0, H18 &lt; 50), Controls!$C$6, IF(AND(H18 &gt;= 50, H18 &lt; 100), Controls!$C$7, IF(AND(H18 &gt;= 100, H18 &lt; 300), Controls!$C$8, IF(AND(H18 &gt;= 300, H18 &lt; 500), Controls!$C$9, IF(AND(H18 &gt;= 500, H18 &lt; 1000), Controls!$C$10, Controls!$C$11)))))</f>
        <v>Very Low</v>
      </c>
    </row>
    <row r="19" spans="1:10" x14ac:dyDescent="0.25">
      <c r="A19" s="10" t="str">
        <f>'NL Municipalities'!A19</f>
        <v>018</v>
      </c>
      <c r="B19" s="10" t="s">
        <v>6</v>
      </c>
      <c r="C19" s="10">
        <v>2</v>
      </c>
      <c r="D19" s="10">
        <v>720</v>
      </c>
      <c r="E19" s="10">
        <v>773</v>
      </c>
      <c r="F19" s="10">
        <v>19.98</v>
      </c>
      <c r="G19" s="21">
        <f t="shared" si="0"/>
        <v>-6.85640362225097E-2</v>
      </c>
      <c r="H19" s="22">
        <f t="shared" si="1"/>
        <v>38.688688688688686</v>
      </c>
      <c r="I19" t="str">
        <f t="shared" si="2"/>
        <v>Out Migration</v>
      </c>
      <c r="J19" t="str">
        <f>IF(AND(H19 &gt;= 0, H19 &lt; 50), Controls!$C$6, IF(AND(H19 &gt;= 50, H19 &lt; 100), Controls!$C$7, IF(AND(H19 &gt;= 100, H19 &lt; 300), Controls!$C$8, IF(AND(H19 &gt;= 300, H19 &lt; 500), Controls!$C$9, IF(AND(H19 &gt;= 500, H19 &lt; 1000), Controls!$C$10, Controls!$C$11)))))</f>
        <v>Very Very Low</v>
      </c>
    </row>
    <row r="20" spans="1:10" x14ac:dyDescent="0.25">
      <c r="A20" s="10" t="str">
        <f>'NL Municipalities'!A20</f>
        <v>019</v>
      </c>
      <c r="B20" s="10" t="s">
        <v>6</v>
      </c>
      <c r="C20" s="10">
        <v>5</v>
      </c>
      <c r="D20" s="10">
        <v>912</v>
      </c>
      <c r="E20" s="10">
        <v>911</v>
      </c>
      <c r="F20" s="10">
        <v>41.49</v>
      </c>
      <c r="G20" s="21">
        <f t="shared" si="0"/>
        <v>1.0976948408342481E-3</v>
      </c>
      <c r="H20" s="22">
        <f t="shared" si="1"/>
        <v>21.957098095926728</v>
      </c>
      <c r="I20" t="str">
        <f t="shared" si="2"/>
        <v/>
      </c>
      <c r="J20" t="str">
        <f>IF(AND(H20 &gt;= 0, H20 &lt; 50), Controls!$C$6, IF(AND(H20 &gt;= 50, H20 &lt; 100), Controls!$C$7, IF(AND(H20 &gt;= 100, H20 &lt; 300), Controls!$C$8, IF(AND(H20 &gt;= 300, H20 &lt; 500), Controls!$C$9, IF(AND(H20 &gt;= 500, H20 &lt; 1000), Controls!$C$10, Controls!$C$11)))))</f>
        <v>Very Very Low</v>
      </c>
    </row>
    <row r="21" spans="1:10" x14ac:dyDescent="0.25">
      <c r="A21" s="10" t="str">
        <f>'NL Municipalities'!A21</f>
        <v>020</v>
      </c>
      <c r="B21" s="10" t="s">
        <v>6</v>
      </c>
      <c r="C21" s="10">
        <v>9</v>
      </c>
      <c r="D21" s="10">
        <v>685</v>
      </c>
      <c r="E21" s="10">
        <v>699</v>
      </c>
      <c r="F21" s="10">
        <v>4.91</v>
      </c>
      <c r="G21" s="21">
        <f t="shared" si="0"/>
        <v>-2.0028612303290415E-2</v>
      </c>
      <c r="H21" s="22">
        <f t="shared" si="1"/>
        <v>142.36252545824846</v>
      </c>
      <c r="I21" t="str">
        <f t="shared" si="2"/>
        <v>Out Migration</v>
      </c>
      <c r="J21" t="str">
        <f>IF(AND(H21 &gt;= 0, H21 &lt; 50), Controls!$C$6, IF(AND(H21 &gt;= 50, H21 &lt; 100), Controls!$C$7, IF(AND(H21 &gt;= 100, H21 &lt; 300), Controls!$C$8, IF(AND(H21 &gt;= 300, H21 &lt; 500), Controls!$C$9, IF(AND(H21 &gt;= 500, H21 &lt; 1000), Controls!$C$10, Controls!$C$11)))))</f>
        <v>Low</v>
      </c>
    </row>
    <row r="22" spans="1:10" x14ac:dyDescent="0.25">
      <c r="A22" s="10" t="str">
        <f>'NL Municipalities'!A22</f>
        <v>021</v>
      </c>
      <c r="B22" s="10" t="s">
        <v>6</v>
      </c>
      <c r="C22" s="10">
        <v>2</v>
      </c>
      <c r="D22" s="10">
        <v>562</v>
      </c>
      <c r="E22" s="10">
        <v>557</v>
      </c>
      <c r="F22" s="10">
        <v>4.32</v>
      </c>
      <c r="G22" s="21">
        <f t="shared" si="0"/>
        <v>8.9766606822262122E-3</v>
      </c>
      <c r="H22" s="22">
        <f t="shared" si="1"/>
        <v>128.93518518518519</v>
      </c>
      <c r="I22" t="str">
        <f t="shared" si="2"/>
        <v/>
      </c>
      <c r="J22" t="str">
        <f>IF(AND(H22 &gt;= 0, H22 &lt; 50), Controls!$C$6, IF(AND(H22 &gt;= 50, H22 &lt; 100), Controls!$C$7, IF(AND(H22 &gt;= 100, H22 &lt; 300), Controls!$C$8, IF(AND(H22 &gt;= 300, H22 &lt; 500), Controls!$C$9, IF(AND(H22 &gt;= 500, H22 &lt; 1000), Controls!$C$10, Controls!$C$11)))))</f>
        <v>Low</v>
      </c>
    </row>
    <row r="23" spans="1:10" x14ac:dyDescent="0.25">
      <c r="A23" s="10" t="str">
        <f>'NL Municipalities'!A23</f>
        <v>022</v>
      </c>
      <c r="B23" s="10" t="s">
        <v>6</v>
      </c>
      <c r="C23" s="10">
        <v>0</v>
      </c>
      <c r="D23" s="10">
        <v>553</v>
      </c>
      <c r="E23" s="10">
        <v>492</v>
      </c>
      <c r="F23" s="10">
        <v>3.2</v>
      </c>
      <c r="G23" s="21">
        <f t="shared" si="0"/>
        <v>0.12398373983739837</v>
      </c>
      <c r="H23" s="22">
        <f t="shared" si="1"/>
        <v>153.75</v>
      </c>
      <c r="I23" t="str">
        <f t="shared" si="2"/>
        <v/>
      </c>
      <c r="J23" t="str">
        <f>IF(AND(H23 &gt;= 0, H23 &lt; 50), Controls!$C$6, IF(AND(H23 &gt;= 50, H23 &lt; 100), Controls!$C$7, IF(AND(H23 &gt;= 100, H23 &lt; 300), Controls!$C$8, IF(AND(H23 &gt;= 300, H23 &lt; 500), Controls!$C$9, IF(AND(H23 &gt;= 500, H23 &lt; 1000), Controls!$C$10, Controls!$C$11)))))</f>
        <v>Low</v>
      </c>
    </row>
    <row r="24" spans="1:10" x14ac:dyDescent="0.25">
      <c r="A24" s="10" t="str">
        <f>'NL Municipalities'!A24</f>
        <v>023</v>
      </c>
      <c r="B24" s="10" t="s">
        <v>6</v>
      </c>
      <c r="C24" s="10">
        <v>8</v>
      </c>
      <c r="D24" s="10">
        <v>397</v>
      </c>
      <c r="E24" s="10">
        <v>385</v>
      </c>
      <c r="F24" s="10">
        <v>25.64</v>
      </c>
      <c r="G24" s="21">
        <f t="shared" si="0"/>
        <v>3.1168831168831169E-2</v>
      </c>
      <c r="H24" s="22">
        <f t="shared" si="1"/>
        <v>15.015600624024961</v>
      </c>
      <c r="I24" t="str">
        <f t="shared" si="2"/>
        <v/>
      </c>
      <c r="J24" t="str">
        <f>IF(AND(H24 &gt;= 0, H24 &lt; 50), Controls!$C$6, IF(AND(H24 &gt;= 50, H24 &lt; 100), Controls!$C$7, IF(AND(H24 &gt;= 100, H24 &lt; 300), Controls!$C$8, IF(AND(H24 &gt;= 300, H24 &lt; 500), Controls!$C$9, IF(AND(H24 &gt;= 500, H24 &lt; 1000), Controls!$C$10, Controls!$C$11)))))</f>
        <v>Very Very Low</v>
      </c>
    </row>
    <row r="25" spans="1:10" x14ac:dyDescent="0.25">
      <c r="A25" s="10" t="str">
        <f>'NL Municipalities'!A25</f>
        <v>024</v>
      </c>
      <c r="B25" s="10" t="s">
        <v>6</v>
      </c>
      <c r="C25" s="10">
        <v>7</v>
      </c>
      <c r="D25" s="10">
        <v>661</v>
      </c>
      <c r="E25" s="10">
        <v>676</v>
      </c>
      <c r="F25" s="10">
        <v>14.47</v>
      </c>
      <c r="G25" s="21">
        <f t="shared" si="0"/>
        <v>-2.2189349112426034E-2</v>
      </c>
      <c r="H25" s="22">
        <f t="shared" si="1"/>
        <v>46.717346233586731</v>
      </c>
      <c r="I25" t="str">
        <f t="shared" si="2"/>
        <v>Out Migration</v>
      </c>
      <c r="J25" t="str">
        <f>IF(AND(H25 &gt;= 0, H25 &lt; 50), Controls!$C$6, IF(AND(H25 &gt;= 50, H25 &lt; 100), Controls!$C$7, IF(AND(H25 &gt;= 100, H25 &lt; 300), Controls!$C$8, IF(AND(H25 &gt;= 300, H25 &lt; 500), Controls!$C$9, IF(AND(H25 &gt;= 500, H25 &lt; 1000), Controls!$C$10, Controls!$C$11)))))</f>
        <v>Very Very Low</v>
      </c>
    </row>
    <row r="26" spans="1:10" x14ac:dyDescent="0.25">
      <c r="A26" s="10" t="str">
        <f>'NL Municipalities'!A26</f>
        <v>025</v>
      </c>
      <c r="B26" s="10" t="s">
        <v>6</v>
      </c>
      <c r="C26" s="10">
        <v>9</v>
      </c>
      <c r="D26" s="10">
        <v>184</v>
      </c>
      <c r="E26" s="10">
        <v>210</v>
      </c>
      <c r="F26" s="10">
        <v>14.48</v>
      </c>
      <c r="G26" s="21">
        <f t="shared" si="0"/>
        <v>-0.12380952380952381</v>
      </c>
      <c r="H26" s="22">
        <f t="shared" si="1"/>
        <v>14.502762430939226</v>
      </c>
      <c r="I26" t="str">
        <f t="shared" si="2"/>
        <v>Out Migration</v>
      </c>
      <c r="J26" t="str">
        <f>IF(AND(H26 &gt;= 0, H26 &lt; 50), Controls!$C$6, IF(AND(H26 &gt;= 50, H26 &lt; 100), Controls!$C$7, IF(AND(H26 &gt;= 100, H26 &lt; 300), Controls!$C$8, IF(AND(H26 &gt;= 300, H26 &lt; 500), Controls!$C$9, IF(AND(H26 &gt;= 500, H26 &lt; 1000), Controls!$C$10, Controls!$C$11)))))</f>
        <v>Very Very Low</v>
      </c>
    </row>
    <row r="27" spans="1:10" x14ac:dyDescent="0.25">
      <c r="A27" s="10" t="str">
        <f>'NL Municipalities'!A27</f>
        <v>026</v>
      </c>
      <c r="B27" s="10" t="s">
        <v>6</v>
      </c>
      <c r="C27" s="10">
        <v>7</v>
      </c>
      <c r="D27" s="10">
        <v>17695</v>
      </c>
      <c r="E27" s="10">
        <v>12584</v>
      </c>
      <c r="F27" s="10">
        <v>29.24</v>
      </c>
      <c r="G27" s="21">
        <f t="shared" si="0"/>
        <v>0.4061506675143039</v>
      </c>
      <c r="H27" s="22">
        <f t="shared" si="1"/>
        <v>430.36935704514366</v>
      </c>
      <c r="I27" t="str">
        <f t="shared" si="2"/>
        <v/>
      </c>
      <c r="J27" t="str">
        <f>IF(AND(H27 &gt;= 0, H27 &lt; 50), Controls!$C$6, IF(AND(H27 &gt;= 50, H27 &lt; 100), Controls!$C$7, IF(AND(H27 &gt;= 100, H27 &lt; 300), Controls!$C$8, IF(AND(H27 &gt;= 300, H27 &lt; 500), Controls!$C$9, IF(AND(H27 &gt;= 500, H27 &lt; 1000), Controls!$C$10, Controls!$C$11)))))</f>
        <v>Low Medium</v>
      </c>
    </row>
    <row r="28" spans="1:10" x14ac:dyDescent="0.25">
      <c r="A28" s="10" t="str">
        <f>'NL Municipalities'!A28</f>
        <v>027</v>
      </c>
      <c r="B28" s="10" t="s">
        <v>6</v>
      </c>
      <c r="C28" s="10">
        <v>3</v>
      </c>
      <c r="D28" s="10">
        <v>301</v>
      </c>
      <c r="E28" s="10">
        <v>308</v>
      </c>
      <c r="F28" s="10">
        <v>4.8499999999999996</v>
      </c>
      <c r="G28" s="21">
        <f t="shared" si="0"/>
        <v>-2.2727272727272728E-2</v>
      </c>
      <c r="H28" s="22">
        <f t="shared" si="1"/>
        <v>63.505154639175259</v>
      </c>
      <c r="I28" t="str">
        <f t="shared" si="2"/>
        <v>Out Migration</v>
      </c>
      <c r="J28" t="str">
        <f>IF(AND(H28 &gt;= 0, H28 &lt; 50), Controls!$C$6, IF(AND(H28 &gt;= 50, H28 &lt; 100), Controls!$C$7, IF(AND(H28 &gt;= 100, H28 &lt; 300), Controls!$C$8, IF(AND(H28 &gt;= 300, H28 &lt; 500), Controls!$C$9, IF(AND(H28 &gt;= 500, H28 &lt; 1000), Controls!$C$10, Controls!$C$11)))))</f>
        <v>Very Low</v>
      </c>
    </row>
    <row r="29" spans="1:10" x14ac:dyDescent="0.25">
      <c r="A29" s="10" t="str">
        <f>'NL Municipalities'!A29</f>
        <v>028</v>
      </c>
      <c r="B29" s="10" t="s">
        <v>6</v>
      </c>
      <c r="C29" s="10">
        <v>1</v>
      </c>
      <c r="D29">
        <v>383</v>
      </c>
      <c r="E29" s="10">
        <v>387</v>
      </c>
      <c r="F29" s="10">
        <v>12.63</v>
      </c>
      <c r="G29" s="21">
        <f t="shared" si="0"/>
        <v>-1.0335917312661499E-2</v>
      </c>
      <c r="H29" s="22">
        <f t="shared" si="1"/>
        <v>30.64133016627078</v>
      </c>
      <c r="I29" t="str">
        <f t="shared" si="2"/>
        <v>Out Migration</v>
      </c>
      <c r="J29" t="str">
        <f>IF(AND(H29 &gt;= 0, H29 &lt; 50), Controls!$C$6, IF(AND(H29 &gt;= 50, H29 &lt; 100), Controls!$C$7, IF(AND(H29 &gt;= 100, H29 &lt; 300), Controls!$C$8, IF(AND(H29 &gt;= 300, H29 &lt; 500), Controls!$C$9, IF(AND(H29 &gt;= 500, H29 &lt; 1000), Controls!$C$10, Controls!$C$11)))))</f>
        <v>Very Very Low</v>
      </c>
    </row>
    <row r="30" spans="1:10" x14ac:dyDescent="0.25">
      <c r="A30" s="10" t="str">
        <f>'NL Municipalities'!A30</f>
        <v>029</v>
      </c>
      <c r="B30" s="10" t="s">
        <v>6</v>
      </c>
      <c r="C30" s="10">
        <v>7</v>
      </c>
      <c r="D30" s="10">
        <v>3352</v>
      </c>
      <c r="E30" s="10">
        <v>3180</v>
      </c>
      <c r="F30" s="10">
        <v>49.16</v>
      </c>
      <c r="G30" s="21">
        <f t="shared" si="0"/>
        <v>5.4088050314465411E-2</v>
      </c>
      <c r="H30" s="22">
        <f t="shared" si="1"/>
        <v>64.68673718470302</v>
      </c>
      <c r="I30" t="str">
        <f t="shared" si="2"/>
        <v/>
      </c>
      <c r="J30" t="str">
        <f>IF(AND(H30 &gt;= 0, H30 &lt; 50), Controls!$C$6, IF(AND(H30 &gt;= 50, H30 &lt; 100), Controls!$C$7, IF(AND(H30 &gt;= 100, H30 &lt; 300), Controls!$C$8, IF(AND(H30 &gt;= 300, H30 &lt; 500), Controls!$C$9, IF(AND(H30 &gt;= 500, H30 &lt; 1000), Controls!$C$10, Controls!$C$11)))))</f>
        <v>Very Low</v>
      </c>
    </row>
    <row r="31" spans="1:10" x14ac:dyDescent="0.25">
      <c r="A31" s="10" t="str">
        <f>'NL Municipalities'!A31</f>
        <v>030</v>
      </c>
      <c r="B31" s="10" t="s">
        <v>6</v>
      </c>
      <c r="C31" s="10">
        <v>8</v>
      </c>
      <c r="D31" s="10">
        <v>809</v>
      </c>
      <c r="E31" s="10">
        <v>807</v>
      </c>
      <c r="F31" s="10">
        <v>6.72</v>
      </c>
      <c r="G31" s="21">
        <f t="shared" si="0"/>
        <v>2.4783147459727386E-3</v>
      </c>
      <c r="H31" s="22">
        <f t="shared" si="1"/>
        <v>120.08928571428572</v>
      </c>
      <c r="I31" t="str">
        <f t="shared" si="2"/>
        <v/>
      </c>
      <c r="J31" t="str">
        <f>IF(AND(H31 &gt;= 0, H31 &lt; 50), Controls!$C$6, IF(AND(H31 &gt;= 50, H31 &lt; 100), Controls!$C$7, IF(AND(H31 &gt;= 100, H31 &lt; 300), Controls!$C$8, IF(AND(H31 &gt;= 300, H31 &lt; 500), Controls!$C$9, IF(AND(H31 &gt;= 500, H31 &lt; 1000), Controls!$C$10, Controls!$C$11)))))</f>
        <v>Low</v>
      </c>
    </row>
    <row r="32" spans="1:10" x14ac:dyDescent="0.25">
      <c r="A32" s="10" t="str">
        <f>'NL Municipalities'!A32</f>
        <v>031</v>
      </c>
      <c r="B32" s="10" t="s">
        <v>6</v>
      </c>
      <c r="C32" s="10">
        <v>7</v>
      </c>
      <c r="D32" s="10">
        <v>924</v>
      </c>
      <c r="E32" s="10">
        <v>915</v>
      </c>
      <c r="F32" s="10">
        <v>4.51</v>
      </c>
      <c r="G32" s="21">
        <f t="shared" si="0"/>
        <v>9.8360655737704927E-3</v>
      </c>
      <c r="H32" s="22">
        <f t="shared" si="1"/>
        <v>202.88248337028827</v>
      </c>
      <c r="I32" t="str">
        <f t="shared" si="2"/>
        <v/>
      </c>
      <c r="J32" t="str">
        <f>IF(AND(H32 &gt;= 0, H32 &lt; 50), Controls!$C$6, IF(AND(H32 &gt;= 50, H32 &lt; 100), Controls!$C$7, IF(AND(H32 &gt;= 100, H32 &lt; 300), Controls!$C$8, IF(AND(H32 &gt;= 300, H32 &lt; 500), Controls!$C$9, IF(AND(H32 &gt;= 500, H32 &lt; 1000), Controls!$C$10, Controls!$C$11)))))</f>
        <v>Low</v>
      </c>
    </row>
    <row r="33" spans="1:10" x14ac:dyDescent="0.25">
      <c r="A33" s="10" t="str">
        <f>'NL Municipalities'!A33</f>
        <v>032</v>
      </c>
      <c r="B33" s="10" t="s">
        <v>6</v>
      </c>
      <c r="C33" s="10">
        <v>2</v>
      </c>
      <c r="D33" s="10">
        <v>301</v>
      </c>
      <c r="E33" s="10">
        <v>317</v>
      </c>
      <c r="F33" s="10">
        <v>34.67</v>
      </c>
      <c r="G33" s="21">
        <f t="shared" si="0"/>
        <v>-5.0473186119873815E-2</v>
      </c>
      <c r="H33" s="22">
        <f t="shared" si="1"/>
        <v>9.1433516008076143</v>
      </c>
      <c r="I33" t="str">
        <f t="shared" si="2"/>
        <v>Out Migration</v>
      </c>
      <c r="J33" t="str">
        <f>IF(AND(H33 &gt;= 0, H33 &lt; 50), Controls!$C$6, IF(AND(H33 &gt;= 50, H33 &lt; 100), Controls!$C$7, IF(AND(H33 &gt;= 100, H33 &lt; 300), Controls!$C$8, IF(AND(H33 &gt;= 300, H33 &lt; 500), Controls!$C$9, IF(AND(H33 &gt;= 500, H33 &lt; 1000), Controls!$C$10, Controls!$C$11)))))</f>
        <v>Very Very Low</v>
      </c>
    </row>
    <row r="34" spans="1:10" x14ac:dyDescent="0.25">
      <c r="A34" s="10" t="str">
        <f>'NL Municipalities'!A34</f>
        <v>033</v>
      </c>
      <c r="B34" s="10" t="s">
        <v>6</v>
      </c>
      <c r="C34" s="10">
        <v>4</v>
      </c>
      <c r="D34" s="10">
        <v>107</v>
      </c>
      <c r="E34" s="10">
        <v>114</v>
      </c>
      <c r="F34" s="10">
        <v>4.37</v>
      </c>
      <c r="G34" s="21">
        <f t="shared" si="0"/>
        <v>-6.1403508771929821E-2</v>
      </c>
      <c r="H34" s="22">
        <f t="shared" si="1"/>
        <v>26.086956521739129</v>
      </c>
      <c r="I34" t="str">
        <f t="shared" si="2"/>
        <v>Out Migration</v>
      </c>
      <c r="J34" t="str">
        <f>IF(AND(H34 &gt;= 0, H34 &lt; 50), Controls!$C$6, IF(AND(H34 &gt;= 50, H34 &lt; 100), Controls!$C$7, IF(AND(H34 &gt;= 100, H34 &lt; 300), Controls!$C$8, IF(AND(H34 &gt;= 300, H34 &lt; 500), Controls!$C$9, IF(AND(H34 &gt;= 500, H34 &lt; 1000), Controls!$C$10, Controls!$C$11)))))</f>
        <v>Very Very Low</v>
      </c>
    </row>
    <row r="35" spans="1:10" x14ac:dyDescent="0.25">
      <c r="A35" s="10" t="str">
        <f>'NL Municipalities'!A35</f>
        <v>034</v>
      </c>
      <c r="B35" s="10" t="s">
        <v>6</v>
      </c>
      <c r="C35" s="10">
        <v>9</v>
      </c>
      <c r="D35" s="10">
        <v>3643</v>
      </c>
      <c r="E35" s="10">
        <v>3898</v>
      </c>
      <c r="F35" s="10">
        <v>58.05</v>
      </c>
      <c r="G35" s="21">
        <f t="shared" si="0"/>
        <v>-6.5418163160595177E-2</v>
      </c>
      <c r="H35" s="22">
        <f t="shared" si="1"/>
        <v>67.149009474590869</v>
      </c>
      <c r="I35" t="str">
        <f t="shared" si="2"/>
        <v>Out Migration</v>
      </c>
      <c r="J35" t="str">
        <f>IF(AND(H35 &gt;= 0, H35 &lt; 50), Controls!$C$6, IF(AND(H35 &gt;= 50, H35 &lt; 100), Controls!$C$7, IF(AND(H35 &gt;= 100, H35 &lt; 300), Controls!$C$8, IF(AND(H35 &gt;= 300, H35 &lt; 500), Controls!$C$9, IF(AND(H35 &gt;= 500, H35 &lt; 1000), Controls!$C$10, Controls!$C$11)))))</f>
        <v>Very Low</v>
      </c>
    </row>
    <row r="36" spans="1:10" x14ac:dyDescent="0.25">
      <c r="A36" s="10" t="str">
        <f>'NL Municipalities'!A36</f>
        <v>035</v>
      </c>
      <c r="B36" s="10" t="s">
        <v>6</v>
      </c>
      <c r="C36" s="10">
        <v>7</v>
      </c>
      <c r="D36" s="10">
        <v>97</v>
      </c>
      <c r="E36" s="10">
        <v>85</v>
      </c>
      <c r="F36" s="10">
        <v>3.84</v>
      </c>
      <c r="G36" s="21">
        <f t="shared" si="0"/>
        <v>0.14117647058823529</v>
      </c>
      <c r="H36" s="22">
        <f t="shared" si="1"/>
        <v>22.135416666666668</v>
      </c>
      <c r="I36" t="str">
        <f t="shared" si="2"/>
        <v/>
      </c>
      <c r="J36" t="str">
        <f>IF(AND(H36 &gt;= 0, H36 &lt; 50), Controls!$C$6, IF(AND(H36 &gt;= 50, H36 &lt; 100), Controls!$C$7, IF(AND(H36 &gt;= 100, H36 &lt; 300), Controls!$C$8, IF(AND(H36 &gt;= 300, H36 &lt; 500), Controls!$C$9, IF(AND(H36 &gt;= 500, H36 &lt; 1000), Controls!$C$10, Controls!$C$11)))))</f>
        <v>Very Very Low</v>
      </c>
    </row>
    <row r="37" spans="1:10" x14ac:dyDescent="0.25">
      <c r="A37" s="10" t="str">
        <f>'NL Municipalities'!A37</f>
        <v>036</v>
      </c>
      <c r="B37" s="10" t="s">
        <v>6</v>
      </c>
      <c r="C37" s="10">
        <v>8</v>
      </c>
      <c r="D37" s="10">
        <v>120</v>
      </c>
      <c r="E37" s="10">
        <v>119</v>
      </c>
      <c r="F37" s="10">
        <v>29.14</v>
      </c>
      <c r="G37" s="21">
        <f t="shared" si="0"/>
        <v>8.4033613445378148E-3</v>
      </c>
      <c r="H37" s="22">
        <f t="shared" si="1"/>
        <v>4.0837336993822921</v>
      </c>
      <c r="I37" t="str">
        <f t="shared" si="2"/>
        <v/>
      </c>
      <c r="J37" t="str">
        <f>IF(AND(H37 &gt;= 0, H37 &lt; 50), Controls!$C$6, IF(AND(H37 &gt;= 50, H37 &lt; 100), Controls!$C$7, IF(AND(H37 &gt;= 100, H37 &lt; 300), Controls!$C$8, IF(AND(H37 &gt;= 300, H37 &lt; 500), Controls!$C$9, IF(AND(H37 &gt;= 500, H37 &lt; 1000), Controls!$C$10, Controls!$C$11)))))</f>
        <v>Very Very Low</v>
      </c>
    </row>
    <row r="38" spans="1:10" x14ac:dyDescent="0.25">
      <c r="A38" s="10" t="str">
        <f>'NL Municipalities'!A38</f>
        <v>037</v>
      </c>
      <c r="B38" s="10" t="s">
        <v>6</v>
      </c>
      <c r="C38" s="10">
        <v>3</v>
      </c>
      <c r="D38" s="10">
        <v>619</v>
      </c>
      <c r="E38" s="10">
        <v>649</v>
      </c>
      <c r="F38" s="10">
        <v>28.81</v>
      </c>
      <c r="G38" s="21">
        <f t="shared" si="0"/>
        <v>-4.6224961479198766E-2</v>
      </c>
      <c r="H38" s="22">
        <f t="shared" si="1"/>
        <v>22.52690038181187</v>
      </c>
      <c r="I38" t="str">
        <f t="shared" si="2"/>
        <v>Out Migration</v>
      </c>
      <c r="J38" t="str">
        <f>IF(AND(H38 &gt;= 0, H38 &lt; 50), Controls!$C$6, IF(AND(H38 &gt;= 50, H38 &lt; 100), Controls!$C$7, IF(AND(H38 &gt;= 100, H38 &lt; 300), Controls!$C$8, IF(AND(H38 &gt;= 300, H38 &lt; 500), Controls!$C$9, IF(AND(H38 &gt;= 500, H38 &lt; 1000), Controls!$C$10, Controls!$C$11)))))</f>
        <v>Very Very Low</v>
      </c>
    </row>
    <row r="39" spans="1:10" x14ac:dyDescent="0.25">
      <c r="A39" s="10" t="str">
        <f>'NL Municipalities'!A39</f>
        <v>038</v>
      </c>
      <c r="B39" s="10" t="s">
        <v>6</v>
      </c>
      <c r="C39" s="10">
        <v>7</v>
      </c>
      <c r="D39" s="10">
        <v>233</v>
      </c>
      <c r="E39" s="10">
        <v>260</v>
      </c>
      <c r="F39" s="10">
        <v>64.89</v>
      </c>
      <c r="G39" s="21">
        <f t="shared" si="0"/>
        <v>-0.10384615384615385</v>
      </c>
      <c r="H39" s="22">
        <f t="shared" si="1"/>
        <v>4.0067807058098319</v>
      </c>
      <c r="I39" t="str">
        <f t="shared" si="2"/>
        <v>Out Migration</v>
      </c>
      <c r="J39" t="str">
        <f>IF(AND(H39 &gt;= 0, H39 &lt; 50), Controls!$C$6, IF(AND(H39 &gt;= 50, H39 &lt; 100), Controls!$C$7, IF(AND(H39 &gt;= 100, H39 &lt; 300), Controls!$C$8, IF(AND(H39 &gt;= 300, H39 &lt; 500), Controls!$C$9, IF(AND(H39 &gt;= 500, H39 &lt; 1000), Controls!$C$10, Controls!$C$11)))))</f>
        <v>Very Very Low</v>
      </c>
    </row>
    <row r="40" spans="1:10" x14ac:dyDescent="0.25">
      <c r="A40" s="10" t="str">
        <f>'NL Municipalities'!A40</f>
        <v>039</v>
      </c>
      <c r="B40" s="10" t="s">
        <v>6</v>
      </c>
      <c r="C40" s="10">
        <v>8</v>
      </c>
      <c r="D40" s="10">
        <v>159</v>
      </c>
      <c r="E40" s="10">
        <v>163</v>
      </c>
      <c r="F40" s="10">
        <v>21.94</v>
      </c>
      <c r="G40" s="21">
        <f t="shared" si="0"/>
        <v>-2.4539877300613498E-2</v>
      </c>
      <c r="H40" s="22">
        <f t="shared" si="1"/>
        <v>7.4293527803099355</v>
      </c>
      <c r="I40" t="str">
        <f t="shared" si="2"/>
        <v>Out Migration</v>
      </c>
      <c r="J40" t="str">
        <f>IF(AND(H40 &gt;= 0, H40 &lt; 50), Controls!$C$6, IF(AND(H40 &gt;= 50, H40 &lt; 100), Controls!$C$7, IF(AND(H40 &gt;= 100, H40 &lt; 300), Controls!$C$8, IF(AND(H40 &gt;= 300, H40 &lt; 500), Controls!$C$9, IF(AND(H40 &gt;= 500, H40 &lt; 1000), Controls!$C$10, Controls!$C$11)))))</f>
        <v>Very Very Low</v>
      </c>
    </row>
    <row r="41" spans="1:10" x14ac:dyDescent="0.25">
      <c r="A41" s="10" t="str">
        <f>'NL Municipalities'!A41</f>
        <v>040</v>
      </c>
      <c r="B41" s="10" t="s">
        <v>6</v>
      </c>
      <c r="C41" s="10">
        <v>9</v>
      </c>
      <c r="D41" s="10">
        <v>182</v>
      </c>
      <c r="E41" s="10">
        <v>189</v>
      </c>
      <c r="F41" s="10">
        <v>2.64</v>
      </c>
      <c r="G41" s="21">
        <f t="shared" si="0"/>
        <v>-3.7037037037037035E-2</v>
      </c>
      <c r="H41" s="22">
        <f t="shared" si="1"/>
        <v>71.590909090909093</v>
      </c>
      <c r="I41" t="str">
        <f t="shared" si="2"/>
        <v>Out Migration</v>
      </c>
      <c r="J41" t="str">
        <f>IF(AND(H41 &gt;= 0, H41 &lt; 50), Controls!$C$6, IF(AND(H41 &gt;= 50, H41 &lt; 100), Controls!$C$7, IF(AND(H41 &gt;= 100, H41 &lt; 300), Controls!$C$8, IF(AND(H41 &gt;= 300, H41 &lt; 500), Controls!$C$9, IF(AND(H41 &gt;= 500, H41 &lt; 1000), Controls!$C$10, Controls!$C$11)))))</f>
        <v>Very Low</v>
      </c>
    </row>
    <row r="42" spans="1:10" x14ac:dyDescent="0.25">
      <c r="A42" s="10" t="str">
        <f>'NL Municipalities'!A42</f>
        <v>041</v>
      </c>
      <c r="B42" s="10" t="s">
        <v>6</v>
      </c>
      <c r="C42" s="10">
        <v>8</v>
      </c>
      <c r="D42" s="10">
        <v>165</v>
      </c>
      <c r="E42" s="10">
        <v>155</v>
      </c>
      <c r="F42" s="10">
        <v>7.69</v>
      </c>
      <c r="G42" s="21">
        <f t="shared" si="0"/>
        <v>6.4516129032258063E-2</v>
      </c>
      <c r="H42" s="22">
        <f t="shared" si="1"/>
        <v>20.156046814044213</v>
      </c>
      <c r="I42" t="str">
        <f t="shared" si="2"/>
        <v/>
      </c>
      <c r="J42" t="str">
        <f>IF(AND(H42 &gt;= 0, H42 &lt; 50), Controls!$C$6, IF(AND(H42 &gt;= 50, H42 &lt; 100), Controls!$C$7, IF(AND(H42 &gt;= 100, H42 &lt; 300), Controls!$C$8, IF(AND(H42 &gt;= 300, H42 &lt; 500), Controls!$C$9, IF(AND(H42 &gt;= 500, H42 &lt; 1000), Controls!$C$10, Controls!$C$11)))))</f>
        <v>Very Very Low</v>
      </c>
    </row>
    <row r="43" spans="1:10" x14ac:dyDescent="0.25">
      <c r="A43" s="10" t="str">
        <f>'NL Municipalities'!A43</f>
        <v>042</v>
      </c>
      <c r="B43" s="10" t="s">
        <v>6</v>
      </c>
      <c r="C43" s="10">
        <v>7</v>
      </c>
      <c r="D43" s="10">
        <v>839</v>
      </c>
      <c r="E43" s="10">
        <v>893</v>
      </c>
      <c r="F43" s="10">
        <v>35.61</v>
      </c>
      <c r="G43" s="21">
        <f t="shared" si="0"/>
        <v>-6.0470324748040316E-2</v>
      </c>
      <c r="H43" s="22">
        <f t="shared" si="1"/>
        <v>25.077225498455491</v>
      </c>
      <c r="I43" t="str">
        <f t="shared" si="2"/>
        <v>Out Migration</v>
      </c>
      <c r="J43" t="str">
        <f>IF(AND(H43 &gt;= 0, H43 &lt; 50), Controls!$C$6, IF(AND(H43 &gt;= 50, H43 &lt; 100), Controls!$C$7, IF(AND(H43 &gt;= 100, H43 &lt; 300), Controls!$C$8, IF(AND(H43 &gt;= 300, H43 &lt; 500), Controls!$C$9, IF(AND(H43 &gt;= 500, H43 &lt; 1000), Controls!$C$10, Controls!$C$11)))))</f>
        <v>Very Very Low</v>
      </c>
    </row>
    <row r="44" spans="1:10" x14ac:dyDescent="0.25">
      <c r="A44" s="10" t="str">
        <f>'NL Municipalities'!A44</f>
        <v>043</v>
      </c>
      <c r="B44" s="10" t="s">
        <v>6</v>
      </c>
      <c r="C44" s="10">
        <v>5</v>
      </c>
      <c r="D44" s="10">
        <v>598</v>
      </c>
      <c r="E44" s="10">
        <v>608</v>
      </c>
      <c r="F44" s="10">
        <v>24.76</v>
      </c>
      <c r="G44" s="21">
        <f t="shared" si="0"/>
        <v>-1.6447368421052631E-2</v>
      </c>
      <c r="H44" s="22">
        <f t="shared" si="1"/>
        <v>24.555735056542808</v>
      </c>
      <c r="I44" t="str">
        <f t="shared" si="2"/>
        <v>Out Migration</v>
      </c>
      <c r="J44" t="str">
        <f>IF(AND(H44 &gt;= 0, H44 &lt; 50), Controls!$C$6, IF(AND(H44 &gt;= 50, H44 &lt; 100), Controls!$C$7, IF(AND(H44 &gt;= 100, H44 &lt; 300), Controls!$C$8, IF(AND(H44 &gt;= 300, H44 &lt; 500), Controls!$C$9, IF(AND(H44 &gt;= 500, H44 &lt; 1000), Controls!$C$10, Controls!$C$11)))))</f>
        <v>Very Very Low</v>
      </c>
    </row>
    <row r="45" spans="1:10" x14ac:dyDescent="0.25">
      <c r="A45" s="10" t="str">
        <f>'NL Municipalities'!A45</f>
        <v>044</v>
      </c>
      <c r="B45" s="10" t="s">
        <v>6</v>
      </c>
      <c r="C45" s="10">
        <v>7</v>
      </c>
      <c r="D45" s="10">
        <v>447</v>
      </c>
      <c r="E45" s="10">
        <v>386</v>
      </c>
      <c r="F45" s="10">
        <v>16.72</v>
      </c>
      <c r="G45" s="21">
        <f t="shared" si="0"/>
        <v>0.15803108808290156</v>
      </c>
      <c r="H45" s="22">
        <f t="shared" si="1"/>
        <v>23.086124401913878</v>
      </c>
      <c r="I45" t="str">
        <f t="shared" si="2"/>
        <v/>
      </c>
      <c r="J45" t="str">
        <f>IF(AND(H45 &gt;= 0, H45 &lt; 50), Controls!$C$6, IF(AND(H45 &gt;= 50, H45 &lt; 100), Controls!$C$7, IF(AND(H45 &gt;= 100, H45 &lt; 300), Controls!$C$8, IF(AND(H45 &gt;= 300, H45 &lt; 500), Controls!$C$9, IF(AND(H45 &gt;= 500, H45 &lt; 1000), Controls!$C$10, Controls!$C$11)))))</f>
        <v>Very Very Low</v>
      </c>
    </row>
    <row r="46" spans="1:10" x14ac:dyDescent="0.25">
      <c r="A46" s="10" t="str">
        <f>'NL Municipalities'!A46</f>
        <v>045</v>
      </c>
      <c r="B46" s="10" t="s">
        <v>6</v>
      </c>
      <c r="C46" s="10">
        <v>5</v>
      </c>
      <c r="D46" s="10">
        <v>483</v>
      </c>
      <c r="E46" s="10">
        <v>521</v>
      </c>
      <c r="F46" s="10">
        <v>50.56</v>
      </c>
      <c r="G46" s="21">
        <f t="shared" si="0"/>
        <v>-7.293666026871401E-2</v>
      </c>
      <c r="H46" s="22">
        <f t="shared" si="1"/>
        <v>10.304588607594937</v>
      </c>
      <c r="I46" t="str">
        <f t="shared" si="2"/>
        <v>Out Migration</v>
      </c>
      <c r="J46" t="str">
        <f>IF(AND(H46 &gt;= 0, H46 &lt; 50), Controls!$C$6, IF(AND(H46 &gt;= 50, H46 &lt; 100), Controls!$C$7, IF(AND(H46 &gt;= 100, H46 &lt; 300), Controls!$C$8, IF(AND(H46 &gt;= 300, H46 &lt; 500), Controls!$C$9, IF(AND(H46 &gt;= 500, H46 &lt; 1000), Controls!$C$10, Controls!$C$11)))))</f>
        <v>Very Very Low</v>
      </c>
    </row>
    <row r="47" spans="1:10" x14ac:dyDescent="0.25">
      <c r="A47" s="10" t="str">
        <f>'NL Municipalities'!A47</f>
        <v>046</v>
      </c>
      <c r="B47" s="10" t="s">
        <v>6</v>
      </c>
      <c r="C47" s="10">
        <v>9</v>
      </c>
      <c r="D47" s="10">
        <v>441</v>
      </c>
      <c r="E47" s="10">
        <v>529</v>
      </c>
      <c r="F47" s="10">
        <v>32.520000000000003</v>
      </c>
      <c r="G47" s="21">
        <f t="shared" si="0"/>
        <v>-0.16635160680529301</v>
      </c>
      <c r="H47" s="22">
        <f t="shared" si="1"/>
        <v>16.26691266912669</v>
      </c>
      <c r="I47" t="str">
        <f t="shared" si="2"/>
        <v>Out Migration</v>
      </c>
      <c r="J47" t="str">
        <f>IF(AND(H47 &gt;= 0, H47 &lt; 50), Controls!$C$6, IF(AND(H47 &gt;= 50, H47 &lt; 100), Controls!$C$7, IF(AND(H47 &gt;= 100, H47 &lt; 300), Controls!$C$8, IF(AND(H47 &gt;= 300, H47 &lt; 500), Controls!$C$9, IF(AND(H47 &gt;= 500, H47 &lt; 1000), Controls!$C$10, Controls!$C$11)))))</f>
        <v>Very Very Low</v>
      </c>
    </row>
    <row r="48" spans="1:10" x14ac:dyDescent="0.25">
      <c r="A48" s="10" t="str">
        <f>'NL Municipalities'!A48</f>
        <v>047</v>
      </c>
      <c r="B48" s="10" t="s">
        <v>6</v>
      </c>
      <c r="C48" s="10">
        <v>1</v>
      </c>
      <c r="D48" s="10">
        <v>65</v>
      </c>
      <c r="E48" s="10">
        <v>85</v>
      </c>
      <c r="F48" s="10">
        <v>9.19</v>
      </c>
      <c r="G48" s="21">
        <f t="shared" si="0"/>
        <v>-0.23529411764705882</v>
      </c>
      <c r="H48" s="22">
        <f t="shared" si="1"/>
        <v>9.2491838955386303</v>
      </c>
      <c r="I48" t="str">
        <f t="shared" si="2"/>
        <v>Out Migration</v>
      </c>
      <c r="J48" t="str">
        <f>IF(AND(H48 &gt;= 0, H48 &lt; 50), Controls!$C$6, IF(AND(H48 &gt;= 50, H48 &lt; 100), Controls!$C$7, IF(AND(H48 &gt;= 100, H48 &lt; 300), Controls!$C$8, IF(AND(H48 &gt;= 300, H48 &lt; 500), Controls!$C$9, IF(AND(H48 &gt;= 500, H48 &lt; 1000), Controls!$C$10, Controls!$C$11)))))</f>
        <v>Very Very Low</v>
      </c>
    </row>
    <row r="49" spans="1:10" x14ac:dyDescent="0.25">
      <c r="A49" s="10" t="str">
        <f>'NL Municipalities'!A49</f>
        <v>048</v>
      </c>
      <c r="B49" s="10" t="s">
        <v>6</v>
      </c>
      <c r="C49" s="10">
        <v>4</v>
      </c>
      <c r="D49" s="10">
        <v>338</v>
      </c>
      <c r="E49" s="10">
        <v>351</v>
      </c>
      <c r="F49" s="10">
        <v>11.78</v>
      </c>
      <c r="G49" s="21">
        <f t="shared" si="0"/>
        <v>-3.7037037037037035E-2</v>
      </c>
      <c r="H49" s="22">
        <f t="shared" si="1"/>
        <v>29.796264855687607</v>
      </c>
      <c r="I49" t="str">
        <f t="shared" si="2"/>
        <v>Out Migration</v>
      </c>
      <c r="J49" t="str">
        <f>IF(AND(H49 &gt;= 0, H49 &lt; 50), Controls!$C$6, IF(AND(H49 &gt;= 50, H49 &lt; 100), Controls!$C$7, IF(AND(H49 &gt;= 100, H49 &lt; 300), Controls!$C$8, IF(AND(H49 &gt;= 300, H49 &lt; 500), Controls!$C$9, IF(AND(H49 &gt;= 500, H49 &lt; 1000), Controls!$C$10, Controls!$C$11)))))</f>
        <v>Very Very Low</v>
      </c>
    </row>
    <row r="50" spans="1:10" x14ac:dyDescent="0.25">
      <c r="A50" s="10" t="str">
        <f>'NL Municipalities'!A50</f>
        <v>049</v>
      </c>
      <c r="B50" s="10" t="s">
        <v>6</v>
      </c>
      <c r="C50" s="10">
        <v>8</v>
      </c>
      <c r="D50" s="10">
        <v>697</v>
      </c>
      <c r="E50" s="10">
        <v>747</v>
      </c>
      <c r="F50" s="10">
        <v>38.81</v>
      </c>
      <c r="G50" s="21">
        <f t="shared" si="0"/>
        <v>-6.6934404283801874E-2</v>
      </c>
      <c r="H50" s="22">
        <f t="shared" si="1"/>
        <v>19.247616593661427</v>
      </c>
      <c r="I50" t="str">
        <f t="shared" si="2"/>
        <v>Out Migration</v>
      </c>
      <c r="J50" t="str">
        <f>IF(AND(H50 &gt;= 0, H50 &lt; 50), Controls!$C$6, IF(AND(H50 &gt;= 50, H50 &lt; 100), Controls!$C$7, IF(AND(H50 &gt;= 100, H50 &lt; 300), Controls!$C$8, IF(AND(H50 &gt;= 300, H50 &lt; 500), Controls!$C$9, IF(AND(H50 &gt;= 500, H50 &lt; 1000), Controls!$C$10, Controls!$C$11)))))</f>
        <v>Very Very Low</v>
      </c>
    </row>
    <row r="51" spans="1:10" x14ac:dyDescent="0.25">
      <c r="A51" s="10" t="str">
        <f>'NL Municipalities'!A51</f>
        <v>050</v>
      </c>
      <c r="B51" s="10" t="s">
        <v>6</v>
      </c>
      <c r="C51" s="10">
        <v>6</v>
      </c>
      <c r="D51" s="10">
        <v>160</v>
      </c>
      <c r="E51" s="10">
        <v>222</v>
      </c>
      <c r="F51" s="10">
        <v>1.1399999999999999</v>
      </c>
      <c r="G51" s="21">
        <f t="shared" si="0"/>
        <v>-0.27927927927927926</v>
      </c>
      <c r="H51" s="22">
        <f t="shared" si="1"/>
        <v>194.73684210526318</v>
      </c>
      <c r="I51" t="str">
        <f t="shared" si="2"/>
        <v>Out Migration</v>
      </c>
      <c r="J51" t="str">
        <f>IF(AND(H51 &gt;= 0, H51 &lt; 50), Controls!$C$6, IF(AND(H51 &gt;= 50, H51 &lt; 100), Controls!$C$7, IF(AND(H51 &gt;= 100, H51 &lt; 300), Controls!$C$8, IF(AND(H51 &gt;= 300, H51 &lt; 500), Controls!$C$9, IF(AND(H51 &gt;= 500, H51 &lt; 1000), Controls!$C$10, Controls!$C$11)))))</f>
        <v>Low</v>
      </c>
    </row>
    <row r="52" spans="1:10" x14ac:dyDescent="0.25">
      <c r="A52" s="10" t="str">
        <f>'NL Municipalities'!A52</f>
        <v>051</v>
      </c>
      <c r="B52" s="10" t="s">
        <v>6</v>
      </c>
      <c r="C52" s="10">
        <v>9</v>
      </c>
      <c r="D52" s="10">
        <v>7366</v>
      </c>
      <c r="E52" s="10">
        <v>6575</v>
      </c>
      <c r="F52" s="10">
        <v>57.35</v>
      </c>
      <c r="G52" s="21">
        <f t="shared" si="0"/>
        <v>0.1203041825095057</v>
      </c>
      <c r="H52" s="22">
        <f t="shared" si="1"/>
        <v>114.64690496948562</v>
      </c>
      <c r="I52" t="str">
        <f t="shared" si="2"/>
        <v/>
      </c>
      <c r="J52" t="str">
        <f>IF(AND(H52 &gt;= 0, H52 &lt; 50), Controls!$C$6, IF(AND(H52 &gt;= 50, H52 &lt; 100), Controls!$C$7, IF(AND(H52 &gt;= 100, H52 &lt; 300), Controls!$C$8, IF(AND(H52 &gt;= 300, H52 &lt; 500), Controls!$C$9, IF(AND(H52 &gt;= 500, H52 &lt; 1000), Controls!$C$10, Controls!$C$11)))))</f>
        <v>Low</v>
      </c>
    </row>
    <row r="53" spans="1:10" x14ac:dyDescent="0.25">
      <c r="A53" s="10" t="str">
        <f>'NL Municipalities'!A53</f>
        <v>052</v>
      </c>
      <c r="B53" s="10" t="s">
        <v>6</v>
      </c>
      <c r="C53" s="10">
        <v>3</v>
      </c>
      <c r="D53" s="10">
        <v>1866</v>
      </c>
      <c r="E53" s="10">
        <v>1756</v>
      </c>
      <c r="F53" s="10">
        <v>58.34</v>
      </c>
      <c r="G53" s="21">
        <f t="shared" si="0"/>
        <v>6.2642369020501146E-2</v>
      </c>
      <c r="H53" s="22">
        <f t="shared" si="1"/>
        <v>30.099417209461773</v>
      </c>
      <c r="I53" t="str">
        <f t="shared" si="2"/>
        <v/>
      </c>
      <c r="J53" t="str">
        <f>IF(AND(H53 &gt;= 0, H53 &lt; 50), Controls!$C$6, IF(AND(H53 &gt;= 50, H53 &lt; 100), Controls!$C$7, IF(AND(H53 &gt;= 100, H53 &lt; 300), Controls!$C$8, IF(AND(H53 &gt;= 300, H53 &lt; 500), Controls!$C$9, IF(AND(H53 &gt;= 500, H53 &lt; 1000), Controls!$C$10, Controls!$C$11)))))</f>
        <v>Very Very Low</v>
      </c>
    </row>
    <row r="54" spans="1:10" x14ac:dyDescent="0.25">
      <c r="A54" s="10" t="str">
        <f>'NL Municipalities'!A54</f>
        <v>053</v>
      </c>
      <c r="B54" s="10" t="s">
        <v>6</v>
      </c>
      <c r="C54" s="10">
        <v>8</v>
      </c>
      <c r="D54" s="10">
        <v>201</v>
      </c>
      <c r="E54" s="10">
        <v>248</v>
      </c>
      <c r="F54" s="10">
        <v>11.12</v>
      </c>
      <c r="G54" s="21">
        <f t="shared" si="0"/>
        <v>-0.18951612903225806</v>
      </c>
      <c r="H54" s="22">
        <f t="shared" si="1"/>
        <v>22.302158273381295</v>
      </c>
      <c r="I54" t="str">
        <f t="shared" si="2"/>
        <v>Out Migration</v>
      </c>
      <c r="J54" t="str">
        <f>IF(AND(H54 &gt;= 0, H54 &lt; 50), Controls!$C$6, IF(AND(H54 &gt;= 50, H54 &lt; 100), Controls!$C$7, IF(AND(H54 &gt;= 100, H54 &lt; 300), Controls!$C$8, IF(AND(H54 &gt;= 300, H54 &lt; 500), Controls!$C$9, IF(AND(H54 &gt;= 500, H54 &lt; 1000), Controls!$C$10, Controls!$C$11)))))</f>
        <v>Very Very Low</v>
      </c>
    </row>
    <row r="55" spans="1:10" x14ac:dyDescent="0.25">
      <c r="A55" s="10" t="str">
        <f>'NL Municipalities'!A55</f>
        <v>054</v>
      </c>
      <c r="B55" s="10" t="s">
        <v>6</v>
      </c>
      <c r="C55" s="10">
        <v>9</v>
      </c>
      <c r="D55">
        <v>526</v>
      </c>
      <c r="E55" s="10">
        <v>618</v>
      </c>
      <c r="F55" s="10">
        <v>1.89</v>
      </c>
      <c r="G55" s="21">
        <f t="shared" si="0"/>
        <v>-0.14886731391585761</v>
      </c>
      <c r="H55" s="22">
        <f t="shared" si="1"/>
        <v>326.98412698412699</v>
      </c>
      <c r="I55" t="str">
        <f t="shared" si="2"/>
        <v>Out Migration</v>
      </c>
      <c r="J55" t="str">
        <f>IF(AND(H55 &gt;= 0, H55 &lt; 50), Controls!$C$6, IF(AND(H55 &gt;= 50, H55 &lt; 100), Controls!$C$7, IF(AND(H55 &gt;= 100, H55 &lt; 300), Controls!$C$8, IF(AND(H55 &gt;= 300, H55 &lt; 500), Controls!$C$9, IF(AND(H55 &gt;= 500, H55 &lt; 1000), Controls!$C$10, Controls!$C$11)))))</f>
        <v>Low Medium</v>
      </c>
    </row>
    <row r="56" spans="1:10" x14ac:dyDescent="0.25">
      <c r="A56" s="10" t="str">
        <f>'NL Municipalities'!A56</f>
        <v>055</v>
      </c>
      <c r="B56" s="10" t="s">
        <v>6</v>
      </c>
      <c r="C56" s="10">
        <v>5</v>
      </c>
      <c r="D56" s="10">
        <v>194</v>
      </c>
      <c r="E56" s="10">
        <v>227</v>
      </c>
      <c r="F56" s="10">
        <v>1.58</v>
      </c>
      <c r="G56" s="21">
        <f t="shared" si="0"/>
        <v>-0.14537444933920704</v>
      </c>
      <c r="H56" s="22">
        <f t="shared" si="1"/>
        <v>143.67088607594937</v>
      </c>
      <c r="I56" t="str">
        <f t="shared" si="2"/>
        <v>Out Migration</v>
      </c>
      <c r="J56" t="str">
        <f>IF(AND(H56 &gt;= 0, H56 &lt; 50), Controls!$C$6, IF(AND(H56 &gt;= 50, H56 &lt; 100), Controls!$C$7, IF(AND(H56 &gt;= 100, H56 &lt; 300), Controls!$C$8, IF(AND(H56 &gt;= 300, H56 &lt; 500), Controls!$C$9, IF(AND(H56 &gt;= 500, H56 &lt; 1000), Controls!$C$10, Controls!$C$11)))))</f>
        <v>Low</v>
      </c>
    </row>
    <row r="57" spans="1:10" x14ac:dyDescent="0.25">
      <c r="A57" s="10" t="str">
        <f>'NL Municipalities'!A57</f>
        <v>056</v>
      </c>
      <c r="B57" s="10" t="s">
        <v>6</v>
      </c>
      <c r="C57" s="10">
        <v>1</v>
      </c>
      <c r="D57" s="10">
        <v>191</v>
      </c>
      <c r="E57" s="10">
        <v>210</v>
      </c>
      <c r="F57" s="10">
        <v>11.35</v>
      </c>
      <c r="G57" s="21">
        <f t="shared" si="0"/>
        <v>-9.0476190476190474E-2</v>
      </c>
      <c r="H57" s="22">
        <f t="shared" si="1"/>
        <v>18.502202643171806</v>
      </c>
      <c r="I57" t="str">
        <f t="shared" si="2"/>
        <v>Out Migration</v>
      </c>
      <c r="J57" t="str">
        <f>IF(AND(H57 &gt;= 0, H57 &lt; 50), Controls!$C$6, IF(AND(H57 &gt;= 50, H57 &lt; 100), Controls!$C$7, IF(AND(H57 &gt;= 100, H57 &lt; 300), Controls!$C$8, IF(AND(H57 &gt;= 300, H57 &lt; 500), Controls!$C$9, IF(AND(H57 &gt;= 500, H57 &lt; 1000), Controls!$C$10, Controls!$C$11)))))</f>
        <v>Very Very Low</v>
      </c>
    </row>
    <row r="58" spans="1:10" x14ac:dyDescent="0.25">
      <c r="A58" s="10" t="str">
        <f>'NL Municipalities'!A58</f>
        <v>057</v>
      </c>
      <c r="B58" s="10" t="s">
        <v>6</v>
      </c>
      <c r="C58" s="10">
        <v>2</v>
      </c>
      <c r="D58" s="10">
        <v>474</v>
      </c>
      <c r="E58" s="10">
        <v>511</v>
      </c>
      <c r="F58" s="10">
        <v>58.41</v>
      </c>
      <c r="G58" s="21">
        <f t="shared" si="0"/>
        <v>-7.2407045009784732E-2</v>
      </c>
      <c r="H58" s="22">
        <f t="shared" si="1"/>
        <v>8.7485019688409515</v>
      </c>
      <c r="I58" t="str">
        <f t="shared" si="2"/>
        <v>Out Migration</v>
      </c>
      <c r="J58" t="str">
        <f>IF(AND(H58 &gt;= 0, H58 &lt; 50), Controls!$C$6, IF(AND(H58 &gt;= 50, H58 &lt; 100), Controls!$C$7, IF(AND(H58 &gt;= 100, H58 &lt; 300), Controls!$C$8, IF(AND(H58 &gt;= 300, H58 &lt; 500), Controls!$C$9, IF(AND(H58 &gt;= 500, H58 &lt; 1000), Controls!$C$10, Controls!$C$11)))))</f>
        <v>Very Very Low</v>
      </c>
    </row>
    <row r="59" spans="1:10" x14ac:dyDescent="0.25">
      <c r="A59" s="10" t="str">
        <f>'NL Municipalities'!A59</f>
        <v>058</v>
      </c>
      <c r="B59" s="10" t="s">
        <v>6</v>
      </c>
      <c r="C59" s="10">
        <v>9</v>
      </c>
      <c r="D59" s="10">
        <v>141</v>
      </c>
      <c r="E59" s="10">
        <v>165</v>
      </c>
      <c r="F59" s="10">
        <v>2.62</v>
      </c>
      <c r="G59" s="21">
        <f t="shared" si="0"/>
        <v>-0.14545454545454545</v>
      </c>
      <c r="H59" s="22">
        <f t="shared" si="1"/>
        <v>62.977099236641216</v>
      </c>
      <c r="I59" t="str">
        <f t="shared" si="2"/>
        <v>Out Migration</v>
      </c>
      <c r="J59" t="str">
        <f>IF(AND(H59 &gt;= 0, H59 &lt; 50), Controls!$C$6, IF(AND(H59 &gt;= 50, H59 &lt; 100), Controls!$C$7, IF(AND(H59 &gt;= 100, H59 &lt; 300), Controls!$C$8, IF(AND(H59 &gt;= 300, H59 &lt; 500), Controls!$C$9, IF(AND(H59 &gt;= 500, H59 &lt; 1000), Controls!$C$10, Controls!$C$11)))))</f>
        <v>Very Low</v>
      </c>
    </row>
    <row r="60" spans="1:10" x14ac:dyDescent="0.25">
      <c r="A60" s="10" t="str">
        <f>'NL Municipalities'!A60</f>
        <v>059</v>
      </c>
      <c r="B60" s="10" t="s">
        <v>6</v>
      </c>
      <c r="C60" s="10">
        <v>7</v>
      </c>
      <c r="D60" s="10">
        <v>310</v>
      </c>
      <c r="E60" s="10">
        <v>421</v>
      </c>
      <c r="F60" s="10">
        <v>127.84</v>
      </c>
      <c r="G60" s="21">
        <f t="shared" si="0"/>
        <v>-0.26365795724465557</v>
      </c>
      <c r="H60" s="22">
        <f t="shared" si="1"/>
        <v>3.2931789737171462</v>
      </c>
      <c r="I60" t="str">
        <f t="shared" si="2"/>
        <v>Out Migration</v>
      </c>
      <c r="J60" t="str">
        <f>IF(AND(H60 &gt;= 0, H60 &lt; 50), Controls!$C$6, IF(AND(H60 &gt;= 50, H60 &lt; 100), Controls!$C$7, IF(AND(H60 &gt;= 100, H60 &lt; 300), Controls!$C$8, IF(AND(H60 &gt;= 300, H60 &lt; 500), Controls!$C$9, IF(AND(H60 &gt;= 500, H60 &lt; 1000), Controls!$C$10, Controls!$C$11)))))</f>
        <v>Very Very Low</v>
      </c>
    </row>
    <row r="61" spans="1:10" x14ac:dyDescent="0.25">
      <c r="A61" s="10" t="str">
        <f>'NL Municipalities'!A61</f>
        <v>060</v>
      </c>
      <c r="B61" s="10" t="s">
        <v>6</v>
      </c>
      <c r="C61" s="10">
        <v>9</v>
      </c>
      <c r="D61" s="10">
        <v>228</v>
      </c>
      <c r="E61" s="10">
        <v>251</v>
      </c>
      <c r="F61" s="10">
        <v>4.6900000000000004</v>
      </c>
      <c r="G61" s="21">
        <f t="shared" si="0"/>
        <v>-9.1633466135458169E-2</v>
      </c>
      <c r="H61" s="22">
        <f t="shared" si="1"/>
        <v>53.518123667377395</v>
      </c>
      <c r="I61" t="str">
        <f t="shared" si="2"/>
        <v>Out Migration</v>
      </c>
      <c r="J61" t="str">
        <f>IF(AND(H61 &gt;= 0, H61 &lt; 50), Controls!$C$6, IF(AND(H61 &gt;= 50, H61 &lt; 100), Controls!$C$7, IF(AND(H61 &gt;= 100, H61 &lt; 300), Controls!$C$8, IF(AND(H61 &gt;= 300, H61 &lt; 500), Controls!$C$9, IF(AND(H61 &gt;= 500, H61 &lt; 1000), Controls!$C$10, Controls!$C$11)))))</f>
        <v>Very Low</v>
      </c>
    </row>
    <row r="62" spans="1:10" x14ac:dyDescent="0.25">
      <c r="A62" s="10" t="str">
        <f>'NL Municipalities'!A62</f>
        <v>061</v>
      </c>
      <c r="B62" s="10" t="s">
        <v>6</v>
      </c>
      <c r="C62" s="10">
        <v>4</v>
      </c>
      <c r="D62" s="10">
        <v>212</v>
      </c>
      <c r="E62" s="10">
        <v>220</v>
      </c>
      <c r="F62" s="10">
        <v>105.6</v>
      </c>
      <c r="G62" s="21">
        <f t="shared" si="0"/>
        <v>-3.6363636363636362E-2</v>
      </c>
      <c r="H62" s="22">
        <f t="shared" si="1"/>
        <v>2.0833333333333335</v>
      </c>
      <c r="I62" t="str">
        <f t="shared" si="2"/>
        <v>Out Migration</v>
      </c>
      <c r="J62" t="str">
        <f>IF(AND(H62 &gt;= 0, H62 &lt; 50), Controls!$C$6, IF(AND(H62 &gt;= 50, H62 &lt; 100), Controls!$C$7, IF(AND(H62 &gt;= 100, H62 &lt; 300), Controls!$C$8, IF(AND(H62 &gt;= 300, H62 &lt; 500), Controls!$C$9, IF(AND(H62 &gt;= 500, H62 &lt; 1000), Controls!$C$10, Controls!$C$11)))))</f>
        <v>Very Very Low</v>
      </c>
    </row>
    <row r="63" spans="1:10" x14ac:dyDescent="0.25">
      <c r="A63" s="10" t="str">
        <f>'NL Municipalities'!A63</f>
        <v>062</v>
      </c>
      <c r="B63" s="10" t="s">
        <v>6</v>
      </c>
      <c r="C63" s="10">
        <v>0</v>
      </c>
      <c r="D63" s="10">
        <v>807</v>
      </c>
      <c r="E63" s="10">
        <v>841</v>
      </c>
      <c r="F63" s="10">
        <v>35.79</v>
      </c>
      <c r="G63" s="21">
        <f t="shared" si="0"/>
        <v>-4.042806183115339E-2</v>
      </c>
      <c r="H63" s="22">
        <f t="shared" si="1"/>
        <v>23.498183850237496</v>
      </c>
      <c r="I63" t="str">
        <f t="shared" si="2"/>
        <v>Out Migration</v>
      </c>
      <c r="J63" t="str">
        <f>IF(AND(H63 &gt;= 0, H63 &lt; 50), Controls!$C$6, IF(AND(H63 &gt;= 50, H63 &lt; 100), Controls!$C$7, IF(AND(H63 &gt;= 100, H63 &lt; 300), Controls!$C$8, IF(AND(H63 &gt;= 300, H63 &lt; 500), Controls!$C$9, IF(AND(H63 &gt;= 500, H63 &lt; 1000), Controls!$C$10, Controls!$C$11)))))</f>
        <v>Very Very Low</v>
      </c>
    </row>
    <row r="64" spans="1:10" x14ac:dyDescent="0.25">
      <c r="A64" s="10" t="str">
        <f>'NL Municipalities'!A64</f>
        <v>063</v>
      </c>
      <c r="B64" s="10" t="s">
        <v>6</v>
      </c>
      <c r="C64" s="10">
        <v>9</v>
      </c>
      <c r="D64" s="10">
        <v>979</v>
      </c>
      <c r="E64" s="10">
        <v>978</v>
      </c>
      <c r="F64" s="10">
        <v>12.08</v>
      </c>
      <c r="G64" s="21">
        <f t="shared" si="0"/>
        <v>1.0224948875255625E-3</v>
      </c>
      <c r="H64" s="22">
        <f t="shared" si="1"/>
        <v>80.960264900662253</v>
      </c>
      <c r="I64" t="str">
        <f t="shared" si="2"/>
        <v/>
      </c>
      <c r="J64" t="str">
        <f>IF(AND(H64 &gt;= 0, H64 &lt; 50), Controls!$C$6, IF(AND(H64 &gt;= 50, H64 &lt; 100), Controls!$C$7, IF(AND(H64 &gt;= 100, H64 &lt; 300), Controls!$C$8, IF(AND(H64 &gt;= 300, H64 &lt; 500), Controls!$C$9, IF(AND(H64 &gt;= 500, H64 &lt; 1000), Controls!$C$10, Controls!$C$11)))))</f>
        <v>Very Low</v>
      </c>
    </row>
    <row r="65" spans="1:10" x14ac:dyDescent="0.25">
      <c r="A65" s="10" t="str">
        <f>'NL Municipalities'!A65</f>
        <v>064</v>
      </c>
      <c r="B65" s="10" t="s">
        <v>6</v>
      </c>
      <c r="C65" s="10">
        <v>8</v>
      </c>
      <c r="D65" s="10">
        <v>1057</v>
      </c>
      <c r="E65" s="10">
        <v>1103</v>
      </c>
      <c r="F65" s="10">
        <v>47.71</v>
      </c>
      <c r="G65" s="21">
        <f t="shared" si="0"/>
        <v>-4.1704442429737081E-2</v>
      </c>
      <c r="H65" s="22">
        <f t="shared" si="1"/>
        <v>23.118843009851183</v>
      </c>
      <c r="I65" t="str">
        <f t="shared" si="2"/>
        <v>Out Migration</v>
      </c>
      <c r="J65" t="str">
        <f>IF(AND(H65 &gt;= 0, H65 &lt; 50), Controls!$C$6, IF(AND(H65 &gt;= 50, H65 &lt; 100), Controls!$C$7, IF(AND(H65 &gt;= 100, H65 &lt; 300), Controls!$C$8, IF(AND(H65 &gt;= 300, H65 &lt; 500), Controls!$C$9, IF(AND(H65 &gt;= 500, H65 &lt; 1000), Controls!$C$10, Controls!$C$11)))))</f>
        <v>Very Very Low</v>
      </c>
    </row>
    <row r="66" spans="1:10" x14ac:dyDescent="0.25">
      <c r="A66" s="10" t="str">
        <f>'NL Municipalities'!A66</f>
        <v>065</v>
      </c>
      <c r="B66" s="10" t="s">
        <v>6</v>
      </c>
      <c r="C66" s="10">
        <v>5</v>
      </c>
      <c r="D66">
        <v>455</v>
      </c>
      <c r="E66" s="10">
        <v>547</v>
      </c>
      <c r="F66" s="10">
        <v>4.4400000000000004</v>
      </c>
      <c r="G66" s="21">
        <f t="shared" si="0"/>
        <v>-0.16819012797074953</v>
      </c>
      <c r="H66" s="22">
        <f t="shared" si="1"/>
        <v>123.19819819819818</v>
      </c>
      <c r="I66" t="str">
        <f t="shared" si="2"/>
        <v>Out Migration</v>
      </c>
      <c r="J66" t="str">
        <f>IF(AND(H66 &gt;= 0, H66 &lt; 50), Controls!$C$6, IF(AND(H66 &gt;= 50, H66 &lt; 100), Controls!$C$7, IF(AND(H66 &gt;= 100, H66 &lt; 300), Controls!$C$8, IF(AND(H66 &gt;= 300, H66 &lt; 500), Controls!$C$9, IF(AND(H66 &gt;= 500, H66 &lt; 1000), Controls!$C$10, Controls!$C$11)))))</f>
        <v>Low</v>
      </c>
    </row>
    <row r="67" spans="1:10" x14ac:dyDescent="0.25">
      <c r="A67" s="10" t="str">
        <f>'NL Municipalities'!A67</f>
        <v>066</v>
      </c>
      <c r="B67" s="10" t="s">
        <v>6</v>
      </c>
      <c r="C67" s="10">
        <v>9</v>
      </c>
      <c r="D67" s="10">
        <v>288</v>
      </c>
      <c r="E67" s="10">
        <v>319</v>
      </c>
      <c r="F67" s="10">
        <v>6.15</v>
      </c>
      <c r="G67" s="21">
        <f t="shared" ref="G67:G130" si="3">(D67-E67)/E67</f>
        <v>-9.7178683385579931E-2</v>
      </c>
      <c r="H67" s="22">
        <f t="shared" ref="H67:H130" si="4">E67/F67</f>
        <v>51.869918699186989</v>
      </c>
      <c r="I67" t="str">
        <f t="shared" si="2"/>
        <v>Out Migration</v>
      </c>
      <c r="J67" t="str">
        <f>IF(AND(H67 &gt;= 0, H67 &lt; 50), Controls!$C$6, IF(AND(H67 &gt;= 50, H67 &lt; 100), Controls!$C$7, IF(AND(H67 &gt;= 100, H67 &lt; 300), Controls!$C$8, IF(AND(H67 &gt;= 300, H67 &lt; 500), Controls!$C$9, IF(AND(H67 &gt;= 500, H67 &lt; 1000), Controls!$C$10, Controls!$C$11)))))</f>
        <v>Very Low</v>
      </c>
    </row>
    <row r="68" spans="1:10" x14ac:dyDescent="0.25">
      <c r="A68" s="10" t="str">
        <f>'NL Municipalities'!A68</f>
        <v>067</v>
      </c>
      <c r="B68" s="10" t="s">
        <v>6</v>
      </c>
      <c r="C68" s="10">
        <v>8</v>
      </c>
      <c r="D68" s="10">
        <v>27</v>
      </c>
      <c r="E68" s="10">
        <v>63</v>
      </c>
      <c r="F68" s="10">
        <v>4.54</v>
      </c>
      <c r="G68" s="21">
        <f t="shared" si="3"/>
        <v>-0.5714285714285714</v>
      </c>
      <c r="H68" s="22">
        <f t="shared" si="4"/>
        <v>13.876651982378855</v>
      </c>
      <c r="I68" t="str">
        <f t="shared" ref="I68:I131" si="5">IF(G68 &lt; 0, "Out Migration","")</f>
        <v>Out Migration</v>
      </c>
      <c r="J68" t="str">
        <f>IF(AND(H68 &gt;= 0, H68 &lt; 50), Controls!$C$6, IF(AND(H68 &gt;= 50, H68 &lt; 100), Controls!$C$7, IF(AND(H68 &gt;= 100, H68 &lt; 300), Controls!$C$8, IF(AND(H68 &gt;= 300, H68 &lt; 500), Controls!$C$9, IF(AND(H68 &gt;= 500, H68 &lt; 1000), Controls!$C$10, Controls!$C$11)))))</f>
        <v>Very Very Low</v>
      </c>
    </row>
    <row r="69" spans="1:10" x14ac:dyDescent="0.25">
      <c r="A69" s="10" t="str">
        <f>'NL Municipalities'!A69</f>
        <v>068</v>
      </c>
      <c r="B69" s="10" t="s">
        <v>6</v>
      </c>
      <c r="C69" s="10">
        <v>5</v>
      </c>
      <c r="D69" s="10">
        <v>695</v>
      </c>
      <c r="E69" s="10">
        <v>707</v>
      </c>
      <c r="F69" s="10">
        <v>4.21</v>
      </c>
      <c r="G69" s="21">
        <f t="shared" si="3"/>
        <v>-1.6973125884016973E-2</v>
      </c>
      <c r="H69" s="22">
        <f t="shared" si="4"/>
        <v>167.9334916864608</v>
      </c>
      <c r="I69" t="str">
        <f t="shared" si="5"/>
        <v>Out Migration</v>
      </c>
      <c r="J69" t="str">
        <f>IF(AND(H69 &gt;= 0, H69 &lt; 50), Controls!$C$6, IF(AND(H69 &gt;= 50, H69 &lt; 100), Controls!$C$7, IF(AND(H69 &gt;= 100, H69 &lt; 300), Controls!$C$8, IF(AND(H69 &gt;= 300, H69 &lt; 500), Controls!$C$9, IF(AND(H69 &gt;= 500, H69 &lt; 1000), Controls!$C$10, Controls!$C$11)))))</f>
        <v>Low</v>
      </c>
    </row>
    <row r="70" spans="1:10" x14ac:dyDescent="0.25">
      <c r="A70" s="10" t="str">
        <f>'NL Municipalities'!A70</f>
        <v>069</v>
      </c>
      <c r="B70" s="10" t="s">
        <v>6</v>
      </c>
      <c r="C70" s="10">
        <v>7</v>
      </c>
      <c r="D70" s="10">
        <v>136</v>
      </c>
      <c r="E70" s="10">
        <v>174</v>
      </c>
      <c r="F70" s="10">
        <v>15.86</v>
      </c>
      <c r="G70" s="21">
        <f t="shared" si="3"/>
        <v>-0.21839080459770116</v>
      </c>
      <c r="H70" s="22">
        <f t="shared" si="4"/>
        <v>10.970996216897857</v>
      </c>
      <c r="I70" t="str">
        <f t="shared" si="5"/>
        <v>Out Migration</v>
      </c>
      <c r="J70" t="str">
        <f>IF(AND(H70 &gt;= 0, H70 &lt; 50), Controls!$C$6, IF(AND(H70 &gt;= 50, H70 &lt; 100), Controls!$C$7, IF(AND(H70 &gt;= 100, H70 &lt; 300), Controls!$C$8, IF(AND(H70 &gt;= 300, H70 &lt; 500), Controls!$C$9, IF(AND(H70 &gt;= 500, H70 &lt; 1000), Controls!$C$10, Controls!$C$11)))))</f>
        <v>Very Very Low</v>
      </c>
    </row>
    <row r="71" spans="1:10" x14ac:dyDescent="0.25">
      <c r="A71" s="10" t="str">
        <f>'NL Municipalities'!A71</f>
        <v>070</v>
      </c>
      <c r="B71" s="10" t="s">
        <v>6</v>
      </c>
      <c r="C71" s="10">
        <v>7</v>
      </c>
      <c r="D71" s="10">
        <v>274</v>
      </c>
      <c r="E71" s="10">
        <v>255</v>
      </c>
      <c r="F71" s="10">
        <v>9.6</v>
      </c>
      <c r="G71" s="21">
        <f t="shared" si="3"/>
        <v>7.4509803921568626E-2</v>
      </c>
      <c r="H71" s="22">
        <f t="shared" si="4"/>
        <v>26.5625</v>
      </c>
      <c r="I71" t="str">
        <f t="shared" si="5"/>
        <v/>
      </c>
      <c r="J71" t="str">
        <f>IF(AND(H71 &gt;= 0, H71 &lt; 50), Controls!$C$6, IF(AND(H71 &gt;= 50, H71 &lt; 100), Controls!$C$7, IF(AND(H71 &gt;= 100, H71 &lt; 300), Controls!$C$8, IF(AND(H71 &gt;= 300, H71 &lt; 500), Controls!$C$9, IF(AND(H71 &gt;= 500, H71 &lt; 1000), Controls!$C$10, Controls!$C$11)))))</f>
        <v>Very Very Low</v>
      </c>
    </row>
    <row r="72" spans="1:10" x14ac:dyDescent="0.25">
      <c r="A72" s="10" t="str">
        <f>'NL Municipalities'!A72</f>
        <v>071</v>
      </c>
      <c r="B72" s="10" t="s">
        <v>6</v>
      </c>
      <c r="C72" s="10">
        <v>7</v>
      </c>
      <c r="D72" s="10">
        <v>132</v>
      </c>
      <c r="E72" s="10">
        <v>133</v>
      </c>
      <c r="F72" s="10">
        <v>9.01</v>
      </c>
      <c r="G72" s="21">
        <f t="shared" si="3"/>
        <v>-7.5187969924812026E-3</v>
      </c>
      <c r="H72" s="22">
        <f t="shared" si="4"/>
        <v>14.761376248612653</v>
      </c>
      <c r="I72" t="str">
        <f t="shared" si="5"/>
        <v>Out Migration</v>
      </c>
      <c r="J72" t="str">
        <f>IF(AND(H72 &gt;= 0, H72 &lt; 50), Controls!$C$6, IF(AND(H72 &gt;= 50, H72 &lt; 100), Controls!$C$7, IF(AND(H72 &gt;= 100, H72 &lt; 300), Controls!$C$8, IF(AND(H72 &gt;= 300, H72 &lt; 500), Controls!$C$9, IF(AND(H72 &gt;= 500, H72 &lt; 1000), Controls!$C$10, Controls!$C$11)))))</f>
        <v>Very Very Low</v>
      </c>
    </row>
    <row r="73" spans="1:10" x14ac:dyDescent="0.25">
      <c r="A73" s="10" t="str">
        <f>'NL Municipalities'!A73</f>
        <v>072</v>
      </c>
      <c r="B73" s="10" t="s">
        <v>6</v>
      </c>
      <c r="C73" s="10">
        <v>0</v>
      </c>
      <c r="D73" s="10">
        <v>263</v>
      </c>
      <c r="E73" s="10">
        <v>315</v>
      </c>
      <c r="F73" s="10">
        <v>2.42</v>
      </c>
      <c r="G73" s="21">
        <f t="shared" si="3"/>
        <v>-0.16507936507936508</v>
      </c>
      <c r="H73" s="22">
        <f t="shared" si="4"/>
        <v>130.16528925619835</v>
      </c>
      <c r="I73" t="str">
        <f t="shared" si="5"/>
        <v>Out Migration</v>
      </c>
      <c r="J73" t="str">
        <f>IF(AND(H73 &gt;= 0, H73 &lt; 50), Controls!$C$6, IF(AND(H73 &gt;= 50, H73 &lt; 100), Controls!$C$7, IF(AND(H73 &gt;= 100, H73 &lt; 300), Controls!$C$8, IF(AND(H73 &gt;= 300, H73 &lt; 500), Controls!$C$9, IF(AND(H73 &gt;= 500, H73 &lt; 1000), Controls!$C$10, Controls!$C$11)))))</f>
        <v>Low</v>
      </c>
    </row>
    <row r="74" spans="1:10" x14ac:dyDescent="0.25">
      <c r="A74" s="10" t="str">
        <f>'NL Municipalities'!A74</f>
        <v>073</v>
      </c>
      <c r="B74" s="10" t="s">
        <v>6</v>
      </c>
      <c r="C74" s="10">
        <v>0</v>
      </c>
      <c r="D74" s="10">
        <v>304</v>
      </c>
      <c r="E74" s="10">
        <v>331</v>
      </c>
      <c r="F74" s="10">
        <v>10.79</v>
      </c>
      <c r="G74" s="21">
        <f t="shared" si="3"/>
        <v>-8.1570996978851965E-2</v>
      </c>
      <c r="H74" s="22">
        <f t="shared" si="4"/>
        <v>30.676552363299354</v>
      </c>
      <c r="I74" t="str">
        <f t="shared" si="5"/>
        <v>Out Migration</v>
      </c>
      <c r="J74" t="str">
        <f>IF(AND(H74 &gt;= 0, H74 &lt; 50), Controls!$C$6, IF(AND(H74 &gt;= 50, H74 &lt; 100), Controls!$C$7, IF(AND(H74 &gt;= 100, H74 &lt; 300), Controls!$C$8, IF(AND(H74 &gt;= 300, H74 &lt; 500), Controls!$C$9, IF(AND(H74 &gt;= 500, H74 &lt; 1000), Controls!$C$10, Controls!$C$11)))))</f>
        <v>Very Very Low</v>
      </c>
    </row>
    <row r="75" spans="1:10" x14ac:dyDescent="0.25">
      <c r="A75" s="10" t="str">
        <f>'NL Municipalities'!A75</f>
        <v>074</v>
      </c>
      <c r="B75" s="10" t="s">
        <v>6</v>
      </c>
      <c r="C75" s="10">
        <v>2</v>
      </c>
      <c r="D75" s="10">
        <v>389</v>
      </c>
      <c r="E75" s="10">
        <v>438</v>
      </c>
      <c r="F75" s="10">
        <v>22.22</v>
      </c>
      <c r="G75" s="21">
        <f t="shared" si="3"/>
        <v>-0.11187214611872145</v>
      </c>
      <c r="H75" s="22">
        <f t="shared" si="4"/>
        <v>19.711971197119713</v>
      </c>
      <c r="I75" t="str">
        <f t="shared" si="5"/>
        <v>Out Migration</v>
      </c>
      <c r="J75" t="str">
        <f>IF(AND(H75 &gt;= 0, H75 &lt; 50), Controls!$C$6, IF(AND(H75 &gt;= 50, H75 &lt; 100), Controls!$C$7, IF(AND(H75 &gt;= 100, H75 &lt; 300), Controls!$C$8, IF(AND(H75 &gt;= 300, H75 &lt; 500), Controls!$C$9, IF(AND(H75 &gt;= 500, H75 &lt; 1000), Controls!$C$10, Controls!$C$11)))))</f>
        <v>Very Very Low</v>
      </c>
    </row>
    <row r="76" spans="1:10" x14ac:dyDescent="0.25">
      <c r="A76" s="10" t="str">
        <f>'NL Municipalities'!A76</f>
        <v>075</v>
      </c>
      <c r="B76" s="10" t="s">
        <v>6</v>
      </c>
      <c r="C76" s="10">
        <v>2</v>
      </c>
      <c r="D76" s="10">
        <v>487</v>
      </c>
      <c r="E76" s="10">
        <v>531</v>
      </c>
      <c r="F76" s="10">
        <v>9.07</v>
      </c>
      <c r="G76" s="21">
        <f t="shared" si="3"/>
        <v>-8.2862523540489647E-2</v>
      </c>
      <c r="H76" s="22">
        <f t="shared" si="4"/>
        <v>58.54465270121279</v>
      </c>
      <c r="I76" t="str">
        <f t="shared" si="5"/>
        <v>Out Migration</v>
      </c>
      <c r="J76" t="str">
        <f>IF(AND(H76 &gt;= 0, H76 &lt; 50), Controls!$C$6, IF(AND(H76 &gt;= 50, H76 &lt; 100), Controls!$C$7, IF(AND(H76 &gt;= 100, H76 &lt; 300), Controls!$C$8, IF(AND(H76 &gt;= 300, H76 &lt; 500), Controls!$C$9, IF(AND(H76 &gt;= 500, H76 &lt; 1000), Controls!$C$10, Controls!$C$11)))))</f>
        <v>Very Low</v>
      </c>
    </row>
    <row r="77" spans="1:10" x14ac:dyDescent="0.25">
      <c r="A77" s="10" t="str">
        <f>'NL Municipalities'!A77</f>
        <v>076</v>
      </c>
      <c r="B77" s="10" t="s">
        <v>6</v>
      </c>
      <c r="C77" s="10">
        <v>8</v>
      </c>
      <c r="D77" s="10">
        <v>655</v>
      </c>
      <c r="E77" s="10">
        <v>649</v>
      </c>
      <c r="F77" s="10">
        <v>6.06</v>
      </c>
      <c r="G77" s="21">
        <f t="shared" si="3"/>
        <v>9.2449922958397542E-3</v>
      </c>
      <c r="H77" s="22">
        <f t="shared" si="4"/>
        <v>107.0957095709571</v>
      </c>
      <c r="I77" t="str">
        <f t="shared" si="5"/>
        <v/>
      </c>
      <c r="J77" t="str">
        <f>IF(AND(H77 &gt;= 0, H77 &lt; 50), Controls!$C$6, IF(AND(H77 &gt;= 50, H77 &lt; 100), Controls!$C$7, IF(AND(H77 &gt;= 100, H77 &lt; 300), Controls!$C$8, IF(AND(H77 &gt;= 300, H77 &lt; 500), Controls!$C$9, IF(AND(H77 &gt;= 500, H77 &lt; 1000), Controls!$C$10, Controls!$C$11)))))</f>
        <v>Low</v>
      </c>
    </row>
    <row r="78" spans="1:10" x14ac:dyDescent="0.25">
      <c r="A78" s="10" t="str">
        <f>'NL Municipalities'!A78</f>
        <v>077</v>
      </c>
      <c r="B78" s="10" t="s">
        <v>6</v>
      </c>
      <c r="C78" s="10">
        <v>8</v>
      </c>
      <c r="D78" s="10">
        <v>534</v>
      </c>
      <c r="E78" s="10">
        <v>474</v>
      </c>
      <c r="F78" s="10">
        <v>5.41</v>
      </c>
      <c r="G78" s="21">
        <f t="shared" si="3"/>
        <v>0.12658227848101267</v>
      </c>
      <c r="H78" s="22">
        <f t="shared" si="4"/>
        <v>87.615526802218113</v>
      </c>
      <c r="I78" t="str">
        <f t="shared" si="5"/>
        <v/>
      </c>
      <c r="J78" t="str">
        <f>IF(AND(H78 &gt;= 0, H78 &lt; 50), Controls!$C$6, IF(AND(H78 &gt;= 50, H78 &lt; 100), Controls!$C$7, IF(AND(H78 &gt;= 100, H78 &lt; 300), Controls!$C$8, IF(AND(H78 &gt;= 300, H78 &lt; 500), Controls!$C$9, IF(AND(H78 &gt;= 500, H78 &lt; 1000), Controls!$C$10, Controls!$C$11)))))</f>
        <v>Very Low</v>
      </c>
    </row>
    <row r="79" spans="1:10" x14ac:dyDescent="0.25">
      <c r="A79" s="10" t="str">
        <f>'NL Municipalities'!A79</f>
        <v>078</v>
      </c>
      <c r="B79" s="10" t="s">
        <v>6</v>
      </c>
      <c r="C79" s="10">
        <v>0</v>
      </c>
      <c r="D79" s="10">
        <v>2622</v>
      </c>
      <c r="E79" s="10">
        <v>2540</v>
      </c>
      <c r="F79" s="10">
        <v>65.73</v>
      </c>
      <c r="G79" s="21">
        <f t="shared" si="3"/>
        <v>3.2283464566929133E-2</v>
      </c>
      <c r="H79" s="22">
        <f t="shared" si="4"/>
        <v>38.642933211623308</v>
      </c>
      <c r="I79" t="str">
        <f t="shared" si="5"/>
        <v/>
      </c>
      <c r="J79" t="str">
        <f>IF(AND(H79 &gt;= 0, H79 &lt; 50), Controls!$C$6, IF(AND(H79 &gt;= 50, H79 &lt; 100), Controls!$C$7, IF(AND(H79 &gt;= 100, H79 &lt; 300), Controls!$C$8, IF(AND(H79 &gt;= 300, H79 &lt; 500), Controls!$C$9, IF(AND(H79 &gt;= 500, H79 &lt; 1000), Controls!$C$10, Controls!$C$11)))))</f>
        <v>Very Very Low</v>
      </c>
    </row>
    <row r="80" spans="1:10" x14ac:dyDescent="0.25">
      <c r="A80" s="10" t="str">
        <f>'NL Municipalities'!A80</f>
        <v>079</v>
      </c>
      <c r="B80" s="10" t="s">
        <v>6</v>
      </c>
      <c r="C80" s="10">
        <v>2</v>
      </c>
      <c r="D80" s="10">
        <v>2907</v>
      </c>
      <c r="E80" s="10">
        <v>2764</v>
      </c>
      <c r="F80" s="10">
        <v>17.600000000000001</v>
      </c>
      <c r="G80" s="21">
        <f t="shared" si="3"/>
        <v>5.173661360347323E-2</v>
      </c>
      <c r="H80" s="22">
        <f t="shared" si="4"/>
        <v>157.04545454545453</v>
      </c>
      <c r="I80" t="str">
        <f t="shared" si="5"/>
        <v/>
      </c>
      <c r="J80" t="str">
        <f>IF(AND(H80 &gt;= 0, H80 &lt; 50), Controls!$C$6, IF(AND(H80 &gt;= 50, H80 &lt; 100), Controls!$C$7, IF(AND(H80 &gt;= 100, H80 &lt; 300), Controls!$C$8, IF(AND(H80 &gt;= 300, H80 &lt; 500), Controls!$C$9, IF(AND(H80 &gt;= 500, H80 &lt; 1000), Controls!$C$10, Controls!$C$11)))))</f>
        <v>Low</v>
      </c>
    </row>
    <row r="81" spans="1:10" x14ac:dyDescent="0.25">
      <c r="A81" s="10" t="str">
        <f>'NL Municipalities'!A81</f>
        <v>080</v>
      </c>
      <c r="B81" s="10" t="s">
        <v>6</v>
      </c>
      <c r="C81" s="10">
        <v>0</v>
      </c>
      <c r="D81" s="10">
        <v>1233</v>
      </c>
      <c r="E81" s="10">
        <v>1278</v>
      </c>
      <c r="F81" s="10">
        <v>20.85</v>
      </c>
      <c r="G81" s="21">
        <f t="shared" si="3"/>
        <v>-3.5211267605633804E-2</v>
      </c>
      <c r="H81" s="22">
        <f t="shared" si="4"/>
        <v>61.294964028776974</v>
      </c>
      <c r="I81" t="str">
        <f t="shared" si="5"/>
        <v>Out Migration</v>
      </c>
      <c r="J81" t="str">
        <f>IF(AND(H81 &gt;= 0, H81 &lt; 50), Controls!$C$6, IF(AND(H81 &gt;= 50, H81 &lt; 100), Controls!$C$7, IF(AND(H81 &gt;= 100, H81 &lt; 300), Controls!$C$8, IF(AND(H81 &gt;= 300, H81 &lt; 500), Controls!$C$9, IF(AND(H81 &gt;= 500, H81 &lt; 1000), Controls!$C$10, Controls!$C$11)))))</f>
        <v>Very Low</v>
      </c>
    </row>
    <row r="82" spans="1:10" x14ac:dyDescent="0.25">
      <c r="A82" s="10" t="str">
        <f>'NL Municipalities'!A82</f>
        <v>081</v>
      </c>
      <c r="B82" s="10" t="s">
        <v>6</v>
      </c>
      <c r="C82" s="10">
        <v>0</v>
      </c>
      <c r="D82" s="10">
        <v>2418</v>
      </c>
      <c r="E82" s="10">
        <v>2476</v>
      </c>
      <c r="F82" s="10">
        <v>37.020000000000003</v>
      </c>
      <c r="G82" s="21">
        <f t="shared" si="3"/>
        <v>-2.3424878836833602E-2</v>
      </c>
      <c r="H82" s="22">
        <f t="shared" si="4"/>
        <v>66.882766072393295</v>
      </c>
      <c r="I82" t="str">
        <f t="shared" si="5"/>
        <v>Out Migration</v>
      </c>
      <c r="J82" t="str">
        <f>IF(AND(H82 &gt;= 0, H82 &lt; 50), Controls!$C$6, IF(AND(H82 &gt;= 50, H82 &lt; 100), Controls!$C$7, IF(AND(H82 &gt;= 100, H82 &lt; 300), Controls!$C$8, IF(AND(H82 &gt;= 300, H82 &lt; 500), Controls!$C$9, IF(AND(H82 &gt;= 500, H82 &lt; 1000), Controls!$C$10, Controls!$C$11)))))</f>
        <v>Very Low</v>
      </c>
    </row>
    <row r="83" spans="1:10" x14ac:dyDescent="0.25">
      <c r="A83" s="10" t="str">
        <f>'NL Municipalities'!A83</f>
        <v>082</v>
      </c>
      <c r="B83" s="10" t="s">
        <v>6</v>
      </c>
      <c r="C83" s="10">
        <v>2</v>
      </c>
      <c r="D83" s="10">
        <v>470</v>
      </c>
      <c r="E83" s="10">
        <v>525</v>
      </c>
      <c r="F83" s="10">
        <v>16.440000000000001</v>
      </c>
      <c r="G83" s="21">
        <f t="shared" si="3"/>
        <v>-0.10476190476190476</v>
      </c>
      <c r="H83" s="22">
        <f t="shared" si="4"/>
        <v>31.934306569343065</v>
      </c>
      <c r="I83" t="str">
        <f t="shared" si="5"/>
        <v>Out Migration</v>
      </c>
      <c r="J83" t="str">
        <f>IF(AND(H83 &gt;= 0, H83 &lt; 50), Controls!$C$6, IF(AND(H83 &gt;= 50, H83 &lt; 100), Controls!$C$7, IF(AND(H83 &gt;= 100, H83 &lt; 300), Controls!$C$8, IF(AND(H83 &gt;= 300, H83 &lt; 500), Controls!$C$9, IF(AND(H83 &gt;= 500, H83 &lt; 1000), Controls!$C$10, Controls!$C$11)))))</f>
        <v>Very Very Low</v>
      </c>
    </row>
    <row r="84" spans="1:10" x14ac:dyDescent="0.25">
      <c r="A84" s="10" t="str">
        <f>'NL Municipalities'!A84</f>
        <v>083</v>
      </c>
      <c r="B84" s="10" t="s">
        <v>6</v>
      </c>
      <c r="C84" s="10">
        <v>5</v>
      </c>
      <c r="D84" s="10">
        <v>147</v>
      </c>
      <c r="E84" s="10">
        <v>203</v>
      </c>
      <c r="F84" s="10">
        <v>10.14</v>
      </c>
      <c r="G84" s="21">
        <f t="shared" si="3"/>
        <v>-0.27586206896551724</v>
      </c>
      <c r="H84" s="22">
        <f t="shared" si="4"/>
        <v>20.019723865877712</v>
      </c>
      <c r="I84" t="str">
        <f t="shared" si="5"/>
        <v>Out Migration</v>
      </c>
      <c r="J84" t="str">
        <f>IF(AND(H84 &gt;= 0, H84 &lt; 50), Controls!$C$6, IF(AND(H84 &gt;= 50, H84 &lt; 100), Controls!$C$7, IF(AND(H84 &gt;= 100, H84 &lt; 300), Controls!$C$8, IF(AND(H84 &gt;= 300, H84 &lt; 500), Controls!$C$9, IF(AND(H84 &gt;= 500, H84 &lt; 1000), Controls!$C$10, Controls!$C$11)))))</f>
        <v>Very Very Low</v>
      </c>
    </row>
    <row r="85" spans="1:10" x14ac:dyDescent="0.25">
      <c r="A85" s="10" t="str">
        <f>'NL Municipalities'!A85</f>
        <v>084</v>
      </c>
      <c r="B85" s="10" t="s">
        <v>6</v>
      </c>
      <c r="C85" s="10">
        <v>6</v>
      </c>
      <c r="D85" s="10">
        <v>308</v>
      </c>
      <c r="E85" s="10">
        <v>386</v>
      </c>
      <c r="F85" s="10">
        <v>5.84</v>
      </c>
      <c r="G85" s="21">
        <f t="shared" si="3"/>
        <v>-0.20207253886010362</v>
      </c>
      <c r="H85" s="22">
        <f t="shared" si="4"/>
        <v>66.095890410958901</v>
      </c>
      <c r="I85" t="str">
        <f t="shared" si="5"/>
        <v>Out Migration</v>
      </c>
      <c r="J85" t="str">
        <f>IF(AND(H85 &gt;= 0, H85 &lt; 50), Controls!$C$6, IF(AND(H85 &gt;= 50, H85 &lt; 100), Controls!$C$7, IF(AND(H85 &gt;= 100, H85 &lt; 300), Controls!$C$8, IF(AND(H85 &gt;= 300, H85 &lt; 500), Controls!$C$9, IF(AND(H85 &gt;= 500, H85 &lt; 1000), Controls!$C$10, Controls!$C$11)))))</f>
        <v>Very Low</v>
      </c>
    </row>
    <row r="86" spans="1:10" x14ac:dyDescent="0.25">
      <c r="A86" s="10" t="str">
        <f>'NL Municipalities'!A86</f>
        <v>085</v>
      </c>
      <c r="B86" s="10" t="s">
        <v>6</v>
      </c>
      <c r="C86" s="10">
        <v>3</v>
      </c>
      <c r="D86" s="10">
        <v>1207</v>
      </c>
      <c r="E86" s="10">
        <v>1246</v>
      </c>
      <c r="F86" s="10">
        <v>25.83</v>
      </c>
      <c r="G86" s="21">
        <f t="shared" si="3"/>
        <v>-3.1300160513643663E-2</v>
      </c>
      <c r="H86" s="22">
        <f t="shared" si="4"/>
        <v>48.238482384823854</v>
      </c>
      <c r="I86" t="str">
        <f t="shared" si="5"/>
        <v>Out Migration</v>
      </c>
      <c r="J86" t="str">
        <f>IF(AND(H86 &gt;= 0, H86 &lt; 50), Controls!$C$6, IF(AND(H86 &gt;= 50, H86 &lt; 100), Controls!$C$7, IF(AND(H86 &gt;= 100, H86 &lt; 300), Controls!$C$8, IF(AND(H86 &gt;= 300, H86 &lt; 500), Controls!$C$9, IF(AND(H86 &gt;= 500, H86 &lt; 1000), Controls!$C$10, Controls!$C$11)))))</f>
        <v>Very Very Low</v>
      </c>
    </row>
    <row r="87" spans="1:10" x14ac:dyDescent="0.25">
      <c r="A87" s="10" t="str">
        <f>'NL Municipalities'!A87</f>
        <v>086</v>
      </c>
      <c r="B87" s="10" t="s">
        <v>6</v>
      </c>
      <c r="C87" s="10">
        <v>8</v>
      </c>
      <c r="D87" s="10">
        <v>618</v>
      </c>
      <c r="E87" s="10">
        <v>669</v>
      </c>
      <c r="F87" s="10">
        <v>83.76</v>
      </c>
      <c r="G87" s="21">
        <f t="shared" si="3"/>
        <v>-7.623318385650224E-2</v>
      </c>
      <c r="H87" s="22">
        <f t="shared" si="4"/>
        <v>7.9871060171919765</v>
      </c>
      <c r="I87" t="str">
        <f t="shared" si="5"/>
        <v>Out Migration</v>
      </c>
      <c r="J87" t="str">
        <f>IF(AND(H87 &gt;= 0, H87 &lt; 50), Controls!$C$6, IF(AND(H87 &gt;= 50, H87 &lt; 100), Controls!$C$7, IF(AND(H87 &gt;= 100, H87 &lt; 300), Controls!$C$8, IF(AND(H87 &gt;= 300, H87 &lt; 500), Controls!$C$9, IF(AND(H87 &gt;= 500, H87 &lt; 1000), Controls!$C$10, Controls!$C$11)))))</f>
        <v>Very Very Low</v>
      </c>
    </row>
    <row r="88" spans="1:10" ht="12.75" customHeight="1" x14ac:dyDescent="0.25">
      <c r="A88" s="10" t="str">
        <f>'NL Municipalities'!A88</f>
        <v>087</v>
      </c>
      <c r="B88" s="10" t="s">
        <v>43</v>
      </c>
      <c r="C88" s="10">
        <v>4</v>
      </c>
      <c r="D88" s="10">
        <v>106172</v>
      </c>
      <c r="E88" s="10">
        <v>100646</v>
      </c>
      <c r="F88" s="10">
        <v>446.06</v>
      </c>
      <c r="G88" s="21">
        <f t="shared" si="3"/>
        <v>5.4905311686505177E-2</v>
      </c>
      <c r="H88" s="22">
        <f t="shared" si="4"/>
        <v>225.63332287136259</v>
      </c>
      <c r="I88" t="str">
        <f t="shared" si="5"/>
        <v/>
      </c>
      <c r="J88" t="str">
        <f>IF(AND(H88 &gt;= 0, H88 &lt; 50), Controls!$C$6, IF(AND(H88 &gt;= 50, H88 &lt; 100), Controls!$C$7, IF(AND(H88 &gt;= 100, H88 &lt; 300), Controls!$C$8, IF(AND(H88 &gt;= 300, H88 &lt; 500), Controls!$C$9, IF(AND(H88 &gt;= 500, H88 &lt; 1000), Controls!$C$10, Controls!$C$11)))))</f>
        <v>Low</v>
      </c>
    </row>
    <row r="89" spans="1:10" x14ac:dyDescent="0.25">
      <c r="A89" s="10" t="str">
        <f>'NL Municipalities'!A89</f>
        <v>088</v>
      </c>
      <c r="B89" s="10" t="s">
        <v>6</v>
      </c>
      <c r="C89" s="10">
        <v>2</v>
      </c>
      <c r="D89" s="10">
        <v>115</v>
      </c>
      <c r="E89" s="10">
        <v>144</v>
      </c>
      <c r="F89" s="10">
        <v>32.31</v>
      </c>
      <c r="G89" s="21">
        <f t="shared" si="3"/>
        <v>-0.2013888888888889</v>
      </c>
      <c r="H89" s="22">
        <f t="shared" si="4"/>
        <v>4.4568245125348183</v>
      </c>
      <c r="I89" t="str">
        <f t="shared" si="5"/>
        <v>Out Migration</v>
      </c>
      <c r="J89" t="str">
        <f>IF(AND(H89 &gt;= 0, H89 &lt; 50), Controls!$C$6, IF(AND(H89 &gt;= 50, H89 &lt; 100), Controls!$C$7, IF(AND(H89 &gt;= 100, H89 &lt; 300), Controls!$C$8, IF(AND(H89 &gt;= 300, H89 &lt; 500), Controls!$C$9, IF(AND(H89 &gt;= 500, H89 &lt; 1000), Controls!$C$10, Controls!$C$11)))))</f>
        <v>Very Very Low</v>
      </c>
    </row>
    <row r="90" spans="1:10" x14ac:dyDescent="0.25">
      <c r="A90" s="10" t="str">
        <f>'NL Municipalities'!A90</f>
        <v>089</v>
      </c>
      <c r="B90" s="10" t="s">
        <v>6</v>
      </c>
      <c r="C90" s="10">
        <v>4</v>
      </c>
      <c r="D90" s="10">
        <v>1244</v>
      </c>
      <c r="E90" s="10">
        <v>1349</v>
      </c>
      <c r="F90" s="10">
        <v>35.5</v>
      </c>
      <c r="G90" s="21">
        <f t="shared" si="3"/>
        <v>-7.783543365455893E-2</v>
      </c>
      <c r="H90" s="22">
        <f t="shared" si="4"/>
        <v>38</v>
      </c>
      <c r="I90" t="str">
        <f t="shared" si="5"/>
        <v>Out Migration</v>
      </c>
      <c r="J90" t="str">
        <f>IF(AND(H90 &gt;= 0, H90 &lt; 50), Controls!$C$6, IF(AND(H90 &gt;= 50, H90 &lt; 100), Controls!$C$7, IF(AND(H90 &gt;= 100, H90 &lt; 300), Controls!$C$8, IF(AND(H90 &gt;= 300, H90 &lt; 500), Controls!$C$9, IF(AND(H90 &gt;= 500, H90 &lt; 1000), Controls!$C$10, Controls!$C$11)))))</f>
        <v>Very Very Low</v>
      </c>
    </row>
    <row r="91" spans="1:10" x14ac:dyDescent="0.25">
      <c r="A91" s="10" t="str">
        <f>'NL Municipalities'!A91</f>
        <v>090</v>
      </c>
      <c r="B91" s="10" t="s">
        <v>6</v>
      </c>
      <c r="C91" s="10">
        <v>9</v>
      </c>
      <c r="D91" s="10">
        <v>207</v>
      </c>
      <c r="E91" s="10">
        <v>252</v>
      </c>
      <c r="F91" s="10">
        <v>9.25</v>
      </c>
      <c r="G91" s="21">
        <f t="shared" si="3"/>
        <v>-0.17857142857142858</v>
      </c>
      <c r="H91" s="22">
        <f t="shared" si="4"/>
        <v>27.243243243243242</v>
      </c>
      <c r="I91" t="str">
        <f t="shared" si="5"/>
        <v>Out Migration</v>
      </c>
      <c r="J91" t="str">
        <f>IF(AND(H91 &gt;= 0, H91 &lt; 50), Controls!$C$6, IF(AND(H91 &gt;= 50, H91 &lt; 100), Controls!$C$7, IF(AND(H91 &gt;= 100, H91 &lt; 300), Controls!$C$8, IF(AND(H91 &gt;= 300, H91 &lt; 500), Controls!$C$9, IF(AND(H91 &gt;= 500, H91 &lt; 1000), Controls!$C$10, Controls!$C$11)))))</f>
        <v>Very Very Low</v>
      </c>
    </row>
    <row r="92" spans="1:10" x14ac:dyDescent="0.25">
      <c r="A92" s="10" t="str">
        <f>'NL Municipalities'!A92</f>
        <v>091</v>
      </c>
      <c r="B92" s="10" t="s">
        <v>6</v>
      </c>
      <c r="C92" s="10">
        <v>0</v>
      </c>
      <c r="D92" s="10">
        <v>661</v>
      </c>
      <c r="E92" s="10">
        <v>666</v>
      </c>
      <c r="F92" s="10">
        <v>16.68</v>
      </c>
      <c r="G92" s="21">
        <f t="shared" si="3"/>
        <v>-7.5075075075075074E-3</v>
      </c>
      <c r="H92" s="22">
        <f t="shared" si="4"/>
        <v>39.928057553956833</v>
      </c>
      <c r="I92" t="str">
        <f t="shared" si="5"/>
        <v>Out Migration</v>
      </c>
      <c r="J92" t="str">
        <f>IF(AND(H92 &gt;= 0, H92 &lt; 50), Controls!$C$6, IF(AND(H92 &gt;= 50, H92 &lt; 100), Controls!$C$7, IF(AND(H92 &gt;= 100, H92 &lt; 300), Controls!$C$8, IF(AND(H92 &gt;= 300, H92 &lt; 500), Controls!$C$9, IF(AND(H92 &gt;= 500, H92 &lt; 1000), Controls!$C$10, Controls!$C$11)))))</f>
        <v>Very Very Low</v>
      </c>
    </row>
    <row r="93" spans="1:10" x14ac:dyDescent="0.25">
      <c r="A93" s="10" t="str">
        <f>'NL Municipalities'!A93</f>
        <v>092</v>
      </c>
      <c r="B93" s="10" t="s">
        <v>6</v>
      </c>
      <c r="C93" s="10">
        <v>1</v>
      </c>
      <c r="D93" s="10">
        <v>439</v>
      </c>
      <c r="E93" s="10">
        <v>482</v>
      </c>
      <c r="F93" s="10">
        <v>37.049999999999997</v>
      </c>
      <c r="G93" s="21">
        <f t="shared" si="3"/>
        <v>-8.9211618257261413E-2</v>
      </c>
      <c r="H93" s="22">
        <f t="shared" si="4"/>
        <v>13.009446693657221</v>
      </c>
      <c r="I93" t="str">
        <f t="shared" si="5"/>
        <v>Out Migration</v>
      </c>
      <c r="J93" t="str">
        <f>IF(AND(H93 &gt;= 0, H93 &lt; 50), Controls!$C$6, IF(AND(H93 &gt;= 50, H93 &lt; 100), Controls!$C$7, IF(AND(H93 &gt;= 100, H93 &lt; 300), Controls!$C$8, IF(AND(H93 &gt;= 300, H93 &lt; 500), Controls!$C$9, IF(AND(H93 &gt;= 500, H93 &lt; 1000), Controls!$C$10, Controls!$C$11)))))</f>
        <v>Very Very Low</v>
      </c>
    </row>
    <row r="94" spans="1:10" x14ac:dyDescent="0.25">
      <c r="A94" s="10" t="str">
        <f>'NL Municipalities'!A94</f>
        <v>093</v>
      </c>
      <c r="B94" s="10" t="s">
        <v>6</v>
      </c>
      <c r="C94" s="10">
        <v>6</v>
      </c>
      <c r="D94" s="10">
        <v>258</v>
      </c>
      <c r="E94" s="10">
        <v>309</v>
      </c>
      <c r="F94" s="10">
        <v>5.35</v>
      </c>
      <c r="G94" s="21">
        <f t="shared" si="3"/>
        <v>-0.1650485436893204</v>
      </c>
      <c r="H94" s="22">
        <f t="shared" si="4"/>
        <v>57.757009345794394</v>
      </c>
      <c r="I94" t="str">
        <f t="shared" si="5"/>
        <v>Out Migration</v>
      </c>
      <c r="J94" t="str">
        <f>IF(AND(H94 &gt;= 0, H94 &lt; 50), Controls!$C$6, IF(AND(H94 &gt;= 50, H94 &lt; 100), Controls!$C$7, IF(AND(H94 &gt;= 100, H94 &lt; 300), Controls!$C$8, IF(AND(H94 &gt;= 300, H94 &lt; 500), Controls!$C$9, IF(AND(H94 &gt;= 500, H94 &lt; 1000), Controls!$C$10, Controls!$C$11)))))</f>
        <v>Very Low</v>
      </c>
    </row>
    <row r="95" spans="1:10" x14ac:dyDescent="0.25">
      <c r="A95" s="10" t="str">
        <f>'NL Municipalities'!A95</f>
        <v>094</v>
      </c>
      <c r="B95" s="10" t="s">
        <v>6</v>
      </c>
      <c r="C95" s="10">
        <v>6</v>
      </c>
      <c r="D95" s="10">
        <v>81</v>
      </c>
      <c r="E95" s="10">
        <v>109</v>
      </c>
      <c r="F95" s="10">
        <v>1.1399999999999999</v>
      </c>
      <c r="G95" s="21">
        <f t="shared" si="3"/>
        <v>-0.25688073394495414</v>
      </c>
      <c r="H95" s="22">
        <f t="shared" si="4"/>
        <v>95.614035087719301</v>
      </c>
      <c r="I95" t="str">
        <f t="shared" si="5"/>
        <v>Out Migration</v>
      </c>
      <c r="J95" t="str">
        <f>IF(AND(H95 &gt;= 0, H95 &lt; 50), Controls!$C$6, IF(AND(H95 &gt;= 50, H95 &lt; 100), Controls!$C$7, IF(AND(H95 &gt;= 100, H95 &lt; 300), Controls!$C$8, IF(AND(H95 &gt;= 300, H95 &lt; 500), Controls!$C$9, IF(AND(H95 &gt;= 500, H95 &lt; 1000), Controls!$C$10, Controls!$C$11)))))</f>
        <v>Very Low</v>
      </c>
    </row>
    <row r="96" spans="1:10" x14ac:dyDescent="0.25">
      <c r="A96" s="10" t="str">
        <f>'NL Municipalities'!A96</f>
        <v>095</v>
      </c>
      <c r="B96" s="10" t="s">
        <v>6</v>
      </c>
      <c r="C96" s="10">
        <v>7</v>
      </c>
      <c r="D96" s="10">
        <v>340</v>
      </c>
      <c r="E96" s="10">
        <v>363</v>
      </c>
      <c r="F96" s="10">
        <v>87.5</v>
      </c>
      <c r="G96" s="21">
        <f t="shared" si="3"/>
        <v>-6.3360881542699726E-2</v>
      </c>
      <c r="H96" s="22">
        <f t="shared" si="4"/>
        <v>4.1485714285714286</v>
      </c>
      <c r="I96" t="str">
        <f t="shared" si="5"/>
        <v>Out Migration</v>
      </c>
      <c r="J96" t="str">
        <f>IF(AND(H96 &gt;= 0, H96 &lt; 50), Controls!$C$6, IF(AND(H96 &gt;= 50, H96 &lt; 100), Controls!$C$7, IF(AND(H96 &gt;= 100, H96 &lt; 300), Controls!$C$8, IF(AND(H96 &gt;= 300, H96 &lt; 500), Controls!$C$9, IF(AND(H96 &gt;= 500, H96 &lt; 1000), Controls!$C$10, Controls!$C$11)))))</f>
        <v>Very Very Low</v>
      </c>
    </row>
    <row r="97" spans="1:10" x14ac:dyDescent="0.25">
      <c r="A97" s="10" t="str">
        <f>'NL Municipalities'!A97</f>
        <v>096</v>
      </c>
      <c r="B97" s="10" t="s">
        <v>6</v>
      </c>
      <c r="C97" s="10">
        <v>8</v>
      </c>
      <c r="D97" s="10">
        <v>408</v>
      </c>
      <c r="E97" s="10">
        <v>435</v>
      </c>
      <c r="F97" s="10">
        <v>1.22</v>
      </c>
      <c r="G97" s="21">
        <f t="shared" si="3"/>
        <v>-6.2068965517241378E-2</v>
      </c>
      <c r="H97" s="22">
        <f t="shared" si="4"/>
        <v>356.55737704918033</v>
      </c>
      <c r="I97" t="str">
        <f t="shared" si="5"/>
        <v>Out Migration</v>
      </c>
      <c r="J97" t="str">
        <f>IF(AND(H97 &gt;= 0, H97 &lt; 50), Controls!$C$6, IF(AND(H97 &gt;= 50, H97 &lt; 100), Controls!$C$7, IF(AND(H97 &gt;= 100, H97 &lt; 300), Controls!$C$8, IF(AND(H97 &gt;= 300, H97 &lt; 500), Controls!$C$9, IF(AND(H97 &gt;= 500, H97 &lt; 1000), Controls!$C$10, Controls!$C$11)))))</f>
        <v>Low Medium</v>
      </c>
    </row>
    <row r="98" spans="1:10" x14ac:dyDescent="0.25">
      <c r="A98" s="10" t="str">
        <f>'NL Municipalities'!A98</f>
        <v>097</v>
      </c>
      <c r="B98" s="10" t="s">
        <v>6</v>
      </c>
      <c r="C98" s="10">
        <v>0</v>
      </c>
      <c r="D98" s="10">
        <v>6719</v>
      </c>
      <c r="E98" s="10">
        <v>6588</v>
      </c>
      <c r="F98" s="10">
        <v>35.68</v>
      </c>
      <c r="G98" s="21">
        <f t="shared" si="3"/>
        <v>1.9884638737097754E-2</v>
      </c>
      <c r="H98" s="22">
        <f t="shared" si="4"/>
        <v>184.64125560538116</v>
      </c>
      <c r="I98" t="str">
        <f t="shared" si="5"/>
        <v/>
      </c>
      <c r="J98" t="str">
        <f>IF(AND(H98 &gt;= 0, H98 &lt; 50), Controls!$C$6, IF(AND(H98 &gt;= 50, H98 &lt; 100), Controls!$C$7, IF(AND(H98 &gt;= 100, H98 &lt; 300), Controls!$C$8, IF(AND(H98 &gt;= 300, H98 &lt; 500), Controls!$C$9, IF(AND(H98 &gt;= 500, H98 &lt; 1000), Controls!$C$10, Controls!$C$11)))))</f>
        <v>Low</v>
      </c>
    </row>
    <row r="99" spans="1:10" x14ac:dyDescent="0.25">
      <c r="A99" s="10" t="str">
        <f>'NL Municipalities'!A99</f>
        <v>098</v>
      </c>
      <c r="B99" s="10" t="s">
        <v>6</v>
      </c>
      <c r="C99" s="10">
        <v>5</v>
      </c>
      <c r="D99" s="10">
        <v>1875</v>
      </c>
      <c r="E99" s="10">
        <v>1960</v>
      </c>
      <c r="F99" s="10">
        <v>31.2</v>
      </c>
      <c r="G99" s="21">
        <f t="shared" si="3"/>
        <v>-4.336734693877551E-2</v>
      </c>
      <c r="H99" s="22">
        <f t="shared" si="4"/>
        <v>62.820512820512825</v>
      </c>
      <c r="I99" t="str">
        <f t="shared" si="5"/>
        <v>Out Migration</v>
      </c>
      <c r="J99" t="str">
        <f>IF(AND(H99 &gt;= 0, H99 &lt; 50), Controls!$C$6, IF(AND(H99 &gt;= 50, H99 &lt; 100), Controls!$C$7, IF(AND(H99 &gt;= 100, H99 &lt; 300), Controls!$C$8, IF(AND(H99 &gt;= 300, H99 &lt; 500), Controls!$C$9, IF(AND(H99 &gt;= 500, H99 &lt; 1000), Controls!$C$10, Controls!$C$11)))))</f>
        <v>Very Low</v>
      </c>
    </row>
    <row r="100" spans="1:10" x14ac:dyDescent="0.25">
      <c r="A100" s="10" t="str">
        <f>'NL Municipalities'!A100</f>
        <v>099</v>
      </c>
      <c r="B100" s="10" t="s">
        <v>6</v>
      </c>
      <c r="C100" s="10">
        <v>0</v>
      </c>
      <c r="D100" s="10">
        <v>853</v>
      </c>
      <c r="E100" s="10">
        <v>976</v>
      </c>
      <c r="F100" s="10">
        <v>16.059999999999999</v>
      </c>
      <c r="G100" s="21">
        <f t="shared" si="3"/>
        <v>-0.12602459016393441</v>
      </c>
      <c r="H100" s="22">
        <f t="shared" si="4"/>
        <v>60.772104607721047</v>
      </c>
      <c r="I100" t="str">
        <f t="shared" si="5"/>
        <v>Out Migration</v>
      </c>
      <c r="J100" t="str">
        <f>IF(AND(H100 &gt;= 0, H100 &lt; 50), Controls!$C$6, IF(AND(H100 &gt;= 50, H100 &lt; 100), Controls!$C$7, IF(AND(H100 &gt;= 100, H100 &lt; 300), Controls!$C$8, IF(AND(H100 &gt;= 300, H100 &lt; 500), Controls!$C$9, IF(AND(H100 &gt;= 500, H100 &lt; 1000), Controls!$C$10, Controls!$C$11)))))</f>
        <v>Very Low</v>
      </c>
    </row>
    <row r="101" spans="1:10" x14ac:dyDescent="0.25">
      <c r="A101" s="10" t="str">
        <f>'NL Municipalities'!A101</f>
        <v>100</v>
      </c>
      <c r="B101" s="10" t="s">
        <v>6</v>
      </c>
      <c r="C101" s="10">
        <v>2</v>
      </c>
      <c r="D101" s="10">
        <v>452</v>
      </c>
      <c r="E101" s="10">
        <v>470</v>
      </c>
      <c r="F101" s="10">
        <v>37.950000000000003</v>
      </c>
      <c r="G101" s="21">
        <f t="shared" si="3"/>
        <v>-3.8297872340425532E-2</v>
      </c>
      <c r="H101" s="22">
        <f t="shared" si="4"/>
        <v>12.384716732542818</v>
      </c>
      <c r="I101" t="str">
        <f t="shared" si="5"/>
        <v>Out Migration</v>
      </c>
      <c r="J101" t="str">
        <f>IF(AND(H101 &gt;= 0, H101 &lt; 50), Controls!$C$6, IF(AND(H101 &gt;= 50, H101 &lt; 100), Controls!$C$7, IF(AND(H101 &gt;= 100, H101 &lt; 300), Controls!$C$8, IF(AND(H101 &gt;= 300, H101 &lt; 500), Controls!$C$9, IF(AND(H101 &gt;= 500, H101 &lt; 1000), Controls!$C$10, Controls!$C$11)))))</f>
        <v>Very Very Low</v>
      </c>
    </row>
    <row r="102" spans="1:10" x14ac:dyDescent="0.25">
      <c r="A102" s="10" t="str">
        <f>'NL Municipalities'!A102</f>
        <v>101</v>
      </c>
      <c r="B102" s="10" t="s">
        <v>6</v>
      </c>
      <c r="C102" s="10">
        <v>2</v>
      </c>
      <c r="D102" s="10">
        <v>83</v>
      </c>
      <c r="E102" s="10">
        <v>68</v>
      </c>
      <c r="F102" s="10">
        <v>2.46</v>
      </c>
      <c r="G102" s="21">
        <f t="shared" si="3"/>
        <v>0.22058823529411764</v>
      </c>
      <c r="H102" s="22">
        <f t="shared" si="4"/>
        <v>27.64227642276423</v>
      </c>
      <c r="I102" t="str">
        <f t="shared" si="5"/>
        <v/>
      </c>
      <c r="J102" t="str">
        <f>IF(AND(H102 &gt;= 0, H102 &lt; 50), Controls!$C$6, IF(AND(H102 &gt;= 50, H102 &lt; 100), Controls!$C$7, IF(AND(H102 &gt;= 100, H102 &lt; 300), Controls!$C$8, IF(AND(H102 &gt;= 300, H102 &lt; 500), Controls!$C$9, IF(AND(H102 &gt;= 500, H102 &lt; 1000), Controls!$C$10, Controls!$C$11)))))</f>
        <v>Very Very Low</v>
      </c>
    </row>
    <row r="103" spans="1:10" x14ac:dyDescent="0.25">
      <c r="A103" s="10" t="str">
        <f>'NL Municipalities'!A103</f>
        <v>102</v>
      </c>
      <c r="B103" s="10" t="s">
        <v>6</v>
      </c>
      <c r="C103" s="10">
        <v>8</v>
      </c>
      <c r="D103" s="10">
        <v>530</v>
      </c>
      <c r="E103" s="10">
        <v>536</v>
      </c>
      <c r="F103" s="10">
        <v>14.5</v>
      </c>
      <c r="G103" s="21">
        <f t="shared" si="3"/>
        <v>-1.1194029850746268E-2</v>
      </c>
      <c r="H103" s="22">
        <f t="shared" si="4"/>
        <v>36.96551724137931</v>
      </c>
      <c r="I103" t="str">
        <f t="shared" si="5"/>
        <v>Out Migration</v>
      </c>
      <c r="J103" t="str">
        <f>IF(AND(H103 &gt;= 0, H103 &lt; 50), Controls!$C$6, IF(AND(H103 &gt;= 50, H103 &lt; 100), Controls!$C$7, IF(AND(H103 &gt;= 100, H103 &lt; 300), Controls!$C$8, IF(AND(H103 &gt;= 300, H103 &lt; 500), Controls!$C$9, IF(AND(H103 &gt;= 500, H103 &lt; 1000), Controls!$C$10, Controls!$C$11)))))</f>
        <v>Very Very Low</v>
      </c>
    </row>
    <row r="104" spans="1:10" x14ac:dyDescent="0.25">
      <c r="A104" s="10" t="str">
        <f>'NL Municipalities'!A104</f>
        <v>103</v>
      </c>
      <c r="B104" s="10" t="s">
        <v>6</v>
      </c>
      <c r="C104" s="10">
        <v>9</v>
      </c>
      <c r="D104" s="10">
        <v>5</v>
      </c>
      <c r="E104" s="10">
        <v>5</v>
      </c>
      <c r="F104" s="10">
        <v>3.1</v>
      </c>
      <c r="G104" s="21">
        <f t="shared" si="3"/>
        <v>0</v>
      </c>
      <c r="H104" s="22">
        <f t="shared" si="4"/>
        <v>1.6129032258064515</v>
      </c>
      <c r="I104" t="str">
        <f t="shared" si="5"/>
        <v/>
      </c>
      <c r="J104" t="str">
        <f>IF(AND(H104 &gt;= 0, H104 &lt; 50), Controls!$C$6, IF(AND(H104 &gt;= 50, H104 &lt; 100), Controls!$C$7, IF(AND(H104 &gt;= 100, H104 &lt; 300), Controls!$C$8, IF(AND(H104 &gt;= 300, H104 &lt; 500), Controls!$C$9, IF(AND(H104 &gt;= 500, H104 &lt; 1000), Controls!$C$10, Controls!$C$11)))))</f>
        <v>Very Very Low</v>
      </c>
    </row>
    <row r="105" spans="1:10" x14ac:dyDescent="0.25">
      <c r="A105" s="10" t="str">
        <f>'NL Municipalities'!A105</f>
        <v>104</v>
      </c>
      <c r="B105" s="10" t="s">
        <v>6</v>
      </c>
      <c r="C105" s="10">
        <v>9</v>
      </c>
      <c r="D105" s="10">
        <v>7397</v>
      </c>
      <c r="E105" s="10">
        <v>6281</v>
      </c>
      <c r="F105" s="10">
        <v>34.880000000000003</v>
      </c>
      <c r="G105" s="21">
        <f t="shared" si="3"/>
        <v>0.17767871358064002</v>
      </c>
      <c r="H105" s="22">
        <f t="shared" si="4"/>
        <v>180.07454128440367</v>
      </c>
      <c r="I105" t="str">
        <f t="shared" si="5"/>
        <v/>
      </c>
      <c r="J105" t="str">
        <f>IF(AND(H105 &gt;= 0, H105 &lt; 50), Controls!$C$6, IF(AND(H105 &gt;= 50, H105 &lt; 100), Controls!$C$7, IF(AND(H105 &gt;= 100, H105 &lt; 300), Controls!$C$8, IF(AND(H105 &gt;= 300, H105 &lt; 500), Controls!$C$9, IF(AND(H105 &gt;= 500, H105 &lt; 1000), Controls!$C$10, Controls!$C$11)))))</f>
        <v>Low</v>
      </c>
    </row>
    <row r="106" spans="1:10" x14ac:dyDescent="0.25">
      <c r="A106" s="10" t="str">
        <f>'NL Municipalities'!A106</f>
        <v>105</v>
      </c>
      <c r="B106" s="10" t="s">
        <v>6</v>
      </c>
      <c r="C106" s="10">
        <v>5</v>
      </c>
      <c r="D106" s="10">
        <v>283</v>
      </c>
      <c r="E106" s="10">
        <v>302</v>
      </c>
      <c r="F106" s="10">
        <v>13.31</v>
      </c>
      <c r="G106" s="21">
        <f t="shared" si="3"/>
        <v>-6.2913907284768214E-2</v>
      </c>
      <c r="H106" s="22">
        <f t="shared" si="4"/>
        <v>22.689706987227648</v>
      </c>
      <c r="I106" t="str">
        <f t="shared" si="5"/>
        <v>Out Migration</v>
      </c>
      <c r="J106" t="str">
        <f>IF(AND(H106 &gt;= 0, H106 &lt; 50), Controls!$C$6, IF(AND(H106 &gt;= 50, H106 &lt; 100), Controls!$C$7, IF(AND(H106 &gt;= 100, H106 &lt; 300), Controls!$C$8, IF(AND(H106 &gt;= 300, H106 &lt; 500), Controls!$C$9, IF(AND(H106 &gt;= 500, H106 &lt; 1000), Controls!$C$10, Controls!$C$11)))))</f>
        <v>Very Very Low</v>
      </c>
    </row>
    <row r="107" spans="1:10" x14ac:dyDescent="0.25">
      <c r="A107" s="10" t="str">
        <f>'NL Municipalities'!A107</f>
        <v>106</v>
      </c>
      <c r="B107" s="10" t="s">
        <v>6</v>
      </c>
      <c r="C107" s="10">
        <v>5</v>
      </c>
      <c r="D107" s="10">
        <v>570</v>
      </c>
      <c r="E107" s="10">
        <v>763</v>
      </c>
      <c r="F107" s="10">
        <v>55.81</v>
      </c>
      <c r="G107" s="21">
        <f t="shared" si="3"/>
        <v>-0.25294888597640891</v>
      </c>
      <c r="H107" s="22">
        <f t="shared" si="4"/>
        <v>13.671385056441498</v>
      </c>
      <c r="I107" t="str">
        <f t="shared" si="5"/>
        <v>Out Migration</v>
      </c>
      <c r="J107" t="str">
        <f>IF(AND(H107 &gt;= 0, H107 &lt; 50), Controls!$C$6, IF(AND(H107 &gt;= 50, H107 &lt; 100), Controls!$C$7, IF(AND(H107 &gt;= 100, H107 &lt; 300), Controls!$C$8, IF(AND(H107 &gt;= 300, H107 &lt; 500), Controls!$C$9, IF(AND(H107 &gt;= 500, H107 &lt; 1000), Controls!$C$10, Controls!$C$11)))))</f>
        <v>Very Very Low</v>
      </c>
    </row>
    <row r="108" spans="1:10" x14ac:dyDescent="0.25">
      <c r="A108" s="10" t="str">
        <f>'NL Municipalities'!A108</f>
        <v>107</v>
      </c>
      <c r="B108" s="10" t="s">
        <v>6</v>
      </c>
      <c r="C108" s="10">
        <v>1</v>
      </c>
      <c r="D108" s="10">
        <v>137</v>
      </c>
      <c r="E108" s="10">
        <v>191</v>
      </c>
      <c r="F108" s="10">
        <v>12.92</v>
      </c>
      <c r="G108" s="21">
        <f t="shared" si="3"/>
        <v>-0.28272251308900526</v>
      </c>
      <c r="H108" s="22">
        <f t="shared" si="4"/>
        <v>14.783281733746129</v>
      </c>
      <c r="I108" t="str">
        <f t="shared" si="5"/>
        <v>Out Migration</v>
      </c>
      <c r="J108" t="str">
        <f>IF(AND(H108 &gt;= 0, H108 &lt; 50), Controls!$C$6, IF(AND(H108 &gt;= 50, H108 &lt; 100), Controls!$C$7, IF(AND(H108 &gt;= 100, H108 &lt; 300), Controls!$C$8, IF(AND(H108 &gt;= 300, H108 &lt; 500), Controls!$C$9, IF(AND(H108 &gt;= 500, H108 &lt; 1000), Controls!$C$10, Controls!$C$11)))))</f>
        <v>Very Very Low</v>
      </c>
    </row>
    <row r="109" spans="1:10" x14ac:dyDescent="0.25">
      <c r="A109" s="10" t="str">
        <f>'NL Municipalities'!A109</f>
        <v>108</v>
      </c>
      <c r="B109" s="10" t="s">
        <v>6</v>
      </c>
      <c r="C109" s="10">
        <v>7</v>
      </c>
      <c r="D109" s="10">
        <v>1827</v>
      </c>
      <c r="E109" s="10">
        <v>1997</v>
      </c>
      <c r="F109" s="10">
        <v>25.43</v>
      </c>
      <c r="G109" s="21">
        <f t="shared" si="3"/>
        <v>-8.5127691537305955E-2</v>
      </c>
      <c r="H109" s="22">
        <f t="shared" si="4"/>
        <v>78.529296106960288</v>
      </c>
      <c r="I109" t="str">
        <f t="shared" si="5"/>
        <v>Out Migration</v>
      </c>
      <c r="J109" t="str">
        <f>IF(AND(H109 &gt;= 0, H109 &lt; 50), Controls!$C$6, IF(AND(H109 &gt;= 50, H109 &lt; 100), Controls!$C$7, IF(AND(H109 &gt;= 100, H109 &lt; 300), Controls!$C$8, IF(AND(H109 &gt;= 300, H109 &lt; 500), Controls!$C$9, IF(AND(H109 &gt;= 500, H109 &lt; 1000), Controls!$C$10, Controls!$C$11)))))</f>
        <v>Very Low</v>
      </c>
    </row>
    <row r="110" spans="1:10" x14ac:dyDescent="0.25">
      <c r="A110" s="10" t="str">
        <f>'NL Municipalities'!A110</f>
        <v>109</v>
      </c>
      <c r="B110" s="10" t="s">
        <v>6</v>
      </c>
      <c r="C110" s="10">
        <v>8</v>
      </c>
      <c r="D110" s="10">
        <v>998</v>
      </c>
      <c r="E110" s="10">
        <v>1029</v>
      </c>
      <c r="F110" s="10">
        <v>7.55</v>
      </c>
      <c r="G110" s="21">
        <f t="shared" si="3"/>
        <v>-3.0126336248785229E-2</v>
      </c>
      <c r="H110" s="22">
        <f t="shared" si="4"/>
        <v>136.29139072847681</v>
      </c>
      <c r="I110" t="str">
        <f t="shared" si="5"/>
        <v>Out Migration</v>
      </c>
      <c r="J110" t="str">
        <f>IF(AND(H110 &gt;= 0, H110 &lt; 50), Controls!$C$6, IF(AND(H110 &gt;= 50, H110 &lt; 100), Controls!$C$7, IF(AND(H110 &gt;= 100, H110 &lt; 300), Controls!$C$8, IF(AND(H110 &gt;= 300, H110 &lt; 500), Controls!$C$9, IF(AND(H110 &gt;= 500, H110 &lt; 1000), Controls!$C$10, Controls!$C$11)))))</f>
        <v>Low</v>
      </c>
    </row>
    <row r="111" spans="1:10" x14ac:dyDescent="0.25">
      <c r="A111" s="10" t="str">
        <f>'NL Municipalities'!A111</f>
        <v>110</v>
      </c>
      <c r="B111" s="10" t="s">
        <v>6</v>
      </c>
      <c r="C111" s="10">
        <v>3</v>
      </c>
      <c r="D111" s="10">
        <v>576</v>
      </c>
      <c r="E111" s="10">
        <v>604</v>
      </c>
      <c r="F111" s="10">
        <v>5.91</v>
      </c>
      <c r="G111" s="21">
        <f t="shared" si="3"/>
        <v>-4.6357615894039736E-2</v>
      </c>
      <c r="H111" s="22">
        <f t="shared" si="4"/>
        <v>102.19966159052453</v>
      </c>
      <c r="I111" t="str">
        <f t="shared" si="5"/>
        <v>Out Migration</v>
      </c>
      <c r="J111" t="str">
        <f>IF(AND(H111 &gt;= 0, H111 &lt; 50), Controls!$C$6, IF(AND(H111 &gt;= 50, H111 &lt; 100), Controls!$C$7, IF(AND(H111 &gt;= 100, H111 &lt; 300), Controls!$C$8, IF(AND(H111 &gt;= 300, H111 &lt; 500), Controls!$C$9, IF(AND(H111 &gt;= 500, H111 &lt; 1000), Controls!$C$10, Controls!$C$11)))))</f>
        <v>Low</v>
      </c>
    </row>
    <row r="112" spans="1:10" x14ac:dyDescent="0.25">
      <c r="A112" s="10" t="str">
        <f>'NL Municipalities'!A112</f>
        <v>111</v>
      </c>
      <c r="B112" s="10" t="s">
        <v>6</v>
      </c>
      <c r="C112" s="10">
        <v>1</v>
      </c>
      <c r="D112" s="10">
        <v>2269</v>
      </c>
      <c r="E112" s="10">
        <v>2448</v>
      </c>
      <c r="F112" s="10">
        <v>25.74</v>
      </c>
      <c r="G112" s="21">
        <f t="shared" si="3"/>
        <v>-7.3120915032679742E-2</v>
      </c>
      <c r="H112" s="22">
        <f t="shared" si="4"/>
        <v>95.104895104895107</v>
      </c>
      <c r="I112" t="str">
        <f t="shared" si="5"/>
        <v>Out Migration</v>
      </c>
      <c r="J112" t="str">
        <f>IF(AND(H112 &gt;= 0, H112 &lt; 50), Controls!$C$6, IF(AND(H112 &gt;= 50, H112 &lt; 100), Controls!$C$7, IF(AND(H112 &gt;= 100, H112 &lt; 300), Controls!$C$8, IF(AND(H112 &gt;= 300, H112 &lt; 500), Controls!$C$9, IF(AND(H112 &gt;= 500, H112 &lt; 1000), Controls!$C$10, Controls!$C$11)))))</f>
        <v>Very Low</v>
      </c>
    </row>
    <row r="113" spans="1:10" x14ac:dyDescent="0.25">
      <c r="A113" s="10" t="str">
        <f>'NL Municipalities'!A113</f>
        <v>112</v>
      </c>
      <c r="B113" s="10" t="s">
        <v>6</v>
      </c>
      <c r="C113" s="10">
        <v>0</v>
      </c>
      <c r="D113" s="10">
        <v>1594</v>
      </c>
      <c r="E113" s="10">
        <v>1667</v>
      </c>
      <c r="F113" s="10">
        <v>7.85</v>
      </c>
      <c r="G113" s="21">
        <f t="shared" si="3"/>
        <v>-4.3791241751649668E-2</v>
      </c>
      <c r="H113" s="22">
        <f t="shared" si="4"/>
        <v>212.35668789808918</v>
      </c>
      <c r="I113" t="str">
        <f t="shared" si="5"/>
        <v>Out Migration</v>
      </c>
      <c r="J113" t="str">
        <f>IF(AND(H113 &gt;= 0, H113 &lt; 50), Controls!$C$6, IF(AND(H113 &gt;= 50, H113 &lt; 100), Controls!$C$7, IF(AND(H113 &gt;= 100, H113 &lt; 300), Controls!$C$8, IF(AND(H113 &gt;= 300, H113 &lt; 500), Controls!$C$9, IF(AND(H113 &gt;= 500, H113 &lt; 1000), Controls!$C$10, Controls!$C$11)))))</f>
        <v>Low</v>
      </c>
    </row>
    <row r="114" spans="1:10" x14ac:dyDescent="0.25">
      <c r="A114" s="10" t="str">
        <f>'NL Municipalities'!A114</f>
        <v>113</v>
      </c>
      <c r="B114" s="10" t="s">
        <v>6</v>
      </c>
      <c r="C114" s="10">
        <v>5</v>
      </c>
      <c r="D114" s="10">
        <v>1764</v>
      </c>
      <c r="E114" s="10">
        <v>1769</v>
      </c>
      <c r="F114" s="10">
        <v>17.64</v>
      </c>
      <c r="G114" s="21">
        <f t="shared" si="3"/>
        <v>-2.8264556246466932E-3</v>
      </c>
      <c r="H114" s="22">
        <f t="shared" si="4"/>
        <v>100.28344671201813</v>
      </c>
      <c r="I114" t="str">
        <f t="shared" si="5"/>
        <v>Out Migration</v>
      </c>
      <c r="J114" t="str">
        <f>IF(AND(H114 &gt;= 0, H114 &lt; 50), Controls!$C$6, IF(AND(H114 &gt;= 50, H114 &lt; 100), Controls!$C$7, IF(AND(H114 &gt;= 100, H114 &lt; 300), Controls!$C$8, IF(AND(H114 &gt;= 300, H114 &lt; 500), Controls!$C$9, IF(AND(H114 &gt;= 500, H114 &lt; 1000), Controls!$C$10, Controls!$C$11)))))</f>
        <v>Low</v>
      </c>
    </row>
    <row r="115" spans="1:10" x14ac:dyDescent="0.25">
      <c r="A115" s="10" t="str">
        <f>'NL Municipalities'!A115</f>
        <v>114</v>
      </c>
      <c r="B115" s="10" t="s">
        <v>6</v>
      </c>
      <c r="C115" s="10">
        <v>2</v>
      </c>
      <c r="D115" s="10">
        <v>2346</v>
      </c>
      <c r="E115" s="10">
        <v>2418</v>
      </c>
      <c r="F115" s="10">
        <v>14.5</v>
      </c>
      <c r="G115" s="21">
        <f t="shared" si="3"/>
        <v>-2.9776674937965261E-2</v>
      </c>
      <c r="H115" s="22">
        <f t="shared" si="4"/>
        <v>166.75862068965517</v>
      </c>
      <c r="I115" t="str">
        <f t="shared" si="5"/>
        <v>Out Migration</v>
      </c>
      <c r="J115" t="str">
        <f>IF(AND(H115 &gt;= 0, H115 &lt; 50), Controls!$C$6, IF(AND(H115 &gt;= 50, H115 &lt; 100), Controls!$C$7, IF(AND(H115 &gt;= 100, H115 &lt; 300), Controls!$C$8, IF(AND(H115 &gt;= 300, H115 &lt; 500), Controls!$C$9, IF(AND(H115 &gt;= 500, H115 &lt; 1000), Controls!$C$10, Controls!$C$11)))))</f>
        <v>Low</v>
      </c>
    </row>
    <row r="116" spans="1:10" x14ac:dyDescent="0.25">
      <c r="A116" s="10" t="str">
        <f>'NL Municipalities'!A116</f>
        <v>115</v>
      </c>
      <c r="B116" s="10" t="s">
        <v>6</v>
      </c>
      <c r="C116" s="10">
        <v>1</v>
      </c>
      <c r="D116" s="10">
        <v>1861</v>
      </c>
      <c r="E116" s="10">
        <v>1739</v>
      </c>
      <c r="F116" s="10">
        <v>46.25</v>
      </c>
      <c r="G116" s="21">
        <f t="shared" si="3"/>
        <v>7.0155261644623351E-2</v>
      </c>
      <c r="H116" s="22">
        <f t="shared" si="4"/>
        <v>37.6</v>
      </c>
      <c r="I116" t="str">
        <f t="shared" si="5"/>
        <v/>
      </c>
      <c r="J116" t="str">
        <f>IF(AND(H116 &gt;= 0, H116 &lt; 50), Controls!$C$6, IF(AND(H116 &gt;= 50, H116 &lt; 100), Controls!$C$7, IF(AND(H116 &gt;= 100, H116 &lt; 300), Controls!$C$8, IF(AND(H116 &gt;= 300, H116 &lt; 500), Controls!$C$9, IF(AND(H116 &gt;= 500, H116 &lt; 1000), Controls!$C$10, Controls!$C$11)))))</f>
        <v>Very Very Low</v>
      </c>
    </row>
    <row r="117" spans="1:10" x14ac:dyDescent="0.25">
      <c r="A117" s="10" t="str">
        <f>'NL Municipalities'!A117</f>
        <v>116</v>
      </c>
      <c r="B117" s="10" t="s">
        <v>6</v>
      </c>
      <c r="C117" s="10">
        <v>1</v>
      </c>
      <c r="D117" s="10">
        <v>120</v>
      </c>
      <c r="E117" s="10">
        <v>140</v>
      </c>
      <c r="F117" s="10">
        <v>7.78</v>
      </c>
      <c r="G117" s="21">
        <f t="shared" si="3"/>
        <v>-0.14285714285714285</v>
      </c>
      <c r="H117" s="22">
        <f t="shared" si="4"/>
        <v>17.994858611825194</v>
      </c>
      <c r="I117" t="str">
        <f t="shared" si="5"/>
        <v>Out Migration</v>
      </c>
      <c r="J117" t="str">
        <f>IF(AND(H117 &gt;= 0, H117 &lt; 50), Controls!$C$6, IF(AND(H117 &gt;= 50, H117 &lt; 100), Controls!$C$7, IF(AND(H117 &gt;= 100, H117 &lt; 300), Controls!$C$8, IF(AND(H117 &gt;= 300, H117 &lt; 500), Controls!$C$9, IF(AND(H117 &gt;= 500, H117 &lt; 1000), Controls!$C$10, Controls!$C$11)))))</f>
        <v>Very Very Low</v>
      </c>
    </row>
    <row r="118" spans="1:10" x14ac:dyDescent="0.25">
      <c r="A118" s="10" t="str">
        <f>'NL Municipalities'!A118</f>
        <v>117</v>
      </c>
      <c r="B118" s="10" t="s">
        <v>6</v>
      </c>
      <c r="C118" s="10">
        <v>8</v>
      </c>
      <c r="D118" s="10">
        <v>220</v>
      </c>
      <c r="E118" s="10">
        <v>246</v>
      </c>
      <c r="F118" s="10">
        <v>5.13</v>
      </c>
      <c r="G118" s="21">
        <f t="shared" si="3"/>
        <v>-0.10569105691056911</v>
      </c>
      <c r="H118" s="22">
        <f t="shared" si="4"/>
        <v>47.953216374269005</v>
      </c>
      <c r="I118" t="str">
        <f t="shared" si="5"/>
        <v>Out Migration</v>
      </c>
      <c r="J118" t="str">
        <f>IF(AND(H118 &gt;= 0, H118 &lt; 50), Controls!$C$6, IF(AND(H118 &gt;= 50, H118 &lt; 100), Controls!$C$7, IF(AND(H118 &gt;= 100, H118 &lt; 300), Controls!$C$8, IF(AND(H118 &gt;= 300, H118 &lt; 500), Controls!$C$9, IF(AND(H118 &gt;= 500, H118 &lt; 1000), Controls!$C$10, Controls!$C$11)))))</f>
        <v>Very Very Low</v>
      </c>
    </row>
    <row r="119" spans="1:10" x14ac:dyDescent="0.25">
      <c r="A119" s="10" t="str">
        <f>'NL Municipalities'!A119</f>
        <v>118</v>
      </c>
      <c r="B119" s="10" t="s">
        <v>6</v>
      </c>
      <c r="C119" s="10">
        <v>0</v>
      </c>
      <c r="D119" s="10">
        <v>916</v>
      </c>
      <c r="E119" s="10">
        <v>855</v>
      </c>
      <c r="F119" s="10">
        <v>21.41</v>
      </c>
      <c r="G119" s="21">
        <f t="shared" si="3"/>
        <v>7.1345029239766086E-2</v>
      </c>
      <c r="H119" s="22">
        <f t="shared" si="4"/>
        <v>39.934609995329282</v>
      </c>
      <c r="I119" t="str">
        <f t="shared" si="5"/>
        <v/>
      </c>
      <c r="J119" t="str">
        <f>IF(AND(H119 &gt;= 0, H119 &lt; 50), Controls!$C$6, IF(AND(H119 &gt;= 50, H119 &lt; 100), Controls!$C$7, IF(AND(H119 &gt;= 100, H119 &lt; 300), Controls!$C$8, IF(AND(H119 &gt;= 300, H119 &lt; 500), Controls!$C$9, IF(AND(H119 &gt;= 500, H119 &lt; 1000), Controls!$C$10, Controls!$C$11)))))</f>
        <v>Very Very Low</v>
      </c>
    </row>
    <row r="120" spans="1:10" x14ac:dyDescent="0.25">
      <c r="A120" s="10" t="str">
        <f>'NL Municipalities'!A120</f>
        <v>119</v>
      </c>
      <c r="B120" s="10" t="s">
        <v>6</v>
      </c>
      <c r="C120" s="10">
        <v>6</v>
      </c>
      <c r="D120" s="10">
        <v>293</v>
      </c>
      <c r="E120" s="10">
        <v>220</v>
      </c>
      <c r="F120" s="10">
        <v>22.64</v>
      </c>
      <c r="G120" s="21">
        <f t="shared" si="3"/>
        <v>0.33181818181818185</v>
      </c>
      <c r="H120" s="22">
        <f t="shared" si="4"/>
        <v>9.7173144876325086</v>
      </c>
      <c r="I120" t="str">
        <f t="shared" si="5"/>
        <v/>
      </c>
      <c r="J120" t="str">
        <f>IF(AND(H120 &gt;= 0, H120 &lt; 50), Controls!$C$6, IF(AND(H120 &gt;= 50, H120 &lt; 100), Controls!$C$7, IF(AND(H120 &gt;= 100, H120 &lt; 300), Controls!$C$8, IF(AND(H120 &gt;= 300, H120 &lt; 500), Controls!$C$9, IF(AND(H120 &gt;= 500, H120 &lt; 1000), Controls!$C$10, Controls!$C$11)))))</f>
        <v>Very Very Low</v>
      </c>
    </row>
    <row r="121" spans="1:10" x14ac:dyDescent="0.25">
      <c r="A121" s="10" t="str">
        <f>'NL Municipalities'!A121</f>
        <v>120</v>
      </c>
      <c r="B121" s="10" t="s">
        <v>6</v>
      </c>
      <c r="C121" s="10">
        <v>0</v>
      </c>
      <c r="D121" s="10">
        <v>363</v>
      </c>
      <c r="E121" s="10">
        <v>337</v>
      </c>
      <c r="F121" s="10">
        <v>54.34</v>
      </c>
      <c r="G121" s="21">
        <f t="shared" si="3"/>
        <v>7.71513353115727E-2</v>
      </c>
      <c r="H121" s="22">
        <f t="shared" si="4"/>
        <v>6.2016930437983069</v>
      </c>
      <c r="I121" t="str">
        <f t="shared" si="5"/>
        <v/>
      </c>
      <c r="J121" t="str">
        <f>IF(AND(H121 &gt;= 0, H121 &lt; 50), Controls!$C$6, IF(AND(H121 &gt;= 50, H121 &lt; 100), Controls!$C$7, IF(AND(H121 &gt;= 100, H121 &lt; 300), Controls!$C$8, IF(AND(H121 &gt;= 300, H121 &lt; 500), Controls!$C$9, IF(AND(H121 &gt;= 500, H121 &lt; 1000), Controls!$C$10, Controls!$C$11)))))</f>
        <v>Very Very Low</v>
      </c>
    </row>
    <row r="122" spans="1:10" x14ac:dyDescent="0.25">
      <c r="A122" s="10" t="str">
        <f>'NL Municipalities'!A122</f>
        <v>121</v>
      </c>
      <c r="B122" s="10" t="s">
        <v>6</v>
      </c>
      <c r="C122" s="10">
        <v>4</v>
      </c>
      <c r="D122" s="10">
        <v>484</v>
      </c>
      <c r="E122" s="10">
        <v>518</v>
      </c>
      <c r="F122" s="10">
        <v>10.52</v>
      </c>
      <c r="G122" s="21">
        <f t="shared" si="3"/>
        <v>-6.5637065637065631E-2</v>
      </c>
      <c r="H122" s="22">
        <f t="shared" si="4"/>
        <v>49.239543726235745</v>
      </c>
      <c r="I122" t="str">
        <f t="shared" si="5"/>
        <v>Out Migration</v>
      </c>
      <c r="J122" t="str">
        <f>IF(AND(H122 &gt;= 0, H122 &lt; 50), Controls!$C$6, IF(AND(H122 &gt;= 50, H122 &lt; 100), Controls!$C$7, IF(AND(H122 &gt;= 100, H122 &lt; 300), Controls!$C$8, IF(AND(H122 &gt;= 300, H122 &lt; 500), Controls!$C$9, IF(AND(H122 &gt;= 500, H122 &lt; 1000), Controls!$C$10, Controls!$C$11)))))</f>
        <v>Very Very Low</v>
      </c>
    </row>
    <row r="123" spans="1:10" x14ac:dyDescent="0.25">
      <c r="A123" s="10" t="str">
        <f>'NL Municipalities'!A123</f>
        <v>122</v>
      </c>
      <c r="B123" s="10" t="s">
        <v>6</v>
      </c>
      <c r="C123" s="10">
        <v>0</v>
      </c>
      <c r="D123">
        <v>1167</v>
      </c>
      <c r="E123" s="10">
        <v>1070</v>
      </c>
      <c r="F123" s="10">
        <v>17.489999999999998</v>
      </c>
      <c r="G123" s="21">
        <f t="shared" si="3"/>
        <v>9.065420560747664E-2</v>
      </c>
      <c r="H123" s="22">
        <f t="shared" si="4"/>
        <v>61.177815894797035</v>
      </c>
      <c r="I123" t="str">
        <f t="shared" si="5"/>
        <v/>
      </c>
      <c r="J123" t="str">
        <f>IF(AND(H123 &gt;= 0, H123 &lt; 50), Controls!$C$6, IF(AND(H123 &gt;= 50, H123 &lt; 100), Controls!$C$7, IF(AND(H123 &gt;= 100, H123 &lt; 300), Controls!$C$8, IF(AND(H123 &gt;= 300, H123 &lt; 500), Controls!$C$9, IF(AND(H123 &gt;= 500, H123 &lt; 1000), Controls!$C$10, Controls!$C$11)))))</f>
        <v>Very Low</v>
      </c>
    </row>
    <row r="124" spans="1:10" x14ac:dyDescent="0.25">
      <c r="A124" s="10" t="str">
        <f>'NL Municipalities'!A124</f>
        <v>123</v>
      </c>
      <c r="B124" s="10" t="s">
        <v>6</v>
      </c>
      <c r="C124" s="10">
        <v>7</v>
      </c>
      <c r="D124" s="10">
        <v>190</v>
      </c>
      <c r="E124" s="10">
        <v>199</v>
      </c>
      <c r="F124" s="10">
        <v>10.09</v>
      </c>
      <c r="G124" s="21">
        <f t="shared" si="3"/>
        <v>-4.5226130653266333E-2</v>
      </c>
      <c r="H124" s="22">
        <f t="shared" si="4"/>
        <v>19.722497522299307</v>
      </c>
      <c r="I124" t="str">
        <f t="shared" si="5"/>
        <v>Out Migration</v>
      </c>
      <c r="J124" t="str">
        <f>IF(AND(H124 &gt;= 0, H124 &lt; 50), Controls!$C$6, IF(AND(H124 &gt;= 50, H124 &lt; 100), Controls!$C$7, IF(AND(H124 &gt;= 100, H124 &lt; 300), Controls!$C$8, IF(AND(H124 &gt;= 300, H124 &lt; 500), Controls!$C$9, IF(AND(H124 &gt;= 500, H124 &lt; 1000), Controls!$C$10, Controls!$C$11)))))</f>
        <v>Very Very Low</v>
      </c>
    </row>
    <row r="125" spans="1:10" x14ac:dyDescent="0.25">
      <c r="A125" s="10" t="str">
        <f>'NL Municipalities'!A125</f>
        <v>124</v>
      </c>
      <c r="B125" s="10" t="s">
        <v>6</v>
      </c>
      <c r="C125" s="10">
        <v>7</v>
      </c>
      <c r="D125" s="10">
        <v>281</v>
      </c>
      <c r="E125" s="10">
        <v>355</v>
      </c>
      <c r="F125" s="10">
        <v>2.91</v>
      </c>
      <c r="G125" s="21">
        <f t="shared" si="3"/>
        <v>-0.20845070422535211</v>
      </c>
      <c r="H125" s="22">
        <f t="shared" si="4"/>
        <v>121.99312714776632</v>
      </c>
      <c r="I125" t="str">
        <f t="shared" si="5"/>
        <v>Out Migration</v>
      </c>
      <c r="J125" t="str">
        <f>IF(AND(H125 &gt;= 0, H125 &lt; 50), Controls!$C$6, IF(AND(H125 &gt;= 50, H125 &lt; 100), Controls!$C$7, IF(AND(H125 &gt;= 100, H125 &lt; 300), Controls!$C$8, IF(AND(H125 &gt;= 300, H125 &lt; 500), Controls!$C$9, IF(AND(H125 &gt;= 500, H125 &lt; 1000), Controls!$C$10, Controls!$C$11)))))</f>
        <v>Low</v>
      </c>
    </row>
    <row r="126" spans="1:10" x14ac:dyDescent="0.25">
      <c r="A126" s="10" t="str">
        <f>'NL Municipalities'!A126</f>
        <v>125</v>
      </c>
      <c r="B126" s="10" t="s">
        <v>6</v>
      </c>
      <c r="C126" s="10">
        <v>6</v>
      </c>
      <c r="D126" s="10">
        <v>347</v>
      </c>
      <c r="E126" s="10">
        <v>346</v>
      </c>
      <c r="F126" s="10">
        <v>13.9</v>
      </c>
      <c r="G126" s="21">
        <f t="shared" si="3"/>
        <v>2.8901734104046241E-3</v>
      </c>
      <c r="H126" s="22">
        <f t="shared" si="4"/>
        <v>24.89208633093525</v>
      </c>
      <c r="I126" t="str">
        <f t="shared" si="5"/>
        <v/>
      </c>
      <c r="J126" t="str">
        <f>IF(AND(H126 &gt;= 0, H126 &lt; 50), Controls!$C$6, IF(AND(H126 &gt;= 50, H126 &lt; 100), Controls!$C$7, IF(AND(H126 &gt;= 100, H126 &lt; 300), Controls!$C$8, IF(AND(H126 &gt;= 300, H126 &lt; 500), Controls!$C$9, IF(AND(H126 &gt;= 500, H126 &lt; 1000), Controls!$C$10, Controls!$C$11)))))</f>
        <v>Very Very Low</v>
      </c>
    </row>
    <row r="127" spans="1:10" x14ac:dyDescent="0.25">
      <c r="A127" s="10" t="str">
        <f>'NL Municipalities'!A127</f>
        <v>126</v>
      </c>
      <c r="B127" s="10" t="s">
        <v>6</v>
      </c>
      <c r="C127" s="10">
        <v>4</v>
      </c>
      <c r="D127" s="10">
        <v>5506</v>
      </c>
      <c r="E127" s="10">
        <v>5436</v>
      </c>
      <c r="F127" s="10">
        <v>61.97</v>
      </c>
      <c r="G127" s="21">
        <f t="shared" si="3"/>
        <v>1.2877115526122149E-2</v>
      </c>
      <c r="H127" s="22">
        <f t="shared" si="4"/>
        <v>87.719864450540584</v>
      </c>
      <c r="I127" t="str">
        <f t="shared" si="5"/>
        <v/>
      </c>
      <c r="J127" t="str">
        <f>IF(AND(H127 &gt;= 0, H127 &lt; 50), Controls!$C$6, IF(AND(H127 &gt;= 50, H127 &lt; 100), Controls!$C$7, IF(AND(H127 &gt;= 100, H127 &lt; 300), Controls!$C$8, IF(AND(H127 &gt;= 300, H127 &lt; 500), Controls!$C$9, IF(AND(H127 &gt;= 500, H127 &lt; 1000), Controls!$C$10, Controls!$C$11)))))</f>
        <v>Very Low</v>
      </c>
    </row>
    <row r="128" spans="1:10" x14ac:dyDescent="0.25">
      <c r="A128" s="10" t="str">
        <f>'NL Municipalities'!A128</f>
        <v>127</v>
      </c>
      <c r="B128" s="10" t="s">
        <v>6</v>
      </c>
      <c r="C128" s="10">
        <v>4</v>
      </c>
      <c r="D128" s="10">
        <v>383</v>
      </c>
      <c r="E128" s="10">
        <v>417</v>
      </c>
      <c r="F128" s="10">
        <v>38.159999999999997</v>
      </c>
      <c r="G128" s="21">
        <f t="shared" si="3"/>
        <v>-8.1534772182254203E-2</v>
      </c>
      <c r="H128" s="22">
        <f t="shared" si="4"/>
        <v>10.927672955974844</v>
      </c>
      <c r="I128" t="str">
        <f t="shared" si="5"/>
        <v>Out Migration</v>
      </c>
      <c r="J128" t="str">
        <f>IF(AND(H128 &gt;= 0, H128 &lt; 50), Controls!$C$6, IF(AND(H128 &gt;= 50, H128 &lt; 100), Controls!$C$7, IF(AND(H128 &gt;= 100, H128 &lt; 300), Controls!$C$8, IF(AND(H128 &gt;= 300, H128 &lt; 500), Controls!$C$9, IF(AND(H128 &gt;= 500, H128 &lt; 1000), Controls!$C$10, Controls!$C$11)))))</f>
        <v>Very Very Low</v>
      </c>
    </row>
    <row r="129" spans="1:10" x14ac:dyDescent="0.25">
      <c r="A129" s="10" t="str">
        <f>'NL Municipalities'!A129</f>
        <v>128</v>
      </c>
      <c r="B129" s="10" t="s">
        <v>6</v>
      </c>
      <c r="C129" s="10">
        <v>8</v>
      </c>
      <c r="D129" s="10">
        <v>265</v>
      </c>
      <c r="E129" s="10">
        <v>293</v>
      </c>
      <c r="F129" s="10">
        <v>28.51</v>
      </c>
      <c r="G129" s="21">
        <f t="shared" si="3"/>
        <v>-9.556313993174062E-2</v>
      </c>
      <c r="H129" s="22">
        <f t="shared" si="4"/>
        <v>10.277095755875131</v>
      </c>
      <c r="I129" t="str">
        <f t="shared" si="5"/>
        <v>Out Migration</v>
      </c>
      <c r="J129" t="str">
        <f>IF(AND(H129 &gt;= 0, H129 &lt; 50), Controls!$C$6, IF(AND(H129 &gt;= 50, H129 &lt; 100), Controls!$C$7, IF(AND(H129 &gt;= 100, H129 &lt; 300), Controls!$C$8, IF(AND(H129 &gt;= 300, H129 &lt; 500), Controls!$C$9, IF(AND(H129 &gt;= 500, H129 &lt; 1000), Controls!$C$10, Controls!$C$11)))))</f>
        <v>Very Very Low</v>
      </c>
    </row>
    <row r="130" spans="1:10" x14ac:dyDescent="0.25">
      <c r="A130" s="10" t="str">
        <f>'NL Municipalities'!A130</f>
        <v>129</v>
      </c>
      <c r="B130" s="10" t="s">
        <v>6</v>
      </c>
      <c r="C130" s="10">
        <v>1</v>
      </c>
      <c r="D130" s="10">
        <v>220</v>
      </c>
      <c r="E130" s="10">
        <v>275</v>
      </c>
      <c r="F130" s="10">
        <v>34.380000000000003</v>
      </c>
      <c r="G130" s="21">
        <f t="shared" si="3"/>
        <v>-0.2</v>
      </c>
      <c r="H130" s="22">
        <f t="shared" si="4"/>
        <v>7.998836532867946</v>
      </c>
      <c r="I130" t="str">
        <f t="shared" si="5"/>
        <v>Out Migration</v>
      </c>
      <c r="J130" t="str">
        <f>IF(AND(H130 &gt;= 0, H130 &lt; 50), Controls!$C$6, IF(AND(H130 &gt;= 50, H130 &lt; 100), Controls!$C$7, IF(AND(H130 &gt;= 100, H130 &lt; 300), Controls!$C$8, IF(AND(H130 &gt;= 300, H130 &lt; 500), Controls!$C$9, IF(AND(H130 &gt;= 500, H130 &lt; 1000), Controls!$C$10, Controls!$C$11)))))</f>
        <v>Very Very Low</v>
      </c>
    </row>
    <row r="131" spans="1:10" x14ac:dyDescent="0.25">
      <c r="A131" s="10" t="str">
        <f>'NL Municipalities'!A131</f>
        <v>130</v>
      </c>
      <c r="B131" s="10" t="s">
        <v>6</v>
      </c>
      <c r="C131" s="10">
        <v>8</v>
      </c>
      <c r="D131" s="10">
        <v>545</v>
      </c>
      <c r="E131" s="10">
        <v>533</v>
      </c>
      <c r="F131" s="10">
        <v>20.43</v>
      </c>
      <c r="G131" s="21">
        <f t="shared" ref="G131:G194" si="6">(D131-E131)/E131</f>
        <v>2.2514071294559099E-2</v>
      </c>
      <c r="H131" s="22">
        <f t="shared" ref="H131:H194" si="7">E131/F131</f>
        <v>26.08908467939305</v>
      </c>
      <c r="I131" t="str">
        <f t="shared" si="5"/>
        <v/>
      </c>
      <c r="J131" t="str">
        <f>IF(AND(H131 &gt;= 0, H131 &lt; 50), Controls!$C$6, IF(AND(H131 &gt;= 50, H131 &lt; 100), Controls!$C$7, IF(AND(H131 &gt;= 100, H131 &lt; 300), Controls!$C$8, IF(AND(H131 &gt;= 300, H131 &lt; 500), Controls!$C$9, IF(AND(H131 &gt;= 500, H131 &lt; 1000), Controls!$C$10, Controls!$C$11)))))</f>
        <v>Very Very Low</v>
      </c>
    </row>
    <row r="132" spans="1:10" x14ac:dyDescent="0.25">
      <c r="A132" s="10" t="str">
        <f>'NL Municipalities'!A132</f>
        <v>131</v>
      </c>
      <c r="B132" s="10" t="s">
        <v>6</v>
      </c>
      <c r="C132" s="10">
        <v>9</v>
      </c>
      <c r="D132" s="10">
        <v>532</v>
      </c>
      <c r="E132" s="10">
        <v>550</v>
      </c>
      <c r="F132" s="10">
        <v>8.1</v>
      </c>
      <c r="G132" s="21">
        <f t="shared" si="6"/>
        <v>-3.272727272727273E-2</v>
      </c>
      <c r="H132" s="22">
        <f t="shared" si="7"/>
        <v>67.901234567901241</v>
      </c>
      <c r="I132" t="str">
        <f t="shared" ref="I132:I195" si="8">IF(G132 &lt; 0, "Out Migration","")</f>
        <v>Out Migration</v>
      </c>
      <c r="J132" t="str">
        <f>IF(AND(H132 &gt;= 0, H132 &lt; 50), Controls!$C$6, IF(AND(H132 &gt;= 50, H132 &lt; 100), Controls!$C$7, IF(AND(H132 &gt;= 100, H132 &lt; 300), Controls!$C$8, IF(AND(H132 &gt;= 300, H132 &lt; 500), Controls!$C$9, IF(AND(H132 &gt;= 500, H132 &lt; 1000), Controls!$C$10, Controls!$C$11)))))</f>
        <v>Very Low</v>
      </c>
    </row>
    <row r="133" spans="1:10" x14ac:dyDescent="0.25">
      <c r="A133" s="10" t="str">
        <f>'NL Municipalities'!A133</f>
        <v>132</v>
      </c>
      <c r="B133" s="10" t="s">
        <v>6</v>
      </c>
      <c r="C133" s="10">
        <v>3</v>
      </c>
      <c r="D133" s="10">
        <v>175</v>
      </c>
      <c r="E133" s="10">
        <v>207</v>
      </c>
      <c r="F133" s="10">
        <v>30.91</v>
      </c>
      <c r="G133" s="21">
        <f t="shared" si="6"/>
        <v>-0.15458937198067632</v>
      </c>
      <c r="H133" s="22">
        <f t="shared" si="7"/>
        <v>6.6968618570042056</v>
      </c>
      <c r="I133" t="str">
        <f t="shared" si="8"/>
        <v>Out Migration</v>
      </c>
      <c r="J133" t="str">
        <f>IF(AND(H133 &gt;= 0, H133 &lt; 50), Controls!$C$6, IF(AND(H133 &gt;= 50, H133 &lt; 100), Controls!$C$7, IF(AND(H133 &gt;= 100, H133 &lt; 300), Controls!$C$8, IF(AND(H133 &gt;= 300, H133 &lt; 500), Controls!$C$9, IF(AND(H133 &gt;= 500, H133 &lt; 1000), Controls!$C$10, Controls!$C$11)))))</f>
        <v>Very Very Low</v>
      </c>
    </row>
    <row r="134" spans="1:10" x14ac:dyDescent="0.25">
      <c r="A134" s="10" t="str">
        <f>'NL Municipalities'!A134</f>
        <v>133</v>
      </c>
      <c r="B134" s="10" t="s">
        <v>6</v>
      </c>
      <c r="C134" s="10">
        <v>2</v>
      </c>
      <c r="D134" s="10">
        <v>298</v>
      </c>
      <c r="E134" s="10">
        <v>211</v>
      </c>
      <c r="F134" s="10">
        <v>18.41</v>
      </c>
      <c r="G134" s="21">
        <f t="shared" si="6"/>
        <v>0.41232227488151657</v>
      </c>
      <c r="H134" s="22">
        <f t="shared" si="7"/>
        <v>11.461162411732754</v>
      </c>
      <c r="I134" t="str">
        <f t="shared" si="8"/>
        <v/>
      </c>
      <c r="J134" t="str">
        <f>IF(AND(H134 &gt;= 0, H134 &lt; 50), Controls!$C$6, IF(AND(H134 &gt;= 50, H134 &lt; 100), Controls!$C$7, IF(AND(H134 &gt;= 100, H134 &lt; 300), Controls!$C$8, IF(AND(H134 &gt;= 300, H134 &lt; 500), Controls!$C$9, IF(AND(H134 &gt;= 500, H134 &lt; 1000), Controls!$C$10, Controls!$C$11)))))</f>
        <v>Very Very Low</v>
      </c>
    </row>
    <row r="135" spans="1:10" x14ac:dyDescent="0.25">
      <c r="A135" s="10" t="str">
        <f>'NL Municipalities'!A135</f>
        <v>134</v>
      </c>
      <c r="B135" s="10" t="s">
        <v>6</v>
      </c>
      <c r="C135" s="10">
        <v>1</v>
      </c>
      <c r="D135" s="10">
        <v>2098</v>
      </c>
      <c r="E135" s="10">
        <v>1978</v>
      </c>
      <c r="F135" s="10">
        <v>16.98</v>
      </c>
      <c r="G135" s="21">
        <f t="shared" si="6"/>
        <v>6.0667340748230533E-2</v>
      </c>
      <c r="H135" s="22">
        <f t="shared" si="7"/>
        <v>116.48998822143699</v>
      </c>
      <c r="I135" t="str">
        <f t="shared" si="8"/>
        <v/>
      </c>
      <c r="J135" t="str">
        <f>IF(AND(H135 &gt;= 0, H135 &lt; 50), Controls!$C$6, IF(AND(H135 &gt;= 50, H135 &lt; 100), Controls!$C$7, IF(AND(H135 &gt;= 100, H135 &lt; 300), Controls!$C$8, IF(AND(H135 &gt;= 300, H135 &lt; 500), Controls!$C$9, IF(AND(H135 &gt;= 500, H135 &lt; 1000), Controls!$C$10, Controls!$C$11)))))</f>
        <v>Low</v>
      </c>
    </row>
    <row r="136" spans="1:10" x14ac:dyDescent="0.25">
      <c r="A136" s="10" t="str">
        <f>'NL Municipalities'!A136</f>
        <v>135</v>
      </c>
      <c r="B136" s="10" t="s">
        <v>6</v>
      </c>
      <c r="C136" s="10">
        <v>6</v>
      </c>
      <c r="D136" s="10">
        <v>294</v>
      </c>
      <c r="E136" s="10">
        <v>325</v>
      </c>
      <c r="F136" s="10">
        <v>8.5</v>
      </c>
      <c r="G136" s="21">
        <f t="shared" si="6"/>
        <v>-9.5384615384615387E-2</v>
      </c>
      <c r="H136" s="22">
        <f t="shared" si="7"/>
        <v>38.235294117647058</v>
      </c>
      <c r="I136" t="str">
        <f t="shared" si="8"/>
        <v>Out Migration</v>
      </c>
      <c r="J136" t="str">
        <f>IF(AND(H136 &gt;= 0, H136 &lt; 50), Controls!$C$6, IF(AND(H136 &gt;= 50, H136 &lt; 100), Controls!$C$7, IF(AND(H136 &gt;= 100, H136 &lt; 300), Controls!$C$8, IF(AND(H136 &gt;= 300, H136 &lt; 500), Controls!$C$9, IF(AND(H136 &gt;= 500, H136 &lt; 1000), Controls!$C$10, Controls!$C$11)))))</f>
        <v>Very Very Low</v>
      </c>
    </row>
    <row r="137" spans="1:10" x14ac:dyDescent="0.25">
      <c r="A137" s="10" t="str">
        <f>'NL Municipalities'!A137</f>
        <v>136</v>
      </c>
      <c r="B137" s="10" t="s">
        <v>6</v>
      </c>
      <c r="C137" s="10">
        <v>5</v>
      </c>
      <c r="D137" s="10">
        <v>97</v>
      </c>
      <c r="E137" s="10">
        <v>152</v>
      </c>
      <c r="F137" s="10">
        <v>7.16</v>
      </c>
      <c r="G137" s="21">
        <f t="shared" si="6"/>
        <v>-0.36184210526315791</v>
      </c>
      <c r="H137" s="22">
        <f t="shared" si="7"/>
        <v>21.229050279329609</v>
      </c>
      <c r="I137" t="str">
        <f t="shared" si="8"/>
        <v>Out Migration</v>
      </c>
      <c r="J137" t="str">
        <f>IF(AND(H137 &gt;= 0, H137 &lt; 50), Controls!$C$6, IF(AND(H137 &gt;= 50, H137 &lt; 100), Controls!$C$7, IF(AND(H137 &gt;= 100, H137 &lt; 300), Controls!$C$8, IF(AND(H137 &gt;= 300, H137 &lt; 500), Controls!$C$9, IF(AND(H137 &gt;= 500, H137 &lt; 1000), Controls!$C$10, Controls!$C$11)))))</f>
        <v>Very Very Low</v>
      </c>
    </row>
    <row r="138" spans="1:10" x14ac:dyDescent="0.25">
      <c r="A138" s="10" t="str">
        <f>'NL Municipalities'!A138</f>
        <v>137</v>
      </c>
      <c r="B138" s="10" t="s">
        <v>6</v>
      </c>
      <c r="C138" s="10">
        <v>6</v>
      </c>
      <c r="D138" s="10">
        <v>130</v>
      </c>
      <c r="E138" s="10">
        <v>140</v>
      </c>
      <c r="F138" s="10">
        <v>1.48</v>
      </c>
      <c r="G138" s="21">
        <f t="shared" si="6"/>
        <v>-7.1428571428571425E-2</v>
      </c>
      <c r="H138" s="22">
        <f t="shared" si="7"/>
        <v>94.594594594594597</v>
      </c>
      <c r="I138" t="str">
        <f t="shared" si="8"/>
        <v>Out Migration</v>
      </c>
      <c r="J138" t="str">
        <f>IF(AND(H138 &gt;= 0, H138 &lt; 50), Controls!$C$6, IF(AND(H138 &gt;= 50, H138 &lt; 100), Controls!$C$7, IF(AND(H138 &gt;= 100, H138 &lt; 300), Controls!$C$8, IF(AND(H138 &gt;= 300, H138 &lt; 500), Controls!$C$9, IF(AND(H138 &gt;= 500, H138 &lt; 1000), Controls!$C$10, Controls!$C$11)))))</f>
        <v>Very Low</v>
      </c>
    </row>
    <row r="139" spans="1:10" x14ac:dyDescent="0.25">
      <c r="A139" s="10" t="str">
        <f>'NL Municipalities'!A139</f>
        <v>138</v>
      </c>
      <c r="B139" s="10" t="s">
        <v>6</v>
      </c>
      <c r="C139" s="10">
        <v>0</v>
      </c>
      <c r="D139" s="10">
        <v>108</v>
      </c>
      <c r="E139" s="10">
        <v>116</v>
      </c>
      <c r="F139" s="10">
        <v>1.45</v>
      </c>
      <c r="G139" s="21">
        <f t="shared" si="6"/>
        <v>-6.8965517241379309E-2</v>
      </c>
      <c r="H139" s="22">
        <f t="shared" si="7"/>
        <v>80</v>
      </c>
      <c r="I139" t="str">
        <f t="shared" si="8"/>
        <v>Out Migration</v>
      </c>
      <c r="J139" t="str">
        <f>IF(AND(H139 &gt;= 0, H139 &lt; 50), Controls!$C$6, IF(AND(H139 &gt;= 50, H139 &lt; 100), Controls!$C$7, IF(AND(H139 &gt;= 100, H139 &lt; 300), Controls!$C$8, IF(AND(H139 &gt;= 300, H139 &lt; 500), Controls!$C$9, IF(AND(H139 &gt;= 500, H139 &lt; 1000), Controls!$C$10, Controls!$C$11)))))</f>
        <v>Very Low</v>
      </c>
    </row>
    <row r="140" spans="1:10" x14ac:dyDescent="0.25">
      <c r="A140" s="10" t="str">
        <f>'NL Municipalities'!A140</f>
        <v>139</v>
      </c>
      <c r="B140" s="10" t="s">
        <v>6</v>
      </c>
      <c r="C140" s="10">
        <v>4</v>
      </c>
      <c r="D140" s="10">
        <v>3483</v>
      </c>
      <c r="E140" s="10">
        <v>3308</v>
      </c>
      <c r="F140" s="10">
        <v>36.909999999999997</v>
      </c>
      <c r="G140" s="21">
        <f t="shared" si="6"/>
        <v>5.2902055622732772E-2</v>
      </c>
      <c r="H140" s="22">
        <f t="shared" si="7"/>
        <v>89.623408290436203</v>
      </c>
      <c r="I140" t="str">
        <f t="shared" si="8"/>
        <v/>
      </c>
      <c r="J140" t="str">
        <f>IF(AND(H140 &gt;= 0, H140 &lt; 50), Controls!$C$6, IF(AND(H140 &gt;= 50, H140 &lt; 100), Controls!$C$7, IF(AND(H140 &gt;= 100, H140 &lt; 300), Controls!$C$8, IF(AND(H140 &gt;= 300, H140 &lt; 500), Controls!$C$9, IF(AND(H140 &gt;= 500, H140 &lt; 1000), Controls!$C$10, Controls!$C$11)))))</f>
        <v>Very Low</v>
      </c>
    </row>
    <row r="141" spans="1:10" x14ac:dyDescent="0.25">
      <c r="A141" s="10" t="str">
        <f>'NL Municipalities'!A141</f>
        <v>140</v>
      </c>
      <c r="B141" s="10" t="s">
        <v>6</v>
      </c>
      <c r="C141" s="10">
        <v>2</v>
      </c>
      <c r="D141" s="10">
        <v>555</v>
      </c>
      <c r="E141" s="10">
        <v>566</v>
      </c>
      <c r="F141" s="10">
        <v>6.52</v>
      </c>
      <c r="G141" s="21">
        <f t="shared" si="6"/>
        <v>-1.9434628975265017E-2</v>
      </c>
      <c r="H141" s="22">
        <f t="shared" si="7"/>
        <v>86.809815950920253</v>
      </c>
      <c r="I141" t="str">
        <f t="shared" si="8"/>
        <v>Out Migration</v>
      </c>
      <c r="J141" t="str">
        <f>IF(AND(H141 &gt;= 0, H141 &lt; 50), Controls!$C$6, IF(AND(H141 &gt;= 50, H141 &lt; 100), Controls!$C$7, IF(AND(H141 &gt;= 100, H141 &lt; 300), Controls!$C$8, IF(AND(H141 &gt;= 300, H141 &lt; 500), Controls!$C$9, IF(AND(H141 &gt;= 500, H141 &lt; 1000), Controls!$C$10, Controls!$C$11)))))</f>
        <v>Very Low</v>
      </c>
    </row>
    <row r="142" spans="1:10" x14ac:dyDescent="0.25">
      <c r="A142" s="10" t="str">
        <f>'NL Municipalities'!A142</f>
        <v>141</v>
      </c>
      <c r="B142" s="10" t="s">
        <v>6</v>
      </c>
      <c r="C142" s="10">
        <v>1</v>
      </c>
      <c r="D142" s="10">
        <v>337</v>
      </c>
      <c r="E142" s="10">
        <v>407</v>
      </c>
      <c r="F142" s="10">
        <v>26.73</v>
      </c>
      <c r="G142" s="21">
        <f t="shared" si="6"/>
        <v>-0.171990171990172</v>
      </c>
      <c r="H142" s="22">
        <f t="shared" si="7"/>
        <v>15.22633744855967</v>
      </c>
      <c r="I142" t="str">
        <f t="shared" si="8"/>
        <v>Out Migration</v>
      </c>
      <c r="J142" t="str">
        <f>IF(AND(H142 &gt;= 0, H142 &lt; 50), Controls!$C$6, IF(AND(H142 &gt;= 50, H142 &lt; 100), Controls!$C$7, IF(AND(H142 &gt;= 100, H142 &lt; 300), Controls!$C$8, IF(AND(H142 &gt;= 300, H142 &lt; 500), Controls!$C$9, IF(AND(H142 &gt;= 500, H142 &lt; 1000), Controls!$C$10, Controls!$C$11)))))</f>
        <v>Very Very Low</v>
      </c>
    </row>
    <row r="143" spans="1:10" x14ac:dyDescent="0.25">
      <c r="A143" s="10" t="str">
        <f>'NL Municipalities'!A143</f>
        <v>142</v>
      </c>
      <c r="B143" s="10" t="s">
        <v>6</v>
      </c>
      <c r="C143" s="10">
        <v>3</v>
      </c>
      <c r="D143" s="10">
        <v>672</v>
      </c>
      <c r="E143" s="10">
        <v>705</v>
      </c>
      <c r="F143" s="10">
        <v>3.61</v>
      </c>
      <c r="G143" s="21">
        <f t="shared" si="6"/>
        <v>-4.6808510638297871E-2</v>
      </c>
      <c r="H143" s="22">
        <f t="shared" si="7"/>
        <v>195.29085872576178</v>
      </c>
      <c r="I143" t="str">
        <f t="shared" si="8"/>
        <v>Out Migration</v>
      </c>
      <c r="J143" t="str">
        <f>IF(AND(H143 &gt;= 0, H143 &lt; 50), Controls!$C$6, IF(AND(H143 &gt;= 50, H143 &lt; 100), Controls!$C$7, IF(AND(H143 &gt;= 100, H143 &lt; 300), Controls!$C$8, IF(AND(H143 &gt;= 300, H143 &lt; 500), Controls!$C$9, IF(AND(H143 &gt;= 500, H143 &lt; 1000), Controls!$C$10, Controls!$C$11)))))</f>
        <v>Low</v>
      </c>
    </row>
    <row r="144" spans="1:10" x14ac:dyDescent="0.25">
      <c r="A144" s="10" t="str">
        <f>'NL Municipalities'!A144</f>
        <v>143</v>
      </c>
      <c r="B144" s="10" t="s">
        <v>6</v>
      </c>
      <c r="C144" s="10">
        <v>4</v>
      </c>
      <c r="D144" s="10">
        <v>899</v>
      </c>
      <c r="E144" s="10">
        <v>955</v>
      </c>
      <c r="F144" s="10">
        <v>29.14</v>
      </c>
      <c r="G144" s="21">
        <f t="shared" si="6"/>
        <v>-5.8638743455497383E-2</v>
      </c>
      <c r="H144" s="22">
        <f t="shared" si="7"/>
        <v>32.772820864790667</v>
      </c>
      <c r="I144" t="str">
        <f t="shared" si="8"/>
        <v>Out Migration</v>
      </c>
      <c r="J144" t="str">
        <f>IF(AND(H144 &gt;= 0, H144 &lt; 50), Controls!$C$6, IF(AND(H144 &gt;= 50, H144 &lt; 100), Controls!$C$7, IF(AND(H144 &gt;= 100, H144 &lt; 300), Controls!$C$8, IF(AND(H144 &gt;= 300, H144 &lt; 500), Controls!$C$9, IF(AND(H144 &gt;= 500, H144 &lt; 1000), Controls!$C$10, Controls!$C$11)))))</f>
        <v>Very Very Low</v>
      </c>
    </row>
    <row r="145" spans="1:10" x14ac:dyDescent="0.25">
      <c r="A145" s="10" t="str">
        <f>'NL Municipalities'!A145</f>
        <v>144</v>
      </c>
      <c r="B145" s="10" t="s">
        <v>6</v>
      </c>
      <c r="C145" s="10">
        <v>8</v>
      </c>
      <c r="D145" s="10">
        <v>510</v>
      </c>
      <c r="E145" s="10">
        <v>565</v>
      </c>
      <c r="F145" s="10">
        <v>12.92</v>
      </c>
      <c r="G145" s="21">
        <f t="shared" si="6"/>
        <v>-9.7345132743362831E-2</v>
      </c>
      <c r="H145" s="22">
        <f t="shared" si="7"/>
        <v>43.730650154798759</v>
      </c>
      <c r="I145" t="str">
        <f t="shared" si="8"/>
        <v>Out Migration</v>
      </c>
      <c r="J145" t="str">
        <f>IF(AND(H145 &gt;= 0, H145 &lt; 50), Controls!$C$6, IF(AND(H145 &gt;= 50, H145 &lt; 100), Controls!$C$7, IF(AND(H145 &gt;= 100, H145 &lt; 300), Controls!$C$8, IF(AND(H145 &gt;= 300, H145 &lt; 500), Controls!$C$9, IF(AND(H145 &gt;= 500, H145 &lt; 1000), Controls!$C$10, Controls!$C$11)))))</f>
        <v>Very Very Low</v>
      </c>
    </row>
    <row r="146" spans="1:10" x14ac:dyDescent="0.25">
      <c r="A146" s="10" t="str">
        <f>'NL Municipalities'!A146</f>
        <v>145</v>
      </c>
      <c r="B146" s="10" t="s">
        <v>6</v>
      </c>
      <c r="C146" s="10">
        <v>3</v>
      </c>
      <c r="D146" s="10">
        <v>286</v>
      </c>
      <c r="E146" s="10">
        <v>315</v>
      </c>
      <c r="F146" s="10">
        <v>81.69</v>
      </c>
      <c r="G146" s="21">
        <f t="shared" si="6"/>
        <v>-9.2063492063492069E-2</v>
      </c>
      <c r="H146" s="22">
        <f t="shared" si="7"/>
        <v>3.8560411311053984</v>
      </c>
      <c r="I146" t="str">
        <f t="shared" si="8"/>
        <v>Out Migration</v>
      </c>
      <c r="J146" t="str">
        <f>IF(AND(H146 &gt;= 0, H146 &lt; 50), Controls!$C$6, IF(AND(H146 &gt;= 50, H146 &lt; 100), Controls!$C$7, IF(AND(H146 &gt;= 100, H146 &lt; 300), Controls!$C$8, IF(AND(H146 &gt;= 300, H146 &lt; 500), Controls!$C$9, IF(AND(H146 &gt;= 500, H146 &lt; 1000), Controls!$C$10, Controls!$C$11)))))</f>
        <v>Very Very Low</v>
      </c>
    </row>
    <row r="147" spans="1:10" x14ac:dyDescent="0.25">
      <c r="A147" s="10" t="str">
        <f>'NL Municipalities'!A147</f>
        <v>146</v>
      </c>
      <c r="B147" s="10" t="s">
        <v>6</v>
      </c>
      <c r="C147" s="10">
        <v>6</v>
      </c>
      <c r="D147" s="10">
        <v>7367</v>
      </c>
      <c r="E147" s="10">
        <v>7240</v>
      </c>
      <c r="F147" s="10">
        <v>38.83</v>
      </c>
      <c r="G147" s="21">
        <f t="shared" si="6"/>
        <v>1.7541436464088397E-2</v>
      </c>
      <c r="H147" s="22">
        <f t="shared" si="7"/>
        <v>186.45377285603917</v>
      </c>
      <c r="I147" t="str">
        <f t="shared" si="8"/>
        <v/>
      </c>
      <c r="J147" t="str">
        <f>IF(AND(H147 &gt;= 0, H147 &lt; 50), Controls!$C$6, IF(AND(H147 &gt;= 50, H147 &lt; 100), Controls!$C$7, IF(AND(H147 &gt;= 100, H147 &lt; 300), Controls!$C$8, IF(AND(H147 &gt;= 300, H147 &lt; 500), Controls!$C$9, IF(AND(H147 &gt;= 500, H147 &lt; 1000), Controls!$C$10, Controls!$C$11)))))</f>
        <v>Low</v>
      </c>
    </row>
    <row r="148" spans="1:10" x14ac:dyDescent="0.25">
      <c r="A148" s="10" t="str">
        <f>'NL Municipalities'!A148</f>
        <v>147</v>
      </c>
      <c r="B148" s="10" t="s">
        <v>6</v>
      </c>
      <c r="C148" s="10">
        <v>1</v>
      </c>
      <c r="D148" s="10">
        <v>192</v>
      </c>
      <c r="E148" s="10">
        <v>226</v>
      </c>
      <c r="F148" s="10">
        <v>61.92</v>
      </c>
      <c r="G148" s="21">
        <f t="shared" si="6"/>
        <v>-0.15044247787610621</v>
      </c>
      <c r="H148" s="22">
        <f t="shared" si="7"/>
        <v>3.6498708010335918</v>
      </c>
      <c r="I148" t="str">
        <f t="shared" si="8"/>
        <v>Out Migration</v>
      </c>
      <c r="J148" t="str">
        <f>IF(AND(H148 &gt;= 0, H148 &lt; 50), Controls!$C$6, IF(AND(H148 &gt;= 50, H148 &lt; 100), Controls!$C$7, IF(AND(H148 &gt;= 100, H148 &lt; 300), Controls!$C$8, IF(AND(H148 &gt;= 300, H148 &lt; 500), Controls!$C$9, IF(AND(H148 &gt;= 500, H148 &lt; 1000), Controls!$C$10, Controls!$C$11)))))</f>
        <v>Very Very Low</v>
      </c>
    </row>
    <row r="149" spans="1:10" x14ac:dyDescent="0.25">
      <c r="A149" s="10" t="str">
        <f>'NL Municipalities'!A149</f>
        <v>148</v>
      </c>
      <c r="B149" s="10" t="s">
        <v>6</v>
      </c>
      <c r="C149" s="10">
        <v>5</v>
      </c>
      <c r="D149" s="10">
        <v>550</v>
      </c>
      <c r="E149" s="10">
        <v>593</v>
      </c>
      <c r="F149" s="10">
        <v>3.48</v>
      </c>
      <c r="G149" s="21">
        <f t="shared" si="6"/>
        <v>-7.2512647554806076E-2</v>
      </c>
      <c r="H149" s="22">
        <f t="shared" si="7"/>
        <v>170.40229885057471</v>
      </c>
      <c r="I149" t="str">
        <f t="shared" si="8"/>
        <v>Out Migration</v>
      </c>
      <c r="J149" t="str">
        <f>IF(AND(H149 &gt;= 0, H149 &lt; 50), Controls!$C$6, IF(AND(H149 &gt;= 50, H149 &lt; 100), Controls!$C$7, IF(AND(H149 &gt;= 100, H149 &lt; 300), Controls!$C$8, IF(AND(H149 &gt;= 300, H149 &lt; 500), Controls!$C$9, IF(AND(H149 &gt;= 500, H149 &lt; 1000), Controls!$C$10, Controls!$C$11)))))</f>
        <v>Low</v>
      </c>
    </row>
    <row r="150" spans="1:10" x14ac:dyDescent="0.25">
      <c r="A150" s="10" t="str">
        <f>'NL Municipalities'!A150</f>
        <v>149</v>
      </c>
      <c r="B150" s="10" t="s">
        <v>6</v>
      </c>
      <c r="C150" s="10">
        <v>1</v>
      </c>
      <c r="D150" s="10">
        <v>1815</v>
      </c>
      <c r="E150" s="10">
        <v>1739</v>
      </c>
      <c r="F150" s="10">
        <v>14.32</v>
      </c>
      <c r="G150" s="21">
        <f t="shared" si="6"/>
        <v>4.3703277745830937E-2</v>
      </c>
      <c r="H150" s="22">
        <f t="shared" si="7"/>
        <v>121.43854748603351</v>
      </c>
      <c r="I150" t="str">
        <f t="shared" si="8"/>
        <v/>
      </c>
      <c r="J150" t="str">
        <f>IF(AND(H150 &gt;= 0, H150 &lt; 50), Controls!$C$6, IF(AND(H150 &gt;= 50, H150 &lt; 100), Controls!$C$7, IF(AND(H150 &gt;= 100, H150 &lt; 300), Controls!$C$8, IF(AND(H150 &gt;= 300, H150 &lt; 500), Controls!$C$9, IF(AND(H150 &gt;= 500, H150 &lt; 1000), Controls!$C$10, Controls!$C$11)))))</f>
        <v>Low</v>
      </c>
    </row>
    <row r="151" spans="1:10" x14ac:dyDescent="0.25">
      <c r="A151" s="10" t="str">
        <f>'NL Municipalities'!A151</f>
        <v>150</v>
      </c>
      <c r="B151" s="10" t="s">
        <v>6</v>
      </c>
      <c r="C151" s="10">
        <v>2</v>
      </c>
      <c r="D151" s="10">
        <v>675</v>
      </c>
      <c r="E151" s="10">
        <v>670</v>
      </c>
      <c r="F151" s="10">
        <v>46.31</v>
      </c>
      <c r="G151" s="21">
        <f t="shared" si="6"/>
        <v>7.462686567164179E-3</v>
      </c>
      <c r="H151" s="22">
        <f t="shared" si="7"/>
        <v>14.46771755560354</v>
      </c>
      <c r="I151" t="str">
        <f t="shared" si="8"/>
        <v/>
      </c>
      <c r="J151" t="str">
        <f>IF(AND(H151 &gt;= 0, H151 &lt; 50), Controls!$C$6, IF(AND(H151 &gt;= 50, H151 &lt; 100), Controls!$C$7, IF(AND(H151 &gt;= 100, H151 &lt; 300), Controls!$C$8, IF(AND(H151 &gt;= 300, H151 &lt; 500), Controls!$C$9, IF(AND(H151 &gt;= 500, H151 &lt; 1000), Controls!$C$10, Controls!$C$11)))))</f>
        <v>Very Very Low</v>
      </c>
    </row>
    <row r="152" spans="1:10" x14ac:dyDescent="0.25">
      <c r="A152" s="10" t="str">
        <f>'NL Municipalities'!A152</f>
        <v>151</v>
      </c>
      <c r="B152" s="10" t="s">
        <v>6</v>
      </c>
      <c r="C152" s="10">
        <v>6</v>
      </c>
      <c r="D152" s="10">
        <v>111</v>
      </c>
      <c r="E152" s="10">
        <v>121</v>
      </c>
      <c r="F152" s="10">
        <v>21.48</v>
      </c>
      <c r="G152" s="21">
        <f t="shared" si="6"/>
        <v>-8.2644628099173556E-2</v>
      </c>
      <c r="H152" s="22">
        <f t="shared" si="7"/>
        <v>5.633147113594041</v>
      </c>
      <c r="I152" t="str">
        <f t="shared" si="8"/>
        <v>Out Migration</v>
      </c>
      <c r="J152" t="str">
        <f>IF(AND(H152 &gt;= 0, H152 &lt; 50), Controls!$C$6, IF(AND(H152 &gt;= 50, H152 &lt; 100), Controls!$C$7, IF(AND(H152 &gt;= 100, H152 &lt; 300), Controls!$C$8, IF(AND(H152 &gt;= 300, H152 &lt; 500), Controls!$C$9, IF(AND(H152 &gt;= 500, H152 &lt; 1000), Controls!$C$10, Controls!$C$11)))))</f>
        <v>Very Very Low</v>
      </c>
    </row>
    <row r="153" spans="1:10" x14ac:dyDescent="0.25">
      <c r="A153" s="10" t="str">
        <f>'NL Municipalities'!A153</f>
        <v>152</v>
      </c>
      <c r="B153" s="10" t="s">
        <v>6</v>
      </c>
      <c r="C153" s="10">
        <v>8</v>
      </c>
      <c r="D153" s="10">
        <v>61</v>
      </c>
      <c r="E153" s="10">
        <v>73</v>
      </c>
      <c r="F153" s="10">
        <v>6.54</v>
      </c>
      <c r="G153" s="21">
        <f t="shared" si="6"/>
        <v>-0.16438356164383561</v>
      </c>
      <c r="H153" s="22">
        <f t="shared" si="7"/>
        <v>11.162079510703364</v>
      </c>
      <c r="I153" t="str">
        <f t="shared" si="8"/>
        <v>Out Migration</v>
      </c>
      <c r="J153" t="str">
        <f>IF(AND(H153 &gt;= 0, H153 &lt; 50), Controls!$C$6, IF(AND(H153 &gt;= 50, H153 &lt; 100), Controls!$C$7, IF(AND(H153 &gt;= 100, H153 &lt; 300), Controls!$C$8, IF(AND(H153 &gt;= 300, H153 &lt; 500), Controls!$C$9, IF(AND(H153 &gt;= 500, H153 &lt; 1000), Controls!$C$10, Controls!$C$11)))))</f>
        <v>Very Very Low</v>
      </c>
    </row>
    <row r="154" spans="1:10" x14ac:dyDescent="0.25">
      <c r="A154" s="10" t="str">
        <f>'NL Municipalities'!A154</f>
        <v>153</v>
      </c>
      <c r="B154" s="10" t="s">
        <v>6</v>
      </c>
      <c r="C154" s="10">
        <v>3</v>
      </c>
      <c r="D154" s="10">
        <v>323</v>
      </c>
      <c r="E154" s="10">
        <v>374</v>
      </c>
      <c r="F154" s="10">
        <v>7.02</v>
      </c>
      <c r="G154" s="21">
        <f t="shared" si="6"/>
        <v>-0.13636363636363635</v>
      </c>
      <c r="H154" s="22">
        <f t="shared" si="7"/>
        <v>53.276353276353277</v>
      </c>
      <c r="I154" t="str">
        <f t="shared" si="8"/>
        <v>Out Migration</v>
      </c>
      <c r="J154" t="str">
        <f>IF(AND(H154 &gt;= 0, H154 &lt; 50), Controls!$C$6, IF(AND(H154 &gt;= 50, H154 &lt; 100), Controls!$C$7, IF(AND(H154 &gt;= 100, H154 &lt; 300), Controls!$C$8, IF(AND(H154 &gt;= 300, H154 &lt; 500), Controls!$C$9, IF(AND(H154 &gt;= 500, H154 &lt; 1000), Controls!$C$10, Controls!$C$11)))))</f>
        <v>Very Low</v>
      </c>
    </row>
    <row r="155" spans="1:10" x14ac:dyDescent="0.25">
      <c r="A155" s="10" t="str">
        <f>'NL Municipalities'!A155</f>
        <v>154</v>
      </c>
      <c r="B155" s="10" t="s">
        <v>6</v>
      </c>
      <c r="C155" s="10">
        <v>6</v>
      </c>
      <c r="D155" s="10">
        <v>619</v>
      </c>
      <c r="E155" s="10">
        <v>718</v>
      </c>
      <c r="F155" s="10">
        <v>7.66</v>
      </c>
      <c r="G155" s="21">
        <f t="shared" si="6"/>
        <v>-0.13788300835654596</v>
      </c>
      <c r="H155" s="22">
        <f t="shared" si="7"/>
        <v>93.733681462140993</v>
      </c>
      <c r="I155" t="str">
        <f t="shared" si="8"/>
        <v>Out Migration</v>
      </c>
      <c r="J155" t="str">
        <f>IF(AND(H155 &gt;= 0, H155 &lt; 50), Controls!$C$6, IF(AND(H155 &gt;= 50, H155 &lt; 100), Controls!$C$7, IF(AND(H155 &gt;= 100, H155 &lt; 300), Controls!$C$8, IF(AND(H155 &gt;= 300, H155 &lt; 500), Controls!$C$9, IF(AND(H155 &gt;= 500, H155 &lt; 1000), Controls!$C$10, Controls!$C$11)))))</f>
        <v>Very Low</v>
      </c>
    </row>
    <row r="156" spans="1:10" x14ac:dyDescent="0.25">
      <c r="A156" s="10" t="str">
        <f>'NL Municipalities'!A156</f>
        <v>155</v>
      </c>
      <c r="B156" s="10" t="s">
        <v>6</v>
      </c>
      <c r="C156" s="10">
        <v>5</v>
      </c>
      <c r="D156" s="10">
        <v>1428</v>
      </c>
      <c r="E156" s="10">
        <v>1290</v>
      </c>
      <c r="F156" s="10">
        <v>11.89</v>
      </c>
      <c r="G156" s="21">
        <f t="shared" si="6"/>
        <v>0.10697674418604651</v>
      </c>
      <c r="H156" s="22">
        <f t="shared" si="7"/>
        <v>108.49453322119427</v>
      </c>
      <c r="I156" t="str">
        <f t="shared" si="8"/>
        <v/>
      </c>
      <c r="J156" t="str">
        <f>IF(AND(H156 &gt;= 0, H156 &lt; 50), Controls!$C$6, IF(AND(H156 &gt;= 50, H156 &lt; 100), Controls!$C$7, IF(AND(H156 &gt;= 100, H156 &lt; 300), Controls!$C$8, IF(AND(H156 &gt;= 300, H156 &lt; 500), Controls!$C$9, IF(AND(H156 &gt;= 500, H156 &lt; 1000), Controls!$C$10, Controls!$C$11)))))</f>
        <v>Low</v>
      </c>
    </row>
    <row r="157" spans="1:10" x14ac:dyDescent="0.25">
      <c r="A157" s="10" t="str">
        <f>'NL Municipalities'!A157</f>
        <v>156</v>
      </c>
      <c r="B157" s="10" t="s">
        <v>6</v>
      </c>
      <c r="C157" s="10">
        <v>1</v>
      </c>
      <c r="D157" s="10">
        <v>174</v>
      </c>
      <c r="E157" s="10">
        <v>196</v>
      </c>
      <c r="F157" s="10">
        <v>86.24</v>
      </c>
      <c r="G157" s="21">
        <f t="shared" si="6"/>
        <v>-0.11224489795918367</v>
      </c>
      <c r="H157" s="22">
        <f t="shared" si="7"/>
        <v>2.2727272727272729</v>
      </c>
      <c r="I157" t="str">
        <f t="shared" si="8"/>
        <v>Out Migration</v>
      </c>
      <c r="J157" t="str">
        <f>IF(AND(H157 &gt;= 0, H157 &lt; 50), Controls!$C$6, IF(AND(H157 &gt;= 50, H157 &lt; 100), Controls!$C$7, IF(AND(H157 &gt;= 100, H157 &lt; 300), Controls!$C$8, IF(AND(H157 &gt;= 300, H157 &lt; 500), Controls!$C$9, IF(AND(H157 &gt;= 500, H157 &lt; 1000), Controls!$C$10, Controls!$C$11)))))</f>
        <v>Very Very Low</v>
      </c>
    </row>
    <row r="158" spans="1:10" x14ac:dyDescent="0.25">
      <c r="A158" s="10" t="str">
        <f>'NL Municipalities'!A158</f>
        <v>157</v>
      </c>
      <c r="B158" s="10" t="s">
        <v>6</v>
      </c>
      <c r="C158" s="10">
        <v>2</v>
      </c>
      <c r="D158" s="10">
        <v>1681</v>
      </c>
      <c r="E158" s="10">
        <v>1854</v>
      </c>
      <c r="F158" s="10">
        <v>65.06</v>
      </c>
      <c r="G158" s="21">
        <f t="shared" si="6"/>
        <v>-9.3311758360302047E-2</v>
      </c>
      <c r="H158" s="22">
        <f t="shared" si="7"/>
        <v>28.496772210267444</v>
      </c>
      <c r="I158" t="str">
        <f t="shared" si="8"/>
        <v>Out Migration</v>
      </c>
      <c r="J158" t="str">
        <f>IF(AND(H158 &gt;= 0, H158 &lt; 50), Controls!$C$6, IF(AND(H158 &gt;= 50, H158 &lt; 100), Controls!$C$7, IF(AND(H158 &gt;= 100, H158 &lt; 300), Controls!$C$8, IF(AND(H158 &gt;= 300, H158 &lt; 500), Controls!$C$9, IF(AND(H158 &gt;= 500, H158 &lt; 1000), Controls!$C$10, Controls!$C$11)))))</f>
        <v>Very Very Low</v>
      </c>
    </row>
    <row r="159" spans="1:10" x14ac:dyDescent="0.25">
      <c r="A159" s="10" t="str">
        <f>'NL Municipalities'!A159</f>
        <v>158</v>
      </c>
      <c r="B159" s="10" t="s">
        <v>6</v>
      </c>
      <c r="C159" s="10">
        <v>1</v>
      </c>
      <c r="D159" s="10">
        <v>231</v>
      </c>
      <c r="E159" s="10">
        <v>197</v>
      </c>
      <c r="F159" s="10">
        <v>1.6</v>
      </c>
      <c r="G159" s="21">
        <f t="shared" si="6"/>
        <v>0.17258883248730963</v>
      </c>
      <c r="H159" s="22">
        <f t="shared" si="7"/>
        <v>123.125</v>
      </c>
      <c r="I159" t="str">
        <f t="shared" si="8"/>
        <v/>
      </c>
      <c r="J159" t="str">
        <f>IF(AND(H159 &gt;= 0, H159 &lt; 50), Controls!$C$6, IF(AND(H159 &gt;= 50, H159 &lt; 100), Controls!$C$7, IF(AND(H159 &gt;= 100, H159 &lt; 300), Controls!$C$8, IF(AND(H159 &gt;= 300, H159 &lt; 500), Controls!$C$9, IF(AND(H159 &gt;= 500, H159 &lt; 1000), Controls!$C$10, Controls!$C$11)))))</f>
        <v>Low</v>
      </c>
    </row>
    <row r="160" spans="1:10" x14ac:dyDescent="0.25">
      <c r="A160" s="10" t="str">
        <f>'NL Municipalities'!A160</f>
        <v>159</v>
      </c>
      <c r="B160" s="10" t="s">
        <v>6</v>
      </c>
      <c r="C160" s="10">
        <v>6</v>
      </c>
      <c r="D160" s="10">
        <v>221</v>
      </c>
      <c r="E160" s="10">
        <v>241</v>
      </c>
      <c r="F160" s="10">
        <v>19.91</v>
      </c>
      <c r="G160" s="21">
        <f t="shared" si="6"/>
        <v>-8.2987551867219914E-2</v>
      </c>
      <c r="H160" s="22">
        <f t="shared" si="7"/>
        <v>12.10447011551984</v>
      </c>
      <c r="I160" t="str">
        <f t="shared" si="8"/>
        <v>Out Migration</v>
      </c>
      <c r="J160" t="str">
        <f>IF(AND(H160 &gt;= 0, H160 &lt; 50), Controls!$C$6, IF(AND(H160 &gt;= 50, H160 &lt; 100), Controls!$C$7, IF(AND(H160 &gt;= 100, H160 &lt; 300), Controls!$C$8, IF(AND(H160 &gt;= 300, H160 &lt; 500), Controls!$C$9, IF(AND(H160 &gt;= 500, H160 &lt; 1000), Controls!$C$10, Controls!$C$11)))))</f>
        <v>Very Very Low</v>
      </c>
    </row>
    <row r="161" spans="1:10" x14ac:dyDescent="0.25">
      <c r="A161" s="10" t="str">
        <f>'NL Municipalities'!A161</f>
        <v>160</v>
      </c>
      <c r="B161" s="10" t="s">
        <v>6</v>
      </c>
      <c r="C161" s="10">
        <v>9</v>
      </c>
      <c r="D161" s="10">
        <v>1995</v>
      </c>
      <c r="E161" s="10">
        <v>2005</v>
      </c>
      <c r="F161" s="10">
        <v>125.57</v>
      </c>
      <c r="G161" s="21">
        <f t="shared" si="6"/>
        <v>-4.9875311720698253E-3</v>
      </c>
      <c r="H161" s="22">
        <f t="shared" si="7"/>
        <v>15.967189615353986</v>
      </c>
      <c r="I161" t="str">
        <f t="shared" si="8"/>
        <v>Out Migration</v>
      </c>
      <c r="J161" t="str">
        <f>IF(AND(H161 &gt;= 0, H161 &lt; 50), Controls!$C$6, IF(AND(H161 &gt;= 50, H161 &lt; 100), Controls!$C$7, IF(AND(H161 &gt;= 100, H161 &lt; 300), Controls!$C$8, IF(AND(H161 &gt;= 300, H161 &lt; 500), Controls!$C$9, IF(AND(H161 &gt;= 500, H161 &lt; 1000), Controls!$C$10, Controls!$C$11)))))</f>
        <v>Very Very Low</v>
      </c>
    </row>
    <row r="162" spans="1:10" x14ac:dyDescent="0.25">
      <c r="A162" s="10" t="str">
        <f>'NL Municipalities'!A162</f>
        <v>161</v>
      </c>
      <c r="B162" s="10" t="s">
        <v>6</v>
      </c>
      <c r="C162" s="10">
        <v>1</v>
      </c>
      <c r="D162" s="10">
        <v>450</v>
      </c>
      <c r="E162" s="10">
        <v>499</v>
      </c>
      <c r="F162" s="10">
        <v>28.91</v>
      </c>
      <c r="G162" s="21">
        <f t="shared" si="6"/>
        <v>-9.8196392785571143E-2</v>
      </c>
      <c r="H162" s="22">
        <f t="shared" si="7"/>
        <v>17.260463507436874</v>
      </c>
      <c r="I162" t="str">
        <f t="shared" si="8"/>
        <v>Out Migration</v>
      </c>
      <c r="J162" t="str">
        <f>IF(AND(H162 &gt;= 0, H162 &lt; 50), Controls!$C$6, IF(AND(H162 &gt;= 50, H162 &lt; 100), Controls!$C$7, IF(AND(H162 &gt;= 100, H162 &lt; 300), Controls!$C$8, IF(AND(H162 &gt;= 300, H162 &lt; 500), Controls!$C$9, IF(AND(H162 &gt;= 500, H162 &lt; 1000), Controls!$C$10, Controls!$C$11)))))</f>
        <v>Very Very Low</v>
      </c>
    </row>
    <row r="163" spans="1:10" x14ac:dyDescent="0.25">
      <c r="A163" s="10" t="str">
        <f>'NL Municipalities'!A163</f>
        <v>162</v>
      </c>
      <c r="B163" s="10" t="s">
        <v>6</v>
      </c>
      <c r="C163" s="10">
        <v>4</v>
      </c>
      <c r="D163" s="10">
        <v>223</v>
      </c>
      <c r="E163" s="10">
        <v>226</v>
      </c>
      <c r="F163" s="10">
        <v>17.27</v>
      </c>
      <c r="G163" s="21">
        <f t="shared" si="6"/>
        <v>-1.3274336283185841E-2</v>
      </c>
      <c r="H163" s="22">
        <f t="shared" si="7"/>
        <v>13.086276780544297</v>
      </c>
      <c r="I163" t="str">
        <f t="shared" si="8"/>
        <v>Out Migration</v>
      </c>
      <c r="J163" t="str">
        <f>IF(AND(H163 &gt;= 0, H163 &lt; 50), Controls!$C$6, IF(AND(H163 &gt;= 50, H163 &lt; 100), Controls!$C$7, IF(AND(H163 &gt;= 100, H163 &lt; 300), Controls!$C$8, IF(AND(H163 &gt;= 300, H163 &lt; 500), Controls!$C$9, IF(AND(H163 &gt;= 500, H163 &lt; 1000), Controls!$C$10, Controls!$C$11)))))</f>
        <v>Very Very Low</v>
      </c>
    </row>
    <row r="164" spans="1:10" x14ac:dyDescent="0.25">
      <c r="A164" s="10" t="str">
        <f>'NL Municipalities'!A164</f>
        <v>163</v>
      </c>
      <c r="B164" s="10" t="s">
        <v>6</v>
      </c>
      <c r="C164" s="10">
        <v>2</v>
      </c>
      <c r="D164" s="10">
        <v>704</v>
      </c>
      <c r="E164" s="10">
        <v>663</v>
      </c>
      <c r="F164" s="10">
        <v>27.27</v>
      </c>
      <c r="G164" s="21">
        <f t="shared" si="6"/>
        <v>6.1840120663650078E-2</v>
      </c>
      <c r="H164" s="22">
        <f t="shared" si="7"/>
        <v>24.312431243124312</v>
      </c>
      <c r="I164" t="str">
        <f t="shared" si="8"/>
        <v/>
      </c>
      <c r="J164" t="str">
        <f>IF(AND(H164 &gt;= 0, H164 &lt; 50), Controls!$C$6, IF(AND(H164 &gt;= 50, H164 &lt; 100), Controls!$C$7, IF(AND(H164 &gt;= 100, H164 &lt; 300), Controls!$C$8, IF(AND(H164 &gt;= 300, H164 &lt; 500), Controls!$C$9, IF(AND(H164 &gt;= 500, H164 &lt; 1000), Controls!$C$10, Controls!$C$11)))))</f>
        <v>Very Very Low</v>
      </c>
    </row>
    <row r="165" spans="1:10" x14ac:dyDescent="0.25">
      <c r="A165" s="10" t="str">
        <f>'NL Municipalities'!A165</f>
        <v>164</v>
      </c>
      <c r="B165" s="10" t="s">
        <v>6</v>
      </c>
      <c r="C165" s="10">
        <v>1</v>
      </c>
      <c r="D165" s="10">
        <v>375</v>
      </c>
      <c r="E165" s="10">
        <v>418</v>
      </c>
      <c r="F165" s="10">
        <v>62.81</v>
      </c>
      <c r="G165" s="21">
        <f t="shared" si="6"/>
        <v>-0.10287081339712918</v>
      </c>
      <c r="H165" s="22">
        <f t="shared" si="7"/>
        <v>6.6549912434325744</v>
      </c>
      <c r="I165" t="str">
        <f t="shared" si="8"/>
        <v>Out Migration</v>
      </c>
      <c r="J165" t="str">
        <f>IF(AND(H165 &gt;= 0, H165 &lt; 50), Controls!$C$6, IF(AND(H165 &gt;= 50, H165 &lt; 100), Controls!$C$7, IF(AND(H165 &gt;= 100, H165 &lt; 300), Controls!$C$8, IF(AND(H165 &gt;= 300, H165 &lt; 500), Controls!$C$9, IF(AND(H165 &gt;= 500, H165 &lt; 1000), Controls!$C$10, Controls!$C$11)))))</f>
        <v>Very Very Low</v>
      </c>
    </row>
    <row r="166" spans="1:10" x14ac:dyDescent="0.25">
      <c r="A166" s="10" t="str">
        <f>'NL Municipalities'!A166</f>
        <v>165</v>
      </c>
      <c r="B166" s="10" t="s">
        <v>6</v>
      </c>
      <c r="C166" s="10">
        <v>3</v>
      </c>
      <c r="D166" s="10">
        <v>338</v>
      </c>
      <c r="E166" s="10">
        <v>391</v>
      </c>
      <c r="F166" s="10">
        <v>46.55</v>
      </c>
      <c r="G166" s="21">
        <f t="shared" si="6"/>
        <v>-0.13554987212276215</v>
      </c>
      <c r="H166" s="22">
        <f t="shared" si="7"/>
        <v>8.3995703544575733</v>
      </c>
      <c r="I166" t="str">
        <f t="shared" si="8"/>
        <v>Out Migration</v>
      </c>
      <c r="J166" t="str">
        <f>IF(AND(H166 &gt;= 0, H166 &lt; 50), Controls!$C$6, IF(AND(H166 &gt;= 50, H166 &lt; 100), Controls!$C$7, IF(AND(H166 &gt;= 100, H166 &lt; 300), Controls!$C$8, IF(AND(H166 &gt;= 300, H166 &lt; 500), Controls!$C$9, IF(AND(H166 &gt;= 500, H166 &lt; 1000), Controls!$C$10, Controls!$C$11)))))</f>
        <v>Very Very Low</v>
      </c>
    </row>
    <row r="167" spans="1:10" x14ac:dyDescent="0.25">
      <c r="A167" s="10" t="str">
        <f>'NL Municipalities'!A167</f>
        <v>166</v>
      </c>
      <c r="B167" s="10" t="s">
        <v>6</v>
      </c>
      <c r="C167" s="10">
        <v>6</v>
      </c>
      <c r="D167" s="10">
        <v>1031</v>
      </c>
      <c r="E167" s="10">
        <v>1020</v>
      </c>
      <c r="F167" s="10">
        <v>34.06</v>
      </c>
      <c r="G167" s="21">
        <f t="shared" si="6"/>
        <v>1.0784313725490196E-2</v>
      </c>
      <c r="H167" s="22">
        <f t="shared" si="7"/>
        <v>29.947152084556663</v>
      </c>
      <c r="I167" t="str">
        <f t="shared" si="8"/>
        <v/>
      </c>
      <c r="J167" t="str">
        <f>IF(AND(H167 &gt;= 0, H167 &lt; 50), Controls!$C$6, IF(AND(H167 &gt;= 50, H167 &lt; 100), Controls!$C$7, IF(AND(H167 &gt;= 100, H167 &lt; 300), Controls!$C$8, IF(AND(H167 &gt;= 300, H167 &lt; 500), Controls!$C$9, IF(AND(H167 &gt;= 500, H167 &lt; 1000), Controls!$C$10, Controls!$C$11)))))</f>
        <v>Very Very Low</v>
      </c>
    </row>
    <row r="168" spans="1:10" x14ac:dyDescent="0.25">
      <c r="A168" s="10" t="str">
        <f>'NL Municipalities'!A168</f>
        <v>167</v>
      </c>
      <c r="B168" s="10" t="s">
        <v>6</v>
      </c>
      <c r="C168" s="10">
        <v>8</v>
      </c>
      <c r="D168" s="10">
        <v>1083</v>
      </c>
      <c r="E168" s="10">
        <v>1090</v>
      </c>
      <c r="F168" s="10">
        <v>21.05</v>
      </c>
      <c r="G168" s="21">
        <f t="shared" si="6"/>
        <v>-6.4220183486238536E-3</v>
      </c>
      <c r="H168" s="22">
        <f t="shared" si="7"/>
        <v>51.781472684085507</v>
      </c>
      <c r="I168" t="str">
        <f t="shared" si="8"/>
        <v>Out Migration</v>
      </c>
      <c r="J168" t="str">
        <f>IF(AND(H168 &gt;= 0, H168 &lt; 50), Controls!$C$6, IF(AND(H168 &gt;= 50, H168 &lt; 100), Controls!$C$7, IF(AND(H168 &gt;= 100, H168 &lt; 300), Controls!$C$8, IF(AND(H168 &gt;= 300, H168 &lt; 500), Controls!$C$9, IF(AND(H168 &gt;= 500, H168 &lt; 1000), Controls!$C$10, Controls!$C$11)))))</f>
        <v>Very Low</v>
      </c>
    </row>
    <row r="169" spans="1:10" x14ac:dyDescent="0.25">
      <c r="A169" s="10" t="str">
        <f>'NL Municipalities'!A169</f>
        <v>168</v>
      </c>
      <c r="B169" s="10" t="s">
        <v>6</v>
      </c>
      <c r="C169" s="10">
        <v>9</v>
      </c>
      <c r="D169" s="10">
        <v>3131</v>
      </c>
      <c r="E169" s="10">
        <v>3074</v>
      </c>
      <c r="F169" s="10">
        <v>33.71</v>
      </c>
      <c r="G169" s="21">
        <f t="shared" si="6"/>
        <v>1.8542615484710475E-2</v>
      </c>
      <c r="H169" s="22">
        <f t="shared" si="7"/>
        <v>91.189557994660333</v>
      </c>
      <c r="I169" t="str">
        <f t="shared" si="8"/>
        <v/>
      </c>
      <c r="J169" t="str">
        <f>IF(AND(H169 &gt;= 0, H169 &lt; 50), Controls!$C$6, IF(AND(H169 &gt;= 50, H169 &lt; 100), Controls!$C$7, IF(AND(H169 &gt;= 100, H169 &lt; 300), Controls!$C$8, IF(AND(H169 &gt;= 300, H169 &lt; 500), Controls!$C$9, IF(AND(H169 &gt;= 500, H169 &lt; 1000), Controls!$C$10, Controls!$C$11)))))</f>
        <v>Very Low</v>
      </c>
    </row>
    <row r="170" spans="1:10" x14ac:dyDescent="0.25">
      <c r="A170" s="10" t="str">
        <f>'NL Municipalities'!A170</f>
        <v>169</v>
      </c>
      <c r="B170" s="10" t="s">
        <v>6</v>
      </c>
      <c r="C170" s="10">
        <v>7</v>
      </c>
      <c r="D170" s="10">
        <v>1711</v>
      </c>
      <c r="E170" s="10">
        <v>1877</v>
      </c>
      <c r="F170" s="10">
        <v>13.74</v>
      </c>
      <c r="G170" s="21">
        <f t="shared" si="6"/>
        <v>-8.8438998401704855E-2</v>
      </c>
      <c r="H170" s="22">
        <f t="shared" si="7"/>
        <v>136.608442503639</v>
      </c>
      <c r="I170" t="str">
        <f t="shared" si="8"/>
        <v>Out Migration</v>
      </c>
      <c r="J170" t="str">
        <f>IF(AND(H170 &gt;= 0, H170 &lt; 50), Controls!$C$6, IF(AND(H170 &gt;= 50, H170 &lt; 100), Controls!$C$7, IF(AND(H170 &gt;= 100, H170 &lt; 300), Controls!$C$8, IF(AND(H170 &gt;= 300, H170 &lt; 500), Controls!$C$9, IF(AND(H170 &gt;= 500, H170 &lt; 1000), Controls!$C$10, Controls!$C$11)))))</f>
        <v>Low</v>
      </c>
    </row>
    <row r="171" spans="1:10" x14ac:dyDescent="0.25">
      <c r="A171" s="10" t="str">
        <f>'NL Municipalities'!A171</f>
        <v>170</v>
      </c>
      <c r="B171" s="10" t="s">
        <v>6</v>
      </c>
      <c r="C171" s="10">
        <v>0</v>
      </c>
      <c r="D171" s="10">
        <v>7552</v>
      </c>
      <c r="E171" s="10">
        <v>7572</v>
      </c>
      <c r="F171" s="10">
        <v>305.85000000000002</v>
      </c>
      <c r="G171" s="21">
        <f t="shared" si="6"/>
        <v>-2.6413100898045432E-3</v>
      </c>
      <c r="H171" s="22">
        <f t="shared" si="7"/>
        <v>24.757233938205001</v>
      </c>
      <c r="I171" t="str">
        <f t="shared" si="8"/>
        <v>Out Migration</v>
      </c>
      <c r="J171" t="str">
        <f>IF(AND(H171 &gt;= 0, H171 &lt; 50), Controls!$C$6, IF(AND(H171 &gt;= 50, H171 &lt; 100), Controls!$C$7, IF(AND(H171 &gt;= 100, H171 &lt; 300), Controls!$C$8, IF(AND(H171 &gt;= 300, H171 &lt; 500), Controls!$C$9, IF(AND(H171 &gt;= 500, H171 &lt; 1000), Controls!$C$10, Controls!$C$11)))))</f>
        <v>Very Very Low</v>
      </c>
    </row>
    <row r="172" spans="1:10" x14ac:dyDescent="0.25">
      <c r="A172" s="10" t="str">
        <f>'NL Municipalities'!A172</f>
        <v>171</v>
      </c>
      <c r="B172" s="10" t="s">
        <v>6</v>
      </c>
      <c r="C172" s="10">
        <v>4</v>
      </c>
      <c r="D172" s="10">
        <v>219</v>
      </c>
      <c r="E172" s="10">
        <v>227</v>
      </c>
      <c r="F172" s="10">
        <v>9.6199999999999992</v>
      </c>
      <c r="G172" s="21">
        <f t="shared" si="6"/>
        <v>-3.5242290748898682E-2</v>
      </c>
      <c r="H172" s="22">
        <f t="shared" si="7"/>
        <v>23.5966735966736</v>
      </c>
      <c r="I172" t="str">
        <f t="shared" si="8"/>
        <v>Out Migration</v>
      </c>
      <c r="J172" t="str">
        <f>IF(AND(H172 &gt;= 0, H172 &lt; 50), Controls!$C$6, IF(AND(H172 &gt;= 50, H172 &lt; 100), Controls!$C$7, IF(AND(H172 &gt;= 100, H172 &lt; 300), Controls!$C$8, IF(AND(H172 &gt;= 300, H172 &lt; 500), Controls!$C$9, IF(AND(H172 &gt;= 500, H172 &lt; 1000), Controls!$C$10, Controls!$C$11)))))</f>
        <v>Very Very Low</v>
      </c>
    </row>
    <row r="173" spans="1:10" x14ac:dyDescent="0.25">
      <c r="A173" s="10" t="str">
        <f>'NL Municipalities'!A173</f>
        <v>172</v>
      </c>
      <c r="B173" s="10" t="s">
        <v>6</v>
      </c>
      <c r="C173" s="10">
        <v>8</v>
      </c>
      <c r="D173" s="10">
        <v>346</v>
      </c>
      <c r="E173" s="10">
        <v>401</v>
      </c>
      <c r="F173" s="10">
        <v>32.31</v>
      </c>
      <c r="G173" s="21">
        <f t="shared" si="6"/>
        <v>-0.13715710723192021</v>
      </c>
      <c r="H173" s="22">
        <f t="shared" si="7"/>
        <v>12.411018260600432</v>
      </c>
      <c r="I173" t="str">
        <f t="shared" si="8"/>
        <v>Out Migration</v>
      </c>
      <c r="J173" t="str">
        <f>IF(AND(H173 &gt;= 0, H173 &lt; 50), Controls!$C$6, IF(AND(H173 &gt;= 50, H173 &lt; 100), Controls!$C$7, IF(AND(H173 &gt;= 100, H173 &lt; 300), Controls!$C$8, IF(AND(H173 &gt;= 300, H173 &lt; 500), Controls!$C$9, IF(AND(H173 &gt;= 500, H173 &lt; 1000), Controls!$C$10, Controls!$C$11)))))</f>
        <v>Very Very Low</v>
      </c>
    </row>
    <row r="174" spans="1:10" x14ac:dyDescent="0.25">
      <c r="A174" s="10" t="str">
        <f>'NL Municipalities'!A174</f>
        <v>173</v>
      </c>
      <c r="B174" s="10" t="s">
        <v>6</v>
      </c>
      <c r="C174" s="10">
        <v>2</v>
      </c>
      <c r="D174" s="10">
        <v>457</v>
      </c>
      <c r="E174" s="10">
        <v>489</v>
      </c>
      <c r="F174" s="10">
        <v>32.97</v>
      </c>
      <c r="G174" s="21">
        <f t="shared" si="6"/>
        <v>-6.5439672801635998E-2</v>
      </c>
      <c r="H174" s="22">
        <f t="shared" si="7"/>
        <v>14.831665150136487</v>
      </c>
      <c r="I174" t="str">
        <f t="shared" si="8"/>
        <v>Out Migration</v>
      </c>
      <c r="J174" t="str">
        <f>IF(AND(H174 &gt;= 0, H174 &lt; 50), Controls!$C$6, IF(AND(H174 &gt;= 50, H174 &lt; 100), Controls!$C$7, IF(AND(H174 &gt;= 100, H174 &lt; 300), Controls!$C$8, IF(AND(H174 &gt;= 300, H174 &lt; 500), Controls!$C$9, IF(AND(H174 &gt;= 500, H174 &lt; 1000), Controls!$C$10, Controls!$C$11)))))</f>
        <v>Very Very Low</v>
      </c>
    </row>
    <row r="175" spans="1:10" x14ac:dyDescent="0.25">
      <c r="A175" s="10" t="str">
        <f>'NL Municipalities'!A175</f>
        <v>174</v>
      </c>
      <c r="B175" s="10" t="s">
        <v>6</v>
      </c>
      <c r="C175" s="10">
        <v>7</v>
      </c>
      <c r="D175" s="10">
        <v>305</v>
      </c>
      <c r="E175" s="10">
        <v>365</v>
      </c>
      <c r="F175" s="10">
        <v>2.85</v>
      </c>
      <c r="G175" s="21">
        <f t="shared" si="6"/>
        <v>-0.16438356164383561</v>
      </c>
      <c r="H175" s="22">
        <f t="shared" si="7"/>
        <v>128.07017543859649</v>
      </c>
      <c r="I175" t="str">
        <f t="shared" si="8"/>
        <v>Out Migration</v>
      </c>
      <c r="J175" t="str">
        <f>IF(AND(H175 &gt;= 0, H175 &lt; 50), Controls!$C$6, IF(AND(H175 &gt;= 50, H175 &lt; 100), Controls!$C$7, IF(AND(H175 &gt;= 100, H175 &lt; 300), Controls!$C$8, IF(AND(H175 &gt;= 300, H175 &lt; 500), Controls!$C$9, IF(AND(H175 &gt;= 500, H175 &lt; 1000), Controls!$C$10, Controls!$C$11)))))</f>
        <v>Low</v>
      </c>
    </row>
    <row r="176" spans="1:10" x14ac:dyDescent="0.25">
      <c r="A176" s="10" t="str">
        <f>'NL Municipalities'!A176</f>
        <v>175</v>
      </c>
      <c r="B176" s="10" t="s">
        <v>6</v>
      </c>
      <c r="C176" s="10">
        <v>7</v>
      </c>
      <c r="D176" s="10">
        <v>260</v>
      </c>
      <c r="E176" s="10">
        <v>264</v>
      </c>
      <c r="F176" s="10">
        <v>153.59</v>
      </c>
      <c r="G176" s="21">
        <f t="shared" si="6"/>
        <v>-1.5151515151515152E-2</v>
      </c>
      <c r="H176" s="22">
        <f t="shared" si="7"/>
        <v>1.7188619050719447</v>
      </c>
      <c r="I176" t="str">
        <f t="shared" si="8"/>
        <v>Out Migration</v>
      </c>
      <c r="J176" t="str">
        <f>IF(AND(H176 &gt;= 0, H176 &lt; 50), Controls!$C$6, IF(AND(H176 &gt;= 50, H176 &lt; 100), Controls!$C$7, IF(AND(H176 &gt;= 100, H176 &lt; 300), Controls!$C$8, IF(AND(H176 &gt;= 300, H176 &lt; 500), Controls!$C$9, IF(AND(H176 &gt;= 500, H176 &lt; 1000), Controls!$C$10, Controls!$C$11)))))</f>
        <v>Very Very Low</v>
      </c>
    </row>
    <row r="177" spans="1:10" x14ac:dyDescent="0.25">
      <c r="A177" s="10" t="str">
        <f>'NL Municipalities'!A177</f>
        <v>176</v>
      </c>
      <c r="B177" s="10" t="s">
        <v>6</v>
      </c>
      <c r="C177" s="10">
        <v>6</v>
      </c>
      <c r="D177" s="10">
        <v>13725</v>
      </c>
      <c r="E177" s="10">
        <v>13558</v>
      </c>
      <c r="F177" s="10">
        <v>54.67</v>
      </c>
      <c r="G177" s="21">
        <f t="shared" si="6"/>
        <v>1.2317450951467768E-2</v>
      </c>
      <c r="H177" s="22">
        <f t="shared" si="7"/>
        <v>247.99707334918602</v>
      </c>
      <c r="I177" t="str">
        <f t="shared" si="8"/>
        <v/>
      </c>
      <c r="J177" t="str">
        <f>IF(AND(H177 &gt;= 0, H177 &lt; 50), Controls!$C$6, IF(AND(H177 &gt;= 50, H177 &lt; 100), Controls!$C$7, IF(AND(H177 &gt;= 100, H177 &lt; 300), Controls!$C$8, IF(AND(H177 &gt;= 300, H177 &lt; 500), Controls!$C$9, IF(AND(H177 &gt;= 500, H177 &lt; 1000), Controls!$C$10, Controls!$C$11)))))</f>
        <v>Low</v>
      </c>
    </row>
    <row r="178" spans="1:10" x14ac:dyDescent="0.25">
      <c r="A178" s="10" t="str">
        <f>'NL Municipalities'!A178</f>
        <v>177</v>
      </c>
      <c r="B178" s="10" t="s">
        <v>6</v>
      </c>
      <c r="C178" s="10">
        <v>2</v>
      </c>
      <c r="D178" s="10">
        <v>2415</v>
      </c>
      <c r="E178" s="10">
        <v>2580</v>
      </c>
      <c r="F178" s="10">
        <v>16.97</v>
      </c>
      <c r="G178" s="21">
        <f t="shared" si="6"/>
        <v>-6.3953488372093026E-2</v>
      </c>
      <c r="H178" s="22">
        <f t="shared" si="7"/>
        <v>152.03299941072481</v>
      </c>
      <c r="I178" t="str">
        <f t="shared" si="8"/>
        <v>Out Migration</v>
      </c>
      <c r="J178" t="str">
        <f>IF(AND(H178 &gt;= 0, H178 &lt; 50), Controls!$C$6, IF(AND(H178 &gt;= 50, H178 &lt; 100), Controls!$C$7, IF(AND(H178 &gt;= 100, H178 &lt; 300), Controls!$C$8, IF(AND(H178 &gt;= 300, H178 &lt; 500), Controls!$C$9, IF(AND(H178 &gt;= 500, H178 &lt; 1000), Controls!$C$10, Controls!$C$11)))))</f>
        <v>Low</v>
      </c>
    </row>
    <row r="179" spans="1:10" x14ac:dyDescent="0.25">
      <c r="A179" s="10" t="str">
        <f>'NL Municipalities'!A179</f>
        <v>178</v>
      </c>
      <c r="B179" s="10" t="s">
        <v>6</v>
      </c>
      <c r="C179" s="10">
        <v>2</v>
      </c>
      <c r="D179" s="10">
        <v>211</v>
      </c>
      <c r="E179" s="10">
        <v>234</v>
      </c>
      <c r="F179" s="10">
        <v>2.69</v>
      </c>
      <c r="G179" s="21">
        <f t="shared" si="6"/>
        <v>-9.8290598290598288E-2</v>
      </c>
      <c r="H179" s="22">
        <f t="shared" si="7"/>
        <v>86.988847583643121</v>
      </c>
      <c r="I179" t="str">
        <f t="shared" si="8"/>
        <v>Out Migration</v>
      </c>
      <c r="J179" t="str">
        <f>IF(AND(H179 &gt;= 0, H179 &lt; 50), Controls!$C$6, IF(AND(H179 &gt;= 50, H179 &lt; 100), Controls!$C$7, IF(AND(H179 &gt;= 100, H179 &lt; 300), Controls!$C$8, IF(AND(H179 &gt;= 300, H179 &lt; 500), Controls!$C$9, IF(AND(H179 &gt;= 500, H179 &lt; 1000), Controls!$C$10, Controls!$C$11)))))</f>
        <v>Very Low</v>
      </c>
    </row>
    <row r="180" spans="1:10" x14ac:dyDescent="0.25">
      <c r="A180" s="10" t="str">
        <f>'NL Municipalities'!A180</f>
        <v>179</v>
      </c>
      <c r="B180" s="10" t="s">
        <v>6</v>
      </c>
      <c r="C180" s="10">
        <v>8</v>
      </c>
      <c r="D180" s="10">
        <v>2122</v>
      </c>
      <c r="E180" s="10">
        <v>2062</v>
      </c>
      <c r="F180" s="10">
        <v>70.33</v>
      </c>
      <c r="G180" s="21">
        <f t="shared" si="6"/>
        <v>2.9097963142580018E-2</v>
      </c>
      <c r="H180" s="22">
        <f t="shared" si="7"/>
        <v>29.318925067538746</v>
      </c>
      <c r="I180" t="str">
        <f t="shared" si="8"/>
        <v/>
      </c>
      <c r="J180" t="str">
        <f>IF(AND(H180 &gt;= 0, H180 &lt; 50), Controls!$C$6, IF(AND(H180 &gt;= 50, H180 &lt; 100), Controls!$C$7, IF(AND(H180 &gt;= 100, H180 &lt; 300), Controls!$C$8, IF(AND(H180 &gt;= 300, H180 &lt; 500), Controls!$C$9, IF(AND(H180 &gt;= 500, H180 &lt; 1000), Controls!$C$10, Controls!$C$11)))))</f>
        <v>Very Very Low</v>
      </c>
    </row>
    <row r="181" spans="1:10" x14ac:dyDescent="0.25">
      <c r="A181" s="10" t="str">
        <f>'NL Municipalities'!A181</f>
        <v>180</v>
      </c>
      <c r="B181" s="10" t="s">
        <v>6</v>
      </c>
      <c r="C181" s="10">
        <v>4</v>
      </c>
      <c r="D181" s="10">
        <v>791</v>
      </c>
      <c r="E181" s="10">
        <v>762</v>
      </c>
      <c r="F181" s="10">
        <v>6.92</v>
      </c>
      <c r="G181" s="21">
        <f t="shared" si="6"/>
        <v>3.805774278215223E-2</v>
      </c>
      <c r="H181" s="22">
        <f t="shared" si="7"/>
        <v>110.11560693641619</v>
      </c>
      <c r="I181" t="str">
        <f t="shared" si="8"/>
        <v/>
      </c>
      <c r="J181" t="str">
        <f>IF(AND(H181 &gt;= 0, H181 &lt; 50), Controls!$C$6, IF(AND(H181 &gt;= 50, H181 &lt; 100), Controls!$C$7, IF(AND(H181 &gt;= 100, H181 &lt; 300), Controls!$C$8, IF(AND(H181 &gt;= 300, H181 &lt; 500), Controls!$C$9, IF(AND(H181 &gt;= 500, H181 &lt; 1000), Controls!$C$10, Controls!$C$11)))))</f>
        <v>Low</v>
      </c>
    </row>
    <row r="182" spans="1:10" x14ac:dyDescent="0.25">
      <c r="A182" s="10" t="str">
        <f>'NL Municipalities'!A182</f>
        <v>181</v>
      </c>
      <c r="B182" s="10" t="s">
        <v>6</v>
      </c>
      <c r="C182" s="10">
        <v>0</v>
      </c>
      <c r="D182" s="10">
        <v>258</v>
      </c>
      <c r="E182" s="10">
        <v>275</v>
      </c>
      <c r="F182" s="10">
        <v>6.57</v>
      </c>
      <c r="G182" s="21">
        <f t="shared" si="6"/>
        <v>-6.1818181818181821E-2</v>
      </c>
      <c r="H182" s="22">
        <f t="shared" si="7"/>
        <v>41.856925418569254</v>
      </c>
      <c r="I182" t="str">
        <f t="shared" si="8"/>
        <v>Out Migration</v>
      </c>
      <c r="J182" t="str">
        <f>IF(AND(H182 &gt;= 0, H182 &lt; 50), Controls!$C$6, IF(AND(H182 &gt;= 50, H182 &lt; 100), Controls!$C$7, IF(AND(H182 &gt;= 100, H182 &lt; 300), Controls!$C$8, IF(AND(H182 &gt;= 300, H182 &lt; 500), Controls!$C$9, IF(AND(H182 &gt;= 500, H182 &lt; 1000), Controls!$C$10, Controls!$C$11)))))</f>
        <v>Very Very Low</v>
      </c>
    </row>
    <row r="183" spans="1:10" x14ac:dyDescent="0.25">
      <c r="A183" s="10" t="str">
        <f>'NL Municipalities'!A183</f>
        <v>182</v>
      </c>
      <c r="B183" s="10" t="s">
        <v>6</v>
      </c>
      <c r="C183" s="10">
        <v>3</v>
      </c>
      <c r="D183" s="10">
        <v>407</v>
      </c>
      <c r="E183" s="10">
        <v>402</v>
      </c>
      <c r="F183" s="10">
        <v>6.7</v>
      </c>
      <c r="G183" s="21">
        <f t="shared" si="6"/>
        <v>1.2437810945273632E-2</v>
      </c>
      <c r="H183" s="22">
        <f t="shared" si="7"/>
        <v>60</v>
      </c>
      <c r="I183" t="str">
        <f t="shared" si="8"/>
        <v/>
      </c>
      <c r="J183" t="str">
        <f>IF(AND(H183 &gt;= 0, H183 &lt; 50), Controls!$C$6, IF(AND(H183 &gt;= 50, H183 &lt; 100), Controls!$C$7, IF(AND(H183 &gt;= 100, H183 &lt; 300), Controls!$C$8, IF(AND(H183 &gt;= 300, H183 &lt; 500), Controls!$C$9, IF(AND(H183 &gt;= 500, H183 &lt; 1000), Controls!$C$10, Controls!$C$11)))))</f>
        <v>Very Low</v>
      </c>
    </row>
    <row r="184" spans="1:10" x14ac:dyDescent="0.25">
      <c r="A184" s="10" t="str">
        <f>'NL Municipalities'!A184</f>
        <v>183</v>
      </c>
      <c r="B184" s="10" t="s">
        <v>6</v>
      </c>
      <c r="C184" s="10">
        <v>3</v>
      </c>
      <c r="D184" s="10">
        <v>179</v>
      </c>
      <c r="E184" s="10">
        <v>265</v>
      </c>
      <c r="F184" s="10">
        <v>4.33</v>
      </c>
      <c r="G184" s="21">
        <f t="shared" si="6"/>
        <v>-0.32452830188679244</v>
      </c>
      <c r="H184" s="22">
        <f t="shared" si="7"/>
        <v>61.200923787528865</v>
      </c>
      <c r="I184" t="str">
        <f t="shared" si="8"/>
        <v>Out Migration</v>
      </c>
      <c r="J184" t="str">
        <f>IF(AND(H184 &gt;= 0, H184 &lt; 50), Controls!$C$6, IF(AND(H184 &gt;= 50, H184 &lt; 100), Controls!$C$7, IF(AND(H184 &gt;= 100, H184 &lt; 300), Controls!$C$8, IF(AND(H184 &gt;= 300, H184 &lt; 500), Controls!$C$9, IF(AND(H184 &gt;= 500, H184 &lt; 1000), Controls!$C$10, Controls!$C$11)))))</f>
        <v>Very Low</v>
      </c>
    </row>
    <row r="185" spans="1:10" x14ac:dyDescent="0.25">
      <c r="A185" s="10" t="str">
        <f>'NL Municipalities'!A185</f>
        <v>184</v>
      </c>
      <c r="B185" s="10" t="s">
        <v>6</v>
      </c>
      <c r="C185" s="10">
        <v>7</v>
      </c>
      <c r="D185" s="10">
        <v>233</v>
      </c>
      <c r="E185" s="10">
        <v>302</v>
      </c>
      <c r="F185" s="10">
        <v>23.81</v>
      </c>
      <c r="G185" s="21">
        <f t="shared" si="6"/>
        <v>-0.22847682119205298</v>
      </c>
      <c r="H185" s="22">
        <f t="shared" si="7"/>
        <v>12.6837463250735</v>
      </c>
      <c r="I185" t="str">
        <f t="shared" si="8"/>
        <v>Out Migration</v>
      </c>
      <c r="J185" t="str">
        <f>IF(AND(H185 &gt;= 0, H185 &lt; 50), Controls!$C$6, IF(AND(H185 &gt;= 50, H185 &lt; 100), Controls!$C$7, IF(AND(H185 &gt;= 100, H185 &lt; 300), Controls!$C$8, IF(AND(H185 &gt;= 300, H185 &lt; 500), Controls!$C$9, IF(AND(H185 &gt;= 500, H185 &lt; 1000), Controls!$C$10, Controls!$C$11)))))</f>
        <v>Very Very Low</v>
      </c>
    </row>
    <row r="186" spans="1:10" x14ac:dyDescent="0.25">
      <c r="A186" s="10" t="str">
        <f>'NL Municipalities'!A186</f>
        <v>185</v>
      </c>
      <c r="B186" s="10" t="s">
        <v>6</v>
      </c>
      <c r="C186" s="10">
        <v>8</v>
      </c>
      <c r="D186" s="10">
        <v>545</v>
      </c>
      <c r="E186" s="10">
        <v>578</v>
      </c>
      <c r="F186" s="10">
        <v>39.11</v>
      </c>
      <c r="G186" s="21">
        <f t="shared" si="6"/>
        <v>-5.7093425605536333E-2</v>
      </c>
      <c r="H186" s="22">
        <f t="shared" si="7"/>
        <v>14.778828944004092</v>
      </c>
      <c r="I186" t="str">
        <f t="shared" si="8"/>
        <v>Out Migration</v>
      </c>
      <c r="J186" t="str">
        <f>IF(AND(H186 &gt;= 0, H186 &lt; 50), Controls!$C$6, IF(AND(H186 &gt;= 50, H186 &lt; 100), Controls!$C$7, IF(AND(H186 &gt;= 100, H186 &lt; 300), Controls!$C$8, IF(AND(H186 &gt;= 300, H186 &lt; 500), Controls!$C$9, IF(AND(H186 &gt;= 500, H186 &lt; 1000), Controls!$C$10, Controls!$C$11)))))</f>
        <v>Very Very Low</v>
      </c>
    </row>
    <row r="187" spans="1:10" x14ac:dyDescent="0.25">
      <c r="A187" s="10" t="str">
        <f>'NL Municipalities'!A187</f>
        <v>186</v>
      </c>
      <c r="B187" s="10" t="s">
        <v>6</v>
      </c>
      <c r="C187" s="10">
        <v>1</v>
      </c>
      <c r="D187" s="10">
        <v>11054</v>
      </c>
      <c r="E187" s="10">
        <v>9951</v>
      </c>
      <c r="F187" s="10">
        <v>104.25</v>
      </c>
      <c r="G187" s="21">
        <f t="shared" si="6"/>
        <v>0.11084313134358356</v>
      </c>
      <c r="H187" s="22">
        <f t="shared" si="7"/>
        <v>95.453237410071949</v>
      </c>
      <c r="I187" t="str">
        <f t="shared" si="8"/>
        <v/>
      </c>
      <c r="J187" t="str">
        <f>IF(AND(H187 &gt;= 0, H187 &lt; 50), Controls!$C$6, IF(AND(H187 &gt;= 50, H187 &lt; 100), Controls!$C$7, IF(AND(H187 &gt;= 100, H187 &lt; 300), Controls!$C$8, IF(AND(H187 &gt;= 300, H187 &lt; 500), Controls!$C$9, IF(AND(H187 &gt;= 500, H187 &lt; 1000), Controls!$C$10, Controls!$C$11)))))</f>
        <v>Very Low</v>
      </c>
    </row>
    <row r="188" spans="1:10" x14ac:dyDescent="0.25">
      <c r="A188" s="10" t="str">
        <f>'NL Municipalities'!A188</f>
        <v>187</v>
      </c>
      <c r="B188" s="10" t="s">
        <v>6</v>
      </c>
      <c r="C188" s="10">
        <v>2</v>
      </c>
      <c r="D188" s="10">
        <v>1984</v>
      </c>
      <c r="E188" s="10">
        <v>2072</v>
      </c>
      <c r="F188" s="10">
        <v>92.07</v>
      </c>
      <c r="G188" s="21">
        <f t="shared" si="6"/>
        <v>-4.2471042471042469E-2</v>
      </c>
      <c r="H188" s="22">
        <f t="shared" si="7"/>
        <v>22.504616053003151</v>
      </c>
      <c r="I188" t="str">
        <f t="shared" si="8"/>
        <v>Out Migration</v>
      </c>
      <c r="J188" t="str">
        <f>IF(AND(H188 &gt;= 0, H188 &lt; 50), Controls!$C$6, IF(AND(H188 &gt;= 50, H188 &lt; 100), Controls!$C$7, IF(AND(H188 &gt;= 100, H188 &lt; 300), Controls!$C$8, IF(AND(H188 &gt;= 300, H188 &lt; 500), Controls!$C$9, IF(AND(H188 &gt;= 500, H188 &lt; 1000), Controls!$C$10, Controls!$C$11)))))</f>
        <v>Very Very Low</v>
      </c>
    </row>
    <row r="189" spans="1:10" x14ac:dyDescent="0.25">
      <c r="A189" s="10" t="str">
        <f>'NL Municipalities'!A189</f>
        <v>188</v>
      </c>
      <c r="B189" s="10" t="s">
        <v>6</v>
      </c>
      <c r="C189" s="10">
        <v>3</v>
      </c>
      <c r="D189" s="10">
        <v>59</v>
      </c>
      <c r="E189" s="10">
        <v>54</v>
      </c>
      <c r="F189" s="10">
        <v>6.34</v>
      </c>
      <c r="G189" s="21">
        <f t="shared" si="6"/>
        <v>9.2592592592592587E-2</v>
      </c>
      <c r="H189" s="22">
        <f t="shared" si="7"/>
        <v>8.517350157728707</v>
      </c>
      <c r="I189" t="str">
        <f t="shared" si="8"/>
        <v/>
      </c>
      <c r="J189" t="str">
        <f>IF(AND(H189 &gt;= 0, H189 &lt; 50), Controls!$C$6, IF(AND(H189 &gt;= 50, H189 &lt; 100), Controls!$C$7, IF(AND(H189 &gt;= 100, H189 &lt; 300), Controls!$C$8, IF(AND(H189 &gt;= 300, H189 &lt; 500), Controls!$C$9, IF(AND(H189 &gt;= 500, H189 &lt; 1000), Controls!$C$10, Controls!$C$11)))))</f>
        <v>Very Very Low</v>
      </c>
    </row>
    <row r="190" spans="1:10" x14ac:dyDescent="0.25">
      <c r="A190" s="10" t="str">
        <f>'NL Municipalities'!A190</f>
        <v>189</v>
      </c>
      <c r="B190" s="10" t="s">
        <v>6</v>
      </c>
      <c r="C190" s="10">
        <v>1</v>
      </c>
      <c r="D190" s="10">
        <v>172</v>
      </c>
      <c r="E190" s="10">
        <v>166</v>
      </c>
      <c r="F190" s="10">
        <v>68.55</v>
      </c>
      <c r="G190" s="21">
        <f t="shared" si="6"/>
        <v>3.614457831325301E-2</v>
      </c>
      <c r="H190" s="22">
        <f t="shared" si="7"/>
        <v>2.4215900802334063</v>
      </c>
      <c r="I190" t="str">
        <f t="shared" si="8"/>
        <v/>
      </c>
      <c r="J190" t="str">
        <f>IF(AND(H190 &gt;= 0, H190 &lt; 50), Controls!$C$6, IF(AND(H190 &gt;= 50, H190 &lt; 100), Controls!$C$7, IF(AND(H190 &gt;= 100, H190 &lt; 300), Controls!$C$8, IF(AND(H190 &gt;= 300, H190 &lt; 500), Controls!$C$9, IF(AND(H190 &gt;= 500, H190 &lt; 1000), Controls!$C$10, Controls!$C$11)))))</f>
        <v>Very Very Low</v>
      </c>
    </row>
    <row r="191" spans="1:10" x14ac:dyDescent="0.25">
      <c r="A191" s="10" t="str">
        <f>'NL Municipalities'!A191</f>
        <v>190</v>
      </c>
      <c r="B191" s="10" t="s">
        <v>6</v>
      </c>
      <c r="C191" s="10">
        <v>9</v>
      </c>
      <c r="D191" s="10">
        <v>270</v>
      </c>
      <c r="E191" s="10">
        <v>314</v>
      </c>
      <c r="F191" s="10">
        <v>19.78</v>
      </c>
      <c r="G191" s="21">
        <f t="shared" si="6"/>
        <v>-0.14012738853503184</v>
      </c>
      <c r="H191" s="22">
        <f t="shared" si="7"/>
        <v>15.874620829120323</v>
      </c>
      <c r="I191" t="str">
        <f t="shared" si="8"/>
        <v>Out Migration</v>
      </c>
      <c r="J191" t="str">
        <f>IF(AND(H191 &gt;= 0, H191 &lt; 50), Controls!$C$6, IF(AND(H191 &gt;= 50, H191 &lt; 100), Controls!$C$7, IF(AND(H191 &gt;= 100, H191 &lt; 300), Controls!$C$8, IF(AND(H191 &gt;= 300, H191 &lt; 500), Controls!$C$9, IF(AND(H191 &gt;= 500, H191 &lt; 1000), Controls!$C$10, Controls!$C$11)))))</f>
        <v>Very Very Low</v>
      </c>
    </row>
    <row r="192" spans="1:10" x14ac:dyDescent="0.25">
      <c r="A192" s="10" t="str">
        <f>'NL Municipalities'!A192</f>
        <v>191</v>
      </c>
      <c r="B192" s="10" t="s">
        <v>6</v>
      </c>
      <c r="C192" s="10">
        <v>6</v>
      </c>
      <c r="D192" s="10">
        <v>333</v>
      </c>
      <c r="E192" s="10">
        <v>351</v>
      </c>
      <c r="F192" s="10">
        <v>25.6</v>
      </c>
      <c r="G192" s="21">
        <f t="shared" si="6"/>
        <v>-5.128205128205128E-2</v>
      </c>
      <c r="H192" s="22">
        <f t="shared" si="7"/>
        <v>13.7109375</v>
      </c>
      <c r="I192" t="str">
        <f t="shared" si="8"/>
        <v>Out Migration</v>
      </c>
      <c r="J192" t="str">
        <f>IF(AND(H192 &gt;= 0, H192 &lt; 50), Controls!$C$6, IF(AND(H192 &gt;= 50, H192 &lt; 100), Controls!$C$7, IF(AND(H192 &gt;= 100, H192 &lt; 300), Controls!$C$8, IF(AND(H192 &gt;= 300, H192 &lt; 500), Controls!$C$9, IF(AND(H192 &gt;= 500, H192 &lt; 1000), Controls!$C$10, Controls!$C$11)))))</f>
        <v>Very Very Low</v>
      </c>
    </row>
    <row r="193" spans="1:10" x14ac:dyDescent="0.25">
      <c r="A193" s="10" t="str">
        <f>'NL Municipalities'!A193</f>
        <v>192</v>
      </c>
      <c r="B193" s="10" t="s">
        <v>6</v>
      </c>
      <c r="C193" s="10">
        <v>2</v>
      </c>
      <c r="D193" s="10">
        <v>1442</v>
      </c>
      <c r="E193" s="10">
        <v>1458</v>
      </c>
      <c r="F193" s="10">
        <v>54.85</v>
      </c>
      <c r="G193" s="21">
        <f t="shared" si="6"/>
        <v>-1.0973936899862825E-2</v>
      </c>
      <c r="H193" s="22">
        <f t="shared" si="7"/>
        <v>26.581586144029171</v>
      </c>
      <c r="I193" t="str">
        <f t="shared" si="8"/>
        <v>Out Migration</v>
      </c>
      <c r="J193" t="str">
        <f>IF(AND(H193 &gt;= 0, H193 &lt; 50), Controls!$C$6, IF(AND(H193 &gt;= 50, H193 &lt; 100), Controls!$C$7, IF(AND(H193 &gt;= 100, H193 &lt; 300), Controls!$C$8, IF(AND(H193 &gt;= 300, H193 &lt; 500), Controls!$C$9, IF(AND(H193 &gt;= 500, H193 &lt; 1000), Controls!$C$10, Controls!$C$11)))))</f>
        <v>Very Very Low</v>
      </c>
    </row>
    <row r="194" spans="1:10" x14ac:dyDescent="0.25">
      <c r="A194" s="10" t="str">
        <f>'NL Municipalities'!A194</f>
        <v>193</v>
      </c>
      <c r="B194" s="10" t="s">
        <v>6</v>
      </c>
      <c r="C194" s="10">
        <v>2</v>
      </c>
      <c r="D194" s="10">
        <v>429</v>
      </c>
      <c r="E194" s="10">
        <v>448</v>
      </c>
      <c r="F194" s="10">
        <v>7.44</v>
      </c>
      <c r="G194" s="21">
        <f t="shared" si="6"/>
        <v>-4.2410714285714288E-2</v>
      </c>
      <c r="H194" s="22">
        <f t="shared" si="7"/>
        <v>60.215053763440856</v>
      </c>
      <c r="I194" t="str">
        <f t="shared" si="8"/>
        <v>Out Migration</v>
      </c>
      <c r="J194" t="str">
        <f>IF(AND(H194 &gt;= 0, H194 &lt; 50), Controls!$C$6, IF(AND(H194 &gt;= 50, H194 &lt; 100), Controls!$C$7, IF(AND(H194 &gt;= 100, H194 &lt; 300), Controls!$C$8, IF(AND(H194 &gt;= 300, H194 &lt; 500), Controls!$C$9, IF(AND(H194 &gt;= 500, H194 &lt; 1000), Controls!$C$10, Controls!$C$11)))))</f>
        <v>Very Low</v>
      </c>
    </row>
    <row r="195" spans="1:10" x14ac:dyDescent="0.25">
      <c r="A195" s="10" t="str">
        <f>'NL Municipalities'!A195</f>
        <v>194</v>
      </c>
      <c r="B195" s="10" t="s">
        <v>6</v>
      </c>
      <c r="C195" s="10">
        <v>6</v>
      </c>
      <c r="D195" s="10">
        <v>2395</v>
      </c>
      <c r="E195" s="10">
        <v>2706</v>
      </c>
      <c r="F195" s="10">
        <v>237.71</v>
      </c>
      <c r="G195" s="21">
        <f t="shared" ref="G195:G258" si="9">(D195-E195)/E195</f>
        <v>-0.11492978566149298</v>
      </c>
      <c r="H195" s="22">
        <f t="shared" ref="H195:H258" si="10">E195/F195</f>
        <v>11.383618695048588</v>
      </c>
      <c r="I195" t="str">
        <f t="shared" si="8"/>
        <v>Out Migration</v>
      </c>
      <c r="J195" t="str">
        <f>IF(AND(H195 &gt;= 0, H195 &lt; 50), Controls!$C$6, IF(AND(H195 &gt;= 50, H195 &lt; 100), Controls!$C$7, IF(AND(H195 &gt;= 100, H195 &lt; 300), Controls!$C$8, IF(AND(H195 &gt;= 300, H195 &lt; 500), Controls!$C$9, IF(AND(H195 &gt;= 500, H195 &lt; 1000), Controls!$C$10, Controls!$C$11)))))</f>
        <v>Very Very Low</v>
      </c>
    </row>
    <row r="196" spans="1:10" x14ac:dyDescent="0.25">
      <c r="A196" s="10" t="str">
        <f>'NL Municipalities'!A196</f>
        <v>195</v>
      </c>
      <c r="B196" s="10" t="s">
        <v>6</v>
      </c>
      <c r="C196" s="10">
        <v>0</v>
      </c>
      <c r="D196" s="10">
        <v>308</v>
      </c>
      <c r="E196" s="10">
        <v>270</v>
      </c>
      <c r="F196" s="10">
        <v>7.64</v>
      </c>
      <c r="G196" s="21">
        <f t="shared" si="9"/>
        <v>0.14074074074074075</v>
      </c>
      <c r="H196" s="22">
        <f t="shared" si="10"/>
        <v>35.340314136125656</v>
      </c>
      <c r="I196" t="str">
        <f t="shared" ref="I196:I259" si="11">IF(G196 &lt; 0, "Out Migration","")</f>
        <v/>
      </c>
      <c r="J196" t="str">
        <f>IF(AND(H196 &gt;= 0, H196 &lt; 50), Controls!$C$6, IF(AND(H196 &gt;= 50, H196 &lt; 100), Controls!$C$7, IF(AND(H196 &gt;= 100, H196 &lt; 300), Controls!$C$8, IF(AND(H196 &gt;= 300, H196 &lt; 500), Controls!$C$9, IF(AND(H196 &gt;= 500, H196 &lt; 1000), Controls!$C$10, Controls!$C$11)))))</f>
        <v>Very Very Low</v>
      </c>
    </row>
    <row r="197" spans="1:10" x14ac:dyDescent="0.25">
      <c r="A197" s="10" t="str">
        <f>'NL Municipalities'!A197</f>
        <v>196</v>
      </c>
      <c r="B197" s="10" t="s">
        <v>6</v>
      </c>
      <c r="C197" s="10">
        <v>5</v>
      </c>
      <c r="D197" s="10">
        <v>265</v>
      </c>
      <c r="E197" s="10">
        <v>320</v>
      </c>
      <c r="F197" s="10">
        <v>39.770000000000003</v>
      </c>
      <c r="G197" s="21">
        <f t="shared" si="9"/>
        <v>-0.171875</v>
      </c>
      <c r="H197" s="22">
        <f t="shared" si="10"/>
        <v>8.0462660296706048</v>
      </c>
      <c r="I197" t="str">
        <f t="shared" si="11"/>
        <v>Out Migration</v>
      </c>
      <c r="J197" t="str">
        <f>IF(AND(H197 &gt;= 0, H197 &lt; 50), Controls!$C$6, IF(AND(H197 &gt;= 50, H197 &lt; 100), Controls!$C$7, IF(AND(H197 &gt;= 100, H197 &lt; 300), Controls!$C$8, IF(AND(H197 &gt;= 300, H197 &lt; 500), Controls!$C$9, IF(AND(H197 &gt;= 500, H197 &lt; 1000), Controls!$C$10, Controls!$C$11)))))</f>
        <v>Very Very Low</v>
      </c>
    </row>
    <row r="198" spans="1:10" x14ac:dyDescent="0.25">
      <c r="A198" s="10" t="str">
        <f>'NL Municipalities'!A198</f>
        <v>197</v>
      </c>
      <c r="B198" s="10" t="s">
        <v>6</v>
      </c>
      <c r="C198" s="10">
        <v>1</v>
      </c>
      <c r="D198" s="10">
        <v>1457</v>
      </c>
      <c r="E198" s="10">
        <v>1214</v>
      </c>
      <c r="F198" s="10">
        <v>18.12</v>
      </c>
      <c r="G198" s="21">
        <f t="shared" si="9"/>
        <v>0.200164744645799</v>
      </c>
      <c r="H198" s="22">
        <f t="shared" si="10"/>
        <v>66.997792494481232</v>
      </c>
      <c r="I198" t="str">
        <f t="shared" si="11"/>
        <v/>
      </c>
      <c r="J198" t="str">
        <f>IF(AND(H198 &gt;= 0, H198 &lt; 50), Controls!$C$6, IF(AND(H198 &gt;= 50, H198 &lt; 100), Controls!$C$7, IF(AND(H198 &gt;= 100, H198 &lt; 300), Controls!$C$8, IF(AND(H198 &gt;= 300, H198 &lt; 500), Controls!$C$9, IF(AND(H198 &gt;= 500, H198 &lt; 1000), Controls!$C$10, Controls!$C$11)))))</f>
        <v>Very Low</v>
      </c>
    </row>
    <row r="199" spans="1:10" x14ac:dyDescent="0.25">
      <c r="A199" s="10" t="str">
        <f>'NL Municipalities'!A199</f>
        <v>198</v>
      </c>
      <c r="B199" s="10" t="s">
        <v>6</v>
      </c>
      <c r="C199" s="10">
        <v>4</v>
      </c>
      <c r="D199" s="10">
        <v>465</v>
      </c>
      <c r="E199" s="10">
        <v>529</v>
      </c>
      <c r="F199" s="10">
        <v>13.62</v>
      </c>
      <c r="G199" s="21">
        <f t="shared" si="9"/>
        <v>-0.12098298676748583</v>
      </c>
      <c r="H199" s="22">
        <f t="shared" si="10"/>
        <v>38.839941262848754</v>
      </c>
      <c r="I199" t="str">
        <f t="shared" si="11"/>
        <v>Out Migration</v>
      </c>
      <c r="J199" t="str">
        <f>IF(AND(H199 &gt;= 0, H199 &lt; 50), Controls!$C$6, IF(AND(H199 &gt;= 50, H199 &lt; 100), Controls!$C$7, IF(AND(H199 &gt;= 100, H199 &lt; 300), Controls!$C$8, IF(AND(H199 &gt;= 300, H199 &lt; 500), Controls!$C$9, IF(AND(H199 &gt;= 500, H199 &lt; 1000), Controls!$C$10, Controls!$C$11)))))</f>
        <v>Very Very Low</v>
      </c>
    </row>
    <row r="200" spans="1:10" x14ac:dyDescent="0.25">
      <c r="A200" s="10" t="str">
        <f>'NL Municipalities'!A200</f>
        <v>199</v>
      </c>
      <c r="B200" s="10" t="s">
        <v>6</v>
      </c>
      <c r="C200" s="10">
        <v>4</v>
      </c>
      <c r="D200" s="10">
        <v>323</v>
      </c>
      <c r="E200" s="10">
        <v>284</v>
      </c>
      <c r="F200" s="10">
        <v>38.729999999999997</v>
      </c>
      <c r="G200" s="21">
        <f t="shared" si="9"/>
        <v>0.13732394366197184</v>
      </c>
      <c r="H200" s="22">
        <f t="shared" si="10"/>
        <v>7.3328169377743357</v>
      </c>
      <c r="I200" t="str">
        <f t="shared" si="11"/>
        <v/>
      </c>
      <c r="J200" t="str">
        <f>IF(AND(H200 &gt;= 0, H200 &lt; 50), Controls!$C$6, IF(AND(H200 &gt;= 50, H200 &lt; 100), Controls!$C$7, IF(AND(H200 &gt;= 100, H200 &lt; 300), Controls!$C$8, IF(AND(H200 &gt;= 300, H200 &lt; 500), Controls!$C$9, IF(AND(H200 &gt;= 500, H200 &lt; 1000), Controls!$C$10, Controls!$C$11)))))</f>
        <v>Very Very Low</v>
      </c>
    </row>
    <row r="201" spans="1:10" x14ac:dyDescent="0.25">
      <c r="A201" s="10" t="str">
        <f>'NL Municipalities'!A201</f>
        <v>200</v>
      </c>
      <c r="B201" s="10" t="s">
        <v>6</v>
      </c>
      <c r="C201" s="10">
        <v>5</v>
      </c>
      <c r="D201" s="10">
        <v>147</v>
      </c>
      <c r="E201" s="10">
        <v>169</v>
      </c>
      <c r="F201" s="10">
        <v>3.2</v>
      </c>
      <c r="G201" s="21">
        <f t="shared" si="9"/>
        <v>-0.13017751479289941</v>
      </c>
      <c r="H201" s="22">
        <f t="shared" si="10"/>
        <v>52.8125</v>
      </c>
      <c r="I201" t="str">
        <f t="shared" si="11"/>
        <v>Out Migration</v>
      </c>
      <c r="J201" t="str">
        <f>IF(AND(H201 &gt;= 0, H201 &lt; 50), Controls!$C$6, IF(AND(H201 &gt;= 50, H201 &lt; 100), Controls!$C$7, IF(AND(H201 &gt;= 100, H201 &lt; 300), Controls!$C$8, IF(AND(H201 &gt;= 300, H201 &lt; 500), Controls!$C$9, IF(AND(H201 &gt;= 500, H201 &lt; 1000), Controls!$C$10, Controls!$C$11)))))</f>
        <v>Very Low</v>
      </c>
    </row>
    <row r="202" spans="1:10" x14ac:dyDescent="0.25">
      <c r="A202" s="10" t="str">
        <f>'NL Municipalities'!A202</f>
        <v>201</v>
      </c>
      <c r="B202" s="10" t="s">
        <v>6</v>
      </c>
      <c r="C202" s="10">
        <v>4</v>
      </c>
      <c r="D202" s="10">
        <v>583</v>
      </c>
      <c r="E202" s="10">
        <v>618</v>
      </c>
      <c r="F202" s="10">
        <v>28.76</v>
      </c>
      <c r="G202" s="21">
        <f t="shared" si="9"/>
        <v>-5.6634304207119741E-2</v>
      </c>
      <c r="H202" s="22">
        <f t="shared" si="10"/>
        <v>21.48817802503477</v>
      </c>
      <c r="I202" t="str">
        <f t="shared" si="11"/>
        <v>Out Migration</v>
      </c>
      <c r="J202" t="str">
        <f>IF(AND(H202 &gt;= 0, H202 &lt; 50), Controls!$C$6, IF(AND(H202 &gt;= 50, H202 &lt; 100), Controls!$C$7, IF(AND(H202 &gt;= 100, H202 &lt; 300), Controls!$C$8, IF(AND(H202 &gt;= 300, H202 &lt; 500), Controls!$C$9, IF(AND(H202 &gt;= 500, H202 &lt; 1000), Controls!$C$10, Controls!$C$11)))))</f>
        <v>Very Very Low</v>
      </c>
    </row>
    <row r="203" spans="1:10" x14ac:dyDescent="0.25">
      <c r="A203" s="10" t="str">
        <f>'NL Municipalities'!A203</f>
        <v>202</v>
      </c>
      <c r="B203" s="10" t="s">
        <v>6</v>
      </c>
      <c r="C203" s="10">
        <v>4</v>
      </c>
      <c r="D203" s="10">
        <v>691</v>
      </c>
      <c r="E203" s="10">
        <v>703</v>
      </c>
      <c r="F203" s="10">
        <v>18.16</v>
      </c>
      <c r="G203" s="21">
        <f t="shared" si="9"/>
        <v>-1.7069701280227598E-2</v>
      </c>
      <c r="H203" s="22">
        <f t="shared" si="10"/>
        <v>38.71145374449339</v>
      </c>
      <c r="I203" t="str">
        <f t="shared" si="11"/>
        <v>Out Migration</v>
      </c>
      <c r="J203" t="str">
        <f>IF(AND(H203 &gt;= 0, H203 &lt; 50), Controls!$C$6, IF(AND(H203 &gt;= 50, H203 &lt; 100), Controls!$C$7, IF(AND(H203 &gt;= 100, H203 &lt; 300), Controls!$C$8, IF(AND(H203 &gt;= 300, H203 &lt; 500), Controls!$C$9, IF(AND(H203 &gt;= 500, H203 &lt; 1000), Controls!$C$10, Controls!$C$11)))))</f>
        <v>Very Very Low</v>
      </c>
    </row>
    <row r="204" spans="1:10" x14ac:dyDescent="0.25">
      <c r="A204" s="10" t="str">
        <f>'NL Municipalities'!A204</f>
        <v>203</v>
      </c>
      <c r="B204" s="10" t="s">
        <v>6</v>
      </c>
      <c r="C204" s="10">
        <v>5</v>
      </c>
      <c r="D204" s="10">
        <v>337</v>
      </c>
      <c r="E204" s="10">
        <v>306</v>
      </c>
      <c r="F204" s="10">
        <v>10.050000000000001</v>
      </c>
      <c r="G204" s="21">
        <f t="shared" si="9"/>
        <v>0.10130718954248366</v>
      </c>
      <c r="H204" s="22">
        <f t="shared" si="10"/>
        <v>30.447761194029848</v>
      </c>
      <c r="I204" t="str">
        <f t="shared" si="11"/>
        <v/>
      </c>
      <c r="J204" t="str">
        <f>IF(AND(H204 &gt;= 0, H204 &lt; 50), Controls!$C$6, IF(AND(H204 &gt;= 50, H204 &lt; 100), Controls!$C$7, IF(AND(H204 &gt;= 100, H204 &lt; 300), Controls!$C$8, IF(AND(H204 &gt;= 300, H204 &lt; 500), Controls!$C$9, IF(AND(H204 &gt;= 500, H204 &lt; 1000), Controls!$C$10, Controls!$C$11)))))</f>
        <v>Very Very Low</v>
      </c>
    </row>
    <row r="205" spans="1:10" x14ac:dyDescent="0.25">
      <c r="A205" s="10" t="str">
        <f>'NL Municipalities'!A205</f>
        <v>204</v>
      </c>
      <c r="B205" s="10" t="s">
        <v>6</v>
      </c>
      <c r="C205" s="10">
        <v>9</v>
      </c>
      <c r="D205" s="10">
        <v>482</v>
      </c>
      <c r="E205" s="10">
        <v>499</v>
      </c>
      <c r="F205" s="10">
        <v>18.64</v>
      </c>
      <c r="G205" s="21">
        <f t="shared" si="9"/>
        <v>-3.406813627254509E-2</v>
      </c>
      <c r="H205" s="22">
        <f t="shared" si="10"/>
        <v>26.77038626609442</v>
      </c>
      <c r="I205" t="str">
        <f t="shared" si="11"/>
        <v>Out Migration</v>
      </c>
      <c r="J205" t="str">
        <f>IF(AND(H205 &gt;= 0, H205 &lt; 50), Controls!$C$6, IF(AND(H205 &gt;= 50, H205 &lt; 100), Controls!$C$7, IF(AND(H205 &gt;= 100, H205 &lt; 300), Controls!$C$8, IF(AND(H205 &gt;= 300, H205 &lt; 500), Controls!$C$9, IF(AND(H205 &gt;= 500, H205 &lt; 1000), Controls!$C$10, Controls!$C$11)))))</f>
        <v>Very Very Low</v>
      </c>
    </row>
    <row r="206" spans="1:10" x14ac:dyDescent="0.25">
      <c r="A206" s="10" t="str">
        <f>'NL Municipalities'!A206</f>
        <v>205</v>
      </c>
      <c r="B206" s="10" t="s">
        <v>6</v>
      </c>
      <c r="C206" s="10">
        <v>5</v>
      </c>
      <c r="D206" s="10">
        <v>46</v>
      </c>
      <c r="E206" s="10">
        <v>72</v>
      </c>
      <c r="F206" s="10">
        <v>17.78</v>
      </c>
      <c r="G206" s="21">
        <f t="shared" si="9"/>
        <v>-0.3611111111111111</v>
      </c>
      <c r="H206" s="22">
        <f t="shared" si="10"/>
        <v>4.0494938132733402</v>
      </c>
      <c r="I206" t="str">
        <f t="shared" si="11"/>
        <v>Out Migration</v>
      </c>
      <c r="J206" t="str">
        <f>IF(AND(H206 &gt;= 0, H206 &lt; 50), Controls!$C$6, IF(AND(H206 &gt;= 50, H206 &lt; 100), Controls!$C$7, IF(AND(H206 &gt;= 100, H206 &lt; 300), Controls!$C$8, IF(AND(H206 &gt;= 300, H206 &lt; 500), Controls!$C$9, IF(AND(H206 &gt;= 500, H206 &lt; 1000), Controls!$C$10, Controls!$C$11)))))</f>
        <v>Very Very Low</v>
      </c>
    </row>
    <row r="207" spans="1:10" x14ac:dyDescent="0.25">
      <c r="A207" s="10" t="str">
        <f>'NL Municipalities'!A207</f>
        <v>206</v>
      </c>
      <c r="B207" s="10" t="s">
        <v>6</v>
      </c>
      <c r="C207" s="10">
        <v>9</v>
      </c>
      <c r="D207" s="10">
        <v>673</v>
      </c>
      <c r="E207" s="10">
        <v>688</v>
      </c>
      <c r="F207" s="10">
        <v>11.55</v>
      </c>
      <c r="G207" s="21">
        <f t="shared" si="9"/>
        <v>-2.1802325581395349E-2</v>
      </c>
      <c r="H207" s="22">
        <f t="shared" si="10"/>
        <v>59.567099567099561</v>
      </c>
      <c r="I207" t="str">
        <f t="shared" si="11"/>
        <v>Out Migration</v>
      </c>
      <c r="J207" t="str">
        <f>IF(AND(H207 &gt;= 0, H207 &lt; 50), Controls!$C$6, IF(AND(H207 &gt;= 50, H207 &lt; 100), Controls!$C$7, IF(AND(H207 &gt;= 100, H207 &lt; 300), Controls!$C$8, IF(AND(H207 &gt;= 300, H207 &lt; 500), Controls!$C$9, IF(AND(H207 &gt;= 500, H207 &lt; 1000), Controls!$C$10, Controls!$C$11)))))</f>
        <v>Very Low</v>
      </c>
    </row>
    <row r="208" spans="1:10" x14ac:dyDescent="0.25">
      <c r="A208" s="10" t="str">
        <f>'NL Municipalities'!A208</f>
        <v>207</v>
      </c>
      <c r="B208" s="10" t="s">
        <v>6</v>
      </c>
      <c r="C208" s="10">
        <v>3</v>
      </c>
      <c r="D208" s="10">
        <v>4995</v>
      </c>
      <c r="E208" s="10">
        <v>4827</v>
      </c>
      <c r="F208" s="10">
        <v>73.23</v>
      </c>
      <c r="G208" s="21">
        <f t="shared" si="9"/>
        <v>3.4804226227470481E-2</v>
      </c>
      <c r="H208" s="22">
        <f t="shared" si="10"/>
        <v>65.915608357230639</v>
      </c>
      <c r="I208" t="str">
        <f t="shared" si="11"/>
        <v/>
      </c>
      <c r="J208" t="str">
        <f>IF(AND(H208 &gt;= 0, H208 &lt; 50), Controls!$C$6, IF(AND(H208 &gt;= 50, H208 &lt; 100), Controls!$C$7, IF(AND(H208 &gt;= 100, H208 &lt; 300), Controls!$C$8, IF(AND(H208 &gt;= 300, H208 &lt; 500), Controls!$C$9, IF(AND(H208 &gt;= 500, H208 &lt; 1000), Controls!$C$10, Controls!$C$11)))))</f>
        <v>Very Low</v>
      </c>
    </row>
    <row r="209" spans="1:10" x14ac:dyDescent="0.25">
      <c r="A209" s="10" t="str">
        <f>'NL Municipalities'!A209</f>
        <v>208</v>
      </c>
      <c r="B209" s="10" t="s">
        <v>6</v>
      </c>
      <c r="C209" s="10">
        <v>4</v>
      </c>
      <c r="D209" s="10">
        <v>265</v>
      </c>
      <c r="E209" s="10">
        <v>288</v>
      </c>
      <c r="F209" s="10">
        <v>8.19</v>
      </c>
      <c r="G209" s="21">
        <f t="shared" si="9"/>
        <v>-7.9861111111111105E-2</v>
      </c>
      <c r="H209" s="22">
        <f t="shared" si="10"/>
        <v>35.164835164835168</v>
      </c>
      <c r="I209" t="str">
        <f t="shared" si="11"/>
        <v>Out Migration</v>
      </c>
      <c r="J209" t="str">
        <f>IF(AND(H209 &gt;= 0, H209 &lt; 50), Controls!$C$6, IF(AND(H209 &gt;= 50, H209 &lt; 100), Controls!$C$7, IF(AND(H209 &gt;= 100, H209 &lt; 300), Controls!$C$8, IF(AND(H209 &gt;= 300, H209 &lt; 500), Controls!$C$9, IF(AND(H209 &gt;= 500, H209 &lt; 1000), Controls!$C$10, Controls!$C$11)))))</f>
        <v>Very Very Low</v>
      </c>
    </row>
    <row r="210" spans="1:10" x14ac:dyDescent="0.25">
      <c r="A210" s="10" t="str">
        <f>'NL Municipalities'!A210</f>
        <v>209</v>
      </c>
      <c r="B210" s="10" t="s">
        <v>6</v>
      </c>
      <c r="C210" s="10">
        <v>8</v>
      </c>
      <c r="D210" s="10">
        <v>761</v>
      </c>
      <c r="E210" s="10">
        <v>790</v>
      </c>
      <c r="F210" s="10">
        <v>11.02</v>
      </c>
      <c r="G210" s="21">
        <f t="shared" si="9"/>
        <v>-3.6708860759493672E-2</v>
      </c>
      <c r="H210" s="22">
        <f t="shared" si="10"/>
        <v>71.687840290381132</v>
      </c>
      <c r="I210" t="str">
        <f t="shared" si="11"/>
        <v>Out Migration</v>
      </c>
      <c r="J210" t="str">
        <f>IF(AND(H210 &gt;= 0, H210 &lt; 50), Controls!$C$6, IF(AND(H210 &gt;= 50, H210 &lt; 100), Controls!$C$7, IF(AND(H210 &gt;= 100, H210 &lt; 300), Controls!$C$8, IF(AND(H210 &gt;= 300, H210 &lt; 500), Controls!$C$9, IF(AND(H210 &gt;= 500, H210 &lt; 1000), Controls!$C$10, Controls!$C$11)))))</f>
        <v>Very Low</v>
      </c>
    </row>
    <row r="211" spans="1:10" x14ac:dyDescent="0.25">
      <c r="A211" s="10" t="str">
        <f>'NL Municipalities'!A211</f>
        <v>210</v>
      </c>
      <c r="B211" s="10" t="s">
        <v>6</v>
      </c>
      <c r="C211" s="10">
        <v>5</v>
      </c>
      <c r="D211" s="10">
        <v>203</v>
      </c>
      <c r="E211" s="10">
        <v>205</v>
      </c>
      <c r="F211" s="10">
        <v>2.98</v>
      </c>
      <c r="G211" s="21">
        <f t="shared" si="9"/>
        <v>-9.7560975609756097E-3</v>
      </c>
      <c r="H211" s="22">
        <f t="shared" si="10"/>
        <v>68.791946308724832</v>
      </c>
      <c r="I211" t="str">
        <f t="shared" si="11"/>
        <v>Out Migration</v>
      </c>
      <c r="J211" t="str">
        <f>IF(AND(H211 &gt;= 0, H211 &lt; 50), Controls!$C$6, IF(AND(H211 &gt;= 50, H211 &lt; 100), Controls!$C$7, IF(AND(H211 &gt;= 100, H211 &lt; 300), Controls!$C$8, IF(AND(H211 &gt;= 300, H211 &lt; 500), Controls!$C$9, IF(AND(H211 &gt;= 500, H211 &lt; 1000), Controls!$C$10, Controls!$C$11)))))</f>
        <v>Very Low</v>
      </c>
    </row>
    <row r="212" spans="1:10" x14ac:dyDescent="0.25">
      <c r="A212" s="10" t="str">
        <f>'NL Municipalities'!A212</f>
        <v>211</v>
      </c>
      <c r="B212" s="10" t="s">
        <v>6</v>
      </c>
      <c r="C212" s="10">
        <v>0</v>
      </c>
      <c r="D212" s="10">
        <v>660</v>
      </c>
      <c r="E212" s="10">
        <v>646</v>
      </c>
      <c r="F212" s="10">
        <v>7.21</v>
      </c>
      <c r="G212" s="21">
        <f t="shared" si="9"/>
        <v>2.1671826625386997E-2</v>
      </c>
      <c r="H212" s="22">
        <f t="shared" si="10"/>
        <v>89.597780859916782</v>
      </c>
      <c r="I212" t="str">
        <f t="shared" si="11"/>
        <v/>
      </c>
      <c r="J212" t="str">
        <f>IF(AND(H212 &gt;= 0, H212 &lt; 50), Controls!$C$6, IF(AND(H212 &gt;= 50, H212 &lt; 100), Controls!$C$7, IF(AND(H212 &gt;= 100, H212 &lt; 300), Controls!$C$8, IF(AND(H212 &gt;= 300, H212 &lt; 500), Controls!$C$9, IF(AND(H212 &gt;= 500, H212 &lt; 1000), Controls!$C$10, Controls!$C$11)))))</f>
        <v>Very Low</v>
      </c>
    </row>
    <row r="213" spans="1:10" x14ac:dyDescent="0.25">
      <c r="A213" s="10" t="str">
        <f>'NL Municipalities'!A213</f>
        <v>212</v>
      </c>
      <c r="B213" s="10" t="s">
        <v>6</v>
      </c>
      <c r="C213" s="10">
        <v>0</v>
      </c>
      <c r="D213" s="10">
        <v>475</v>
      </c>
      <c r="E213" s="10">
        <v>493</v>
      </c>
      <c r="F213" s="10">
        <v>17.84</v>
      </c>
      <c r="G213" s="21">
        <f t="shared" si="9"/>
        <v>-3.6511156186612576E-2</v>
      </c>
      <c r="H213" s="22">
        <f t="shared" si="10"/>
        <v>27.634529147982065</v>
      </c>
      <c r="I213" t="str">
        <f t="shared" si="11"/>
        <v>Out Migration</v>
      </c>
      <c r="J213" t="str">
        <f>IF(AND(H213 &gt;= 0, H213 &lt; 50), Controls!$C$6, IF(AND(H213 &gt;= 50, H213 &lt; 100), Controls!$C$7, IF(AND(H213 &gt;= 100, H213 &lt; 300), Controls!$C$8, IF(AND(H213 &gt;= 300, H213 &lt; 500), Controls!$C$9, IF(AND(H213 &gt;= 500, H213 &lt; 1000), Controls!$C$10, Controls!$C$11)))))</f>
        <v>Very Very Low</v>
      </c>
    </row>
    <row r="214" spans="1:10" x14ac:dyDescent="0.25">
      <c r="A214" s="10" t="str">
        <f>'NL Municipalities'!A214</f>
        <v>213</v>
      </c>
      <c r="B214" s="10" t="s">
        <v>6</v>
      </c>
      <c r="C214" s="10">
        <v>0</v>
      </c>
      <c r="D214" s="10">
        <v>272</v>
      </c>
      <c r="E214" s="10">
        <v>279</v>
      </c>
      <c r="F214" s="10">
        <v>11.17</v>
      </c>
      <c r="G214" s="21">
        <f t="shared" si="9"/>
        <v>-2.5089605734767026E-2</v>
      </c>
      <c r="H214" s="22">
        <f t="shared" si="10"/>
        <v>24.977618621307073</v>
      </c>
      <c r="I214" t="str">
        <f t="shared" si="11"/>
        <v>Out Migration</v>
      </c>
      <c r="J214" t="str">
        <f>IF(AND(H214 &gt;= 0, H214 &lt; 50), Controls!$C$6, IF(AND(H214 &gt;= 50, H214 &lt; 100), Controls!$C$7, IF(AND(H214 &gt;= 100, H214 &lt; 300), Controls!$C$8, IF(AND(H214 &gt;= 300, H214 &lt; 500), Controls!$C$9, IF(AND(H214 &gt;= 500, H214 &lt; 1000), Controls!$C$10, Controls!$C$11)))))</f>
        <v>Very Very Low</v>
      </c>
    </row>
    <row r="215" spans="1:10" x14ac:dyDescent="0.25">
      <c r="A215" s="10" t="str">
        <f>'NL Municipalities'!A215</f>
        <v>214</v>
      </c>
      <c r="B215" s="10" t="s">
        <v>43</v>
      </c>
      <c r="C215" s="10">
        <v>9</v>
      </c>
      <c r="D215" s="10">
        <v>19886</v>
      </c>
      <c r="E215" s="10">
        <v>20083</v>
      </c>
      <c r="F215" s="10">
        <v>148.26</v>
      </c>
      <c r="G215" s="21">
        <f t="shared" si="9"/>
        <v>-9.8092914405218338E-3</v>
      </c>
      <c r="H215" s="22">
        <f t="shared" si="10"/>
        <v>135.45797922568462</v>
      </c>
      <c r="I215" t="str">
        <f t="shared" si="11"/>
        <v>Out Migration</v>
      </c>
      <c r="J215" t="str">
        <f>IF(AND(H215 &gt;= 0, H215 &lt; 50), Controls!$C$6, IF(AND(H215 &gt;= 50, H215 &lt; 100), Controls!$C$7, IF(AND(H215 &gt;= 100, H215 &lt; 300), Controls!$C$8, IF(AND(H215 &gt;= 300, H215 &lt; 500), Controls!$C$9, IF(AND(H215 &gt;= 500, H215 &lt; 1000), Controls!$C$10, Controls!$C$11)))))</f>
        <v>Low</v>
      </c>
    </row>
    <row r="216" spans="1:10" x14ac:dyDescent="0.25">
      <c r="A216" s="10" t="str">
        <f>'NL Municipalities'!A216</f>
        <v>215</v>
      </c>
      <c r="B216" s="10" t="s">
        <v>6</v>
      </c>
      <c r="C216" s="10">
        <v>6</v>
      </c>
      <c r="D216" s="10">
        <v>605</v>
      </c>
      <c r="E216" s="10">
        <v>657</v>
      </c>
      <c r="F216" s="10">
        <v>135.22999999999999</v>
      </c>
      <c r="G216" s="21">
        <f t="shared" si="9"/>
        <v>-7.9147640791476404E-2</v>
      </c>
      <c r="H216" s="22">
        <f t="shared" si="10"/>
        <v>4.8583894106337357</v>
      </c>
      <c r="I216" t="str">
        <f t="shared" si="11"/>
        <v>Out Migration</v>
      </c>
      <c r="J216" t="str">
        <f>IF(AND(H216 &gt;= 0, H216 &lt; 50), Controls!$C$6, IF(AND(H216 &gt;= 50, H216 &lt; 100), Controls!$C$7, IF(AND(H216 &gt;= 100, H216 &lt; 300), Controls!$C$8, IF(AND(H216 &gt;= 300, H216 &lt; 500), Controls!$C$9, IF(AND(H216 &gt;= 500, H216 &lt; 1000), Controls!$C$10, Controls!$C$11)))))</f>
        <v>Very Very Low</v>
      </c>
    </row>
    <row r="217" spans="1:10" x14ac:dyDescent="0.25">
      <c r="A217" s="10" t="str">
        <f>'NL Municipalities'!A217</f>
        <v>216</v>
      </c>
      <c r="B217" s="10" t="s">
        <v>6</v>
      </c>
      <c r="C217" s="10">
        <v>1</v>
      </c>
      <c r="D217">
        <v>176</v>
      </c>
      <c r="E217" s="10">
        <v>190</v>
      </c>
      <c r="F217" s="10">
        <v>1.95</v>
      </c>
      <c r="G217" s="21">
        <f t="shared" si="9"/>
        <v>-7.3684210526315783E-2</v>
      </c>
      <c r="H217" s="22">
        <f t="shared" si="10"/>
        <v>97.435897435897445</v>
      </c>
      <c r="I217" t="str">
        <f t="shared" si="11"/>
        <v>Out Migration</v>
      </c>
      <c r="J217" t="str">
        <f>IF(AND(H217 &gt;= 0, H217 &lt; 50), Controls!$C$6, IF(AND(H217 &gt;= 50, H217 &lt; 100), Controls!$C$7, IF(AND(H217 &gt;= 100, H217 &lt; 300), Controls!$C$8, IF(AND(H217 &gt;= 300, H217 &lt; 500), Controls!$C$9, IF(AND(H217 &gt;= 500, H217 &lt; 1000), Controls!$C$10, Controls!$C$11)))))</f>
        <v>Very Low</v>
      </c>
    </row>
    <row r="218" spans="1:10" x14ac:dyDescent="0.25">
      <c r="A218" s="10" t="str">
        <f>'NL Municipalities'!A218</f>
        <v>217</v>
      </c>
      <c r="B218" s="10" t="s">
        <v>6</v>
      </c>
      <c r="C218" s="10">
        <v>5</v>
      </c>
      <c r="D218" s="10">
        <v>181</v>
      </c>
      <c r="E218" s="10">
        <v>225</v>
      </c>
      <c r="F218" s="10">
        <v>9.09</v>
      </c>
      <c r="G218" s="21">
        <f t="shared" si="9"/>
        <v>-0.19555555555555557</v>
      </c>
      <c r="H218" s="22">
        <f t="shared" si="10"/>
        <v>24.752475247524753</v>
      </c>
      <c r="I218" t="str">
        <f t="shared" si="11"/>
        <v>Out Migration</v>
      </c>
      <c r="J218" t="str">
        <f>IF(AND(H218 &gt;= 0, H218 &lt; 50), Controls!$C$6, IF(AND(H218 &gt;= 50, H218 &lt; 100), Controls!$C$7, IF(AND(H218 &gt;= 100, H218 &lt; 300), Controls!$C$8, IF(AND(H218 &gt;= 300, H218 &lt; 500), Controls!$C$9, IF(AND(H218 &gt;= 500, H218 &lt; 1000), Controls!$C$10, Controls!$C$11)))))</f>
        <v>Very Very Low</v>
      </c>
    </row>
    <row r="219" spans="1:10" x14ac:dyDescent="0.25">
      <c r="A219" s="10" t="str">
        <f>'NL Municipalities'!A219</f>
        <v>218</v>
      </c>
      <c r="B219" s="10" t="s">
        <v>6</v>
      </c>
      <c r="C219" s="10">
        <v>9</v>
      </c>
      <c r="D219" s="10">
        <v>697</v>
      </c>
      <c r="E219" s="10">
        <v>743</v>
      </c>
      <c r="F219" s="10">
        <v>21.62</v>
      </c>
      <c r="G219" s="21">
        <f t="shared" si="9"/>
        <v>-6.1911170928667561E-2</v>
      </c>
      <c r="H219" s="22">
        <f t="shared" si="10"/>
        <v>34.366327474560592</v>
      </c>
      <c r="I219" t="str">
        <f t="shared" si="11"/>
        <v>Out Migration</v>
      </c>
      <c r="J219" t="str">
        <f>IF(AND(H219 &gt;= 0, H219 &lt; 50), Controls!$C$6, IF(AND(H219 &gt;= 50, H219 &lt; 100), Controls!$C$7, IF(AND(H219 &gt;= 100, H219 &lt; 300), Controls!$C$8, IF(AND(H219 &gt;= 300, H219 &lt; 500), Controls!$C$9, IF(AND(H219 &gt;= 500, H219 &lt; 1000), Controls!$C$10, Controls!$C$11)))))</f>
        <v>Very Very Low</v>
      </c>
    </row>
    <row r="220" spans="1:10" x14ac:dyDescent="0.25">
      <c r="A220" s="10" t="str">
        <f>'NL Municipalities'!A220</f>
        <v>219</v>
      </c>
      <c r="B220" s="10" t="s">
        <v>6</v>
      </c>
      <c r="C220" s="10">
        <v>4</v>
      </c>
      <c r="D220" s="10">
        <v>24848</v>
      </c>
      <c r="E220" s="10">
        <v>21966</v>
      </c>
      <c r="F220" s="10">
        <v>59.27</v>
      </c>
      <c r="G220" s="21">
        <f t="shared" si="9"/>
        <v>0.13120276791404897</v>
      </c>
      <c r="H220" s="22">
        <f t="shared" si="10"/>
        <v>370.60907710477471</v>
      </c>
      <c r="I220" t="str">
        <f t="shared" si="11"/>
        <v/>
      </c>
      <c r="J220" t="str">
        <f>IF(AND(H220 &gt;= 0, H220 &lt; 50), Controls!$C$6, IF(AND(H220 &gt;= 50, H220 &lt; 100), Controls!$C$7, IF(AND(H220 &gt;= 100, H220 &lt; 300), Controls!$C$8, IF(AND(H220 &gt;= 300, H220 &lt; 500), Controls!$C$9, IF(AND(H220 &gt;= 500, H220 &lt; 1000), Controls!$C$10, Controls!$C$11)))))</f>
        <v>Low Medium</v>
      </c>
    </row>
    <row r="221" spans="1:10" x14ac:dyDescent="0.25">
      <c r="A221" s="10" t="str">
        <f>'NL Municipalities'!A221</f>
        <v>220</v>
      </c>
      <c r="B221" s="10" t="s">
        <v>6</v>
      </c>
      <c r="C221" s="10">
        <v>9</v>
      </c>
      <c r="D221" s="10">
        <v>451</v>
      </c>
      <c r="E221" s="10">
        <v>451</v>
      </c>
      <c r="F221" s="10">
        <v>29.83</v>
      </c>
      <c r="G221" s="21">
        <f t="shared" si="9"/>
        <v>0</v>
      </c>
      <c r="H221" s="22">
        <f t="shared" si="10"/>
        <v>15.1190077103587</v>
      </c>
      <c r="I221" t="str">
        <f t="shared" si="11"/>
        <v/>
      </c>
      <c r="J221" t="str">
        <f>IF(AND(H221 &gt;= 0, H221 &lt; 50), Controls!$C$6, IF(AND(H221 &gt;= 50, H221 &lt; 100), Controls!$C$7, IF(AND(H221 &gt;= 100, H221 &lt; 300), Controls!$C$8, IF(AND(H221 &gt;= 300, H221 &lt; 500), Controls!$C$9, IF(AND(H221 &gt;= 500, H221 &lt; 1000), Controls!$C$10, Controls!$C$11)))))</f>
        <v>Very Very Low</v>
      </c>
    </row>
    <row r="222" spans="1:10" x14ac:dyDescent="0.25">
      <c r="A222" s="10" t="str">
        <f>'NL Municipalities'!A222</f>
        <v>221</v>
      </c>
      <c r="B222" s="10" t="s">
        <v>6</v>
      </c>
      <c r="C222" s="10">
        <v>5</v>
      </c>
      <c r="D222" s="10">
        <v>247</v>
      </c>
      <c r="E222" s="10">
        <v>260</v>
      </c>
      <c r="F222" s="10">
        <v>41.16</v>
      </c>
      <c r="G222" s="21">
        <f t="shared" si="9"/>
        <v>-0.05</v>
      </c>
      <c r="H222" s="22">
        <f t="shared" si="10"/>
        <v>6.3168124392614198</v>
      </c>
      <c r="I222" t="str">
        <f t="shared" si="11"/>
        <v>Out Migration</v>
      </c>
      <c r="J222" t="str">
        <f>IF(AND(H222 &gt;= 0, H222 &lt; 50), Controls!$C$6, IF(AND(H222 &gt;= 50, H222 &lt; 100), Controls!$C$7, IF(AND(H222 &gt;= 100, H222 &lt; 300), Controls!$C$8, IF(AND(H222 &gt;= 300, H222 &lt; 500), Controls!$C$9, IF(AND(H222 &gt;= 500, H222 &lt; 1000), Controls!$C$10, Controls!$C$11)))))</f>
        <v>Very Very Low</v>
      </c>
    </row>
    <row r="223" spans="1:10" x14ac:dyDescent="0.25">
      <c r="A223" s="10" t="str">
        <f>'NL Municipalities'!A223</f>
        <v>222</v>
      </c>
      <c r="B223" s="10" t="s">
        <v>6</v>
      </c>
      <c r="C223" s="10">
        <v>3</v>
      </c>
      <c r="D223" s="10">
        <v>651</v>
      </c>
      <c r="E223" s="10">
        <v>722</v>
      </c>
      <c r="F223" s="10">
        <v>26.16</v>
      </c>
      <c r="G223" s="21">
        <f t="shared" si="9"/>
        <v>-9.833795013850416E-2</v>
      </c>
      <c r="H223" s="22">
        <f t="shared" si="10"/>
        <v>27.599388379204893</v>
      </c>
      <c r="I223" t="str">
        <f t="shared" si="11"/>
        <v>Out Migration</v>
      </c>
      <c r="J223" t="str">
        <f>IF(AND(H223 &gt;= 0, H223 &lt; 50), Controls!$C$6, IF(AND(H223 &gt;= 50, H223 &lt; 100), Controls!$C$7, IF(AND(H223 &gt;= 100, H223 &lt; 300), Controls!$C$8, IF(AND(H223 &gt;= 300, H223 &lt; 500), Controls!$C$9, IF(AND(H223 &gt;= 500, H223 &lt; 1000), Controls!$C$10, Controls!$C$11)))))</f>
        <v>Very Very Low</v>
      </c>
    </row>
    <row r="224" spans="1:10" x14ac:dyDescent="0.25">
      <c r="A224" s="10" t="str">
        <f>'NL Municipalities'!A224</f>
        <v>223</v>
      </c>
      <c r="B224" s="10" t="s">
        <v>6</v>
      </c>
      <c r="C224" s="10">
        <v>9</v>
      </c>
      <c r="D224" s="10">
        <v>110</v>
      </c>
      <c r="E224" s="10">
        <v>165</v>
      </c>
      <c r="F224" s="10">
        <v>6.23</v>
      </c>
      <c r="G224" s="21">
        <f t="shared" si="9"/>
        <v>-0.33333333333333331</v>
      </c>
      <c r="H224" s="22">
        <f t="shared" si="10"/>
        <v>26.484751203852326</v>
      </c>
      <c r="I224" t="str">
        <f t="shared" si="11"/>
        <v>Out Migration</v>
      </c>
      <c r="J224" t="str">
        <f>IF(AND(H224 &gt;= 0, H224 &lt; 50), Controls!$C$6, IF(AND(H224 &gt;= 50, H224 &lt; 100), Controls!$C$7, IF(AND(H224 &gt;= 100, H224 &lt; 300), Controls!$C$8, IF(AND(H224 &gt;= 300, H224 &lt; 500), Controls!$C$9, IF(AND(H224 &gt;= 500, H224 &lt; 1000), Controls!$C$10, Controls!$C$11)))))</f>
        <v>Very Very Low</v>
      </c>
    </row>
    <row r="225" spans="1:10" x14ac:dyDescent="0.25">
      <c r="A225" s="10" t="str">
        <f>'NL Municipalities'!A225</f>
        <v>224</v>
      </c>
      <c r="B225" s="10" t="s">
        <v>6</v>
      </c>
      <c r="C225" s="10">
        <v>0</v>
      </c>
      <c r="D225" s="10">
        <v>92</v>
      </c>
      <c r="E225" s="10">
        <v>93</v>
      </c>
      <c r="F225" s="10">
        <v>18.149999999999999</v>
      </c>
      <c r="G225" s="21">
        <f t="shared" si="9"/>
        <v>-1.0752688172043012E-2</v>
      </c>
      <c r="H225" s="22">
        <f t="shared" si="10"/>
        <v>5.123966942148761</v>
      </c>
      <c r="I225" t="str">
        <f t="shared" si="11"/>
        <v>Out Migration</v>
      </c>
      <c r="J225" t="str">
        <f>IF(AND(H225 &gt;= 0, H225 &lt; 50), Controls!$C$6, IF(AND(H225 &gt;= 50, H225 &lt; 100), Controls!$C$7, IF(AND(H225 &gt;= 100, H225 &lt; 300), Controls!$C$8, IF(AND(H225 &gt;= 300, H225 &lt; 500), Controls!$C$9, IF(AND(H225 &gt;= 500, H225 &lt; 1000), Controls!$C$10, Controls!$C$11)))))</f>
        <v>Very Very Low</v>
      </c>
    </row>
    <row r="226" spans="1:10" x14ac:dyDescent="0.25">
      <c r="A226" s="10" t="str">
        <f>'NL Municipalities'!A226</f>
        <v>225</v>
      </c>
      <c r="B226" s="10" t="s">
        <v>6</v>
      </c>
      <c r="C226" s="10">
        <v>5</v>
      </c>
      <c r="D226" s="10">
        <v>1396</v>
      </c>
      <c r="E226" s="10">
        <v>1289</v>
      </c>
      <c r="F226" s="10">
        <v>12.71</v>
      </c>
      <c r="G226" s="21">
        <f t="shared" si="9"/>
        <v>8.301008533747091E-2</v>
      </c>
      <c r="H226" s="22">
        <f t="shared" si="10"/>
        <v>101.41620771046419</v>
      </c>
      <c r="I226" t="str">
        <f t="shared" si="11"/>
        <v/>
      </c>
      <c r="J226" t="str">
        <f>IF(AND(H226 &gt;= 0, H226 &lt; 50), Controls!$C$6, IF(AND(H226 &gt;= 50, H226 &lt; 100), Controls!$C$7, IF(AND(H226 &gt;= 100, H226 &lt; 300), Controls!$C$8, IF(AND(H226 &gt;= 300, H226 &lt; 500), Controls!$C$9, IF(AND(H226 &gt;= 500, H226 &lt; 1000), Controls!$C$10, Controls!$C$11)))))</f>
        <v>Low</v>
      </c>
    </row>
    <row r="227" spans="1:10" x14ac:dyDescent="0.25">
      <c r="A227" s="10" t="str">
        <f>'NL Municipalities'!A227</f>
        <v>226</v>
      </c>
      <c r="B227" s="10" t="s">
        <v>6</v>
      </c>
      <c r="C227" s="10">
        <v>8</v>
      </c>
      <c r="D227" s="10">
        <v>6036</v>
      </c>
      <c r="E227" s="10">
        <v>5274</v>
      </c>
      <c r="F227" s="10">
        <v>140.79</v>
      </c>
      <c r="G227" s="21">
        <f t="shared" si="9"/>
        <v>0.14448236632536973</v>
      </c>
      <c r="H227" s="22">
        <f t="shared" si="10"/>
        <v>37.460046878329429</v>
      </c>
      <c r="I227" t="str">
        <f t="shared" si="11"/>
        <v/>
      </c>
      <c r="J227" t="str">
        <f>IF(AND(H227 &gt;= 0, H227 &lt; 50), Controls!$C$6, IF(AND(H227 &gt;= 50, H227 &lt; 100), Controls!$C$7, IF(AND(H227 &gt;= 100, H227 &lt; 300), Controls!$C$8, IF(AND(H227 &gt;= 300, H227 &lt; 500), Controls!$C$9, IF(AND(H227 &gt;= 500, H227 &lt; 1000), Controls!$C$10, Controls!$C$11)))))</f>
        <v>Very Very Low</v>
      </c>
    </row>
    <row r="228" spans="1:10" x14ac:dyDescent="0.25">
      <c r="A228" s="10" t="str">
        <f>'NL Municipalities'!A228</f>
        <v>227</v>
      </c>
      <c r="B228" s="10" t="s">
        <v>6</v>
      </c>
      <c r="C228" s="10">
        <v>5</v>
      </c>
      <c r="D228" s="10">
        <v>308</v>
      </c>
      <c r="E228" s="10">
        <v>366</v>
      </c>
      <c r="F228" s="10">
        <v>30.53</v>
      </c>
      <c r="G228" s="21">
        <f t="shared" si="9"/>
        <v>-0.15846994535519127</v>
      </c>
      <c r="H228" s="22">
        <f t="shared" si="10"/>
        <v>11.988208319685555</v>
      </c>
      <c r="I228" t="str">
        <f t="shared" si="11"/>
        <v>Out Migration</v>
      </c>
      <c r="J228" t="str">
        <f>IF(AND(H228 &gt;= 0, H228 &lt; 50), Controls!$C$6, IF(AND(H228 &gt;= 50, H228 &lt; 100), Controls!$C$7, IF(AND(H228 &gt;= 100, H228 &lt; 300), Controls!$C$8, IF(AND(H228 &gt;= 300, H228 &lt; 500), Controls!$C$9, IF(AND(H228 &gt;= 500, H228 &lt; 1000), Controls!$C$10, Controls!$C$11)))))</f>
        <v>Very Very Low</v>
      </c>
    </row>
    <row r="229" spans="1:10" x14ac:dyDescent="0.25">
      <c r="A229" s="10" t="str">
        <f>'NL Municipalities'!A229</f>
        <v>228</v>
      </c>
      <c r="B229" s="10" t="s">
        <v>6</v>
      </c>
      <c r="C229" s="10">
        <v>6</v>
      </c>
      <c r="D229" s="10">
        <v>468</v>
      </c>
      <c r="E229" s="10">
        <v>451</v>
      </c>
      <c r="F229" s="10">
        <v>28.17</v>
      </c>
      <c r="G229" s="21">
        <f t="shared" si="9"/>
        <v>3.7694013303769404E-2</v>
      </c>
      <c r="H229" s="22">
        <f t="shared" si="10"/>
        <v>16.009939652112177</v>
      </c>
      <c r="I229" t="str">
        <f t="shared" si="11"/>
        <v/>
      </c>
      <c r="J229" t="str">
        <f>IF(AND(H229 &gt;= 0, H229 &lt; 50), Controls!$C$6, IF(AND(H229 &gt;= 50, H229 &lt; 100), Controls!$C$7, IF(AND(H229 &gt;= 100, H229 &lt; 300), Controls!$C$8, IF(AND(H229 &gt;= 300, H229 &lt; 500), Controls!$C$9, IF(AND(H229 &gt;= 500, H229 &lt; 1000), Controls!$C$10, Controls!$C$11)))))</f>
        <v>Very Very Low</v>
      </c>
    </row>
    <row r="230" spans="1:10" x14ac:dyDescent="0.25">
      <c r="A230" s="10" t="str">
        <f>'NL Municipalities'!A230</f>
        <v>229</v>
      </c>
      <c r="B230" s="10" t="s">
        <v>6</v>
      </c>
      <c r="C230" s="10">
        <v>1</v>
      </c>
      <c r="D230" s="10">
        <v>4170</v>
      </c>
      <c r="E230" s="10">
        <v>4319</v>
      </c>
      <c r="F230" s="10">
        <v>38.770000000000003</v>
      </c>
      <c r="G230" s="21">
        <f t="shared" si="9"/>
        <v>-3.4498726557073395E-2</v>
      </c>
      <c r="H230" s="22">
        <f t="shared" si="10"/>
        <v>111.40056744905854</v>
      </c>
      <c r="I230" t="str">
        <f t="shared" si="11"/>
        <v>Out Migration</v>
      </c>
      <c r="J230" t="str">
        <f>IF(AND(H230 &gt;= 0, H230 &lt; 50), Controls!$C$6, IF(AND(H230 &gt;= 50, H230 &lt; 100), Controls!$C$7, IF(AND(H230 &gt;= 100, H230 &lt; 300), Controls!$C$8, IF(AND(H230 &gt;= 300, H230 &lt; 500), Controls!$C$9, IF(AND(H230 &gt;= 500, H230 &lt; 1000), Controls!$C$10, Controls!$C$11)))))</f>
        <v>Low</v>
      </c>
    </row>
    <row r="231" spans="1:10" x14ac:dyDescent="0.25">
      <c r="A231" s="10" t="str">
        <f>'NL Municipalities'!A231</f>
        <v>230</v>
      </c>
      <c r="B231" s="10" t="s">
        <v>6</v>
      </c>
      <c r="C231" s="10">
        <v>0</v>
      </c>
      <c r="D231" s="10">
        <v>257</v>
      </c>
      <c r="E231" s="10">
        <v>300</v>
      </c>
      <c r="F231" s="10">
        <v>5.31</v>
      </c>
      <c r="G231" s="21">
        <f t="shared" si="9"/>
        <v>-0.14333333333333334</v>
      </c>
      <c r="H231" s="22">
        <f t="shared" si="10"/>
        <v>56.497175141242941</v>
      </c>
      <c r="I231" t="str">
        <f t="shared" si="11"/>
        <v>Out Migration</v>
      </c>
      <c r="J231" t="str">
        <f>IF(AND(H231 &gt;= 0, H231 &lt; 50), Controls!$C$6, IF(AND(H231 &gt;= 50, H231 &lt; 100), Controls!$C$7, IF(AND(H231 &gt;= 100, H231 &lt; 300), Controls!$C$8, IF(AND(H231 &gt;= 300, H231 &lt; 500), Controls!$C$9, IF(AND(H231 &gt;= 500, H231 &lt; 1000), Controls!$C$10, Controls!$C$11)))))</f>
        <v>Very Low</v>
      </c>
    </row>
    <row r="232" spans="1:10" x14ac:dyDescent="0.25">
      <c r="A232" s="10" t="str">
        <f>'NL Municipalities'!A232</f>
        <v>231</v>
      </c>
      <c r="B232" s="10" t="s">
        <v>6</v>
      </c>
      <c r="C232" s="10">
        <v>2</v>
      </c>
      <c r="D232" s="10">
        <v>282</v>
      </c>
      <c r="E232" s="10">
        <v>310</v>
      </c>
      <c r="F232" s="10">
        <v>18.2</v>
      </c>
      <c r="G232" s="21">
        <f t="shared" si="9"/>
        <v>-9.0322580645161285E-2</v>
      </c>
      <c r="H232" s="22">
        <f t="shared" si="10"/>
        <v>17.032967032967033</v>
      </c>
      <c r="I232" t="str">
        <f t="shared" si="11"/>
        <v>Out Migration</v>
      </c>
      <c r="J232" t="str">
        <f>IF(AND(H232 &gt;= 0, H232 &lt; 50), Controls!$C$6, IF(AND(H232 &gt;= 50, H232 &lt; 100), Controls!$C$7, IF(AND(H232 &gt;= 100, H232 &lt; 300), Controls!$C$8, IF(AND(H232 &gt;= 300, H232 &lt; 500), Controls!$C$9, IF(AND(H232 &gt;= 500, H232 &lt; 1000), Controls!$C$10, Controls!$C$11)))))</f>
        <v>Very Very Low</v>
      </c>
    </row>
    <row r="233" spans="1:10" x14ac:dyDescent="0.25">
      <c r="A233" s="10" t="str">
        <f>'NL Municipalities'!A233</f>
        <v>232</v>
      </c>
      <c r="B233" s="10" t="s">
        <v>6</v>
      </c>
      <c r="C233" s="10">
        <v>2</v>
      </c>
      <c r="D233" s="10">
        <v>1161</v>
      </c>
      <c r="E233" s="10">
        <v>1122</v>
      </c>
      <c r="F233" s="10">
        <v>37.25</v>
      </c>
      <c r="G233" s="21">
        <f t="shared" si="9"/>
        <v>3.4759358288770054E-2</v>
      </c>
      <c r="H233" s="22">
        <f t="shared" si="10"/>
        <v>30.120805369127517</v>
      </c>
      <c r="I233" t="str">
        <f t="shared" si="11"/>
        <v/>
      </c>
      <c r="J233" t="str">
        <f>IF(AND(H233 &gt;= 0, H233 &lt; 50), Controls!$C$6, IF(AND(H233 &gt;= 50, H233 &lt; 100), Controls!$C$7, IF(AND(H233 &gt;= 100, H233 &lt; 300), Controls!$C$8, IF(AND(H233 &gt;= 300, H233 &lt; 500), Controls!$C$9, IF(AND(H233 &gt;= 500, H233 &lt; 1000), Controls!$C$10, Controls!$C$11)))))</f>
        <v>Very Very Low</v>
      </c>
    </row>
    <row r="234" spans="1:10" x14ac:dyDescent="0.25">
      <c r="A234" s="10" t="str">
        <f>'NL Municipalities'!A234</f>
        <v>233</v>
      </c>
      <c r="B234" s="10" t="s">
        <v>6</v>
      </c>
      <c r="C234" s="10">
        <v>5</v>
      </c>
      <c r="D234">
        <v>504</v>
      </c>
      <c r="E234" s="10">
        <v>552</v>
      </c>
      <c r="F234" s="10">
        <v>3.27</v>
      </c>
      <c r="G234" s="21">
        <f t="shared" si="9"/>
        <v>-8.6956521739130432E-2</v>
      </c>
      <c r="H234" s="22">
        <f t="shared" si="10"/>
        <v>168.80733944954127</v>
      </c>
      <c r="I234" t="str">
        <f t="shared" si="11"/>
        <v>Out Migration</v>
      </c>
      <c r="J234" t="str">
        <f>IF(AND(H234 &gt;= 0, H234 &lt; 50), Controls!$C$6, IF(AND(H234 &gt;= 50, H234 &lt; 100), Controls!$C$7, IF(AND(H234 &gt;= 100, H234 &lt; 300), Controls!$C$8, IF(AND(H234 &gt;= 300, H234 &lt; 500), Controls!$C$9, IF(AND(H234 &gt;= 500, H234 &lt; 1000), Controls!$C$10, Controls!$C$11)))))</f>
        <v>Low</v>
      </c>
    </row>
    <row r="235" spans="1:10" x14ac:dyDescent="0.25">
      <c r="A235" s="10" t="str">
        <f>'NL Municipalities'!A235</f>
        <v>234</v>
      </c>
      <c r="B235" s="10" t="s">
        <v>6</v>
      </c>
      <c r="C235" s="10">
        <v>4</v>
      </c>
      <c r="D235" s="10">
        <v>737</v>
      </c>
      <c r="E235" s="10">
        <v>753</v>
      </c>
      <c r="F235" s="10">
        <v>43.08</v>
      </c>
      <c r="G235" s="21">
        <f t="shared" si="9"/>
        <v>-2.1248339973439574E-2</v>
      </c>
      <c r="H235" s="22">
        <f t="shared" si="10"/>
        <v>17.479108635097493</v>
      </c>
      <c r="I235" t="str">
        <f t="shared" si="11"/>
        <v>Out Migration</v>
      </c>
      <c r="J235" t="str">
        <f>IF(AND(H235 &gt;= 0, H235 &lt; 50), Controls!$C$6, IF(AND(H235 &gt;= 50, H235 &lt; 100), Controls!$C$7, IF(AND(H235 &gt;= 100, H235 &lt; 300), Controls!$C$8, IF(AND(H235 &gt;= 300, H235 &lt; 500), Controls!$C$9, IF(AND(H235 &gt;= 500, H235 &lt; 1000), Controls!$C$10, Controls!$C$11)))))</f>
        <v>Very Very Low</v>
      </c>
    </row>
    <row r="236" spans="1:10" x14ac:dyDescent="0.25">
      <c r="A236" s="10" t="str">
        <f>'NL Municipalities'!A236</f>
        <v>235</v>
      </c>
      <c r="B236" s="10" t="s">
        <v>6</v>
      </c>
      <c r="C236" s="10">
        <v>0</v>
      </c>
      <c r="D236" s="10">
        <v>4739</v>
      </c>
      <c r="E236" s="10">
        <v>4723</v>
      </c>
      <c r="F236" s="10">
        <v>11.81</v>
      </c>
      <c r="G236" s="21">
        <f t="shared" si="9"/>
        <v>3.3876773237349143E-3</v>
      </c>
      <c r="H236" s="22">
        <f t="shared" si="10"/>
        <v>399.91532599491956</v>
      </c>
      <c r="I236" t="str">
        <f t="shared" si="11"/>
        <v/>
      </c>
      <c r="J236" t="str">
        <f>IF(AND(H236 &gt;= 0, H236 &lt; 50), Controls!$C$6, IF(AND(H236 &gt;= 50, H236 &lt; 100), Controls!$C$7, IF(AND(H236 &gt;= 100, H236 &lt; 300), Controls!$C$8, IF(AND(H236 &gt;= 300, H236 &lt; 500), Controls!$C$9, IF(AND(H236 &gt;= 500, H236 &lt; 1000), Controls!$C$10, Controls!$C$11)))))</f>
        <v>Low Medium</v>
      </c>
    </row>
    <row r="237" spans="1:10" x14ac:dyDescent="0.25">
      <c r="A237" s="10" t="str">
        <f>'NL Municipalities'!A237</f>
        <v>236</v>
      </c>
      <c r="B237" s="10" t="s">
        <v>6</v>
      </c>
      <c r="C237" s="10">
        <v>7</v>
      </c>
      <c r="D237" s="10">
        <v>949</v>
      </c>
      <c r="E237" s="10">
        <v>893</v>
      </c>
      <c r="F237" s="10">
        <v>33.46</v>
      </c>
      <c r="G237" s="21">
        <f t="shared" si="9"/>
        <v>6.2709966405375142E-2</v>
      </c>
      <c r="H237" s="22">
        <f t="shared" si="10"/>
        <v>26.688583383144053</v>
      </c>
      <c r="I237" t="str">
        <f t="shared" si="11"/>
        <v/>
      </c>
      <c r="J237" t="str">
        <f>IF(AND(H237 &gt;= 0, H237 &lt; 50), Controls!$C$6, IF(AND(H237 &gt;= 50, H237 &lt; 100), Controls!$C$7, IF(AND(H237 &gt;= 100, H237 &lt; 300), Controls!$C$8, IF(AND(H237 &gt;= 300, H237 &lt; 500), Controls!$C$9, IF(AND(H237 &gt;= 500, H237 &lt; 1000), Controls!$C$10, Controls!$C$11)))))</f>
        <v>Very Very Low</v>
      </c>
    </row>
    <row r="238" spans="1:10" x14ac:dyDescent="0.25">
      <c r="A238" s="10" t="str">
        <f>'NL Municipalities'!A238</f>
        <v>237</v>
      </c>
      <c r="B238" s="10" t="s">
        <v>6</v>
      </c>
      <c r="C238" s="10">
        <v>7</v>
      </c>
      <c r="D238" s="10">
        <v>506</v>
      </c>
      <c r="E238" s="10">
        <v>545</v>
      </c>
      <c r="F238" s="10">
        <v>10.050000000000001</v>
      </c>
      <c r="G238" s="21">
        <f t="shared" si="9"/>
        <v>-7.155963302752294E-2</v>
      </c>
      <c r="H238" s="22">
        <f t="shared" si="10"/>
        <v>54.228855721393032</v>
      </c>
      <c r="I238" t="str">
        <f t="shared" si="11"/>
        <v>Out Migration</v>
      </c>
      <c r="J238" t="str">
        <f>IF(AND(H238 &gt;= 0, H238 &lt; 50), Controls!$C$6, IF(AND(H238 &gt;= 50, H238 &lt; 100), Controls!$C$7, IF(AND(H238 &gt;= 100, H238 &lt; 300), Controls!$C$8, IF(AND(H238 &gt;= 300, H238 &lt; 500), Controls!$C$9, IF(AND(H238 &gt;= 500, H238 &lt; 1000), Controls!$C$10, Controls!$C$11)))))</f>
        <v>Very Low</v>
      </c>
    </row>
    <row r="239" spans="1:10" x14ac:dyDescent="0.25">
      <c r="A239" s="10" t="str">
        <f>'NL Municipalities'!A239</f>
        <v>238</v>
      </c>
      <c r="B239" s="10" t="s">
        <v>6</v>
      </c>
      <c r="C239" s="10">
        <v>5</v>
      </c>
      <c r="D239" s="10">
        <v>520</v>
      </c>
      <c r="E239" s="10">
        <v>494</v>
      </c>
      <c r="F239" s="10">
        <v>35.71</v>
      </c>
      <c r="G239" s="21">
        <f t="shared" si="9"/>
        <v>5.2631578947368418E-2</v>
      </c>
      <c r="H239" s="22">
        <f t="shared" si="10"/>
        <v>13.833660039204704</v>
      </c>
      <c r="I239" t="str">
        <f t="shared" si="11"/>
        <v/>
      </c>
      <c r="J239" t="str">
        <f>IF(AND(H239 &gt;= 0, H239 &lt; 50), Controls!$C$6, IF(AND(H239 &gt;= 50, H239 &lt; 100), Controls!$C$7, IF(AND(H239 &gt;= 100, H239 &lt; 300), Controls!$C$8, IF(AND(H239 &gt;= 300, H239 &lt; 500), Controls!$C$9, IF(AND(H239 &gt;= 500, H239 &lt; 1000), Controls!$C$10, Controls!$C$11)))))</f>
        <v>Very Very Low</v>
      </c>
    </row>
    <row r="240" spans="1:10" x14ac:dyDescent="0.25">
      <c r="A240" s="10" t="str">
        <f>'NL Municipalities'!A240</f>
        <v>239</v>
      </c>
      <c r="B240" s="10" t="s">
        <v>6</v>
      </c>
      <c r="C240" s="10">
        <v>7</v>
      </c>
      <c r="D240" s="10">
        <v>651</v>
      </c>
      <c r="E240" s="10">
        <v>703</v>
      </c>
      <c r="F240" s="10">
        <v>9.52</v>
      </c>
      <c r="G240" s="21">
        <f t="shared" si="9"/>
        <v>-7.3968705547652919E-2</v>
      </c>
      <c r="H240" s="22">
        <f t="shared" si="10"/>
        <v>73.84453781512606</v>
      </c>
      <c r="I240" t="str">
        <f t="shared" si="11"/>
        <v>Out Migration</v>
      </c>
      <c r="J240" t="str">
        <f>IF(AND(H240 &gt;= 0, H240 &lt; 50), Controls!$C$6, IF(AND(H240 &gt;= 50, H240 &lt; 100), Controls!$C$7, IF(AND(H240 &gt;= 100, H240 &lt; 300), Controls!$C$8, IF(AND(H240 &gt;= 300, H240 &lt; 500), Controls!$C$9, IF(AND(H240 &gt;= 500, H240 &lt; 1000), Controls!$C$10, Controls!$C$11)))))</f>
        <v>Very Low</v>
      </c>
    </row>
    <row r="241" spans="1:10" x14ac:dyDescent="0.25">
      <c r="A241" s="10" t="str">
        <f>'NL Municipalities'!A241</f>
        <v>240</v>
      </c>
      <c r="B241" s="10" t="s">
        <v>6</v>
      </c>
      <c r="C241" s="10">
        <v>1</v>
      </c>
      <c r="D241" s="10">
        <v>349</v>
      </c>
      <c r="E241" s="10">
        <v>376</v>
      </c>
      <c r="F241" s="10">
        <v>4.0999999999999996</v>
      </c>
      <c r="G241" s="21">
        <f t="shared" si="9"/>
        <v>-7.1808510638297879E-2</v>
      </c>
      <c r="H241" s="22">
        <f t="shared" si="10"/>
        <v>91.707317073170742</v>
      </c>
      <c r="I241" t="str">
        <f t="shared" si="11"/>
        <v>Out Migration</v>
      </c>
      <c r="J241" t="str">
        <f>IF(AND(H241 &gt;= 0, H241 &lt; 50), Controls!$C$6, IF(AND(H241 &gt;= 50, H241 &lt; 100), Controls!$C$7, IF(AND(H241 &gt;= 100, H241 &lt; 300), Controls!$C$8, IF(AND(H241 &gt;= 300, H241 &lt; 500), Controls!$C$9, IF(AND(H241 &gt;= 500, H241 &lt; 1000), Controls!$C$10, Controls!$C$11)))))</f>
        <v>Very Low</v>
      </c>
    </row>
    <row r="242" spans="1:10" x14ac:dyDescent="0.25">
      <c r="A242" s="10" t="str">
        <f>'NL Municipalities'!A242</f>
        <v>241</v>
      </c>
      <c r="B242" s="10" t="s">
        <v>6</v>
      </c>
      <c r="C242" s="10">
        <v>2</v>
      </c>
      <c r="D242" s="10">
        <v>2424</v>
      </c>
      <c r="E242" s="10">
        <v>2483</v>
      </c>
      <c r="F242" s="10">
        <v>34.049999999999997</v>
      </c>
      <c r="G242" s="21">
        <f t="shared" si="9"/>
        <v>-2.3761578735400725E-2</v>
      </c>
      <c r="H242" s="22">
        <f t="shared" si="10"/>
        <v>72.92217327459619</v>
      </c>
      <c r="I242" t="str">
        <f t="shared" si="11"/>
        <v>Out Migration</v>
      </c>
      <c r="J242" t="str">
        <f>IF(AND(H242 &gt;= 0, H242 &lt; 50), Controls!$C$6, IF(AND(H242 &gt;= 50, H242 &lt; 100), Controls!$C$7, IF(AND(H242 &gt;= 100, H242 &lt; 300), Controls!$C$8, IF(AND(H242 &gt;= 300, H242 &lt; 500), Controls!$C$9, IF(AND(H242 &gt;= 500, H242 &lt; 1000), Controls!$C$10, Controls!$C$11)))))</f>
        <v>Very Low</v>
      </c>
    </row>
    <row r="243" spans="1:10" x14ac:dyDescent="0.25">
      <c r="A243" s="10" t="str">
        <f>'NL Municipalities'!A243</f>
        <v>242</v>
      </c>
      <c r="B243" s="10" t="s">
        <v>6</v>
      </c>
      <c r="C243" s="10">
        <v>1</v>
      </c>
      <c r="D243" s="10">
        <v>1464</v>
      </c>
      <c r="E243" s="10">
        <v>1607</v>
      </c>
      <c r="F243" s="10">
        <v>31.34</v>
      </c>
      <c r="G243" s="21">
        <f t="shared" si="9"/>
        <v>-8.8985687616677037E-2</v>
      </c>
      <c r="H243" s="22">
        <f t="shared" si="10"/>
        <v>51.276324186343331</v>
      </c>
      <c r="I243" t="str">
        <f t="shared" si="11"/>
        <v>Out Migration</v>
      </c>
      <c r="J243" t="str">
        <f>IF(AND(H243 &gt;= 0, H243 &lt; 50), Controls!$C$6, IF(AND(H243 &gt;= 50, H243 &lt; 100), Controls!$C$7, IF(AND(H243 &gt;= 100, H243 &lt; 300), Controls!$C$8, IF(AND(H243 &gt;= 300, H243 &lt; 500), Controls!$C$9, IF(AND(H243 &gt;= 500, H243 &lt; 1000), Controls!$C$10, Controls!$C$11)))))</f>
        <v>Very Low</v>
      </c>
    </row>
    <row r="244" spans="1:10" x14ac:dyDescent="0.25">
      <c r="A244" s="10" t="str">
        <f>'NL Municipalities'!A244</f>
        <v>243</v>
      </c>
      <c r="B244" s="10" t="s">
        <v>6</v>
      </c>
      <c r="C244" s="10">
        <v>9</v>
      </c>
      <c r="D244" s="10">
        <v>696</v>
      </c>
      <c r="E244" s="10">
        <v>761</v>
      </c>
      <c r="F244" s="10">
        <v>4.88</v>
      </c>
      <c r="G244" s="21">
        <f t="shared" si="9"/>
        <v>-8.5413929040735873E-2</v>
      </c>
      <c r="H244" s="22">
        <f t="shared" si="10"/>
        <v>155.94262295081967</v>
      </c>
      <c r="I244" t="str">
        <f t="shared" si="11"/>
        <v>Out Migration</v>
      </c>
      <c r="J244" t="str">
        <f>IF(AND(H244 &gt;= 0, H244 &lt; 50), Controls!$C$6, IF(AND(H244 &gt;= 50, H244 &lt; 100), Controls!$C$7, IF(AND(H244 &gt;= 100, H244 &lt; 300), Controls!$C$8, IF(AND(H244 &gt;= 300, H244 &lt; 500), Controls!$C$9, IF(AND(H244 &gt;= 500, H244 &lt; 1000), Controls!$C$10, Controls!$C$11)))))</f>
        <v>Low</v>
      </c>
    </row>
    <row r="245" spans="1:10" x14ac:dyDescent="0.25">
      <c r="A245" s="10" t="str">
        <f>'NL Municipalities'!A245</f>
        <v>244</v>
      </c>
      <c r="B245" s="10" t="s">
        <v>6</v>
      </c>
      <c r="C245" s="10">
        <v>9</v>
      </c>
      <c r="D245" s="10">
        <v>396</v>
      </c>
      <c r="E245" s="10">
        <v>417</v>
      </c>
      <c r="F245" s="10">
        <v>4.87</v>
      </c>
      <c r="G245" s="21">
        <f t="shared" si="9"/>
        <v>-5.0359712230215826E-2</v>
      </c>
      <c r="H245" s="22">
        <f t="shared" si="10"/>
        <v>85.626283367556468</v>
      </c>
      <c r="I245" t="str">
        <f t="shared" si="11"/>
        <v>Out Migration</v>
      </c>
      <c r="J245" t="str">
        <f>IF(AND(H245 &gt;= 0, H245 &lt; 50), Controls!$C$6, IF(AND(H245 &gt;= 50, H245 &lt; 100), Controls!$C$7, IF(AND(H245 &gt;= 100, H245 &lt; 300), Controls!$C$8, IF(AND(H245 &gt;= 300, H245 &lt; 500), Controls!$C$9, IF(AND(H245 &gt;= 500, H245 &lt; 1000), Controls!$C$10, Controls!$C$11)))))</f>
        <v>Very Low</v>
      </c>
    </row>
    <row r="246" spans="1:10" x14ac:dyDescent="0.25">
      <c r="A246" s="10" t="str">
        <f>'NL Municipalities'!A246</f>
        <v>245</v>
      </c>
      <c r="B246" s="10" t="s">
        <v>6</v>
      </c>
      <c r="C246" s="10">
        <v>4</v>
      </c>
      <c r="D246" s="10">
        <v>750</v>
      </c>
      <c r="E246" s="10">
        <v>794</v>
      </c>
      <c r="F246" s="10">
        <v>11.57</v>
      </c>
      <c r="G246" s="21">
        <f t="shared" si="9"/>
        <v>-5.5415617128463476E-2</v>
      </c>
      <c r="H246" s="22">
        <f t="shared" si="10"/>
        <v>68.625756266205698</v>
      </c>
      <c r="I246" t="str">
        <f t="shared" si="11"/>
        <v>Out Migration</v>
      </c>
      <c r="J246" t="str">
        <f>IF(AND(H246 &gt;= 0, H246 &lt; 50), Controls!$C$6, IF(AND(H246 &gt;= 50, H246 &lt; 100), Controls!$C$7, IF(AND(H246 &gt;= 100, H246 &lt; 300), Controls!$C$8, IF(AND(H246 &gt;= 300, H246 &lt; 500), Controls!$C$9, IF(AND(H246 &gt;= 500, H246 &lt; 1000), Controls!$C$10, Controls!$C$11)))))</f>
        <v>Very Low</v>
      </c>
    </row>
    <row r="247" spans="1:10" x14ac:dyDescent="0.25">
      <c r="A247" s="10" t="str">
        <f>'NL Municipalities'!A247</f>
        <v>246</v>
      </c>
      <c r="B247" s="10" t="s">
        <v>6</v>
      </c>
      <c r="C247" s="10">
        <v>0</v>
      </c>
      <c r="D247" s="10">
        <v>171</v>
      </c>
      <c r="E247" s="10">
        <v>203</v>
      </c>
      <c r="F247" s="10">
        <v>2.23</v>
      </c>
      <c r="G247" s="21">
        <f t="shared" si="9"/>
        <v>-0.15763546798029557</v>
      </c>
      <c r="H247" s="22">
        <f t="shared" si="10"/>
        <v>91.031390134529147</v>
      </c>
      <c r="I247" t="str">
        <f t="shared" si="11"/>
        <v>Out Migration</v>
      </c>
      <c r="J247" t="str">
        <f>IF(AND(H247 &gt;= 0, H247 &lt; 50), Controls!$C$6, IF(AND(H247 &gt;= 50, H247 &lt; 100), Controls!$C$7, IF(AND(H247 &gt;= 100, H247 &lt; 300), Controls!$C$8, IF(AND(H247 &gt;= 300, H247 &lt; 500), Controls!$C$9, IF(AND(H247 &gt;= 500, H247 &lt; 1000), Controls!$C$10, Controls!$C$11)))))</f>
        <v>Very Low</v>
      </c>
    </row>
    <row r="248" spans="1:10" x14ac:dyDescent="0.25">
      <c r="A248" s="10" t="str">
        <f>'NL Municipalities'!A248</f>
        <v>247</v>
      </c>
      <c r="B248" s="10" t="s">
        <v>6</v>
      </c>
      <c r="C248" s="10">
        <v>1</v>
      </c>
      <c r="D248" s="10">
        <v>181</v>
      </c>
      <c r="E248" s="10">
        <v>204</v>
      </c>
      <c r="F248" s="10">
        <v>1.02</v>
      </c>
      <c r="G248" s="21">
        <f t="shared" si="9"/>
        <v>-0.11274509803921569</v>
      </c>
      <c r="H248" s="22">
        <f t="shared" si="10"/>
        <v>200</v>
      </c>
      <c r="I248" t="str">
        <f t="shared" si="11"/>
        <v>Out Migration</v>
      </c>
      <c r="J248" t="str">
        <f>IF(AND(H248 &gt;= 0, H248 &lt; 50), Controls!$C$6, IF(AND(H248 &gt;= 50, H248 &lt; 100), Controls!$C$7, IF(AND(H248 &gt;= 100, H248 &lt; 300), Controls!$C$8, IF(AND(H248 &gt;= 300, H248 &lt; 500), Controls!$C$9, IF(AND(H248 &gt;= 500, H248 &lt; 1000), Controls!$C$10, Controls!$C$11)))))</f>
        <v>Low</v>
      </c>
    </row>
    <row r="249" spans="1:10" x14ac:dyDescent="0.25">
      <c r="A249" s="10" t="str">
        <f>'NL Municipalities'!A249</f>
        <v>248</v>
      </c>
      <c r="B249" s="10" t="s">
        <v>6</v>
      </c>
      <c r="C249" s="10">
        <v>3</v>
      </c>
      <c r="D249" s="10">
        <v>247</v>
      </c>
      <c r="E249" s="10">
        <v>309</v>
      </c>
      <c r="F249" s="10">
        <v>16.149999999999999</v>
      </c>
      <c r="G249" s="21">
        <f t="shared" si="9"/>
        <v>-0.20064724919093851</v>
      </c>
      <c r="H249" s="22">
        <f t="shared" si="10"/>
        <v>19.133126934984521</v>
      </c>
      <c r="I249" t="str">
        <f t="shared" si="11"/>
        <v>Out Migration</v>
      </c>
      <c r="J249" t="str">
        <f>IF(AND(H249 &gt;= 0, H249 &lt; 50), Controls!$C$6, IF(AND(H249 &gt;= 50, H249 &lt; 100), Controls!$C$7, IF(AND(H249 &gt;= 100, H249 &lt; 300), Controls!$C$8, IF(AND(H249 &gt;= 300, H249 &lt; 500), Controls!$C$9, IF(AND(H249 &gt;= 500, H249 &lt; 1000), Controls!$C$10, Controls!$C$11)))))</f>
        <v>Very Very Low</v>
      </c>
    </row>
    <row r="250" spans="1:10" x14ac:dyDescent="0.25">
      <c r="A250" s="10" t="str">
        <f>'NL Municipalities'!A250</f>
        <v>249</v>
      </c>
      <c r="B250" s="10" t="s">
        <v>6</v>
      </c>
      <c r="C250" s="10">
        <v>5</v>
      </c>
      <c r="D250" s="10">
        <v>3008</v>
      </c>
      <c r="E250" s="10">
        <v>3052</v>
      </c>
      <c r="F250" s="10">
        <v>15.05</v>
      </c>
      <c r="G250" s="21">
        <f t="shared" si="9"/>
        <v>-1.4416775884665793E-2</v>
      </c>
      <c r="H250" s="22">
        <f t="shared" si="10"/>
        <v>202.7906976744186</v>
      </c>
      <c r="I250" t="str">
        <f t="shared" si="11"/>
        <v>Out Migration</v>
      </c>
      <c r="J250" t="str">
        <f>IF(AND(H250 &gt;= 0, H250 &lt; 50), Controls!$C$6, IF(AND(H250 &gt;= 50, H250 &lt; 100), Controls!$C$7, IF(AND(H250 &gt;= 100, H250 &lt; 300), Controls!$C$8, IF(AND(H250 &gt;= 300, H250 &lt; 500), Controls!$C$9, IF(AND(H250 &gt;= 500, H250 &lt; 1000), Controls!$C$10, Controls!$C$11)))))</f>
        <v>Low</v>
      </c>
    </row>
    <row r="251" spans="1:10" x14ac:dyDescent="0.25">
      <c r="A251" s="10" t="str">
        <f>'NL Municipalities'!A251</f>
        <v>250</v>
      </c>
      <c r="B251" s="10" t="s">
        <v>6</v>
      </c>
      <c r="C251" s="10">
        <v>8</v>
      </c>
      <c r="D251" s="10">
        <v>3589</v>
      </c>
      <c r="E251" s="10">
        <v>3764</v>
      </c>
      <c r="F251" s="10">
        <v>31.5</v>
      </c>
      <c r="G251" s="21">
        <f t="shared" si="9"/>
        <v>-4.649309245483528E-2</v>
      </c>
      <c r="H251" s="22">
        <f t="shared" si="10"/>
        <v>119.49206349206349</v>
      </c>
      <c r="I251" t="str">
        <f t="shared" si="11"/>
        <v>Out Migration</v>
      </c>
      <c r="J251" t="str">
        <f>IF(AND(H251 &gt;= 0, H251 &lt; 50), Controls!$C$6, IF(AND(H251 &gt;= 50, H251 &lt; 100), Controls!$C$7, IF(AND(H251 &gt;= 100, H251 &lt; 300), Controls!$C$8, IF(AND(H251 &gt;= 300, H251 &lt; 500), Controls!$C$9, IF(AND(H251 &gt;= 500, H251 &lt; 1000), Controls!$C$10, Controls!$C$11)))))</f>
        <v>Low</v>
      </c>
    </row>
    <row r="252" spans="1:10" x14ac:dyDescent="0.25">
      <c r="A252" s="10" t="str">
        <f>'NL Municipalities'!A252</f>
        <v>251</v>
      </c>
      <c r="B252" s="10" t="s">
        <v>6</v>
      </c>
      <c r="C252" s="10">
        <v>5</v>
      </c>
      <c r="D252" s="10">
        <v>3341</v>
      </c>
      <c r="E252" s="10">
        <v>3399</v>
      </c>
      <c r="F252" s="10">
        <v>28.12</v>
      </c>
      <c r="G252" s="21">
        <f t="shared" si="9"/>
        <v>-1.7063842306560752E-2</v>
      </c>
      <c r="H252" s="22">
        <f t="shared" si="10"/>
        <v>120.87482219061167</v>
      </c>
      <c r="I252" t="str">
        <f t="shared" si="11"/>
        <v>Out Migration</v>
      </c>
      <c r="J252" t="str">
        <f>IF(AND(H252 &gt;= 0, H252 &lt; 50), Controls!$C$6, IF(AND(H252 &gt;= 50, H252 &lt; 100), Controls!$C$7, IF(AND(H252 &gt;= 100, H252 &lt; 300), Controls!$C$8, IF(AND(H252 &gt;= 300, H252 &lt; 500), Controls!$C$9, IF(AND(H252 &gt;= 500, H252 &lt; 1000), Controls!$C$10, Controls!$C$11)))))</f>
        <v>Low</v>
      </c>
    </row>
    <row r="253" spans="1:10" x14ac:dyDescent="0.25">
      <c r="A253" s="10" t="str">
        <f>'NL Municipalities'!A253</f>
        <v>252</v>
      </c>
      <c r="B253" s="10" t="s">
        <v>6</v>
      </c>
      <c r="C253" s="10">
        <v>6</v>
      </c>
      <c r="D253" s="10">
        <v>275</v>
      </c>
      <c r="E253" s="10">
        <v>329</v>
      </c>
      <c r="F253" s="10">
        <v>1.89</v>
      </c>
      <c r="G253" s="21">
        <f t="shared" si="9"/>
        <v>-0.1641337386018237</v>
      </c>
      <c r="H253" s="22">
        <f t="shared" si="10"/>
        <v>174.07407407407408</v>
      </c>
      <c r="I253" t="str">
        <f t="shared" si="11"/>
        <v>Out Migration</v>
      </c>
      <c r="J253" t="str">
        <f>IF(AND(H253 &gt;= 0, H253 &lt; 50), Controls!$C$6, IF(AND(H253 &gt;= 50, H253 &lt; 100), Controls!$C$7, IF(AND(H253 &gt;= 100, H253 &lt; 300), Controls!$C$8, IF(AND(H253 &gt;= 300, H253 &lt; 500), Controls!$C$9, IF(AND(H253 &gt;= 500, H253 &lt; 1000), Controls!$C$10, Controls!$C$11)))))</f>
        <v>Low</v>
      </c>
    </row>
    <row r="254" spans="1:10" x14ac:dyDescent="0.25">
      <c r="A254" s="10" t="str">
        <f>'NL Municipalities'!A254</f>
        <v>253</v>
      </c>
      <c r="B254" s="10" t="s">
        <v>6</v>
      </c>
      <c r="C254" s="10">
        <v>1</v>
      </c>
      <c r="D254" s="10">
        <v>182</v>
      </c>
      <c r="E254" s="10">
        <v>137</v>
      </c>
      <c r="F254" s="10">
        <v>9.39</v>
      </c>
      <c r="G254" s="21">
        <f t="shared" si="9"/>
        <v>0.32846715328467152</v>
      </c>
      <c r="H254" s="22">
        <f t="shared" si="10"/>
        <v>14.589989350372736</v>
      </c>
      <c r="I254" t="str">
        <f t="shared" si="11"/>
        <v/>
      </c>
      <c r="J254" t="str">
        <f>IF(AND(H254 &gt;= 0, H254 &lt; 50), Controls!$C$6, IF(AND(H254 &gt;= 50, H254 &lt; 100), Controls!$C$7, IF(AND(H254 &gt;= 100, H254 &lt; 300), Controls!$C$8, IF(AND(H254 &gt;= 300, H254 &lt; 500), Controls!$C$9, IF(AND(H254 &gt;= 500, H254 &lt; 1000), Controls!$C$10, Controls!$C$11)))))</f>
        <v>Very Very Low</v>
      </c>
    </row>
    <row r="255" spans="1:10" x14ac:dyDescent="0.25">
      <c r="A255" s="10" t="str">
        <f>'NL Municipalities'!A255</f>
        <v>254</v>
      </c>
      <c r="B255" s="10" t="s">
        <v>6</v>
      </c>
      <c r="C255" s="10">
        <v>7</v>
      </c>
      <c r="D255" s="10">
        <v>566</v>
      </c>
      <c r="E255" s="10">
        <v>618</v>
      </c>
      <c r="F255" s="10">
        <v>49.52</v>
      </c>
      <c r="G255" s="21">
        <f t="shared" si="9"/>
        <v>-8.4142394822006472E-2</v>
      </c>
      <c r="H255" s="22">
        <f t="shared" si="10"/>
        <v>12.479806138933764</v>
      </c>
      <c r="I255" t="str">
        <f t="shared" si="11"/>
        <v>Out Migration</v>
      </c>
      <c r="J255" t="str">
        <f>IF(AND(H255 &gt;= 0, H255 &lt; 50), Controls!$C$6, IF(AND(H255 &gt;= 50, H255 &lt; 100), Controls!$C$7, IF(AND(H255 &gt;= 100, H255 &lt; 300), Controls!$C$8, IF(AND(H255 &gt;= 300, H255 &lt; 500), Controls!$C$9, IF(AND(H255 &gt;= 500, H255 &lt; 1000), Controls!$C$10, Controls!$C$11)))))</f>
        <v>Very Very Low</v>
      </c>
    </row>
    <row r="256" spans="1:10" x14ac:dyDescent="0.25">
      <c r="A256" s="10" t="str">
        <f>'NL Municipalities'!A256</f>
        <v>255</v>
      </c>
      <c r="B256" s="10" t="s">
        <v>6</v>
      </c>
      <c r="C256" s="10">
        <v>0</v>
      </c>
      <c r="D256" s="10">
        <v>409</v>
      </c>
      <c r="E256" s="10">
        <v>421</v>
      </c>
      <c r="F256" s="10">
        <v>2.1</v>
      </c>
      <c r="G256" s="21">
        <f t="shared" si="9"/>
        <v>-2.8503562945368172E-2</v>
      </c>
      <c r="H256" s="22">
        <f t="shared" si="10"/>
        <v>200.47619047619048</v>
      </c>
      <c r="I256" t="str">
        <f t="shared" si="11"/>
        <v>Out Migration</v>
      </c>
      <c r="J256" t="str">
        <f>IF(AND(H256 &gt;= 0, H256 &lt; 50), Controls!$C$6, IF(AND(H256 &gt;= 50, H256 &lt; 100), Controls!$C$7, IF(AND(H256 &gt;= 100, H256 &lt; 300), Controls!$C$8, IF(AND(H256 &gt;= 300, H256 &lt; 500), Controls!$C$9, IF(AND(H256 &gt;= 500, H256 &lt; 1000), Controls!$C$10, Controls!$C$11)))))</f>
        <v>Low</v>
      </c>
    </row>
    <row r="257" spans="1:10" x14ac:dyDescent="0.25">
      <c r="A257" s="10" t="str">
        <f>'NL Municipalities'!A257</f>
        <v>256</v>
      </c>
      <c r="B257" s="10" t="s">
        <v>6</v>
      </c>
      <c r="C257" s="10">
        <v>1</v>
      </c>
      <c r="D257" s="10">
        <v>62</v>
      </c>
      <c r="E257" s="10">
        <v>83</v>
      </c>
      <c r="F257" s="10">
        <v>7.39</v>
      </c>
      <c r="G257" s="21">
        <f t="shared" si="9"/>
        <v>-0.25301204819277107</v>
      </c>
      <c r="H257" s="22">
        <f t="shared" si="10"/>
        <v>11.231393775372124</v>
      </c>
      <c r="I257" t="str">
        <f t="shared" si="11"/>
        <v>Out Migration</v>
      </c>
      <c r="J257" t="str">
        <f>IF(AND(H257 &gt;= 0, H257 &lt; 50), Controls!$C$6, IF(AND(H257 &gt;= 50, H257 &lt; 100), Controls!$C$7, IF(AND(H257 &gt;= 100, H257 &lt; 300), Controls!$C$8, IF(AND(H257 &gt;= 300, H257 &lt; 500), Controls!$C$9, IF(AND(H257 &gt;= 500, H257 &lt; 1000), Controls!$C$10, Controls!$C$11)))))</f>
        <v>Very Very Low</v>
      </c>
    </row>
    <row r="258" spans="1:10" x14ac:dyDescent="0.25">
      <c r="A258" s="10" t="str">
        <f>'NL Municipalities'!A258</f>
        <v>257</v>
      </c>
      <c r="B258" s="10" t="s">
        <v>6</v>
      </c>
      <c r="C258" s="10">
        <v>9</v>
      </c>
      <c r="D258" s="10">
        <v>150</v>
      </c>
      <c r="E258" s="10">
        <v>183</v>
      </c>
      <c r="F258" s="10">
        <v>2.61</v>
      </c>
      <c r="G258" s="21">
        <f t="shared" si="9"/>
        <v>-0.18032786885245902</v>
      </c>
      <c r="H258" s="22">
        <f t="shared" si="10"/>
        <v>70.114942528735639</v>
      </c>
      <c r="I258" t="str">
        <f t="shared" si="11"/>
        <v>Out Migration</v>
      </c>
      <c r="J258" t="str">
        <f>IF(AND(H258 &gt;= 0, H258 &lt; 50), Controls!$C$6, IF(AND(H258 &gt;= 50, H258 &lt; 100), Controls!$C$7, IF(AND(H258 &gt;= 100, H258 &lt; 300), Controls!$C$8, IF(AND(H258 &gt;= 300, H258 &lt; 500), Controls!$C$9, IF(AND(H258 &gt;= 500, H258 &lt; 1000), Controls!$C$10, Controls!$C$11)))))</f>
        <v>Very Low</v>
      </c>
    </row>
    <row r="259" spans="1:10" x14ac:dyDescent="0.25">
      <c r="A259" s="10" t="str">
        <f>'NL Municipalities'!A259</f>
        <v>258</v>
      </c>
      <c r="B259" s="10" t="s">
        <v>6</v>
      </c>
      <c r="C259" s="10">
        <v>4</v>
      </c>
      <c r="D259" s="10">
        <v>264</v>
      </c>
      <c r="E259" s="10">
        <v>276</v>
      </c>
      <c r="F259" s="10">
        <v>15.38</v>
      </c>
      <c r="G259" s="21">
        <f t="shared" ref="G259:G273" si="12">(D259-E259)/E259</f>
        <v>-4.3478260869565216E-2</v>
      </c>
      <c r="H259" s="22">
        <f t="shared" ref="H259:H273" si="13">E259/F259</f>
        <v>17.945383615084523</v>
      </c>
      <c r="I259" t="str">
        <f t="shared" si="11"/>
        <v>Out Migration</v>
      </c>
      <c r="J259" t="str">
        <f>IF(AND(H259 &gt;= 0, H259 &lt; 50), Controls!$C$6, IF(AND(H259 &gt;= 50, H259 &lt; 100), Controls!$C$7, IF(AND(H259 &gt;= 100, H259 &lt; 300), Controls!$C$8, IF(AND(H259 &gt;= 300, H259 &lt; 500), Controls!$C$9, IF(AND(H259 &gt;= 500, H259 &lt; 1000), Controls!$C$10, Controls!$C$11)))))</f>
        <v>Very Very Low</v>
      </c>
    </row>
    <row r="260" spans="1:10" x14ac:dyDescent="0.25">
      <c r="A260" s="10" t="str">
        <f>'NL Municipalities'!A260</f>
        <v>259</v>
      </c>
      <c r="B260" s="10" t="s">
        <v>6</v>
      </c>
      <c r="C260" s="10">
        <v>7</v>
      </c>
      <c r="D260" s="10">
        <v>5818</v>
      </c>
      <c r="E260" s="10">
        <v>5414</v>
      </c>
      <c r="F260" s="10">
        <v>23.92</v>
      </c>
      <c r="G260" s="21">
        <f t="shared" si="12"/>
        <v>7.462135205024012E-2</v>
      </c>
      <c r="H260" s="22">
        <f t="shared" si="13"/>
        <v>226.33779264214044</v>
      </c>
      <c r="I260" t="str">
        <f t="shared" ref="I260:I273" si="14">IF(G260 &lt; 0, "Out Migration","")</f>
        <v/>
      </c>
      <c r="J260" t="str">
        <f>IF(AND(H260 &gt;= 0, H260 &lt; 50), Controls!$C$6, IF(AND(H260 &gt;= 50, H260 &lt; 100), Controls!$C$7, IF(AND(H260 &gt;= 100, H260 &lt; 300), Controls!$C$8, IF(AND(H260 &gt;= 300, H260 &lt; 500), Controls!$C$9, IF(AND(H260 &gt;= 500, H260 &lt; 1000), Controls!$C$10, Controls!$C$11)))))</f>
        <v>Low</v>
      </c>
    </row>
    <row r="261" spans="1:10" x14ac:dyDescent="0.25">
      <c r="A261" s="10" t="str">
        <f>'NL Municipalities'!A261</f>
        <v>260</v>
      </c>
      <c r="B261" s="10" t="s">
        <v>6</v>
      </c>
      <c r="C261" s="10">
        <v>7</v>
      </c>
      <c r="D261" s="10">
        <v>285</v>
      </c>
      <c r="E261" s="10">
        <v>287</v>
      </c>
      <c r="F261" s="10">
        <v>3.56</v>
      </c>
      <c r="G261" s="21">
        <f t="shared" si="12"/>
        <v>-6.9686411149825784E-3</v>
      </c>
      <c r="H261" s="22">
        <f t="shared" si="13"/>
        <v>80.617977528089881</v>
      </c>
      <c r="I261" t="str">
        <f t="shared" si="14"/>
        <v>Out Migration</v>
      </c>
      <c r="J261" t="str">
        <f>IF(AND(H261 &gt;= 0, H261 &lt; 50), Controls!$C$6, IF(AND(H261 &gt;= 50, H261 &lt; 100), Controls!$C$7, IF(AND(H261 &gt;= 100, H261 &lt; 300), Controls!$C$8, IF(AND(H261 &gt;= 300, H261 &lt; 500), Controls!$C$9, IF(AND(H261 &gt;= 500, H261 &lt; 1000), Controls!$C$10, Controls!$C$11)))))</f>
        <v>Very Low</v>
      </c>
    </row>
    <row r="262" spans="1:10" x14ac:dyDescent="0.25">
      <c r="A262" s="10" t="str">
        <f>'NL Municipalities'!A262</f>
        <v>261</v>
      </c>
      <c r="B262" s="10" t="s">
        <v>6</v>
      </c>
      <c r="C262" s="10">
        <v>3</v>
      </c>
      <c r="D262" s="10">
        <v>398</v>
      </c>
      <c r="E262" s="10">
        <v>470</v>
      </c>
      <c r="F262" s="10">
        <v>13.28</v>
      </c>
      <c r="G262" s="21">
        <f t="shared" si="12"/>
        <v>-0.15319148936170213</v>
      </c>
      <c r="H262" s="22">
        <f t="shared" si="13"/>
        <v>35.391566265060241</v>
      </c>
      <c r="I262" t="str">
        <f t="shared" si="14"/>
        <v>Out Migration</v>
      </c>
      <c r="J262" t="str">
        <f>IF(AND(H262 &gt;= 0, H262 &lt; 50), Controls!$C$6, IF(AND(H262 &gt;= 50, H262 &lt; 100), Controls!$C$7, IF(AND(H262 &gt;= 100, H262 &lt; 300), Controls!$C$8, IF(AND(H262 &gt;= 300, H262 &lt; 500), Controls!$C$9, IF(AND(H262 &gt;= 500, H262 &lt; 1000), Controls!$C$10, Controls!$C$11)))))</f>
        <v>Very Very Low</v>
      </c>
    </row>
    <row r="263" spans="1:10" x14ac:dyDescent="0.25">
      <c r="A263" s="10" t="str">
        <f>'NL Municipalities'!A263</f>
        <v>262</v>
      </c>
      <c r="B263" s="10" t="s">
        <v>6</v>
      </c>
      <c r="C263" s="10">
        <v>7</v>
      </c>
      <c r="D263" s="10">
        <v>1283</v>
      </c>
      <c r="E263" s="10">
        <v>1078</v>
      </c>
      <c r="F263" s="10">
        <v>30.74</v>
      </c>
      <c r="G263" s="21">
        <f t="shared" si="12"/>
        <v>0.19016697588126161</v>
      </c>
      <c r="H263" s="22">
        <f t="shared" si="13"/>
        <v>35.068314899154196</v>
      </c>
      <c r="I263" t="str">
        <f t="shared" si="14"/>
        <v/>
      </c>
      <c r="J263" t="str">
        <f>IF(AND(H263 &gt;= 0, H263 &lt; 50), Controls!$C$6, IF(AND(H263 &gt;= 50, H263 &lt; 100), Controls!$C$7, IF(AND(H263 &gt;= 100, H263 &lt; 300), Controls!$C$8, IF(AND(H263 &gt;= 300, H263 &lt; 500), Controls!$C$9, IF(AND(H263 &gt;= 500, H263 &lt; 1000), Controls!$C$10, Controls!$C$11)))))</f>
        <v>Very Very Low</v>
      </c>
    </row>
    <row r="264" spans="1:10" x14ac:dyDescent="0.25">
      <c r="A264" s="10" t="str">
        <f>'NL Municipalities'!A264</f>
        <v>263</v>
      </c>
      <c r="B264" s="10" t="s">
        <v>6</v>
      </c>
      <c r="C264" s="10">
        <v>7</v>
      </c>
      <c r="D264" s="10">
        <v>397</v>
      </c>
      <c r="E264" s="10">
        <v>379</v>
      </c>
      <c r="F264" s="10">
        <v>15.95</v>
      </c>
      <c r="G264" s="21">
        <f t="shared" si="12"/>
        <v>4.7493403693931395E-2</v>
      </c>
      <c r="H264" s="22">
        <f t="shared" si="13"/>
        <v>23.761755485893417</v>
      </c>
      <c r="I264" t="str">
        <f t="shared" si="14"/>
        <v/>
      </c>
      <c r="J264" t="str">
        <f>IF(AND(H264 &gt;= 0, H264 &lt; 50), Controls!$C$6, IF(AND(H264 &gt;= 50, H264 &lt; 100), Controls!$C$7, IF(AND(H264 &gt;= 100, H264 &lt; 300), Controls!$C$8, IF(AND(H264 &gt;= 300, H264 &lt; 500), Controls!$C$9, IF(AND(H264 &gt;= 500, H264 &lt; 1000), Controls!$C$10, Controls!$C$11)))))</f>
        <v>Very Very Low</v>
      </c>
    </row>
    <row r="265" spans="1:10" x14ac:dyDescent="0.25">
      <c r="A265" s="10" t="str">
        <f>'NL Municipalities'!A265</f>
        <v>264</v>
      </c>
      <c r="B265" s="10" t="s">
        <v>6</v>
      </c>
      <c r="C265" s="10">
        <v>6</v>
      </c>
      <c r="D265" s="10">
        <v>137</v>
      </c>
      <c r="E265" s="10">
        <v>134</v>
      </c>
      <c r="F265" s="10">
        <v>4.82</v>
      </c>
      <c r="G265" s="21">
        <f t="shared" si="12"/>
        <v>2.2388059701492536E-2</v>
      </c>
      <c r="H265" s="22">
        <f t="shared" si="13"/>
        <v>27.800829875518669</v>
      </c>
      <c r="I265" t="str">
        <f t="shared" si="14"/>
        <v/>
      </c>
      <c r="J265" t="str">
        <f>IF(AND(H265 &gt;= 0, H265 &lt; 50), Controls!$C$6, IF(AND(H265 &gt;= 50, H265 &lt; 100), Controls!$C$7, IF(AND(H265 &gt;= 100, H265 &lt; 300), Controls!$C$8, IF(AND(H265 &gt;= 300, H265 &lt; 500), Controls!$C$9, IF(AND(H265 &gt;= 500, H265 &lt; 1000), Controls!$C$10, Controls!$C$11)))))</f>
        <v>Very Very Low</v>
      </c>
    </row>
    <row r="266" spans="1:10" x14ac:dyDescent="0.25">
      <c r="A266" s="10" t="str">
        <f>'NL Municipalities'!A266</f>
        <v>265</v>
      </c>
      <c r="B266" s="10" t="s">
        <v>6</v>
      </c>
      <c r="C266" s="10">
        <v>3</v>
      </c>
      <c r="D266" s="10">
        <v>1370</v>
      </c>
      <c r="E266" s="10">
        <v>1275</v>
      </c>
      <c r="F266" s="10">
        <v>371.09</v>
      </c>
      <c r="G266" s="21">
        <f t="shared" si="12"/>
        <v>7.4509803921568626E-2</v>
      </c>
      <c r="H266" s="22">
        <f t="shared" si="13"/>
        <v>3.4358241935918512</v>
      </c>
      <c r="I266" t="str">
        <f t="shared" si="14"/>
        <v/>
      </c>
      <c r="J266" t="str">
        <f>IF(AND(H266 &gt;= 0, H266 &lt; 50), Controls!$C$6, IF(AND(H266 &gt;= 50, H266 &lt; 100), Controls!$C$7, IF(AND(H266 &gt;= 100, H266 &lt; 300), Controls!$C$8, IF(AND(H266 &gt;= 300, H266 &lt; 500), Controls!$C$9, IF(AND(H266 &gt;= 500, H266 &lt; 1000), Controls!$C$10, Controls!$C$11)))))</f>
        <v>Very Very Low</v>
      </c>
    </row>
    <row r="267" spans="1:10" x14ac:dyDescent="0.25">
      <c r="A267" s="10" t="str">
        <f>'NL Municipalities'!A267</f>
        <v>266</v>
      </c>
      <c r="B267" s="10" t="s">
        <v>6</v>
      </c>
      <c r="C267" s="10">
        <v>2</v>
      </c>
      <c r="D267" s="10">
        <v>793</v>
      </c>
      <c r="E267" s="10">
        <v>813</v>
      </c>
      <c r="F267" s="10">
        <v>1.96</v>
      </c>
      <c r="G267" s="21">
        <f t="shared" si="12"/>
        <v>-2.4600246002460024E-2</v>
      </c>
      <c r="H267" s="22">
        <f t="shared" si="13"/>
        <v>414.79591836734693</v>
      </c>
      <c r="I267" t="str">
        <f t="shared" si="14"/>
        <v>Out Migration</v>
      </c>
      <c r="J267" t="str">
        <f>IF(AND(H267 &gt;= 0, H267 &lt; 50), Controls!$C$6, IF(AND(H267 &gt;= 50, H267 &lt; 100), Controls!$C$7, IF(AND(H267 &gt;= 100, H267 &lt; 300), Controls!$C$8, IF(AND(H267 &gt;= 300, H267 &lt; 500), Controls!$C$9, IF(AND(H267 &gt;= 500, H267 &lt; 1000), Controls!$C$10, Controls!$C$11)))))</f>
        <v>Low Medium</v>
      </c>
    </row>
    <row r="268" spans="1:10" x14ac:dyDescent="0.25">
      <c r="A268" s="10" t="str">
        <f>'NL Municipalities'!A268</f>
        <v>267</v>
      </c>
      <c r="B268" s="10" t="s">
        <v>6</v>
      </c>
      <c r="C268" s="10">
        <v>4</v>
      </c>
      <c r="D268" s="10">
        <v>636</v>
      </c>
      <c r="E268" s="10">
        <v>667</v>
      </c>
      <c r="F268" s="10">
        <v>29.93</v>
      </c>
      <c r="G268" s="21">
        <f t="shared" si="12"/>
        <v>-4.6476761619190406E-2</v>
      </c>
      <c r="H268" s="22">
        <f t="shared" si="13"/>
        <v>22.285332442365519</v>
      </c>
      <c r="I268" t="str">
        <f t="shared" si="14"/>
        <v>Out Migration</v>
      </c>
      <c r="J268" t="str">
        <f>IF(AND(H268 &gt;= 0, H268 &lt; 50), Controls!$C$6, IF(AND(H268 &gt;= 50, H268 &lt; 100), Controls!$C$7, IF(AND(H268 &gt;= 100, H268 &lt; 300), Controls!$C$8, IF(AND(H268 &gt;= 300, H268 &lt; 500), Controls!$C$9, IF(AND(H268 &gt;= 500, H268 &lt; 1000), Controls!$C$10, Controls!$C$11)))))</f>
        <v>Very Very Low</v>
      </c>
    </row>
    <row r="269" spans="1:10" x14ac:dyDescent="0.25">
      <c r="A269" s="10" t="str">
        <f>'NL Municipalities'!A269</f>
        <v>268</v>
      </c>
      <c r="B269" s="10" t="s">
        <v>6</v>
      </c>
      <c r="C269" s="10">
        <v>8</v>
      </c>
      <c r="D269" s="10">
        <v>990</v>
      </c>
      <c r="E269" s="10">
        <v>1003</v>
      </c>
      <c r="F269" s="10">
        <v>4.93</v>
      </c>
      <c r="G269" s="21">
        <f t="shared" si="12"/>
        <v>-1.2961116650049851E-2</v>
      </c>
      <c r="H269" s="22">
        <f t="shared" si="13"/>
        <v>203.44827586206898</v>
      </c>
      <c r="I269" t="str">
        <f t="shared" si="14"/>
        <v>Out Migration</v>
      </c>
      <c r="J269" t="str">
        <f>IF(AND(H269 &gt;= 0, H269 &lt; 50), Controls!$C$6, IF(AND(H269 &gt;= 50, H269 &lt; 100), Controls!$C$7, IF(AND(H269 &gt;= 100, H269 &lt; 300), Controls!$C$8, IF(AND(H269 &gt;= 300, H269 &lt; 500), Controls!$C$9, IF(AND(H269 &gt;= 500, H269 &lt; 1000), Controls!$C$10, Controls!$C$11)))))</f>
        <v>Low</v>
      </c>
    </row>
    <row r="270" spans="1:10" x14ac:dyDescent="0.25">
      <c r="A270" s="10" t="str">
        <f>'NL Municipalities'!A270</f>
        <v>269</v>
      </c>
      <c r="B270" s="10" t="s">
        <v>6</v>
      </c>
      <c r="C270" s="10">
        <v>7</v>
      </c>
      <c r="D270" s="10">
        <v>83</v>
      </c>
      <c r="E270" s="10">
        <v>103</v>
      </c>
      <c r="F270" s="10">
        <v>6.82</v>
      </c>
      <c r="G270" s="21">
        <f t="shared" si="12"/>
        <v>-0.1941747572815534</v>
      </c>
      <c r="H270" s="22">
        <f t="shared" si="13"/>
        <v>15.102639296187682</v>
      </c>
      <c r="I270" t="str">
        <f t="shared" si="14"/>
        <v>Out Migration</v>
      </c>
      <c r="J270" t="str">
        <f>IF(AND(H270 &gt;= 0, H270 &lt; 50), Controls!$C$6, IF(AND(H270 &gt;= 50, H270 &lt; 100), Controls!$C$7, IF(AND(H270 &gt;= 100, H270 &lt; 300), Controls!$C$8, IF(AND(H270 &gt;= 300, H270 &lt; 500), Controls!$C$9, IF(AND(H270 &gt;= 500, H270 &lt; 1000), Controls!$C$10, Controls!$C$11)))))</f>
        <v>Very Very Low</v>
      </c>
    </row>
    <row r="271" spans="1:10" x14ac:dyDescent="0.25">
      <c r="A271" s="10" t="str">
        <f>'NL Municipalities'!A271</f>
        <v>270</v>
      </c>
      <c r="B271" s="10" t="s">
        <v>6</v>
      </c>
      <c r="C271" s="10">
        <v>6</v>
      </c>
      <c r="D271" s="10">
        <v>622</v>
      </c>
      <c r="E271" s="10">
        <v>582</v>
      </c>
      <c r="F271" s="10">
        <v>6.39</v>
      </c>
      <c r="G271" s="21">
        <f t="shared" si="12"/>
        <v>6.8728522336769765E-2</v>
      </c>
      <c r="H271" s="22">
        <f t="shared" si="13"/>
        <v>91.079812206572768</v>
      </c>
      <c r="I271" t="str">
        <f t="shared" si="14"/>
        <v/>
      </c>
      <c r="J271" t="str">
        <f>IF(AND(H271 &gt;= 0, H271 &lt; 50), Controls!$C$6, IF(AND(H271 &gt;= 50, H271 &lt; 100), Controls!$C$7, IF(AND(H271 &gt;= 100, H271 &lt; 300), Controls!$C$8, IF(AND(H271 &gt;= 300, H271 &lt; 500), Controls!$C$9, IF(AND(H271 &gt;= 500, H271 &lt; 1000), Controls!$C$10, Controls!$C$11)))))</f>
        <v>Very Low</v>
      </c>
    </row>
    <row r="272" spans="1:10" x14ac:dyDescent="0.25">
      <c r="A272" s="10" t="str">
        <f>'NL Municipalities'!A272</f>
        <v>271</v>
      </c>
      <c r="B272" s="10" t="s">
        <v>6</v>
      </c>
      <c r="C272" s="10">
        <v>2</v>
      </c>
      <c r="D272" s="10">
        <v>326</v>
      </c>
      <c r="E272" s="10">
        <v>309</v>
      </c>
      <c r="F272" s="10">
        <v>2.41</v>
      </c>
      <c r="G272" s="21">
        <f t="shared" si="12"/>
        <v>5.5016181229773461E-2</v>
      </c>
      <c r="H272" s="22">
        <f t="shared" si="13"/>
        <v>128.21576763485476</v>
      </c>
      <c r="I272" t="str">
        <f t="shared" si="14"/>
        <v/>
      </c>
      <c r="J272" t="str">
        <f>IF(AND(H272 &gt;= 0, H272 &lt; 50), Controls!$C$6, IF(AND(H272 &gt;= 50, H272 &lt; 100), Controls!$C$7, IF(AND(H272 &gt;= 100, H272 &lt; 300), Controls!$C$8, IF(AND(H272 &gt;= 300, H272 &lt; 500), Controls!$C$9, IF(AND(H272 &gt;= 500, H272 &lt; 1000), Controls!$C$10, Controls!$C$11)))))</f>
        <v>Low</v>
      </c>
    </row>
    <row r="273" spans="1:10" x14ac:dyDescent="0.25">
      <c r="A273" s="10" t="str">
        <f>'NL Municipalities'!A273</f>
        <v>272</v>
      </c>
      <c r="B273" s="10" t="s">
        <v>6</v>
      </c>
      <c r="C273" s="10">
        <v>1</v>
      </c>
      <c r="D273" s="10">
        <v>153</v>
      </c>
      <c r="E273" s="10">
        <v>185</v>
      </c>
      <c r="F273" s="10">
        <v>24.42</v>
      </c>
      <c r="G273" s="21">
        <f t="shared" si="12"/>
        <v>-0.17297297297297298</v>
      </c>
      <c r="H273" s="22">
        <f t="shared" si="13"/>
        <v>7.5757575757575752</v>
      </c>
      <c r="I273" t="str">
        <f t="shared" si="14"/>
        <v>Out Migration</v>
      </c>
      <c r="J273" t="str">
        <f>IF(AND(H273 &gt;= 0, H273 &lt; 50), Controls!$C$6, IF(AND(H273 &gt;= 50, H273 &lt; 100), Controls!$C$7, IF(AND(H273 &gt;= 100, H273 &lt; 300), Controls!$C$8, IF(AND(H273 &gt;= 300, H273 &lt; 500), Controls!$C$9, IF(AND(H273 &gt;= 500, H273 &lt; 1000), Controls!$C$10, Controls!$C$11)))))</f>
        <v>Very Very Low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"/>
  <sheetViews>
    <sheetView topLeftCell="A255" zoomScale="98" zoomScaleNormal="98" workbookViewId="0">
      <selection activeCell="Q5" sqref="Q5"/>
    </sheetView>
  </sheetViews>
  <sheetFormatPr defaultRowHeight="15" x14ac:dyDescent="0.25"/>
  <cols>
    <col min="1" max="1" width="4.7109375" style="10" bestFit="1" customWidth="1"/>
    <col min="2" max="2" width="5.85546875" style="10" bestFit="1" customWidth="1"/>
    <col min="3" max="3" width="7.28515625" style="10" bestFit="1" customWidth="1"/>
    <col min="4" max="4" width="15.28515625" style="10" bestFit="1" customWidth="1"/>
    <col min="5" max="5" width="14.140625" style="1" bestFit="1" customWidth="1"/>
    <col min="6" max="6" width="15.28515625" style="1" bestFit="1" customWidth="1"/>
    <col min="7" max="7" width="15.85546875" style="1" bestFit="1" customWidth="1"/>
    <col min="8" max="8" width="17" style="3" bestFit="1" customWidth="1"/>
    <col min="9" max="9" width="18.85546875" style="1" bestFit="1" customWidth="1"/>
    <col min="10" max="10" width="14.5703125" style="3" bestFit="1" customWidth="1"/>
    <col min="11" max="11" width="13.85546875" style="1" bestFit="1" customWidth="1"/>
    <col min="12" max="12" width="14.5703125" style="3" bestFit="1" customWidth="1"/>
    <col min="13" max="13" width="13" style="1" bestFit="1" customWidth="1"/>
    <col min="14" max="14" width="14.5703125" style="3" bestFit="1" customWidth="1"/>
    <col min="15" max="15" width="14.140625" style="1" bestFit="1" customWidth="1"/>
    <col min="16" max="16" width="14.85546875" style="3" bestFit="1" customWidth="1"/>
    <col min="17" max="17" width="14.7109375" style="1" bestFit="1" customWidth="1"/>
    <col min="18" max="18" width="14.7109375" style="1" customWidth="1"/>
    <col min="19" max="19" width="31.7109375" style="1" customWidth="1"/>
    <col min="20" max="20" width="19.42578125" style="1" customWidth="1"/>
    <col min="21" max="21" width="19" style="1" customWidth="1"/>
    <col min="22" max="22" width="20.42578125" style="1" customWidth="1"/>
    <col min="23" max="23" width="20.140625" style="10" customWidth="1"/>
    <col min="24" max="24" width="24.5703125" style="10" customWidth="1"/>
    <col min="25" max="25" width="21" style="10" customWidth="1"/>
    <col min="26" max="26" width="20.28515625" style="10" customWidth="1"/>
    <col min="27" max="28" width="20.42578125" style="10" customWidth="1"/>
    <col min="29" max="29" width="18.28515625" style="10" customWidth="1"/>
    <col min="30" max="16384" width="9.140625" style="10"/>
  </cols>
  <sheetData>
    <row r="1" spans="1:23" ht="46.5" customHeight="1" x14ac:dyDescent="0.25">
      <c r="A1" s="7" t="s">
        <v>548</v>
      </c>
      <c r="B1" s="7" t="s">
        <v>1</v>
      </c>
      <c r="C1" s="7" t="s">
        <v>547</v>
      </c>
      <c r="D1" s="7" t="s">
        <v>1454</v>
      </c>
      <c r="E1" s="8" t="s">
        <v>1482</v>
      </c>
      <c r="F1" s="8" t="s">
        <v>1481</v>
      </c>
      <c r="G1" s="8" t="s">
        <v>1480</v>
      </c>
      <c r="H1" s="9" t="s">
        <v>1455</v>
      </c>
      <c r="I1" s="8" t="s">
        <v>1479</v>
      </c>
      <c r="J1" s="9" t="s">
        <v>1456</v>
      </c>
      <c r="K1" s="8" t="s">
        <v>1478</v>
      </c>
      <c r="L1" s="9" t="s">
        <v>1457</v>
      </c>
      <c r="M1" s="8" t="s">
        <v>1476</v>
      </c>
      <c r="N1" s="9" t="s">
        <v>1458</v>
      </c>
      <c r="O1" s="8" t="s">
        <v>1477</v>
      </c>
      <c r="P1" s="9" t="s">
        <v>1459</v>
      </c>
      <c r="Q1" s="8" t="s">
        <v>1104</v>
      </c>
      <c r="R1" s="8"/>
      <c r="S1" s="8"/>
      <c r="T1" s="8"/>
      <c r="W1" s="1"/>
    </row>
    <row r="2" spans="1:23" x14ac:dyDescent="0.25">
      <c r="A2" s="10" t="str">
        <f>'Municipality Stats'!A2</f>
        <v>001</v>
      </c>
      <c r="B2" s="10" t="str">
        <f>VLOOKUP(A2,'Municipality Stats'!$A$2:$B$273,2,FALSE)</f>
        <v>Town</v>
      </c>
      <c r="C2" s="10">
        <f>VLOOKUP(A2,'Municipality Stats'!$A$2:$C$273,3,FALSE)</f>
        <v>1</v>
      </c>
      <c r="D2" s="4">
        <v>529500</v>
      </c>
      <c r="E2" s="23">
        <f>D2*Controls!$A$2</f>
        <v>105900</v>
      </c>
      <c r="F2" s="24">
        <f>D2*Controls!$D$2</f>
        <v>79425</v>
      </c>
      <c r="G2" s="24">
        <f>D2*Controls!$G$2</f>
        <v>52950</v>
      </c>
      <c r="H2" s="2">
        <v>52420.5</v>
      </c>
      <c r="I2" s="24">
        <f>D2*Controls!$E$2</f>
        <v>74130</v>
      </c>
      <c r="J2" s="2">
        <v>75612.600000000006</v>
      </c>
      <c r="K2" s="24">
        <f>D2*Controls!$B$2</f>
        <v>31770</v>
      </c>
      <c r="L2" s="2">
        <v>30816.9</v>
      </c>
      <c r="M2" s="24">
        <f>D2*Controls!$C$2</f>
        <v>63540</v>
      </c>
      <c r="N2" s="2">
        <v>64810.8</v>
      </c>
      <c r="O2" s="24">
        <f>D2*Controls!$F$2</f>
        <v>121785</v>
      </c>
      <c r="P2" s="2">
        <v>119349.3</v>
      </c>
      <c r="Q2" s="24">
        <f>D2-E2-F2-H2-J2-L2-N2-P2</f>
        <v>1164.8999999999942</v>
      </c>
      <c r="R2" s="24"/>
    </row>
    <row r="3" spans="1:23" x14ac:dyDescent="0.25">
      <c r="A3" s="10" t="str">
        <f>'Municipality Stats'!A3</f>
        <v>002</v>
      </c>
      <c r="B3" s="10" t="str">
        <f>VLOOKUP(A3,'Municipality Stats'!$A$2:$B$273,2,FALSE)</f>
        <v>Town</v>
      </c>
      <c r="C3" s="10">
        <f>VLOOKUP(A3,'Municipality Stats'!$A$2:$C$273,3,FALSE)</f>
        <v>1</v>
      </c>
      <c r="D3" s="4">
        <v>163800</v>
      </c>
      <c r="E3" s="23">
        <f>D3*Controls!$A$2</f>
        <v>32760</v>
      </c>
      <c r="F3" s="24">
        <f>D3*Controls!$D$2</f>
        <v>24570</v>
      </c>
      <c r="G3" s="24">
        <f>D3*Controls!$G$2</f>
        <v>16380</v>
      </c>
      <c r="H3" s="2">
        <v>15888.6</v>
      </c>
      <c r="I3" s="24">
        <f>D3*Controls!$E$2</f>
        <v>22932.000000000004</v>
      </c>
      <c r="J3" s="2">
        <v>22244.04</v>
      </c>
      <c r="K3" s="24">
        <f>D3*Controls!$B$2</f>
        <v>9828</v>
      </c>
      <c r="L3" s="2">
        <v>9828</v>
      </c>
      <c r="M3" s="24">
        <f>D3*Controls!$C$2</f>
        <v>19656</v>
      </c>
      <c r="N3" s="2">
        <v>20049.12</v>
      </c>
      <c r="O3" s="24">
        <f>D3*Controls!$F$2</f>
        <v>37674</v>
      </c>
      <c r="P3" s="2">
        <v>37297.26</v>
      </c>
      <c r="Q3" s="24">
        <f>D3-E3-F3-H3-J3-L3-N3-P3</f>
        <v>1162.9799999999886</v>
      </c>
      <c r="R3" s="24"/>
    </row>
    <row r="4" spans="1:23" x14ac:dyDescent="0.25">
      <c r="A4" s="10" t="str">
        <f>'Municipality Stats'!A4</f>
        <v>003</v>
      </c>
      <c r="B4" s="10" t="str">
        <f>VLOOKUP(A4,'Municipality Stats'!$A$2:$B$273,2,FALSE)</f>
        <v>Town</v>
      </c>
      <c r="C4" s="10">
        <f>VLOOKUP(A4,'Municipality Stats'!$A$2:$C$273,3,FALSE)</f>
        <v>7</v>
      </c>
      <c r="D4" s="4">
        <v>259600</v>
      </c>
      <c r="E4" s="23">
        <f>D4*Controls!$A$2</f>
        <v>51920</v>
      </c>
      <c r="F4" s="24">
        <f>D4*Controls!$D$2</f>
        <v>38940</v>
      </c>
      <c r="G4" s="24">
        <f>D4*Controls!$G$2</f>
        <v>25960</v>
      </c>
      <c r="H4" s="2">
        <v>25181.200000000001</v>
      </c>
      <c r="I4" s="24">
        <f>D4*Controls!$E$2</f>
        <v>36344</v>
      </c>
      <c r="J4" s="2">
        <v>37434.32</v>
      </c>
      <c r="K4" s="24">
        <f>D4*Controls!$B$2</f>
        <v>15576</v>
      </c>
      <c r="L4" s="2">
        <v>16043.28</v>
      </c>
      <c r="M4" s="24">
        <f>D4*Controls!$C$2</f>
        <v>31152</v>
      </c>
      <c r="N4" s="2">
        <v>31775.040000000001</v>
      </c>
      <c r="O4" s="24">
        <f>D4*Controls!$F$2</f>
        <v>59708</v>
      </c>
      <c r="P4" s="2">
        <v>60305.08</v>
      </c>
      <c r="Q4" s="24">
        <f>D4-E4-F4-H4-J4-L4-N4-P4</f>
        <v>-1998.9200000000201</v>
      </c>
      <c r="R4" s="24"/>
    </row>
    <row r="5" spans="1:23" x14ac:dyDescent="0.25">
      <c r="A5" s="10" t="str">
        <f>'Municipality Stats'!A5</f>
        <v>004</v>
      </c>
      <c r="B5" s="10" t="str">
        <f>VLOOKUP(A5,'Municipality Stats'!$A$2:$B$273,2,FALSE)</f>
        <v>Town</v>
      </c>
      <c r="C5" s="10">
        <f>VLOOKUP(A5,'Municipality Stats'!$A$2:$C$273,3,FALSE)</f>
        <v>8</v>
      </c>
      <c r="D5" s="4">
        <v>214200</v>
      </c>
      <c r="E5" s="23">
        <f>D5*Controls!$A$2</f>
        <v>42840</v>
      </c>
      <c r="F5" s="24">
        <f>D5*Controls!$D$2</f>
        <v>32130</v>
      </c>
      <c r="G5" s="24">
        <f>D5*Controls!$G$2</f>
        <v>21420</v>
      </c>
      <c r="H5" s="2">
        <v>21420</v>
      </c>
      <c r="I5" s="24">
        <f>D5*Controls!$E$2</f>
        <v>29988.000000000004</v>
      </c>
      <c r="J5" s="2">
        <v>29988</v>
      </c>
      <c r="K5" s="24">
        <f>D5*Controls!$B$2</f>
        <v>12852</v>
      </c>
      <c r="L5" s="2">
        <v>12980.52</v>
      </c>
      <c r="M5" s="24">
        <f>D5*Controls!$C$2</f>
        <v>25704</v>
      </c>
      <c r="N5" s="2">
        <v>25961.040000000001</v>
      </c>
      <c r="O5" s="24">
        <f>D5*Controls!$F$2</f>
        <v>49266</v>
      </c>
      <c r="P5" s="2">
        <v>47788.02</v>
      </c>
      <c r="Q5" s="24">
        <f>D5-E5-F5-H5-J5-L5-N5-P5</f>
        <v>1092.4199999999983</v>
      </c>
      <c r="R5" s="24"/>
    </row>
    <row r="6" spans="1:23" x14ac:dyDescent="0.25">
      <c r="A6" s="10" t="str">
        <f>'Municipality Stats'!A6</f>
        <v>005</v>
      </c>
      <c r="B6" s="10" t="str">
        <f>VLOOKUP(A6,'Municipality Stats'!$A$2:$B$273,2,FALSE)</f>
        <v>Town</v>
      </c>
      <c r="C6" s="10">
        <f>VLOOKUP(A6,'Municipality Stats'!$A$2:$C$273,3,FALSE)</f>
        <v>5</v>
      </c>
      <c r="D6" s="4">
        <v>34250</v>
      </c>
      <c r="E6" s="23">
        <f>D6*Controls!$A$2</f>
        <v>6850</v>
      </c>
      <c r="F6" s="24">
        <f>D6*Controls!$D$2</f>
        <v>5137.5</v>
      </c>
      <c r="G6" s="24">
        <f>D6*Controls!$G$2</f>
        <v>3425</v>
      </c>
      <c r="H6" s="2">
        <v>3493.5</v>
      </c>
      <c r="I6" s="24">
        <f>D6*Controls!$E$2</f>
        <v>4795.0000000000009</v>
      </c>
      <c r="J6" s="2">
        <v>4842.95</v>
      </c>
      <c r="K6" s="24">
        <f>D6*Controls!$B$2</f>
        <v>2055</v>
      </c>
      <c r="L6" s="2">
        <v>1993.35</v>
      </c>
      <c r="M6" s="24">
        <f>D6*Controls!$C$2</f>
        <v>4110</v>
      </c>
      <c r="N6" s="2">
        <v>4068.9</v>
      </c>
      <c r="O6" s="24">
        <f>D6*Controls!$F$2</f>
        <v>7877.5</v>
      </c>
      <c r="P6" s="2">
        <v>7719.95</v>
      </c>
      <c r="Q6" s="24">
        <f>D6-E6-F6-H6-J6-L6-N6-P6</f>
        <v>143.84999999999945</v>
      </c>
      <c r="R6" s="24"/>
    </row>
    <row r="7" spans="1:23" x14ac:dyDescent="0.25">
      <c r="A7" s="10" t="str">
        <f>'Municipality Stats'!A7</f>
        <v>006</v>
      </c>
      <c r="B7" s="10" t="str">
        <f>VLOOKUP(A7,'Municipality Stats'!$A$2:$B$273,2,FALSE)</f>
        <v>Town</v>
      </c>
      <c r="C7" s="10">
        <f>VLOOKUP(A7,'Municipality Stats'!$A$2:$C$273,3,FALSE)</f>
        <v>0</v>
      </c>
      <c r="D7" s="4">
        <v>19800</v>
      </c>
      <c r="E7" s="23">
        <f>D7*Controls!$A$2</f>
        <v>3960</v>
      </c>
      <c r="F7" s="24">
        <f>D7*Controls!$D$2</f>
        <v>2970</v>
      </c>
      <c r="G7" s="24">
        <f>D7*Controls!$G$2</f>
        <v>1980</v>
      </c>
      <c r="H7" s="2">
        <v>2039.4</v>
      </c>
      <c r="I7" s="24">
        <f>D7*Controls!$E$2</f>
        <v>2772.0000000000005</v>
      </c>
      <c r="J7" s="2">
        <v>2799.72</v>
      </c>
      <c r="K7" s="24">
        <f>D7*Controls!$B$2</f>
        <v>1188</v>
      </c>
      <c r="L7" s="2">
        <v>1223.6400000000001</v>
      </c>
      <c r="M7" s="24">
        <f>D7*Controls!$C$2</f>
        <v>2376</v>
      </c>
      <c r="N7" s="2">
        <v>2447.2800000000002</v>
      </c>
      <c r="O7" s="24">
        <f>D7*Controls!$F$2</f>
        <v>4554</v>
      </c>
      <c r="P7" s="2">
        <v>4599.54</v>
      </c>
      <c r="Q7" s="24">
        <f>D7-E7-F7-H7-J7-L7-N7-P7</f>
        <v>-239.57999999999902</v>
      </c>
      <c r="R7" s="24"/>
    </row>
    <row r="8" spans="1:23" x14ac:dyDescent="0.25">
      <c r="A8" s="10" t="str">
        <f>'Municipality Stats'!A8</f>
        <v>007</v>
      </c>
      <c r="B8" s="10" t="str">
        <f>VLOOKUP(A8,'Municipality Stats'!$A$2:$B$273,2,FALSE)</f>
        <v>Town</v>
      </c>
      <c r="C8" s="10">
        <f>VLOOKUP(A8,'Municipality Stats'!$A$2:$C$273,3,FALSE)</f>
        <v>0</v>
      </c>
      <c r="D8" s="4">
        <v>303765</v>
      </c>
      <c r="E8" s="23">
        <f>D8*Controls!$A$2</f>
        <v>60753</v>
      </c>
      <c r="F8" s="24">
        <f>D8*Controls!$D$2</f>
        <v>45564.75</v>
      </c>
      <c r="G8" s="24">
        <f>D8*Controls!$G$2</f>
        <v>30376.5</v>
      </c>
      <c r="H8" s="2">
        <v>30680.27</v>
      </c>
      <c r="I8" s="24">
        <f>D8*Controls!$E$2</f>
        <v>42527.100000000006</v>
      </c>
      <c r="J8" s="2">
        <v>43802.91</v>
      </c>
      <c r="K8" s="24">
        <f>D8*Controls!$B$2</f>
        <v>18225.899999999998</v>
      </c>
      <c r="L8" s="2">
        <v>18043.64</v>
      </c>
      <c r="M8" s="24">
        <f>D8*Controls!$C$2</f>
        <v>36451.799999999996</v>
      </c>
      <c r="N8" s="2">
        <v>36087.279999999999</v>
      </c>
      <c r="O8" s="24">
        <f>D8*Controls!$F$2</f>
        <v>69865.95</v>
      </c>
      <c r="P8" s="2">
        <v>68468.63</v>
      </c>
      <c r="Q8" s="24">
        <f>D8-E8-F8-H8-J8-L8-N8-P8</f>
        <v>364.52000000000407</v>
      </c>
      <c r="R8" s="24"/>
    </row>
    <row r="9" spans="1:23" x14ac:dyDescent="0.25">
      <c r="A9" s="10" t="str">
        <f>'Municipality Stats'!A9</f>
        <v>008</v>
      </c>
      <c r="B9" s="10" t="str">
        <f>VLOOKUP(A9,'Municipality Stats'!$A$2:$B$273,2,FALSE)</f>
        <v>Town</v>
      </c>
      <c r="C9" s="10">
        <f>VLOOKUP(A9,'Municipality Stats'!$A$2:$C$273,3,FALSE)</f>
        <v>4</v>
      </c>
      <c r="D9" s="4">
        <v>99900</v>
      </c>
      <c r="E9" s="23">
        <f>D9*Controls!$A$2</f>
        <v>19980</v>
      </c>
      <c r="F9" s="24">
        <f>D9*Controls!$D$2</f>
        <v>14985</v>
      </c>
      <c r="G9" s="24">
        <f>D9*Controls!$G$2</f>
        <v>9990</v>
      </c>
      <c r="H9" s="2">
        <v>9790.2000000000007</v>
      </c>
      <c r="I9" s="24">
        <f>D9*Controls!$E$2</f>
        <v>13986.000000000002</v>
      </c>
      <c r="J9" s="2">
        <v>13986</v>
      </c>
      <c r="K9" s="24">
        <f>D9*Controls!$B$2</f>
        <v>5994</v>
      </c>
      <c r="L9" s="2">
        <v>6113.88</v>
      </c>
      <c r="M9" s="24">
        <f>D9*Controls!$C$2</f>
        <v>11988</v>
      </c>
      <c r="N9" s="2">
        <v>12227.76</v>
      </c>
      <c r="O9" s="24">
        <f>D9*Controls!$F$2</f>
        <v>22977</v>
      </c>
      <c r="P9" s="2">
        <v>22287.69</v>
      </c>
      <c r="Q9" s="24">
        <f>D9-E9-F9-H9-J9-L9-N9-P9</f>
        <v>529.4700000000048</v>
      </c>
      <c r="R9" s="24"/>
      <c r="S9" s="24"/>
      <c r="T9" s="24"/>
      <c r="U9" s="24"/>
      <c r="V9" s="24"/>
    </row>
    <row r="10" spans="1:23" x14ac:dyDescent="0.25">
      <c r="A10" s="10" t="str">
        <f>'Municipality Stats'!A10</f>
        <v>009</v>
      </c>
      <c r="B10" s="10" t="str">
        <f>VLOOKUP(A10,'Municipality Stats'!$A$2:$B$273,2,FALSE)</f>
        <v>Town</v>
      </c>
      <c r="C10" s="10">
        <f>VLOOKUP(A10,'Municipality Stats'!$A$2:$C$273,3,FALSE)</f>
        <v>0</v>
      </c>
      <c r="D10" s="4">
        <v>15600</v>
      </c>
      <c r="E10" s="23">
        <f>D10*Controls!$A$2</f>
        <v>3120</v>
      </c>
      <c r="F10" s="24">
        <f>D10*Controls!$D$2</f>
        <v>2340</v>
      </c>
      <c r="G10" s="24">
        <f>D10*Controls!$G$2</f>
        <v>1560</v>
      </c>
      <c r="H10" s="2">
        <v>1544.4</v>
      </c>
      <c r="I10" s="24">
        <f>D10*Controls!$E$2</f>
        <v>2184</v>
      </c>
      <c r="J10" s="2">
        <v>2249.52</v>
      </c>
      <c r="K10" s="24">
        <f>D10*Controls!$B$2</f>
        <v>936</v>
      </c>
      <c r="L10" s="2">
        <v>907.92</v>
      </c>
      <c r="M10" s="24">
        <f>D10*Controls!$C$2</f>
        <v>1872</v>
      </c>
      <c r="N10" s="2">
        <v>1909.44</v>
      </c>
      <c r="O10" s="24">
        <f>D10*Controls!$F$2</f>
        <v>3588</v>
      </c>
      <c r="P10" s="2">
        <v>3516.24</v>
      </c>
      <c r="Q10" s="24">
        <f>D10-E10-F10-H10-J10-L10-N10-P10</f>
        <v>12.480000000000018</v>
      </c>
      <c r="R10" s="24"/>
      <c r="S10" s="24"/>
      <c r="T10" s="24"/>
      <c r="U10" s="24"/>
      <c r="V10" s="24"/>
    </row>
    <row r="11" spans="1:23" x14ac:dyDescent="0.25">
      <c r="A11" s="10" t="str">
        <f>'Municipality Stats'!A11</f>
        <v>010</v>
      </c>
      <c r="B11" s="10" t="str">
        <f>VLOOKUP(A11,'Municipality Stats'!$A$2:$B$273,2,FALSE)</f>
        <v>Town</v>
      </c>
      <c r="C11" s="10">
        <f>VLOOKUP(A11,'Municipality Stats'!$A$2:$C$273,3,FALSE)</f>
        <v>8</v>
      </c>
      <c r="D11" s="4">
        <v>107400</v>
      </c>
      <c r="E11" s="23">
        <f>D11*Controls!$A$2</f>
        <v>21480</v>
      </c>
      <c r="F11" s="24">
        <f>D11*Controls!$D$2</f>
        <v>16110</v>
      </c>
      <c r="G11" s="24">
        <f>D11*Controls!$G$2</f>
        <v>10740</v>
      </c>
      <c r="H11" s="2">
        <v>11062.2</v>
      </c>
      <c r="I11" s="24">
        <f>D11*Controls!$E$2</f>
        <v>15036.000000000002</v>
      </c>
      <c r="J11" s="2">
        <v>14584.92</v>
      </c>
      <c r="K11" s="24">
        <f>D11*Controls!$B$2</f>
        <v>6444</v>
      </c>
      <c r="L11" s="2">
        <v>6637.32</v>
      </c>
      <c r="M11" s="24">
        <f>D11*Controls!$C$2</f>
        <v>12888</v>
      </c>
      <c r="N11" s="2">
        <v>12759.12</v>
      </c>
      <c r="O11" s="24">
        <f>D11*Controls!$F$2</f>
        <v>24702</v>
      </c>
      <c r="P11" s="2">
        <v>24454.98</v>
      </c>
      <c r="Q11" s="24">
        <f>D11-E11-F11-H11-J11-L11-N11-P11</f>
        <v>311.46000000000276</v>
      </c>
      <c r="R11" s="24"/>
      <c r="S11" s="24"/>
      <c r="T11" s="24"/>
      <c r="U11" s="24"/>
      <c r="V11" s="24"/>
    </row>
    <row r="12" spans="1:23" x14ac:dyDescent="0.25">
      <c r="A12" s="10" t="str">
        <f>'Municipality Stats'!A12</f>
        <v>011</v>
      </c>
      <c r="B12" s="10" t="str">
        <f>VLOOKUP(A12,'Municipality Stats'!$A$2:$B$273,2,FALSE)</f>
        <v>Town</v>
      </c>
      <c r="C12" s="10">
        <f>VLOOKUP(A12,'Municipality Stats'!$A$2:$C$273,3,FALSE)</f>
        <v>3</v>
      </c>
      <c r="D12" s="4">
        <v>274750</v>
      </c>
      <c r="E12" s="23">
        <f>D12*Controls!$A$2</f>
        <v>54950</v>
      </c>
      <c r="F12" s="24">
        <f>D12*Controls!$D$2</f>
        <v>41212.5</v>
      </c>
      <c r="G12" s="24">
        <f>D12*Controls!$G$2</f>
        <v>27475</v>
      </c>
      <c r="H12" s="2">
        <v>26650.75</v>
      </c>
      <c r="I12" s="24">
        <f>D12*Controls!$E$2</f>
        <v>38465.000000000007</v>
      </c>
      <c r="J12" s="2">
        <v>38080.35</v>
      </c>
      <c r="K12" s="24">
        <f>D12*Controls!$B$2</f>
        <v>16485</v>
      </c>
      <c r="L12" s="2">
        <v>16649.849999999999</v>
      </c>
      <c r="M12" s="24">
        <f>D12*Controls!$C$2</f>
        <v>32970</v>
      </c>
      <c r="N12" s="2">
        <v>33959.1</v>
      </c>
      <c r="O12" s="24">
        <f>D12*Controls!$F$2</f>
        <v>63192.5</v>
      </c>
      <c r="P12" s="2">
        <v>63192.5</v>
      </c>
      <c r="Q12" s="24">
        <f>D12-E12-F12-H12-J12-L12-N12-P12</f>
        <v>54.949999999989814</v>
      </c>
      <c r="R12" s="24"/>
      <c r="S12" s="24"/>
      <c r="T12" s="24"/>
      <c r="U12" s="24"/>
      <c r="V12" s="24"/>
    </row>
    <row r="13" spans="1:23" x14ac:dyDescent="0.25">
      <c r="A13" s="10" t="str">
        <f>'Municipality Stats'!A13</f>
        <v>012</v>
      </c>
      <c r="B13" s="10" t="str">
        <f>VLOOKUP(A13,'Municipality Stats'!$A$2:$B$273,2,FALSE)</f>
        <v>City</v>
      </c>
      <c r="C13" s="10">
        <f>VLOOKUP(A13,'Municipality Stats'!$A$2:$C$273,3,FALSE)</f>
        <v>9</v>
      </c>
      <c r="D13" s="4">
        <v>14873950</v>
      </c>
      <c r="E13" s="23">
        <f>D13*Controls!$A$2</f>
        <v>2974790</v>
      </c>
      <c r="F13" s="24">
        <f>D13*Controls!$D$2</f>
        <v>2231092.5</v>
      </c>
      <c r="G13" s="24">
        <f>D13*Controls!$G$2</f>
        <v>1487395</v>
      </c>
      <c r="H13" s="2">
        <v>1532016.85</v>
      </c>
      <c r="I13" s="24">
        <f>D13*Controls!$E$2</f>
        <v>2082353.0000000002</v>
      </c>
      <c r="J13" s="2">
        <v>2103176.5299999998</v>
      </c>
      <c r="K13" s="24">
        <f>D13*Controls!$B$2</f>
        <v>892437</v>
      </c>
      <c r="L13" s="2">
        <v>883512.63</v>
      </c>
      <c r="M13" s="24">
        <f>D13*Controls!$C$2</f>
        <v>1784874</v>
      </c>
      <c r="N13" s="2">
        <v>1820571.48</v>
      </c>
      <c r="O13" s="24">
        <f>D13*Controls!$F$2</f>
        <v>3421008.5</v>
      </c>
      <c r="P13" s="2">
        <v>3352588.33</v>
      </c>
      <c r="Q13" s="24">
        <f>D13-E13-F13-H13-J13-L13-N13-P13</f>
        <v>-23798.319999998901</v>
      </c>
      <c r="R13" s="24"/>
      <c r="S13" s="24"/>
      <c r="T13" s="24"/>
      <c r="U13" s="24"/>
      <c r="V13" s="24"/>
    </row>
    <row r="14" spans="1:23" x14ac:dyDescent="0.25">
      <c r="A14" s="10" t="str">
        <f>'Municipality Stats'!A14</f>
        <v>013</v>
      </c>
      <c r="B14" s="10" t="str">
        <f>VLOOKUP(A14,'Municipality Stats'!$A$2:$B$273,2,FALSE)</f>
        <v>Town</v>
      </c>
      <c r="C14" s="10">
        <f>VLOOKUP(A14,'Municipality Stats'!$A$2:$C$273,3,FALSE)</f>
        <v>2</v>
      </c>
      <c r="D14" s="4">
        <v>368550</v>
      </c>
      <c r="E14" s="23">
        <f>D14*Controls!$A$2</f>
        <v>73710</v>
      </c>
      <c r="F14" s="24">
        <f>D14*Controls!$D$2</f>
        <v>55282.5</v>
      </c>
      <c r="G14" s="24">
        <f>D14*Controls!$G$2</f>
        <v>36855</v>
      </c>
      <c r="H14" s="2">
        <v>36117.9</v>
      </c>
      <c r="I14" s="24">
        <f>D14*Controls!$E$2</f>
        <v>51597.000000000007</v>
      </c>
      <c r="J14" s="2">
        <v>52628.94</v>
      </c>
      <c r="K14" s="24">
        <f>D14*Controls!$B$2</f>
        <v>22113</v>
      </c>
      <c r="L14" s="2">
        <v>22776.39</v>
      </c>
      <c r="M14" s="24">
        <f>D14*Controls!$C$2</f>
        <v>44226</v>
      </c>
      <c r="N14" s="2">
        <v>43341.48</v>
      </c>
      <c r="O14" s="24">
        <f>D14*Controls!$F$2</f>
        <v>84766.5</v>
      </c>
      <c r="P14" s="2">
        <v>86461.83</v>
      </c>
      <c r="Q14" s="24">
        <f>D14-E14-F14-H14-J14-L14-N14-P14</f>
        <v>-1769.0399999999936</v>
      </c>
      <c r="R14" s="24"/>
      <c r="S14" s="24"/>
      <c r="T14" s="24"/>
      <c r="U14" s="24"/>
      <c r="V14" s="24"/>
    </row>
    <row r="15" spans="1:23" x14ac:dyDescent="0.25">
      <c r="A15" s="10" t="str">
        <f>'Municipality Stats'!A15</f>
        <v>014</v>
      </c>
      <c r="B15" s="10" t="str">
        <f>VLOOKUP(A15,'Municipality Stats'!$A$2:$B$273,2,FALSE)</f>
        <v>Town</v>
      </c>
      <c r="C15" s="10">
        <f>VLOOKUP(A15,'Municipality Stats'!$A$2:$C$273,3,FALSE)</f>
        <v>8</v>
      </c>
      <c r="D15" s="4">
        <v>166800</v>
      </c>
      <c r="E15" s="23">
        <f>D15*Controls!$A$2</f>
        <v>33360</v>
      </c>
      <c r="F15" s="24">
        <f>D15*Controls!$D$2</f>
        <v>25020</v>
      </c>
      <c r="G15" s="24">
        <f>D15*Controls!$G$2</f>
        <v>16680</v>
      </c>
      <c r="H15" s="2">
        <v>16179.6</v>
      </c>
      <c r="I15" s="24">
        <f>D15*Controls!$E$2</f>
        <v>23352.000000000004</v>
      </c>
      <c r="J15" s="2">
        <v>23118.48</v>
      </c>
      <c r="K15" s="24">
        <f>D15*Controls!$B$2</f>
        <v>10008</v>
      </c>
      <c r="L15" s="2">
        <v>10008</v>
      </c>
      <c r="M15" s="24">
        <f>D15*Controls!$C$2</f>
        <v>20016</v>
      </c>
      <c r="N15" s="2">
        <v>19815.84</v>
      </c>
      <c r="O15" s="24">
        <f>D15*Controls!$F$2</f>
        <v>38364</v>
      </c>
      <c r="P15" s="2">
        <v>39131.279999999999</v>
      </c>
      <c r="Q15" s="24">
        <f>D15-E15-F15-H15-J15-L15-N15-P15</f>
        <v>166.80000000000291</v>
      </c>
      <c r="R15" s="24"/>
      <c r="S15" s="24"/>
      <c r="T15" s="24"/>
      <c r="U15" s="24"/>
      <c r="V15" s="24"/>
    </row>
    <row r="16" spans="1:23" x14ac:dyDescent="0.25">
      <c r="A16" s="10" t="str">
        <f>'Municipality Stats'!A16</f>
        <v>015</v>
      </c>
      <c r="B16" s="10" t="str">
        <f>VLOOKUP(A16,'Municipality Stats'!$A$2:$B$273,2,FALSE)</f>
        <v>Town</v>
      </c>
      <c r="C16" s="10">
        <f>VLOOKUP(A16,'Municipality Stats'!$A$2:$C$273,3,FALSE)</f>
        <v>3</v>
      </c>
      <c r="D16" s="4">
        <v>47250</v>
      </c>
      <c r="E16" s="23">
        <f>D16*Controls!$A$2</f>
        <v>9450</v>
      </c>
      <c r="F16" s="24">
        <f>D16*Controls!$D$2</f>
        <v>7087.5</v>
      </c>
      <c r="G16" s="24">
        <f>D16*Controls!$G$2</f>
        <v>4725</v>
      </c>
      <c r="H16" s="2">
        <v>4772.25</v>
      </c>
      <c r="I16" s="24">
        <f>D16*Controls!$E$2</f>
        <v>6615.0000000000009</v>
      </c>
      <c r="J16" s="2">
        <v>6747.3</v>
      </c>
      <c r="K16" s="24">
        <f>D16*Controls!$B$2</f>
        <v>2835</v>
      </c>
      <c r="L16" s="2">
        <v>2749.95</v>
      </c>
      <c r="M16" s="24">
        <f>D16*Controls!$C$2</f>
        <v>5670</v>
      </c>
      <c r="N16" s="2">
        <v>5783.4</v>
      </c>
      <c r="O16" s="24">
        <f>D16*Controls!$F$2</f>
        <v>10867.5</v>
      </c>
      <c r="P16" s="2">
        <v>10867.5</v>
      </c>
      <c r="Q16" s="24">
        <f>D16-E16-F16-H16-J16-L16-N16-P16</f>
        <v>-207.89999999999964</v>
      </c>
      <c r="R16" s="24"/>
      <c r="S16" s="24"/>
      <c r="T16" s="24"/>
      <c r="U16" s="24"/>
      <c r="V16" s="24"/>
    </row>
    <row r="17" spans="1:22" x14ac:dyDescent="0.25">
      <c r="A17" s="10" t="str">
        <f>'Municipality Stats'!A17</f>
        <v>016</v>
      </c>
      <c r="B17" s="10" t="str">
        <f>VLOOKUP(A17,'Municipality Stats'!$A$2:$B$273,2,FALSE)</f>
        <v>Town</v>
      </c>
      <c r="C17" s="10">
        <f>VLOOKUP(A17,'Municipality Stats'!$A$2:$C$273,3,FALSE)</f>
        <v>5</v>
      </c>
      <c r="D17" s="4">
        <v>906000</v>
      </c>
      <c r="E17" s="23">
        <f>D17*Controls!$A$2</f>
        <v>181200</v>
      </c>
      <c r="F17" s="24">
        <f>D17*Controls!$D$2</f>
        <v>135900</v>
      </c>
      <c r="G17" s="24">
        <f>D17*Controls!$G$2</f>
        <v>90600</v>
      </c>
      <c r="H17" s="2">
        <v>89694</v>
      </c>
      <c r="I17" s="24">
        <f>D17*Controls!$E$2</f>
        <v>126840.00000000001</v>
      </c>
      <c r="J17" s="2">
        <v>126840</v>
      </c>
      <c r="K17" s="24">
        <f>D17*Controls!$B$2</f>
        <v>54360</v>
      </c>
      <c r="L17" s="2">
        <v>53816.4</v>
      </c>
      <c r="M17" s="24">
        <f>D17*Controls!$C$2</f>
        <v>108720</v>
      </c>
      <c r="N17" s="2">
        <v>106545.60000000001</v>
      </c>
      <c r="O17" s="24">
        <f>D17*Controls!$F$2</f>
        <v>208380</v>
      </c>
      <c r="P17" s="2">
        <v>212547.6</v>
      </c>
      <c r="Q17" s="24">
        <f>D17-E17-F17-H17-J17-L17-N17-P17</f>
        <v>-543.60000000003492</v>
      </c>
      <c r="R17" s="24"/>
      <c r="S17" s="24"/>
      <c r="T17" s="24"/>
      <c r="U17" s="24"/>
      <c r="V17" s="24"/>
    </row>
    <row r="18" spans="1:22" x14ac:dyDescent="0.25">
      <c r="A18" s="10" t="str">
        <f>'Municipality Stats'!A18</f>
        <v>017</v>
      </c>
      <c r="B18" s="10" t="str">
        <f>VLOOKUP(A18,'Municipality Stats'!$A$2:$B$273,2,FALSE)</f>
        <v>Town</v>
      </c>
      <c r="C18" s="10">
        <f>VLOOKUP(A18,'Municipality Stats'!$A$2:$C$273,3,FALSE)</f>
        <v>7</v>
      </c>
      <c r="D18" s="4">
        <v>24000</v>
      </c>
      <c r="E18" s="23">
        <f>D18*Controls!$A$2</f>
        <v>4800</v>
      </c>
      <c r="F18" s="24">
        <f>D18*Controls!$D$2</f>
        <v>3600</v>
      </c>
      <c r="G18" s="24">
        <f>D18*Controls!$G$2</f>
        <v>2400</v>
      </c>
      <c r="H18" s="2">
        <v>2400</v>
      </c>
      <c r="I18" s="24">
        <f>D18*Controls!$E$2</f>
        <v>3360.0000000000005</v>
      </c>
      <c r="J18" s="2">
        <v>3427.2</v>
      </c>
      <c r="K18" s="24">
        <f>D18*Controls!$B$2</f>
        <v>1440</v>
      </c>
      <c r="L18" s="2">
        <v>1396.8</v>
      </c>
      <c r="M18" s="24">
        <f>D18*Controls!$C$2</f>
        <v>2880</v>
      </c>
      <c r="N18" s="2">
        <v>2851.2</v>
      </c>
      <c r="O18" s="24">
        <f>D18*Controls!$F$2</f>
        <v>5520</v>
      </c>
      <c r="P18" s="2">
        <v>5520</v>
      </c>
      <c r="Q18" s="24">
        <f>D18-E18-F18-H18-J18-L18-N18-P18</f>
        <v>4.8000000000001819</v>
      </c>
      <c r="R18" s="24"/>
      <c r="S18" s="24"/>
      <c r="T18" s="24"/>
      <c r="U18" s="24"/>
      <c r="V18" s="24"/>
    </row>
    <row r="19" spans="1:22" x14ac:dyDescent="0.25">
      <c r="A19" s="10" t="str">
        <f>'Municipality Stats'!A19</f>
        <v>018</v>
      </c>
      <c r="B19" s="10" t="str">
        <f>VLOOKUP(A19,'Municipality Stats'!$A$2:$B$273,2,FALSE)</f>
        <v>Town</v>
      </c>
      <c r="C19" s="10">
        <f>VLOOKUP(A19,'Municipality Stats'!$A$2:$C$273,3,FALSE)</f>
        <v>2</v>
      </c>
      <c r="D19" s="4">
        <v>216000</v>
      </c>
      <c r="E19" s="23">
        <f>D19*Controls!$A$2</f>
        <v>43200</v>
      </c>
      <c r="F19" s="24">
        <f>D19*Controls!$D$2</f>
        <v>32400</v>
      </c>
      <c r="G19" s="24">
        <f>D19*Controls!$G$2</f>
        <v>21600</v>
      </c>
      <c r="H19" s="2">
        <v>21168</v>
      </c>
      <c r="I19" s="24">
        <f>D19*Controls!$E$2</f>
        <v>30240.000000000004</v>
      </c>
      <c r="J19" s="2">
        <v>30844.799999999999</v>
      </c>
      <c r="K19" s="24">
        <f>D19*Controls!$B$2</f>
        <v>12960</v>
      </c>
      <c r="L19" s="2">
        <v>12571.2</v>
      </c>
      <c r="M19" s="24">
        <f>D19*Controls!$C$2</f>
        <v>25920</v>
      </c>
      <c r="N19" s="2">
        <v>25920</v>
      </c>
      <c r="O19" s="24">
        <f>D19*Controls!$F$2</f>
        <v>49680</v>
      </c>
      <c r="P19" s="2">
        <v>49183.199999999997</v>
      </c>
      <c r="Q19" s="24">
        <f>D19-E19-F19-H19-J19-L19-N19-P19</f>
        <v>712.80000000000291</v>
      </c>
      <c r="R19" s="24"/>
      <c r="S19" s="24"/>
      <c r="T19" s="24"/>
      <c r="U19" s="24"/>
      <c r="V19" s="24"/>
    </row>
    <row r="20" spans="1:22" x14ac:dyDescent="0.25">
      <c r="A20" s="10" t="str">
        <f>'Municipality Stats'!A20</f>
        <v>019</v>
      </c>
      <c r="B20" s="10" t="str">
        <f>VLOOKUP(A20,'Municipality Stats'!$A$2:$B$273,2,FALSE)</f>
        <v>Town</v>
      </c>
      <c r="C20" s="10">
        <f>VLOOKUP(A20,'Municipality Stats'!$A$2:$C$273,3,FALSE)</f>
        <v>5</v>
      </c>
      <c r="D20" s="4">
        <v>250800</v>
      </c>
      <c r="E20" s="23">
        <f>D20*Controls!$A$2</f>
        <v>50160</v>
      </c>
      <c r="F20" s="24">
        <f>D20*Controls!$D$2</f>
        <v>37620</v>
      </c>
      <c r="G20" s="24">
        <f>D20*Controls!$G$2</f>
        <v>25080</v>
      </c>
      <c r="H20" s="2">
        <v>25330.799999999999</v>
      </c>
      <c r="I20" s="24">
        <f>D20*Controls!$E$2</f>
        <v>35112</v>
      </c>
      <c r="J20" s="2">
        <v>35112</v>
      </c>
      <c r="K20" s="24">
        <f>D20*Controls!$B$2</f>
        <v>15048</v>
      </c>
      <c r="L20" s="2">
        <v>15499.44</v>
      </c>
      <c r="M20" s="24">
        <f>D20*Controls!$C$2</f>
        <v>30096</v>
      </c>
      <c r="N20" s="2">
        <v>30697.919999999998</v>
      </c>
      <c r="O20" s="24">
        <f>D20*Controls!$F$2</f>
        <v>57684</v>
      </c>
      <c r="P20" s="2">
        <v>57107.16</v>
      </c>
      <c r="Q20" s="24">
        <f>D20-E20-F20-H20-J20-L20-N20-P20</f>
        <v>-727.31999999999243</v>
      </c>
      <c r="R20" s="24"/>
      <c r="S20" s="24"/>
      <c r="T20" s="24"/>
      <c r="U20" s="24"/>
      <c r="V20" s="24"/>
    </row>
    <row r="21" spans="1:22" x14ac:dyDescent="0.25">
      <c r="A21" s="10" t="str">
        <f>'Municipality Stats'!A21</f>
        <v>020</v>
      </c>
      <c r="B21" s="10" t="str">
        <f>VLOOKUP(A21,'Municipality Stats'!$A$2:$B$273,2,FALSE)</f>
        <v>Town</v>
      </c>
      <c r="C21" s="10">
        <f>VLOOKUP(A21,'Municipality Stats'!$A$2:$C$273,3,FALSE)</f>
        <v>9</v>
      </c>
      <c r="D21" s="4">
        <v>239750</v>
      </c>
      <c r="E21" s="23">
        <f>D21*Controls!$A$2</f>
        <v>47950</v>
      </c>
      <c r="F21" s="24">
        <f>D21*Controls!$D$2</f>
        <v>35962.5</v>
      </c>
      <c r="G21" s="24">
        <f>D21*Controls!$G$2</f>
        <v>23975</v>
      </c>
      <c r="H21" s="2">
        <v>23495.5</v>
      </c>
      <c r="I21" s="24">
        <f>D21*Controls!$E$2</f>
        <v>33565</v>
      </c>
      <c r="J21" s="2">
        <v>33565</v>
      </c>
      <c r="K21" s="24">
        <f>D21*Controls!$B$2</f>
        <v>14385</v>
      </c>
      <c r="L21" s="2">
        <v>14097.3</v>
      </c>
      <c r="M21" s="24">
        <f>D21*Controls!$C$2</f>
        <v>28770</v>
      </c>
      <c r="N21" s="2">
        <v>28194.6</v>
      </c>
      <c r="O21" s="24">
        <f>D21*Controls!$F$2</f>
        <v>55142.5</v>
      </c>
      <c r="P21" s="2">
        <v>53488.23</v>
      </c>
      <c r="Q21" s="24">
        <f>D21-E21-F21-H21-J21-L21-N21-P21</f>
        <v>2996.8699999999953</v>
      </c>
      <c r="R21" s="24"/>
      <c r="S21" s="24"/>
      <c r="T21" s="24"/>
      <c r="U21" s="24"/>
      <c r="V21" s="24"/>
    </row>
    <row r="22" spans="1:22" x14ac:dyDescent="0.25">
      <c r="A22" s="10" t="str">
        <f>'Municipality Stats'!A22</f>
        <v>021</v>
      </c>
      <c r="B22" s="10" t="str">
        <f>VLOOKUP(A22,'Municipality Stats'!$A$2:$B$273,2,FALSE)</f>
        <v>Town</v>
      </c>
      <c r="C22" s="10">
        <f>VLOOKUP(A22,'Municipality Stats'!$A$2:$C$273,3,FALSE)</f>
        <v>2</v>
      </c>
      <c r="D22" s="4">
        <v>154550</v>
      </c>
      <c r="E22" s="23">
        <f>D22*Controls!$A$2</f>
        <v>30910</v>
      </c>
      <c r="F22" s="24">
        <f>D22*Controls!$D$2</f>
        <v>23182.5</v>
      </c>
      <c r="G22" s="24">
        <f>D22*Controls!$G$2</f>
        <v>15455</v>
      </c>
      <c r="H22" s="2">
        <v>14991.35</v>
      </c>
      <c r="I22" s="24">
        <f>D22*Controls!$E$2</f>
        <v>21637.000000000004</v>
      </c>
      <c r="J22" s="2">
        <v>21204.26</v>
      </c>
      <c r="K22" s="24">
        <f>D22*Controls!$B$2</f>
        <v>9273</v>
      </c>
      <c r="L22" s="2">
        <v>9365.73</v>
      </c>
      <c r="M22" s="24">
        <f>D22*Controls!$C$2</f>
        <v>18546</v>
      </c>
      <c r="N22" s="2">
        <v>18360.54</v>
      </c>
      <c r="O22" s="24">
        <f>D22*Controls!$F$2</f>
        <v>35546.5</v>
      </c>
      <c r="P22" s="2">
        <v>34835.57</v>
      </c>
      <c r="Q22" s="24">
        <f>D22-E22-F22-H22-J22-L22-N22-P22</f>
        <v>1700.0500000000029</v>
      </c>
      <c r="R22" s="24"/>
      <c r="S22" s="24"/>
      <c r="T22" s="24"/>
      <c r="U22" s="24"/>
      <c r="V22" s="24"/>
    </row>
    <row r="23" spans="1:22" x14ac:dyDescent="0.25">
      <c r="A23" s="10" t="str">
        <f>'Municipality Stats'!A23</f>
        <v>022</v>
      </c>
      <c r="B23" s="10" t="str">
        <f>VLOOKUP(A23,'Municipality Stats'!$A$2:$B$273,2,FALSE)</f>
        <v>Town</v>
      </c>
      <c r="C23" s="10">
        <f>VLOOKUP(A23,'Municipality Stats'!$A$2:$C$273,3,FALSE)</f>
        <v>0</v>
      </c>
      <c r="D23" s="4">
        <v>138250</v>
      </c>
      <c r="E23" s="23">
        <f>D23*Controls!$A$2</f>
        <v>27650</v>
      </c>
      <c r="F23" s="24">
        <f>D23*Controls!$D$2</f>
        <v>20737.5</v>
      </c>
      <c r="G23" s="24">
        <f>D23*Controls!$G$2</f>
        <v>13825</v>
      </c>
      <c r="H23" s="2">
        <v>13410.25</v>
      </c>
      <c r="I23" s="24">
        <f>D23*Controls!$E$2</f>
        <v>19355.000000000004</v>
      </c>
      <c r="J23" s="2">
        <v>19742.099999999999</v>
      </c>
      <c r="K23" s="24">
        <f>D23*Controls!$B$2</f>
        <v>8295</v>
      </c>
      <c r="L23" s="2">
        <v>8046.15</v>
      </c>
      <c r="M23" s="24">
        <f>D23*Controls!$C$2</f>
        <v>16590</v>
      </c>
      <c r="N23" s="2">
        <v>16092.3</v>
      </c>
      <c r="O23" s="24">
        <f>D23*Controls!$F$2</f>
        <v>31797.5</v>
      </c>
      <c r="P23" s="2">
        <v>32115.48</v>
      </c>
      <c r="Q23" s="24">
        <f>D23-E23-F23-H23-J23-L23-N23-P23</f>
        <v>456.22000000000116</v>
      </c>
      <c r="R23" s="24"/>
      <c r="S23" s="24"/>
      <c r="T23" s="24"/>
      <c r="U23" s="24"/>
      <c r="V23" s="24"/>
    </row>
    <row r="24" spans="1:22" x14ac:dyDescent="0.25">
      <c r="A24" s="10" t="str">
        <f>'Municipality Stats'!A24</f>
        <v>023</v>
      </c>
      <c r="B24" s="10" t="str">
        <f>VLOOKUP(A24,'Municipality Stats'!$A$2:$B$273,2,FALSE)</f>
        <v>Town</v>
      </c>
      <c r="C24" s="10">
        <f>VLOOKUP(A24,'Municipality Stats'!$A$2:$C$273,3,FALSE)</f>
        <v>8</v>
      </c>
      <c r="D24" s="4">
        <v>84362.5</v>
      </c>
      <c r="E24" s="23">
        <f>D24*Controls!$A$2</f>
        <v>16872.5</v>
      </c>
      <c r="F24" s="24">
        <f>D24*Controls!$D$2</f>
        <v>12654.375</v>
      </c>
      <c r="G24" s="24">
        <f>D24*Controls!$G$2</f>
        <v>8436.25</v>
      </c>
      <c r="H24" s="2">
        <v>8520.61</v>
      </c>
      <c r="I24" s="24">
        <f>D24*Controls!$E$2</f>
        <v>11810.750000000002</v>
      </c>
      <c r="J24" s="2">
        <v>11692.64</v>
      </c>
      <c r="K24" s="24">
        <f>D24*Controls!$B$2</f>
        <v>5061.75</v>
      </c>
      <c r="L24" s="2">
        <v>5162.99</v>
      </c>
      <c r="M24" s="24">
        <f>D24*Controls!$C$2</f>
        <v>10123.5</v>
      </c>
      <c r="N24" s="2">
        <v>10123.5</v>
      </c>
      <c r="O24" s="24">
        <f>D24*Controls!$F$2</f>
        <v>19403.375</v>
      </c>
      <c r="P24" s="2">
        <v>19791.439999999999</v>
      </c>
      <c r="Q24" s="24">
        <f>D24-E24-F24-H24-J24-L24-N24-P24</f>
        <v>-455.55499999999665</v>
      </c>
      <c r="R24" s="24"/>
      <c r="S24" s="24"/>
      <c r="T24" s="24"/>
      <c r="U24" s="24"/>
      <c r="V24" s="24"/>
    </row>
    <row r="25" spans="1:22" x14ac:dyDescent="0.25">
      <c r="A25" s="10" t="str">
        <f>'Municipality Stats'!A25</f>
        <v>024</v>
      </c>
      <c r="B25" s="10" t="str">
        <f>VLOOKUP(A25,'Municipality Stats'!$A$2:$B$273,2,FALSE)</f>
        <v>Town</v>
      </c>
      <c r="C25" s="10">
        <f>VLOOKUP(A25,'Municipality Stats'!$A$2:$C$273,3,FALSE)</f>
        <v>7</v>
      </c>
      <c r="D25" s="4">
        <v>148725</v>
      </c>
      <c r="E25" s="23">
        <f>D25*Controls!$A$2</f>
        <v>29745</v>
      </c>
      <c r="F25" s="24">
        <f>D25*Controls!$D$2</f>
        <v>22308.75</v>
      </c>
      <c r="G25" s="24">
        <f>D25*Controls!$G$2</f>
        <v>14872.5</v>
      </c>
      <c r="H25" s="2">
        <v>14723.78</v>
      </c>
      <c r="I25" s="24">
        <f>D25*Controls!$E$2</f>
        <v>20821.500000000004</v>
      </c>
      <c r="J25" s="2">
        <v>20405.07</v>
      </c>
      <c r="K25" s="24">
        <f>D25*Controls!$B$2</f>
        <v>8923.5</v>
      </c>
      <c r="L25" s="2">
        <v>8745.0300000000007</v>
      </c>
      <c r="M25" s="24">
        <f>D25*Controls!$C$2</f>
        <v>17847</v>
      </c>
      <c r="N25" s="2">
        <v>17668.53</v>
      </c>
      <c r="O25" s="24">
        <f>D25*Controls!$F$2</f>
        <v>34206.75</v>
      </c>
      <c r="P25" s="2">
        <v>35232.949999999997</v>
      </c>
      <c r="Q25" s="24">
        <f>D25-E25-F25-H25-J25-L25-N25-P25</f>
        <v>-104.10999999999331</v>
      </c>
      <c r="R25" s="24"/>
      <c r="S25" s="24"/>
      <c r="T25" s="24"/>
      <c r="U25" s="24"/>
      <c r="V25" s="24"/>
    </row>
    <row r="26" spans="1:22" x14ac:dyDescent="0.25">
      <c r="A26" s="10" t="str">
        <f>'Municipality Stats'!A26</f>
        <v>025</v>
      </c>
      <c r="B26" s="10" t="str">
        <f>VLOOKUP(A26,'Municipality Stats'!$A$2:$B$273,2,FALSE)</f>
        <v>Town</v>
      </c>
      <c r="C26" s="10">
        <f>VLOOKUP(A26,'Municipality Stats'!$A$2:$C$273,3,FALSE)</f>
        <v>9</v>
      </c>
      <c r="D26" s="4">
        <v>43700</v>
      </c>
      <c r="E26" s="23">
        <f>D26*Controls!$A$2</f>
        <v>8740</v>
      </c>
      <c r="F26" s="24">
        <f>D26*Controls!$D$2</f>
        <v>6555</v>
      </c>
      <c r="G26" s="24">
        <f>D26*Controls!$G$2</f>
        <v>4370</v>
      </c>
      <c r="H26" s="2">
        <v>4457.3999999999996</v>
      </c>
      <c r="I26" s="24">
        <f>D26*Controls!$E$2</f>
        <v>6118.0000000000009</v>
      </c>
      <c r="J26" s="2">
        <v>5995.64</v>
      </c>
      <c r="K26" s="24">
        <f>D26*Controls!$B$2</f>
        <v>2622</v>
      </c>
      <c r="L26" s="2">
        <v>2648.22</v>
      </c>
      <c r="M26" s="24">
        <f>D26*Controls!$C$2</f>
        <v>5244</v>
      </c>
      <c r="N26" s="2">
        <v>5139.12</v>
      </c>
      <c r="O26" s="24">
        <f>D26*Controls!$F$2</f>
        <v>10051</v>
      </c>
      <c r="P26" s="2">
        <v>10051</v>
      </c>
      <c r="Q26" s="24">
        <f>D26-E26-F26-H26-J26-L26-N26-P26</f>
        <v>113.61999999999898</v>
      </c>
      <c r="R26" s="24"/>
      <c r="S26" s="24"/>
      <c r="T26" s="24"/>
      <c r="U26" s="24"/>
      <c r="V26" s="24"/>
    </row>
    <row r="27" spans="1:22" x14ac:dyDescent="0.25">
      <c r="A27" s="10" t="str">
        <f>'Municipality Stats'!A27</f>
        <v>026</v>
      </c>
      <c r="B27" s="10" t="str">
        <f>VLOOKUP(A27,'Municipality Stats'!$A$2:$B$273,2,FALSE)</f>
        <v>Town</v>
      </c>
      <c r="C27" s="10">
        <f>VLOOKUP(A27,'Municipality Stats'!$A$2:$C$273,3,FALSE)</f>
        <v>7</v>
      </c>
      <c r="D27" s="4">
        <v>10617000</v>
      </c>
      <c r="E27" s="23">
        <f>D27*Controls!$A$2</f>
        <v>2123400</v>
      </c>
      <c r="F27" s="24">
        <f>D27*Controls!$D$2</f>
        <v>1592550</v>
      </c>
      <c r="G27" s="24">
        <f>D27*Controls!$G$2</f>
        <v>1061700</v>
      </c>
      <c r="H27" s="2">
        <v>1072317</v>
      </c>
      <c r="I27" s="24">
        <f>D27*Controls!$E$2</f>
        <v>1486380.0000000002</v>
      </c>
      <c r="J27" s="2">
        <v>1471516.2</v>
      </c>
      <c r="K27" s="24">
        <f>D27*Controls!$B$2</f>
        <v>637020</v>
      </c>
      <c r="L27" s="2">
        <v>643390.19999999995</v>
      </c>
      <c r="M27" s="24">
        <f>D27*Controls!$C$2</f>
        <v>1274040</v>
      </c>
      <c r="N27" s="2">
        <v>1312261.2</v>
      </c>
      <c r="O27" s="24">
        <f>D27*Controls!$F$2</f>
        <v>2441910</v>
      </c>
      <c r="P27" s="2">
        <v>2368652.7000000002</v>
      </c>
      <c r="Q27" s="24">
        <f>D27-E27-F27-H27-J27-L27-N27-P27</f>
        <v>32912.699999999255</v>
      </c>
      <c r="R27" s="24"/>
      <c r="S27" s="24"/>
      <c r="T27" s="24"/>
      <c r="U27" s="24"/>
      <c r="V27" s="24"/>
    </row>
    <row r="28" spans="1:22" x14ac:dyDescent="0.25">
      <c r="A28" s="10" t="str">
        <f>'Municipality Stats'!A28</f>
        <v>027</v>
      </c>
      <c r="B28" s="10" t="str">
        <f>VLOOKUP(A28,'Municipality Stats'!$A$2:$B$273,2,FALSE)</f>
        <v>Town</v>
      </c>
      <c r="C28" s="10">
        <f>VLOOKUP(A28,'Municipality Stats'!$A$2:$C$273,3,FALSE)</f>
        <v>3</v>
      </c>
      <c r="D28" s="4">
        <v>71487.5</v>
      </c>
      <c r="E28" s="23">
        <f>D28*Controls!$A$2</f>
        <v>14297.5</v>
      </c>
      <c r="F28" s="24">
        <f>D28*Controls!$D$2</f>
        <v>10723.125</v>
      </c>
      <c r="G28" s="24">
        <f>D28*Controls!$G$2</f>
        <v>7148.75</v>
      </c>
      <c r="H28" s="2">
        <v>7363.21</v>
      </c>
      <c r="I28" s="24">
        <f>D28*Controls!$E$2</f>
        <v>10008.250000000002</v>
      </c>
      <c r="J28" s="2">
        <v>10308.5</v>
      </c>
      <c r="K28" s="24">
        <f>D28*Controls!$B$2</f>
        <v>4289.25</v>
      </c>
      <c r="L28" s="2">
        <v>4417.93</v>
      </c>
      <c r="M28" s="24">
        <f>D28*Controls!$C$2</f>
        <v>8578.5</v>
      </c>
      <c r="N28" s="2">
        <v>8406.93</v>
      </c>
      <c r="O28" s="24">
        <f>D28*Controls!$F$2</f>
        <v>16442.125</v>
      </c>
      <c r="P28" s="2">
        <v>16935.39</v>
      </c>
      <c r="Q28" s="24">
        <f>D28-E28-F28-H28-J28-L28-N28-P28</f>
        <v>-965.08499999999913</v>
      </c>
      <c r="R28" s="24"/>
      <c r="S28" s="24"/>
      <c r="T28" s="24"/>
      <c r="U28" s="24"/>
      <c r="V28" s="24"/>
    </row>
    <row r="29" spans="1:22" x14ac:dyDescent="0.25">
      <c r="A29" s="10" t="str">
        <f>'Municipality Stats'!A29</f>
        <v>028</v>
      </c>
      <c r="B29" s="10" t="str">
        <f>VLOOKUP(A29,'Municipality Stats'!$A$2:$B$273,2,FALSE)</f>
        <v>Town</v>
      </c>
      <c r="C29" s="10">
        <f>VLOOKUP(A29,'Municipality Stats'!$A$2:$C$273,3,FALSE)</f>
        <v>1</v>
      </c>
      <c r="D29" s="4">
        <v>95750</v>
      </c>
      <c r="E29" s="23">
        <f>D29*Controls!$A$2</f>
        <v>19150</v>
      </c>
      <c r="F29" s="24">
        <f>D29*Controls!$D$2</f>
        <v>14362.5</v>
      </c>
      <c r="G29" s="24">
        <f>D29*Controls!$G$2</f>
        <v>9575</v>
      </c>
      <c r="H29" s="2">
        <v>9383.5</v>
      </c>
      <c r="I29" s="24">
        <f>D29*Controls!$E$2</f>
        <v>13405.000000000002</v>
      </c>
      <c r="J29" s="2">
        <v>13673.1</v>
      </c>
      <c r="K29" s="24">
        <f>D29*Controls!$B$2</f>
        <v>5745</v>
      </c>
      <c r="L29" s="2">
        <v>5802.45</v>
      </c>
      <c r="M29" s="24">
        <f>D29*Controls!$C$2</f>
        <v>11490</v>
      </c>
      <c r="N29" s="2">
        <v>11145.3</v>
      </c>
      <c r="O29" s="24">
        <f>D29*Controls!$F$2</f>
        <v>22022.5</v>
      </c>
      <c r="P29" s="2">
        <v>22462.95</v>
      </c>
      <c r="Q29" s="24">
        <f>D29-E29-F29-H29-J29-L29-N29-P29</f>
        <v>-229.79999999999563</v>
      </c>
      <c r="R29" s="24"/>
      <c r="S29" s="24"/>
      <c r="T29" s="24"/>
      <c r="U29" s="24"/>
      <c r="V29" s="24"/>
    </row>
    <row r="30" spans="1:22" x14ac:dyDescent="0.25">
      <c r="A30" s="10" t="str">
        <f>'Municipality Stats'!A30</f>
        <v>029</v>
      </c>
      <c r="B30" s="10" t="str">
        <f>VLOOKUP(A30,'Municipality Stats'!$A$2:$B$273,2,FALSE)</f>
        <v>Town</v>
      </c>
      <c r="C30" s="10">
        <f>VLOOKUP(A30,'Municipality Stats'!$A$2:$C$273,3,FALSE)</f>
        <v>7</v>
      </c>
      <c r="D30" s="4">
        <v>1257000</v>
      </c>
      <c r="E30" s="23">
        <f>D30*Controls!$A$2</f>
        <v>251400</v>
      </c>
      <c r="F30" s="24">
        <f>D30*Controls!$D$2</f>
        <v>188550</v>
      </c>
      <c r="G30" s="24">
        <f>D30*Controls!$G$2</f>
        <v>125700</v>
      </c>
      <c r="H30" s="2">
        <v>125700</v>
      </c>
      <c r="I30" s="24">
        <f>D30*Controls!$E$2</f>
        <v>175980.00000000003</v>
      </c>
      <c r="J30" s="2">
        <v>179499.6</v>
      </c>
      <c r="K30" s="24">
        <f>D30*Controls!$B$2</f>
        <v>75420</v>
      </c>
      <c r="L30" s="2">
        <v>73911.600000000006</v>
      </c>
      <c r="M30" s="24">
        <f>D30*Controls!$C$2</f>
        <v>150840</v>
      </c>
      <c r="N30" s="2">
        <v>146314.79999999999</v>
      </c>
      <c r="O30" s="24">
        <f>D30*Controls!$F$2</f>
        <v>289110</v>
      </c>
      <c r="P30" s="2">
        <v>283327.8</v>
      </c>
      <c r="Q30" s="24">
        <f>D30-E30-F30-H30-J30-L30-N30-P30</f>
        <v>8296.2000000000698</v>
      </c>
      <c r="R30" s="24"/>
      <c r="S30" s="24"/>
      <c r="T30" s="24"/>
      <c r="U30" s="24"/>
      <c r="V30" s="24"/>
    </row>
    <row r="31" spans="1:22" x14ac:dyDescent="0.25">
      <c r="A31" s="10" t="str">
        <f>'Municipality Stats'!A31</f>
        <v>030</v>
      </c>
      <c r="B31" s="10" t="str">
        <f>VLOOKUP(A31,'Municipality Stats'!$A$2:$B$273,2,FALSE)</f>
        <v>Town</v>
      </c>
      <c r="C31" s="10">
        <f>VLOOKUP(A31,'Municipality Stats'!$A$2:$C$273,3,FALSE)</f>
        <v>8</v>
      </c>
      <c r="D31" s="4">
        <v>262925</v>
      </c>
      <c r="E31" s="23">
        <f>D31*Controls!$A$2</f>
        <v>52585</v>
      </c>
      <c r="F31" s="24">
        <f>D31*Controls!$D$2</f>
        <v>39438.75</v>
      </c>
      <c r="G31" s="24">
        <f>D31*Controls!$G$2</f>
        <v>26292.5</v>
      </c>
      <c r="H31" s="2">
        <v>26029.58</v>
      </c>
      <c r="I31" s="24">
        <f>D31*Controls!$E$2</f>
        <v>36809.5</v>
      </c>
      <c r="J31" s="2">
        <v>35705.22</v>
      </c>
      <c r="K31" s="24">
        <f>D31*Controls!$B$2</f>
        <v>15775.5</v>
      </c>
      <c r="L31" s="2">
        <v>16248.77</v>
      </c>
      <c r="M31" s="24">
        <f>D31*Controls!$C$2</f>
        <v>31551</v>
      </c>
      <c r="N31" s="2">
        <v>30919.98</v>
      </c>
      <c r="O31" s="24">
        <f>D31*Controls!$F$2</f>
        <v>60472.75</v>
      </c>
      <c r="P31" s="2">
        <v>59868.02</v>
      </c>
      <c r="Q31" s="24">
        <f>D31-E31-F31-H31-J31-L31-N31-P31</f>
        <v>2129.6799999999857</v>
      </c>
      <c r="R31" s="24"/>
      <c r="S31" s="24"/>
      <c r="T31" s="24"/>
      <c r="U31" s="24"/>
      <c r="V31" s="24"/>
    </row>
    <row r="32" spans="1:22" x14ac:dyDescent="0.25">
      <c r="A32" s="10" t="str">
        <f>'Municipality Stats'!A32</f>
        <v>031</v>
      </c>
      <c r="B32" s="10" t="str">
        <f>VLOOKUP(A32,'Municipality Stats'!$A$2:$B$273,2,FALSE)</f>
        <v>Town</v>
      </c>
      <c r="C32" s="10">
        <f>VLOOKUP(A32,'Municipality Stats'!$A$2:$C$273,3,FALSE)</f>
        <v>7</v>
      </c>
      <c r="D32" s="4">
        <v>277200</v>
      </c>
      <c r="E32" s="23">
        <f>D32*Controls!$A$2</f>
        <v>55440</v>
      </c>
      <c r="F32" s="24">
        <f>D32*Controls!$D$2</f>
        <v>41580</v>
      </c>
      <c r="G32" s="24">
        <f>D32*Controls!$G$2</f>
        <v>27720</v>
      </c>
      <c r="H32" s="2">
        <v>27720</v>
      </c>
      <c r="I32" s="24">
        <f>D32*Controls!$E$2</f>
        <v>38808.000000000007</v>
      </c>
      <c r="J32" s="2">
        <v>38808</v>
      </c>
      <c r="K32" s="24">
        <f>D32*Controls!$B$2</f>
        <v>16632</v>
      </c>
      <c r="L32" s="2">
        <v>16964.64</v>
      </c>
      <c r="M32" s="24">
        <f>D32*Controls!$C$2</f>
        <v>33264</v>
      </c>
      <c r="N32" s="2">
        <v>33929.279999999999</v>
      </c>
      <c r="O32" s="24">
        <f>D32*Controls!$F$2</f>
        <v>63756</v>
      </c>
      <c r="P32" s="2">
        <v>61843.32</v>
      </c>
      <c r="Q32" s="24">
        <f>D32-E32-F32-H32-J32-L32-N32-P32</f>
        <v>914.76000000000204</v>
      </c>
      <c r="R32" s="24"/>
      <c r="S32" s="24"/>
      <c r="T32" s="24"/>
      <c r="U32" s="24"/>
      <c r="V32" s="24"/>
    </row>
    <row r="33" spans="1:22" x14ac:dyDescent="0.25">
      <c r="A33" s="10" t="str">
        <f>'Municipality Stats'!A33</f>
        <v>032</v>
      </c>
      <c r="B33" s="10" t="str">
        <f>VLOOKUP(A33,'Municipality Stats'!$A$2:$B$273,2,FALSE)</f>
        <v>Town</v>
      </c>
      <c r="C33" s="10">
        <f>VLOOKUP(A33,'Municipality Stats'!$A$2:$C$273,3,FALSE)</f>
        <v>2</v>
      </c>
      <c r="D33" s="4">
        <v>71487.5</v>
      </c>
      <c r="E33" s="23">
        <f>D33*Controls!$A$2</f>
        <v>14297.5</v>
      </c>
      <c r="F33" s="24">
        <f>D33*Controls!$D$2</f>
        <v>10723.125</v>
      </c>
      <c r="G33" s="24">
        <f>D33*Controls!$G$2</f>
        <v>7148.75</v>
      </c>
      <c r="H33" s="2">
        <v>7291.73</v>
      </c>
      <c r="I33" s="24">
        <f>D33*Controls!$E$2</f>
        <v>10008.250000000002</v>
      </c>
      <c r="J33" s="2">
        <v>10108.33</v>
      </c>
      <c r="K33" s="24">
        <f>D33*Controls!$B$2</f>
        <v>4289.25</v>
      </c>
      <c r="L33" s="2">
        <v>4160.57</v>
      </c>
      <c r="M33" s="24">
        <f>D33*Controls!$C$2</f>
        <v>8578.5</v>
      </c>
      <c r="N33" s="2">
        <v>8406.93</v>
      </c>
      <c r="O33" s="24">
        <f>D33*Controls!$F$2</f>
        <v>16442.125</v>
      </c>
      <c r="P33" s="2">
        <v>16770.97</v>
      </c>
      <c r="Q33" s="24">
        <f>D33-E33-F33-H33-J33-L33-N33-P33</f>
        <v>-271.65499999999884</v>
      </c>
      <c r="R33" s="24"/>
      <c r="S33" s="24"/>
      <c r="T33" s="24"/>
      <c r="U33" s="24"/>
      <c r="V33" s="24"/>
    </row>
    <row r="34" spans="1:22" x14ac:dyDescent="0.25">
      <c r="A34" s="10" t="str">
        <f>'Municipality Stats'!A34</f>
        <v>033</v>
      </c>
      <c r="B34" s="10" t="str">
        <f>VLOOKUP(A34,'Municipality Stats'!$A$2:$B$273,2,FALSE)</f>
        <v>Town</v>
      </c>
      <c r="C34" s="10">
        <f>VLOOKUP(A34,'Municipality Stats'!$A$2:$C$273,3,FALSE)</f>
        <v>4</v>
      </c>
      <c r="D34" s="4">
        <v>13375</v>
      </c>
      <c r="E34" s="23">
        <f>D34*Controls!$A$2</f>
        <v>2675</v>
      </c>
      <c r="F34" s="24">
        <f>D34*Controls!$D$2</f>
        <v>2006.25</v>
      </c>
      <c r="G34" s="24">
        <f>D34*Controls!$G$2</f>
        <v>1337.5</v>
      </c>
      <c r="H34" s="2">
        <v>1337.5</v>
      </c>
      <c r="I34" s="24">
        <f>D34*Controls!$E$2</f>
        <v>1872.5000000000002</v>
      </c>
      <c r="J34" s="2">
        <v>1853.78</v>
      </c>
      <c r="K34" s="24">
        <f>D34*Controls!$B$2</f>
        <v>802.5</v>
      </c>
      <c r="L34" s="2">
        <v>802.5</v>
      </c>
      <c r="M34" s="24">
        <f>D34*Controls!$C$2</f>
        <v>1605</v>
      </c>
      <c r="N34" s="2">
        <v>1556.85</v>
      </c>
      <c r="O34" s="24">
        <f>D34*Controls!$F$2</f>
        <v>3076.25</v>
      </c>
      <c r="P34" s="2">
        <v>3137.78</v>
      </c>
      <c r="Q34" s="24">
        <f>D34-E34-F34-H34-J34-L34-N34-P34</f>
        <v>5.3400000000001455</v>
      </c>
      <c r="R34" s="24"/>
      <c r="S34" s="24"/>
      <c r="T34" s="24"/>
      <c r="U34" s="24"/>
      <c r="V34" s="24"/>
    </row>
    <row r="35" spans="1:22" x14ac:dyDescent="0.25">
      <c r="A35" s="10" t="str">
        <f>'Municipality Stats'!A35</f>
        <v>034</v>
      </c>
      <c r="B35" s="10" t="str">
        <f>VLOOKUP(A35,'Municipality Stats'!$A$2:$B$273,2,FALSE)</f>
        <v>Town</v>
      </c>
      <c r="C35" s="10">
        <f>VLOOKUP(A35,'Municipality Stats'!$A$2:$C$273,3,FALSE)</f>
        <v>9</v>
      </c>
      <c r="D35" s="4">
        <v>1912575</v>
      </c>
      <c r="E35" s="23">
        <f>D35*Controls!$A$2</f>
        <v>382515</v>
      </c>
      <c r="F35" s="24">
        <f>D35*Controls!$D$2</f>
        <v>286886.25</v>
      </c>
      <c r="G35" s="24">
        <f>D35*Controls!$G$2</f>
        <v>191257.5</v>
      </c>
      <c r="H35" s="2">
        <v>185519.78</v>
      </c>
      <c r="I35" s="24">
        <f>D35*Controls!$E$2</f>
        <v>267760.5</v>
      </c>
      <c r="J35" s="2">
        <v>270438.11</v>
      </c>
      <c r="K35" s="24">
        <f>D35*Controls!$B$2</f>
        <v>114754.5</v>
      </c>
      <c r="L35" s="2">
        <v>117049.59</v>
      </c>
      <c r="M35" s="24">
        <f>D35*Controls!$C$2</f>
        <v>229509</v>
      </c>
      <c r="N35" s="2">
        <v>229509</v>
      </c>
      <c r="O35" s="24">
        <f>D35*Controls!$F$2</f>
        <v>439892.25</v>
      </c>
      <c r="P35" s="2">
        <v>439892.25</v>
      </c>
      <c r="Q35" s="24">
        <f>D35-E35-F35-H35-J35-L35-N35-P35</f>
        <v>765.02000000001863</v>
      </c>
      <c r="R35" s="24"/>
      <c r="S35" s="24"/>
      <c r="T35" s="24"/>
      <c r="U35" s="24"/>
      <c r="V35" s="24"/>
    </row>
    <row r="36" spans="1:22" x14ac:dyDescent="0.25">
      <c r="A36" s="10" t="str">
        <f>'Municipality Stats'!A36</f>
        <v>035</v>
      </c>
      <c r="B36" s="10" t="str">
        <f>VLOOKUP(A36,'Municipality Stats'!$A$2:$B$273,2,FALSE)</f>
        <v>Town</v>
      </c>
      <c r="C36" s="10">
        <f>VLOOKUP(A36,'Municipality Stats'!$A$2:$C$273,3,FALSE)</f>
        <v>7</v>
      </c>
      <c r="D36" s="4">
        <v>14550</v>
      </c>
      <c r="E36" s="23">
        <f>D36*Controls!$A$2</f>
        <v>2910</v>
      </c>
      <c r="F36" s="24">
        <f>D36*Controls!$D$2</f>
        <v>2182.5</v>
      </c>
      <c r="G36" s="24">
        <f>D36*Controls!$G$2</f>
        <v>1455</v>
      </c>
      <c r="H36" s="2">
        <v>1498.65</v>
      </c>
      <c r="I36" s="24">
        <f>D36*Controls!$E$2</f>
        <v>2037.0000000000002</v>
      </c>
      <c r="J36" s="2">
        <v>2057.37</v>
      </c>
      <c r="K36" s="24">
        <f>D36*Controls!$B$2</f>
        <v>873</v>
      </c>
      <c r="L36" s="2">
        <v>873</v>
      </c>
      <c r="M36" s="24">
        <f>D36*Controls!$C$2</f>
        <v>1746</v>
      </c>
      <c r="N36" s="2">
        <v>1798.38</v>
      </c>
      <c r="O36" s="24">
        <f>D36*Controls!$F$2</f>
        <v>3346.5</v>
      </c>
      <c r="P36" s="2">
        <v>3413.43</v>
      </c>
      <c r="Q36" s="24">
        <f>D36-E36-F36-H36-J36-L36-N36-P36</f>
        <v>-183.32999999999947</v>
      </c>
      <c r="R36" s="24"/>
      <c r="S36" s="24"/>
      <c r="T36" s="24"/>
      <c r="U36" s="24"/>
      <c r="V36" s="24"/>
    </row>
    <row r="37" spans="1:22" x14ac:dyDescent="0.25">
      <c r="A37" s="10" t="str">
        <f>'Municipality Stats'!A37</f>
        <v>036</v>
      </c>
      <c r="B37" s="10" t="str">
        <f>VLOOKUP(A37,'Municipality Stats'!$A$2:$B$273,2,FALSE)</f>
        <v>Town</v>
      </c>
      <c r="C37" s="10">
        <f>VLOOKUP(A37,'Municipality Stats'!$A$2:$C$273,3,FALSE)</f>
        <v>8</v>
      </c>
      <c r="D37" s="4">
        <v>16500</v>
      </c>
      <c r="E37" s="23">
        <f>D37*Controls!$A$2</f>
        <v>3300</v>
      </c>
      <c r="F37" s="24">
        <f>D37*Controls!$D$2</f>
        <v>2475</v>
      </c>
      <c r="G37" s="24">
        <f>D37*Controls!$G$2</f>
        <v>1650</v>
      </c>
      <c r="H37" s="2">
        <v>1633.5</v>
      </c>
      <c r="I37" s="24">
        <f>D37*Controls!$E$2</f>
        <v>2310</v>
      </c>
      <c r="J37" s="2">
        <v>2286.9</v>
      </c>
      <c r="K37" s="24">
        <f>D37*Controls!$B$2</f>
        <v>990</v>
      </c>
      <c r="L37" s="2">
        <v>999.9</v>
      </c>
      <c r="M37" s="24">
        <f>D37*Controls!$C$2</f>
        <v>1980</v>
      </c>
      <c r="N37" s="2">
        <v>2019.6</v>
      </c>
      <c r="O37" s="24">
        <f>D37*Controls!$F$2</f>
        <v>3795</v>
      </c>
      <c r="P37" s="2">
        <v>3719.1</v>
      </c>
      <c r="Q37" s="24">
        <f>D37-E37-F37-H37-J37-L37-N37-P37</f>
        <v>66.000000000000909</v>
      </c>
      <c r="R37" s="24"/>
      <c r="S37" s="24"/>
      <c r="T37" s="24"/>
      <c r="U37" s="24"/>
      <c r="V37" s="24"/>
    </row>
    <row r="38" spans="1:22" x14ac:dyDescent="0.25">
      <c r="A38" s="10" t="str">
        <f>'Municipality Stats'!A38</f>
        <v>037</v>
      </c>
      <c r="B38" s="10" t="str">
        <f>VLOOKUP(A38,'Municipality Stats'!$A$2:$B$273,2,FALSE)</f>
        <v>Town</v>
      </c>
      <c r="C38" s="10">
        <f>VLOOKUP(A38,'Municipality Stats'!$A$2:$C$273,3,FALSE)</f>
        <v>3</v>
      </c>
      <c r="D38" s="4">
        <v>123800</v>
      </c>
      <c r="E38" s="23">
        <f>D38*Controls!$A$2</f>
        <v>24760</v>
      </c>
      <c r="F38" s="24">
        <f>D38*Controls!$D$2</f>
        <v>18570</v>
      </c>
      <c r="G38" s="24">
        <f>D38*Controls!$G$2</f>
        <v>12380</v>
      </c>
      <c r="H38" s="2">
        <v>12008.6</v>
      </c>
      <c r="I38" s="24">
        <f>D38*Controls!$E$2</f>
        <v>17332</v>
      </c>
      <c r="J38" s="2">
        <v>17851.96</v>
      </c>
      <c r="K38" s="24">
        <f>D38*Controls!$B$2</f>
        <v>7428</v>
      </c>
      <c r="L38" s="2">
        <v>7576.56</v>
      </c>
      <c r="M38" s="24">
        <f>D38*Controls!$C$2</f>
        <v>14856</v>
      </c>
      <c r="N38" s="2">
        <v>14410.32</v>
      </c>
      <c r="O38" s="24">
        <f>D38*Controls!$F$2</f>
        <v>28474</v>
      </c>
      <c r="P38" s="2">
        <v>27904.52</v>
      </c>
      <c r="Q38" s="24">
        <f>D38-E38-F38-H38-J38-L38-N38-P38</f>
        <v>718.03999999999724</v>
      </c>
      <c r="R38" s="24"/>
      <c r="S38" s="24"/>
      <c r="T38" s="24"/>
      <c r="U38" s="24"/>
      <c r="V38" s="24"/>
    </row>
    <row r="39" spans="1:22" x14ac:dyDescent="0.25">
      <c r="A39" s="10" t="str">
        <f>'Municipality Stats'!A39</f>
        <v>038</v>
      </c>
      <c r="B39" s="10" t="str">
        <f>VLOOKUP(A39,'Municipality Stats'!$A$2:$B$273,2,FALSE)</f>
        <v>Town</v>
      </c>
      <c r="C39" s="10">
        <f>VLOOKUP(A39,'Municipality Stats'!$A$2:$C$273,3,FALSE)</f>
        <v>7</v>
      </c>
      <c r="D39" s="4">
        <v>37862.5</v>
      </c>
      <c r="E39" s="23">
        <f>D39*Controls!$A$2</f>
        <v>7572.5</v>
      </c>
      <c r="F39" s="24">
        <f>D39*Controls!$D$2</f>
        <v>5679.375</v>
      </c>
      <c r="G39" s="24">
        <f>D39*Controls!$G$2</f>
        <v>3786.25</v>
      </c>
      <c r="H39" s="2">
        <v>3899.84</v>
      </c>
      <c r="I39" s="24">
        <f>D39*Controls!$E$2</f>
        <v>5300.7500000000009</v>
      </c>
      <c r="J39" s="2">
        <v>5406.77</v>
      </c>
      <c r="K39" s="24">
        <f>D39*Controls!$B$2</f>
        <v>2271.75</v>
      </c>
      <c r="L39" s="2">
        <v>2249.0300000000002</v>
      </c>
      <c r="M39" s="24">
        <f>D39*Controls!$C$2</f>
        <v>4543.5</v>
      </c>
      <c r="N39" s="2">
        <v>4543.5</v>
      </c>
      <c r="O39" s="24">
        <f>D39*Controls!$F$2</f>
        <v>8708.375</v>
      </c>
      <c r="P39" s="2">
        <v>8969.6299999999992</v>
      </c>
      <c r="Q39" s="24">
        <f>D39-E39-F39-H39-J39-L39-N39-P39</f>
        <v>-458.14500000000044</v>
      </c>
      <c r="R39" s="24"/>
      <c r="S39" s="24"/>
      <c r="T39" s="24"/>
      <c r="U39" s="24"/>
      <c r="V39" s="24"/>
    </row>
    <row r="40" spans="1:22" x14ac:dyDescent="0.25">
      <c r="A40" s="10" t="str">
        <f>'Municipality Stats'!A40</f>
        <v>039</v>
      </c>
      <c r="B40" s="10" t="str">
        <f>VLOOKUP(A40,'Municipality Stats'!$A$2:$B$273,2,FALSE)</f>
        <v>Town</v>
      </c>
      <c r="C40" s="10">
        <f>VLOOKUP(A40,'Municipality Stats'!$A$2:$C$273,3,FALSE)</f>
        <v>8</v>
      </c>
      <c r="D40" s="4">
        <v>19875</v>
      </c>
      <c r="E40" s="23">
        <f>D40*Controls!$A$2</f>
        <v>3975</v>
      </c>
      <c r="F40" s="24">
        <f>D40*Controls!$D$2</f>
        <v>2981.25</v>
      </c>
      <c r="G40" s="24">
        <f>D40*Controls!$G$2</f>
        <v>1987.5</v>
      </c>
      <c r="H40" s="2">
        <v>2007.38</v>
      </c>
      <c r="I40" s="24">
        <f>D40*Controls!$E$2</f>
        <v>2782.5000000000005</v>
      </c>
      <c r="J40" s="2">
        <v>2865.98</v>
      </c>
      <c r="K40" s="24">
        <f>D40*Controls!$B$2</f>
        <v>1192.5</v>
      </c>
      <c r="L40" s="2">
        <v>1180.58</v>
      </c>
      <c r="M40" s="24">
        <f>D40*Controls!$C$2</f>
        <v>2385</v>
      </c>
      <c r="N40" s="2">
        <v>2408.85</v>
      </c>
      <c r="O40" s="24">
        <f>D40*Controls!$F$2</f>
        <v>4571.25</v>
      </c>
      <c r="P40" s="2">
        <v>4616.96</v>
      </c>
      <c r="Q40" s="24">
        <f>D40-E40-F40-H40-J40-L40-N40-P40</f>
        <v>-161.00000000000091</v>
      </c>
      <c r="R40" s="24"/>
      <c r="S40" s="24"/>
      <c r="T40" s="24"/>
      <c r="U40" s="24"/>
      <c r="V40" s="24"/>
    </row>
    <row r="41" spans="1:22" x14ac:dyDescent="0.25">
      <c r="A41" s="10" t="str">
        <f>'Municipality Stats'!A41</f>
        <v>040</v>
      </c>
      <c r="B41" s="10" t="str">
        <f>VLOOKUP(A41,'Municipality Stats'!$A$2:$B$273,2,FALSE)</f>
        <v>Town</v>
      </c>
      <c r="C41" s="10">
        <f>VLOOKUP(A41,'Municipality Stats'!$A$2:$C$273,3,FALSE)</f>
        <v>9</v>
      </c>
      <c r="D41" s="4">
        <v>25025</v>
      </c>
      <c r="E41" s="23">
        <f>D41*Controls!$A$2</f>
        <v>5005</v>
      </c>
      <c r="F41" s="24">
        <f>D41*Controls!$D$2</f>
        <v>3753.75</v>
      </c>
      <c r="G41" s="24">
        <f>D41*Controls!$G$2</f>
        <v>2502.5</v>
      </c>
      <c r="H41" s="2">
        <v>2502.5</v>
      </c>
      <c r="I41" s="24">
        <f>D41*Controls!$E$2</f>
        <v>3503.5000000000005</v>
      </c>
      <c r="J41" s="2">
        <v>3573.57</v>
      </c>
      <c r="K41" s="24">
        <f>D41*Controls!$B$2</f>
        <v>1501.5</v>
      </c>
      <c r="L41" s="2">
        <v>1486.49</v>
      </c>
      <c r="M41" s="24">
        <f>D41*Controls!$C$2</f>
        <v>3003</v>
      </c>
      <c r="N41" s="2">
        <v>3033.03</v>
      </c>
      <c r="O41" s="24">
        <f>D41*Controls!$F$2</f>
        <v>5755.75</v>
      </c>
      <c r="P41" s="2">
        <v>5755.75</v>
      </c>
      <c r="Q41" s="24">
        <f>D41-E41-F41-H41-J41-L41-N41-P41</f>
        <v>-85.090000000000146</v>
      </c>
      <c r="R41" s="24"/>
      <c r="S41" s="24"/>
      <c r="T41" s="24"/>
      <c r="U41" s="24"/>
      <c r="V41" s="24"/>
    </row>
    <row r="42" spans="1:22" x14ac:dyDescent="0.25">
      <c r="A42" s="10" t="str">
        <f>'Municipality Stats'!A42</f>
        <v>041</v>
      </c>
      <c r="B42" s="10" t="str">
        <f>VLOOKUP(A42,'Municipality Stats'!$A$2:$B$273,2,FALSE)</f>
        <v>Town</v>
      </c>
      <c r="C42" s="10">
        <f>VLOOKUP(A42,'Municipality Stats'!$A$2:$C$273,3,FALSE)</f>
        <v>8</v>
      </c>
      <c r="D42" s="4">
        <v>18562.5</v>
      </c>
      <c r="E42" s="23">
        <f>D42*Controls!$A$2</f>
        <v>3712.5</v>
      </c>
      <c r="F42" s="24">
        <f>D42*Controls!$D$2</f>
        <v>2784.375</v>
      </c>
      <c r="G42" s="24">
        <f>D42*Controls!$G$2</f>
        <v>1856.25</v>
      </c>
      <c r="H42" s="2">
        <v>1800.56</v>
      </c>
      <c r="I42" s="24">
        <f>D42*Controls!$E$2</f>
        <v>2598.7500000000005</v>
      </c>
      <c r="J42" s="2">
        <v>2676.71</v>
      </c>
      <c r="K42" s="24">
        <f>D42*Controls!$B$2</f>
        <v>1113.75</v>
      </c>
      <c r="L42" s="2">
        <v>1102.6099999999999</v>
      </c>
      <c r="M42" s="24">
        <f>D42*Controls!$C$2</f>
        <v>2227.5</v>
      </c>
      <c r="N42" s="2">
        <v>2205.23</v>
      </c>
      <c r="O42" s="24">
        <f>D42*Controls!$F$2</f>
        <v>4269.375</v>
      </c>
      <c r="P42" s="2">
        <v>4354.76</v>
      </c>
      <c r="Q42" s="24">
        <f>D42-E42-F42-H42-J42-L42-N42-P42</f>
        <v>-74.244999999998981</v>
      </c>
      <c r="R42" s="24"/>
      <c r="S42" s="24"/>
      <c r="T42" s="24"/>
      <c r="U42" s="24"/>
      <c r="V42" s="24"/>
    </row>
    <row r="43" spans="1:22" x14ac:dyDescent="0.25">
      <c r="A43" s="10" t="str">
        <f>'Municipality Stats'!A43</f>
        <v>042</v>
      </c>
      <c r="B43" s="10" t="str">
        <f>VLOOKUP(A43,'Municipality Stats'!$A$2:$B$273,2,FALSE)</f>
        <v>Town</v>
      </c>
      <c r="C43" s="10">
        <f>VLOOKUP(A43,'Municipality Stats'!$A$2:$C$273,3,FALSE)</f>
        <v>7</v>
      </c>
      <c r="D43" s="4">
        <v>209750</v>
      </c>
      <c r="E43" s="23">
        <f>D43*Controls!$A$2</f>
        <v>41950</v>
      </c>
      <c r="F43" s="24">
        <f>D43*Controls!$D$2</f>
        <v>31462.5</v>
      </c>
      <c r="G43" s="24">
        <f>D43*Controls!$G$2</f>
        <v>20975</v>
      </c>
      <c r="H43" s="2">
        <v>21394.5</v>
      </c>
      <c r="I43" s="24">
        <f>D43*Controls!$E$2</f>
        <v>29365.000000000004</v>
      </c>
      <c r="J43" s="2">
        <v>29071.35</v>
      </c>
      <c r="K43" s="24">
        <f>D43*Controls!$B$2</f>
        <v>12585</v>
      </c>
      <c r="L43" s="2">
        <v>12459.15</v>
      </c>
      <c r="M43" s="24">
        <f>D43*Controls!$C$2</f>
        <v>25170</v>
      </c>
      <c r="N43" s="2">
        <v>24918.3</v>
      </c>
      <c r="O43" s="24">
        <f>D43*Controls!$F$2</f>
        <v>48242.5</v>
      </c>
      <c r="P43" s="2">
        <v>47277.65</v>
      </c>
      <c r="Q43" s="24">
        <f>D43-E43-F43-H43-J43-L43-N43-P43</f>
        <v>1216.5499999999956</v>
      </c>
      <c r="R43" s="24"/>
      <c r="S43" s="24"/>
      <c r="T43" s="24"/>
      <c r="U43" s="24"/>
      <c r="V43" s="24"/>
    </row>
    <row r="44" spans="1:22" x14ac:dyDescent="0.25">
      <c r="A44" s="10" t="str">
        <f>'Municipality Stats'!A44</f>
        <v>043</v>
      </c>
      <c r="B44" s="10" t="str">
        <f>VLOOKUP(A44,'Municipality Stats'!$A$2:$B$273,2,FALSE)</f>
        <v>Town</v>
      </c>
      <c r="C44" s="10">
        <f>VLOOKUP(A44,'Municipality Stats'!$A$2:$C$273,3,FALSE)</f>
        <v>5</v>
      </c>
      <c r="D44" s="4">
        <v>179400</v>
      </c>
      <c r="E44" s="23">
        <f>D44*Controls!$A$2</f>
        <v>35880</v>
      </c>
      <c r="F44" s="24">
        <f>D44*Controls!$D$2</f>
        <v>26910</v>
      </c>
      <c r="G44" s="24">
        <f>D44*Controls!$G$2</f>
        <v>17940</v>
      </c>
      <c r="H44" s="2">
        <v>18478.2</v>
      </c>
      <c r="I44" s="24">
        <f>D44*Controls!$E$2</f>
        <v>25116.000000000004</v>
      </c>
      <c r="J44" s="2">
        <v>25367.16</v>
      </c>
      <c r="K44" s="24">
        <f>D44*Controls!$B$2</f>
        <v>10764</v>
      </c>
      <c r="L44" s="2">
        <v>10548.72</v>
      </c>
      <c r="M44" s="24">
        <f>D44*Controls!$C$2</f>
        <v>21528</v>
      </c>
      <c r="N44" s="2">
        <v>21958.560000000001</v>
      </c>
      <c r="O44" s="24">
        <f>D44*Controls!$F$2</f>
        <v>41262</v>
      </c>
      <c r="P44" s="2">
        <v>40849.379999999997</v>
      </c>
      <c r="Q44" s="24">
        <f>D44-E44-F44-H44-J44-L44-N44-P44</f>
        <v>-592.0199999999968</v>
      </c>
      <c r="R44" s="24"/>
      <c r="S44" s="24"/>
      <c r="T44" s="24"/>
      <c r="U44" s="24"/>
      <c r="V44" s="24"/>
    </row>
    <row r="45" spans="1:22" x14ac:dyDescent="0.25">
      <c r="A45" s="10" t="str">
        <f>'Municipality Stats'!A45</f>
        <v>044</v>
      </c>
      <c r="B45" s="10" t="str">
        <f>VLOOKUP(A45,'Municipality Stats'!$A$2:$B$273,2,FALSE)</f>
        <v>Town</v>
      </c>
      <c r="C45" s="10">
        <f>VLOOKUP(A45,'Municipality Stats'!$A$2:$C$273,3,FALSE)</f>
        <v>7</v>
      </c>
      <c r="D45" s="4">
        <v>54757.5</v>
      </c>
      <c r="E45" s="23">
        <f>D45*Controls!$A$2</f>
        <v>10951.5</v>
      </c>
      <c r="F45" s="24">
        <f>D45*Controls!$D$2</f>
        <v>8213.625</v>
      </c>
      <c r="G45" s="24">
        <f>D45*Controls!$G$2</f>
        <v>5475.75</v>
      </c>
      <c r="H45" s="2">
        <v>5640.02</v>
      </c>
      <c r="I45" s="24">
        <f>D45*Controls!$E$2</f>
        <v>7666.0500000000011</v>
      </c>
      <c r="J45" s="2">
        <v>7819.37</v>
      </c>
      <c r="K45" s="24">
        <f>D45*Controls!$B$2</f>
        <v>3285.45</v>
      </c>
      <c r="L45" s="2">
        <v>3318.3</v>
      </c>
      <c r="M45" s="24">
        <f>D45*Controls!$C$2</f>
        <v>6570.9</v>
      </c>
      <c r="N45" s="2">
        <v>6570.9</v>
      </c>
      <c r="O45" s="24">
        <f>D45*Controls!$F$2</f>
        <v>12594.225</v>
      </c>
      <c r="P45" s="2">
        <v>12846.11</v>
      </c>
      <c r="Q45" s="24">
        <f>D45-E45-F45-H45-J45-L45-N45-P45</f>
        <v>-602.32499999999891</v>
      </c>
      <c r="R45" s="24"/>
      <c r="S45" s="24"/>
      <c r="T45" s="24"/>
      <c r="U45" s="24"/>
      <c r="V45" s="24"/>
    </row>
    <row r="46" spans="1:22" x14ac:dyDescent="0.25">
      <c r="A46" s="10" t="str">
        <f>'Municipality Stats'!A46</f>
        <v>045</v>
      </c>
      <c r="B46" s="10" t="str">
        <f>VLOOKUP(A46,'Municipality Stats'!$A$2:$B$273,2,FALSE)</f>
        <v>Town</v>
      </c>
      <c r="C46" s="10">
        <f>VLOOKUP(A46,'Municipality Stats'!$A$2:$C$273,3,FALSE)</f>
        <v>5</v>
      </c>
      <c r="D46" s="4">
        <v>107467.5</v>
      </c>
      <c r="E46" s="23">
        <f>D46*Controls!$A$2</f>
        <v>21493.5</v>
      </c>
      <c r="F46" s="24">
        <f>D46*Controls!$D$2</f>
        <v>16120.125</v>
      </c>
      <c r="G46" s="24">
        <f>D46*Controls!$G$2</f>
        <v>10746.75</v>
      </c>
      <c r="H46" s="2">
        <v>10961.69</v>
      </c>
      <c r="I46" s="24">
        <f>D46*Controls!$E$2</f>
        <v>15045.45</v>
      </c>
      <c r="J46" s="2">
        <v>15496.81</v>
      </c>
      <c r="K46" s="24">
        <f>D46*Controls!$B$2</f>
        <v>6448.05</v>
      </c>
      <c r="L46" s="2">
        <v>6448.05</v>
      </c>
      <c r="M46" s="24">
        <f>D46*Controls!$C$2</f>
        <v>12896.1</v>
      </c>
      <c r="N46" s="2">
        <v>12896.1</v>
      </c>
      <c r="O46" s="24">
        <f>D46*Controls!$F$2</f>
        <v>24717.525000000001</v>
      </c>
      <c r="P46" s="2">
        <v>24470.35</v>
      </c>
      <c r="Q46" s="24">
        <f>D46-E46-F46-H46-J46-L46-N46-P46</f>
        <v>-419.125</v>
      </c>
      <c r="R46" s="24"/>
      <c r="S46" s="24"/>
      <c r="T46" s="24"/>
      <c r="U46" s="24"/>
      <c r="V46" s="24"/>
    </row>
    <row r="47" spans="1:22" x14ac:dyDescent="0.25">
      <c r="A47" s="10" t="str">
        <f>'Municipality Stats'!A47</f>
        <v>046</v>
      </c>
      <c r="B47" s="10" t="str">
        <f>VLOOKUP(A47,'Municipality Stats'!$A$2:$B$273,2,FALSE)</f>
        <v>Town</v>
      </c>
      <c r="C47" s="10">
        <f>VLOOKUP(A47,'Municipality Stats'!$A$2:$C$273,3,FALSE)</f>
        <v>9</v>
      </c>
      <c r="D47" s="4">
        <v>99225</v>
      </c>
      <c r="E47" s="23">
        <f>D47*Controls!$A$2</f>
        <v>19845</v>
      </c>
      <c r="F47" s="24">
        <f>D47*Controls!$D$2</f>
        <v>14883.75</v>
      </c>
      <c r="G47" s="24">
        <f>D47*Controls!$G$2</f>
        <v>9922.5</v>
      </c>
      <c r="H47" s="2">
        <v>10120.950000000001</v>
      </c>
      <c r="I47" s="24">
        <f>D47*Controls!$E$2</f>
        <v>13891.500000000002</v>
      </c>
      <c r="J47" s="2">
        <v>13891.5</v>
      </c>
      <c r="K47" s="24">
        <f>D47*Controls!$B$2</f>
        <v>5953.5</v>
      </c>
      <c r="L47" s="2">
        <v>5893.97</v>
      </c>
      <c r="M47" s="24">
        <f>D47*Controls!$C$2</f>
        <v>11907</v>
      </c>
      <c r="N47" s="2">
        <v>12145.14</v>
      </c>
      <c r="O47" s="24">
        <f>D47*Controls!$F$2</f>
        <v>22821.75</v>
      </c>
      <c r="P47" s="2">
        <v>22593.53</v>
      </c>
      <c r="Q47" s="24">
        <f>D47-E47-F47-H47-J47-L47-N47-P47</f>
        <v>-148.83999999999651</v>
      </c>
      <c r="R47" s="24"/>
      <c r="S47" s="24"/>
      <c r="T47" s="24"/>
      <c r="U47" s="24"/>
      <c r="V47" s="24"/>
    </row>
    <row r="48" spans="1:22" x14ac:dyDescent="0.25">
      <c r="A48" s="10" t="str">
        <f>'Municipality Stats'!A48</f>
        <v>047</v>
      </c>
      <c r="B48" s="10" t="str">
        <f>VLOOKUP(A48,'Municipality Stats'!$A$2:$B$273,2,FALSE)</f>
        <v>Town</v>
      </c>
      <c r="C48" s="10">
        <f>VLOOKUP(A48,'Municipality Stats'!$A$2:$C$273,3,FALSE)</f>
        <v>1</v>
      </c>
      <c r="D48" s="4">
        <v>7800</v>
      </c>
      <c r="E48" s="23">
        <f>D48*Controls!$A$2</f>
        <v>1560</v>
      </c>
      <c r="F48" s="24">
        <f>D48*Controls!$D$2</f>
        <v>1170</v>
      </c>
      <c r="G48" s="24">
        <f>D48*Controls!$G$2</f>
        <v>780</v>
      </c>
      <c r="H48" s="2">
        <v>795.6</v>
      </c>
      <c r="I48" s="24">
        <f>D48*Controls!$E$2</f>
        <v>1092</v>
      </c>
      <c r="J48" s="2">
        <v>1102.92</v>
      </c>
      <c r="K48" s="24">
        <f>D48*Controls!$B$2</f>
        <v>468</v>
      </c>
      <c r="L48" s="2">
        <v>463.32</v>
      </c>
      <c r="M48" s="24">
        <f>D48*Controls!$C$2</f>
        <v>936</v>
      </c>
      <c r="N48" s="2">
        <v>917.28</v>
      </c>
      <c r="O48" s="24">
        <f>D48*Controls!$F$2</f>
        <v>1794</v>
      </c>
      <c r="P48" s="2">
        <v>1740.18</v>
      </c>
      <c r="Q48" s="24">
        <f>D48-E48-F48-H48-J48-L48-N48-P48</f>
        <v>50.699999999999363</v>
      </c>
      <c r="R48" s="24"/>
      <c r="S48" s="24"/>
      <c r="T48" s="24"/>
      <c r="U48" s="24"/>
      <c r="V48" s="24"/>
    </row>
    <row r="49" spans="1:22" x14ac:dyDescent="0.25">
      <c r="A49" s="10" t="str">
        <f>'Municipality Stats'!A49</f>
        <v>048</v>
      </c>
      <c r="B49" s="10" t="str">
        <f>VLOOKUP(A49,'Municipality Stats'!$A$2:$B$273,2,FALSE)</f>
        <v>Town</v>
      </c>
      <c r="C49" s="10">
        <f>VLOOKUP(A49,'Municipality Stats'!$A$2:$C$273,3,FALSE)</f>
        <v>4</v>
      </c>
      <c r="D49" s="4">
        <v>118300</v>
      </c>
      <c r="E49" s="23">
        <f>D49*Controls!$A$2</f>
        <v>23660</v>
      </c>
      <c r="F49" s="24">
        <f>D49*Controls!$D$2</f>
        <v>17745</v>
      </c>
      <c r="G49" s="24">
        <f>D49*Controls!$G$2</f>
        <v>11830</v>
      </c>
      <c r="H49" s="2">
        <v>12184.9</v>
      </c>
      <c r="I49" s="24">
        <f>D49*Controls!$E$2</f>
        <v>16562</v>
      </c>
      <c r="J49" s="2">
        <v>16230.76</v>
      </c>
      <c r="K49" s="24">
        <f>D49*Controls!$B$2</f>
        <v>7098</v>
      </c>
      <c r="L49" s="2">
        <v>7310.94</v>
      </c>
      <c r="M49" s="24">
        <f>D49*Controls!$C$2</f>
        <v>14196</v>
      </c>
      <c r="N49" s="2">
        <v>14479.92</v>
      </c>
      <c r="O49" s="24">
        <f>D49*Controls!$F$2</f>
        <v>27209</v>
      </c>
      <c r="P49" s="2">
        <v>26664.82</v>
      </c>
      <c r="Q49" s="24">
        <f>D49-E49-F49-H49-J49-L49-N49-P49</f>
        <v>23.659999999996217</v>
      </c>
      <c r="R49" s="24"/>
      <c r="S49" s="24"/>
      <c r="T49" s="24"/>
      <c r="U49" s="24"/>
      <c r="V49" s="24"/>
    </row>
    <row r="50" spans="1:22" x14ac:dyDescent="0.25">
      <c r="A50" s="10" t="str">
        <f>'Municipality Stats'!A50</f>
        <v>049</v>
      </c>
      <c r="B50" s="10" t="str">
        <f>VLOOKUP(A50,'Municipality Stats'!$A$2:$B$273,2,FALSE)</f>
        <v>Town</v>
      </c>
      <c r="C50" s="10">
        <f>VLOOKUP(A50,'Municipality Stats'!$A$2:$C$273,3,FALSE)</f>
        <v>8</v>
      </c>
      <c r="D50" s="4">
        <v>348500</v>
      </c>
      <c r="E50" s="23">
        <f>D50*Controls!$A$2</f>
        <v>69700</v>
      </c>
      <c r="F50" s="24">
        <f>D50*Controls!$D$2</f>
        <v>52275</v>
      </c>
      <c r="G50" s="24">
        <f>D50*Controls!$G$2</f>
        <v>34850</v>
      </c>
      <c r="H50" s="2">
        <v>34850</v>
      </c>
      <c r="I50" s="24">
        <f>D50*Controls!$E$2</f>
        <v>48790.000000000007</v>
      </c>
      <c r="J50" s="2">
        <v>48302.1</v>
      </c>
      <c r="K50" s="24">
        <f>D50*Controls!$B$2</f>
        <v>20910</v>
      </c>
      <c r="L50" s="2">
        <v>20491.8</v>
      </c>
      <c r="M50" s="24">
        <f>D50*Controls!$C$2</f>
        <v>41820</v>
      </c>
      <c r="N50" s="2">
        <v>42656.4</v>
      </c>
      <c r="O50" s="24">
        <f>D50*Controls!$F$2</f>
        <v>80155</v>
      </c>
      <c r="P50" s="2">
        <v>79353.45</v>
      </c>
      <c r="Q50" s="24">
        <f>D50-E50-F50-H50-J50-L50-N50-P50</f>
        <v>871.24999999998545</v>
      </c>
      <c r="R50" s="24"/>
      <c r="S50" s="24"/>
      <c r="T50" s="24"/>
      <c r="U50" s="24"/>
      <c r="V50" s="24"/>
    </row>
    <row r="51" spans="1:22" x14ac:dyDescent="0.25">
      <c r="A51" s="10" t="str">
        <f>'Municipality Stats'!A51</f>
        <v>050</v>
      </c>
      <c r="B51" s="10" t="str">
        <f>VLOOKUP(A51,'Municipality Stats'!$A$2:$B$273,2,FALSE)</f>
        <v>Town</v>
      </c>
      <c r="C51" s="10">
        <f>VLOOKUP(A51,'Municipality Stats'!$A$2:$C$273,3,FALSE)</f>
        <v>6</v>
      </c>
      <c r="D51" s="4">
        <v>30000</v>
      </c>
      <c r="E51" s="23">
        <f>D51*Controls!$A$2</f>
        <v>6000</v>
      </c>
      <c r="F51" s="24">
        <f>D51*Controls!$D$2</f>
        <v>4500</v>
      </c>
      <c r="G51" s="24">
        <f>D51*Controls!$G$2</f>
        <v>3000</v>
      </c>
      <c r="H51" s="2">
        <v>3090</v>
      </c>
      <c r="I51" s="24">
        <f>D51*Controls!$E$2</f>
        <v>4200</v>
      </c>
      <c r="J51" s="2">
        <v>4158</v>
      </c>
      <c r="K51" s="24">
        <f>D51*Controls!$B$2</f>
        <v>1800</v>
      </c>
      <c r="L51" s="2">
        <v>1764</v>
      </c>
      <c r="M51" s="24">
        <f>D51*Controls!$C$2</f>
        <v>3600</v>
      </c>
      <c r="N51" s="2">
        <v>3672</v>
      </c>
      <c r="O51" s="24">
        <f>D51*Controls!$F$2</f>
        <v>6900</v>
      </c>
      <c r="P51" s="2">
        <v>6969</v>
      </c>
      <c r="Q51" s="24">
        <f>D51-E51-F51-H51-J51-L51-N51-P51</f>
        <v>-153</v>
      </c>
      <c r="R51" s="24"/>
      <c r="S51" s="24"/>
      <c r="T51" s="24"/>
      <c r="U51" s="24"/>
      <c r="V51" s="24"/>
    </row>
    <row r="52" spans="1:22" x14ac:dyDescent="0.25">
      <c r="A52" s="10" t="str">
        <f>'Municipality Stats'!A52</f>
        <v>051</v>
      </c>
      <c r="B52" s="10" t="str">
        <f>VLOOKUP(A52,'Municipality Stats'!$A$2:$B$273,2,FALSE)</f>
        <v>Town</v>
      </c>
      <c r="C52" s="10">
        <f>VLOOKUP(A52,'Municipality Stats'!$A$2:$C$273,3,FALSE)</f>
        <v>9</v>
      </c>
      <c r="D52" s="4">
        <v>920750</v>
      </c>
      <c r="E52" s="23">
        <f>D52*Controls!$A$2</f>
        <v>184150</v>
      </c>
      <c r="F52" s="24">
        <f>D52*Controls!$D$2</f>
        <v>138112.5</v>
      </c>
      <c r="G52" s="24">
        <f>D52*Controls!$G$2</f>
        <v>92075</v>
      </c>
      <c r="H52" s="2">
        <v>92075</v>
      </c>
      <c r="I52" s="24">
        <f>D52*Controls!$E$2</f>
        <v>128905.00000000001</v>
      </c>
      <c r="J52" s="2">
        <v>131483.1</v>
      </c>
      <c r="K52" s="24">
        <f>D52*Controls!$B$2</f>
        <v>55245</v>
      </c>
      <c r="L52" s="2">
        <v>54692.55</v>
      </c>
      <c r="M52" s="24">
        <f>D52*Controls!$C$2</f>
        <v>110490</v>
      </c>
      <c r="N52" s="2">
        <v>112699.8</v>
      </c>
      <c r="O52" s="24">
        <f>D52*Controls!$F$2</f>
        <v>211772.5</v>
      </c>
      <c r="P52" s="2">
        <v>209654.78</v>
      </c>
      <c r="Q52" s="24">
        <f>D52-E52-F52-H52-J52-L52-N52-P52</f>
        <v>-2117.7299999999523</v>
      </c>
      <c r="R52" s="24"/>
      <c r="S52" s="24"/>
      <c r="T52" s="24"/>
      <c r="U52" s="24"/>
      <c r="V52" s="24"/>
    </row>
    <row r="53" spans="1:22" x14ac:dyDescent="0.25">
      <c r="A53" s="10" t="str">
        <f>'Municipality Stats'!A53</f>
        <v>052</v>
      </c>
      <c r="B53" s="10" t="str">
        <f>VLOOKUP(A53,'Municipality Stats'!$A$2:$B$273,2,FALSE)</f>
        <v>Town</v>
      </c>
      <c r="C53" s="10">
        <f>VLOOKUP(A53,'Municipality Stats'!$A$2:$C$273,3,FALSE)</f>
        <v>3</v>
      </c>
      <c r="D53" s="4">
        <v>653100</v>
      </c>
      <c r="E53" s="23">
        <f>D53*Controls!$A$2</f>
        <v>130620</v>
      </c>
      <c r="F53" s="24">
        <f>D53*Controls!$D$2</f>
        <v>97965</v>
      </c>
      <c r="G53" s="24">
        <f>D53*Controls!$G$2</f>
        <v>65310</v>
      </c>
      <c r="H53" s="2">
        <v>66616.2</v>
      </c>
      <c r="I53" s="24">
        <f>D53*Controls!$E$2</f>
        <v>91434.000000000015</v>
      </c>
      <c r="J53" s="2">
        <v>91434</v>
      </c>
      <c r="K53" s="24">
        <f>D53*Controls!$B$2</f>
        <v>39186</v>
      </c>
      <c r="L53" s="2">
        <v>38010.42</v>
      </c>
      <c r="M53" s="24">
        <f>D53*Controls!$C$2</f>
        <v>78372</v>
      </c>
      <c r="N53" s="2">
        <v>76804.56</v>
      </c>
      <c r="O53" s="24">
        <f>D53*Controls!$F$2</f>
        <v>150213</v>
      </c>
      <c r="P53" s="2">
        <v>147208.74</v>
      </c>
      <c r="Q53" s="24">
        <f>D53-E53-F53-H53-J53-L53-N53-P53</f>
        <v>4441.0800000000163</v>
      </c>
      <c r="R53" s="24"/>
      <c r="S53" s="24"/>
      <c r="T53" s="24"/>
      <c r="U53" s="24"/>
      <c r="V53" s="24"/>
    </row>
    <row r="54" spans="1:22" x14ac:dyDescent="0.25">
      <c r="A54" s="10" t="str">
        <f>'Municipality Stats'!A54</f>
        <v>053</v>
      </c>
      <c r="B54" s="10" t="str">
        <f>VLOOKUP(A54,'Municipality Stats'!$A$2:$B$273,2,FALSE)</f>
        <v>Town</v>
      </c>
      <c r="C54" s="10">
        <f>VLOOKUP(A54,'Municipality Stats'!$A$2:$C$273,3,FALSE)</f>
        <v>8</v>
      </c>
      <c r="D54" s="4">
        <v>26130</v>
      </c>
      <c r="E54" s="23">
        <f>D54*Controls!$A$2</f>
        <v>5226</v>
      </c>
      <c r="F54" s="24">
        <f>D54*Controls!$D$2</f>
        <v>3919.5</v>
      </c>
      <c r="G54" s="24">
        <f>D54*Controls!$G$2</f>
        <v>2613</v>
      </c>
      <c r="H54" s="2">
        <v>2691.39</v>
      </c>
      <c r="I54" s="24">
        <f>D54*Controls!$E$2</f>
        <v>3658.2000000000003</v>
      </c>
      <c r="J54" s="2">
        <v>3621.62</v>
      </c>
      <c r="K54" s="24">
        <f>D54*Controls!$B$2</f>
        <v>1567.8</v>
      </c>
      <c r="L54" s="2">
        <v>1520.77</v>
      </c>
      <c r="M54" s="24">
        <f>D54*Controls!$C$2</f>
        <v>3135.6</v>
      </c>
      <c r="N54" s="2">
        <v>3104.24</v>
      </c>
      <c r="O54" s="24">
        <f>D54*Controls!$F$2</f>
        <v>6009.9000000000005</v>
      </c>
      <c r="P54" s="2">
        <v>6009.9</v>
      </c>
      <c r="Q54" s="24">
        <f>D54-E54-F54-H54-J54-L54-N54-P54</f>
        <v>36.580000000001746</v>
      </c>
      <c r="R54" s="24"/>
      <c r="S54" s="24"/>
      <c r="T54" s="24"/>
      <c r="U54" s="24"/>
      <c r="V54" s="24"/>
    </row>
    <row r="55" spans="1:22" x14ac:dyDescent="0.25">
      <c r="A55" s="10" t="str">
        <f>'Municipality Stats'!A55</f>
        <v>054</v>
      </c>
      <c r="B55" s="10" t="str">
        <f>VLOOKUP(A55,'Municipality Stats'!$A$2:$B$273,2,FALSE)</f>
        <v>Town</v>
      </c>
      <c r="C55" s="10">
        <f>VLOOKUP(A55,'Municipality Stats'!$A$2:$C$273,3,FALSE)</f>
        <v>9</v>
      </c>
      <c r="D55" s="4">
        <v>14465</v>
      </c>
      <c r="E55" s="23">
        <f>D55*Controls!$A$2</f>
        <v>2893</v>
      </c>
      <c r="F55" s="24">
        <f>D55*Controls!$D$2</f>
        <v>2169.75</v>
      </c>
      <c r="G55" s="24">
        <f>D55*Controls!$G$2</f>
        <v>1446.5</v>
      </c>
      <c r="H55" s="2">
        <v>1417.57</v>
      </c>
      <c r="I55" s="24">
        <f>D55*Controls!$E$2</f>
        <v>2025.1000000000001</v>
      </c>
      <c r="J55" s="2">
        <v>2085.85</v>
      </c>
      <c r="K55" s="24">
        <f>D55*Controls!$B$2</f>
        <v>867.9</v>
      </c>
      <c r="L55" s="2">
        <v>867.9</v>
      </c>
      <c r="M55" s="24">
        <f>D55*Controls!$C$2</f>
        <v>1735.8</v>
      </c>
      <c r="N55" s="2">
        <v>1770.52</v>
      </c>
      <c r="O55" s="24">
        <f>D55*Controls!$F$2</f>
        <v>3326.9500000000003</v>
      </c>
      <c r="P55" s="2">
        <v>3426.76</v>
      </c>
      <c r="Q55" s="24">
        <f>D55-E55-F55-H55-J55-L55-N55-P55</f>
        <v>-166.34999999999991</v>
      </c>
      <c r="R55" s="24"/>
      <c r="S55" s="24"/>
      <c r="T55" s="24"/>
      <c r="U55" s="24"/>
      <c r="V55" s="24"/>
    </row>
    <row r="56" spans="1:22" x14ac:dyDescent="0.25">
      <c r="A56" s="10" t="str">
        <f>'Municipality Stats'!A56</f>
        <v>055</v>
      </c>
      <c r="B56" s="10" t="str">
        <f>VLOOKUP(A56,'Municipality Stats'!$A$2:$B$273,2,FALSE)</f>
        <v>Town</v>
      </c>
      <c r="C56" s="10">
        <f>VLOOKUP(A56,'Municipality Stats'!$A$2:$C$273,3,FALSE)</f>
        <v>5</v>
      </c>
      <c r="D56" s="4">
        <v>21825</v>
      </c>
      <c r="E56" s="23">
        <f>D56*Controls!$A$2</f>
        <v>4365</v>
      </c>
      <c r="F56" s="24">
        <f>D56*Controls!$D$2</f>
        <v>3273.75</v>
      </c>
      <c r="G56" s="24">
        <f>D56*Controls!$G$2</f>
        <v>2182.5</v>
      </c>
      <c r="H56" s="2">
        <v>2247.98</v>
      </c>
      <c r="I56" s="24">
        <f>D56*Controls!$E$2</f>
        <v>3055.5000000000005</v>
      </c>
      <c r="J56" s="2">
        <v>2994.39</v>
      </c>
      <c r="K56" s="24">
        <f>D56*Controls!$B$2</f>
        <v>1309.5</v>
      </c>
      <c r="L56" s="2">
        <v>1335.69</v>
      </c>
      <c r="M56" s="24">
        <f>D56*Controls!$C$2</f>
        <v>2619</v>
      </c>
      <c r="N56" s="2">
        <v>2592.81</v>
      </c>
      <c r="O56" s="24">
        <f>D56*Controls!$F$2</f>
        <v>5019.75</v>
      </c>
      <c r="P56" s="2">
        <v>5120.1499999999996</v>
      </c>
      <c r="Q56" s="24">
        <f>D56-E56-F56-H56-J56-L56-N56-P56</f>
        <v>-104.76999999999862</v>
      </c>
      <c r="R56" s="24"/>
      <c r="S56" s="24"/>
      <c r="T56" s="24"/>
      <c r="U56" s="24"/>
      <c r="V56" s="24"/>
    </row>
    <row r="57" spans="1:22" x14ac:dyDescent="0.25">
      <c r="A57" s="10" t="str">
        <f>'Municipality Stats'!A57</f>
        <v>056</v>
      </c>
      <c r="B57" s="10" t="str">
        <f>VLOOKUP(A57,'Municipality Stats'!$A$2:$B$273,2,FALSE)</f>
        <v>Town</v>
      </c>
      <c r="C57" s="10">
        <f>VLOOKUP(A57,'Municipality Stats'!$A$2:$C$273,3,FALSE)</f>
        <v>1</v>
      </c>
      <c r="D57" s="4">
        <v>23875</v>
      </c>
      <c r="E57" s="23">
        <f>D57*Controls!$A$2</f>
        <v>4775</v>
      </c>
      <c r="F57" s="24">
        <f>D57*Controls!$D$2</f>
        <v>3581.25</v>
      </c>
      <c r="G57" s="24">
        <f>D57*Controls!$G$2</f>
        <v>2387.5</v>
      </c>
      <c r="H57" s="2">
        <v>2459.13</v>
      </c>
      <c r="I57" s="24">
        <f>D57*Controls!$E$2</f>
        <v>3342.5000000000005</v>
      </c>
      <c r="J57" s="2">
        <v>3342.5</v>
      </c>
      <c r="K57" s="24">
        <f>D57*Controls!$B$2</f>
        <v>1432.5</v>
      </c>
      <c r="L57" s="2">
        <v>1475.48</v>
      </c>
      <c r="M57" s="24">
        <f>D57*Controls!$C$2</f>
        <v>2865</v>
      </c>
      <c r="N57" s="2">
        <v>2893.65</v>
      </c>
      <c r="O57" s="24">
        <f>D57*Controls!$F$2</f>
        <v>5491.25</v>
      </c>
      <c r="P57" s="2">
        <v>5436.34</v>
      </c>
      <c r="Q57" s="24">
        <f>D57-E57-F57-H57-J57-L57-N57-P57</f>
        <v>-88.350000000000364</v>
      </c>
      <c r="R57" s="24"/>
      <c r="S57" s="24"/>
      <c r="T57" s="24"/>
      <c r="U57" s="24"/>
      <c r="V57" s="24"/>
    </row>
    <row r="58" spans="1:22" x14ac:dyDescent="0.25">
      <c r="A58" s="10" t="str">
        <f>'Municipality Stats'!A58</f>
        <v>057</v>
      </c>
      <c r="B58" s="10" t="str">
        <f>VLOOKUP(A58,'Municipality Stats'!$A$2:$B$273,2,FALSE)</f>
        <v>Town</v>
      </c>
      <c r="C58" s="10">
        <f>VLOOKUP(A58,'Municipality Stats'!$A$2:$C$273,3,FALSE)</f>
        <v>2</v>
      </c>
      <c r="D58" s="4">
        <v>105465</v>
      </c>
      <c r="E58" s="23">
        <f>D58*Controls!$A$2</f>
        <v>21093</v>
      </c>
      <c r="F58" s="24">
        <f>D58*Controls!$D$2</f>
        <v>15819.75</v>
      </c>
      <c r="G58" s="24">
        <f>D58*Controls!$G$2</f>
        <v>10546.5</v>
      </c>
      <c r="H58" s="2">
        <v>10335.57</v>
      </c>
      <c r="I58" s="24">
        <f>D58*Controls!$E$2</f>
        <v>14765.100000000002</v>
      </c>
      <c r="J58" s="2">
        <v>14912.75</v>
      </c>
      <c r="K58" s="24">
        <f>D58*Controls!$B$2</f>
        <v>6327.9</v>
      </c>
      <c r="L58" s="2">
        <v>6138.06</v>
      </c>
      <c r="M58" s="24">
        <f>D58*Controls!$C$2</f>
        <v>12655.8</v>
      </c>
      <c r="N58" s="2">
        <v>12908.92</v>
      </c>
      <c r="O58" s="24">
        <f>D58*Controls!$F$2</f>
        <v>24256.95</v>
      </c>
      <c r="P58" s="2">
        <v>24984.66</v>
      </c>
      <c r="Q58" s="24">
        <f>D58-E58-F58-H58-J58-L58-N58-P58</f>
        <v>-727.70999999999549</v>
      </c>
      <c r="R58" s="24"/>
      <c r="S58" s="24"/>
      <c r="T58" s="24"/>
      <c r="U58" s="24"/>
      <c r="V58" s="24"/>
    </row>
    <row r="59" spans="1:22" x14ac:dyDescent="0.25">
      <c r="A59" s="10" t="str">
        <f>'Municipality Stats'!A59</f>
        <v>058</v>
      </c>
      <c r="B59" s="10" t="str">
        <f>VLOOKUP(A59,'Municipality Stats'!$A$2:$B$273,2,FALSE)</f>
        <v>Town</v>
      </c>
      <c r="C59" s="10">
        <f>VLOOKUP(A59,'Municipality Stats'!$A$2:$C$273,3,FALSE)</f>
        <v>9</v>
      </c>
      <c r="D59" s="4">
        <v>19387.5</v>
      </c>
      <c r="E59" s="23">
        <f>D59*Controls!$A$2</f>
        <v>3877.5</v>
      </c>
      <c r="F59" s="24">
        <f>D59*Controls!$D$2</f>
        <v>2908.125</v>
      </c>
      <c r="G59" s="24">
        <f>D59*Controls!$G$2</f>
        <v>1938.75</v>
      </c>
      <c r="H59" s="2">
        <v>1899.98</v>
      </c>
      <c r="I59" s="24">
        <f>D59*Controls!$E$2</f>
        <v>2714.2500000000005</v>
      </c>
      <c r="J59" s="2">
        <v>2795.68</v>
      </c>
      <c r="K59" s="24">
        <f>D59*Controls!$B$2</f>
        <v>1163.25</v>
      </c>
      <c r="L59" s="2">
        <v>1163.25</v>
      </c>
      <c r="M59" s="24">
        <f>D59*Controls!$C$2</f>
        <v>2326.5</v>
      </c>
      <c r="N59" s="2">
        <v>2256.71</v>
      </c>
      <c r="O59" s="24">
        <f>D59*Controls!$F$2</f>
        <v>4459.125</v>
      </c>
      <c r="P59" s="2">
        <v>4503.72</v>
      </c>
      <c r="Q59" s="24">
        <f>D59-E59-F59-H59-J59-L59-N59-P59</f>
        <v>-17.465000000000146</v>
      </c>
      <c r="R59" s="24"/>
      <c r="S59" s="24"/>
      <c r="T59" s="24"/>
      <c r="U59" s="24"/>
      <c r="V59" s="24"/>
    </row>
    <row r="60" spans="1:22" x14ac:dyDescent="0.25">
      <c r="A60" s="10" t="str">
        <f>'Municipality Stats'!A60</f>
        <v>059</v>
      </c>
      <c r="B60" s="10" t="str">
        <f>VLOOKUP(A60,'Municipality Stats'!$A$2:$B$273,2,FALSE)</f>
        <v>Town</v>
      </c>
      <c r="C60" s="10">
        <f>VLOOKUP(A60,'Municipality Stats'!$A$2:$C$273,3,FALSE)</f>
        <v>7</v>
      </c>
      <c r="D60" s="4">
        <v>58125</v>
      </c>
      <c r="E60" s="23">
        <f>D60*Controls!$A$2</f>
        <v>11625</v>
      </c>
      <c r="F60" s="24">
        <f>D60*Controls!$D$2</f>
        <v>8718.75</v>
      </c>
      <c r="G60" s="24">
        <f>D60*Controls!$G$2</f>
        <v>5812.5</v>
      </c>
      <c r="H60" s="2">
        <v>5870.63</v>
      </c>
      <c r="I60" s="24">
        <f>D60*Controls!$E$2</f>
        <v>8137.5000000000009</v>
      </c>
      <c r="J60" s="2">
        <v>8056.13</v>
      </c>
      <c r="K60" s="24">
        <f>D60*Controls!$B$2</f>
        <v>3487.5</v>
      </c>
      <c r="L60" s="2">
        <v>3592.13</v>
      </c>
      <c r="M60" s="24">
        <f>D60*Controls!$C$2</f>
        <v>6975</v>
      </c>
      <c r="N60" s="2">
        <v>7044.75</v>
      </c>
      <c r="O60" s="24">
        <f>D60*Controls!$F$2</f>
        <v>13368.75</v>
      </c>
      <c r="P60" s="2">
        <v>12967.69</v>
      </c>
      <c r="Q60" s="24">
        <f>D60-E60-F60-H60-J60-L60-N60-P60</f>
        <v>249.91999999999643</v>
      </c>
      <c r="R60" s="24"/>
      <c r="S60" s="24"/>
      <c r="T60" s="24"/>
      <c r="U60" s="24"/>
      <c r="V60" s="24"/>
    </row>
    <row r="61" spans="1:22" x14ac:dyDescent="0.25">
      <c r="A61" s="10" t="str">
        <f>'Municipality Stats'!A61</f>
        <v>060</v>
      </c>
      <c r="B61" s="10" t="str">
        <f>VLOOKUP(A61,'Municipality Stats'!$A$2:$B$273,2,FALSE)</f>
        <v>Town</v>
      </c>
      <c r="C61" s="10">
        <f>VLOOKUP(A61,'Municipality Stats'!$A$2:$C$273,3,FALSE)</f>
        <v>9</v>
      </c>
      <c r="D61" s="4">
        <v>39900</v>
      </c>
      <c r="E61" s="23">
        <f>D61*Controls!$A$2</f>
        <v>7980</v>
      </c>
      <c r="F61" s="24">
        <f>D61*Controls!$D$2</f>
        <v>5985</v>
      </c>
      <c r="G61" s="24">
        <f>D61*Controls!$G$2</f>
        <v>3990</v>
      </c>
      <c r="H61" s="2">
        <v>4109.7</v>
      </c>
      <c r="I61" s="24">
        <f>D61*Controls!$E$2</f>
        <v>5586.0000000000009</v>
      </c>
      <c r="J61" s="2">
        <v>5641.86</v>
      </c>
      <c r="K61" s="24">
        <f>D61*Controls!$B$2</f>
        <v>2394</v>
      </c>
      <c r="L61" s="2">
        <v>2322.1799999999998</v>
      </c>
      <c r="M61" s="24">
        <f>D61*Controls!$C$2</f>
        <v>4788</v>
      </c>
      <c r="N61" s="2">
        <v>4788</v>
      </c>
      <c r="O61" s="24">
        <f>D61*Controls!$F$2</f>
        <v>9177</v>
      </c>
      <c r="P61" s="2">
        <v>9452.31</v>
      </c>
      <c r="Q61" s="24">
        <f>D61-E61-F61-H61-J61-L61-N61-P61</f>
        <v>-379.05000000000109</v>
      </c>
      <c r="R61" s="24"/>
      <c r="S61" s="24"/>
      <c r="T61" s="24"/>
      <c r="U61" s="24"/>
      <c r="V61" s="24"/>
    </row>
    <row r="62" spans="1:22" x14ac:dyDescent="0.25">
      <c r="A62" s="10" t="str">
        <f>'Municipality Stats'!A62</f>
        <v>061</v>
      </c>
      <c r="B62" s="10" t="str">
        <f>VLOOKUP(A62,'Municipality Stats'!$A$2:$B$273,2,FALSE)</f>
        <v>Town</v>
      </c>
      <c r="C62" s="10">
        <f>VLOOKUP(A62,'Municipality Stats'!$A$2:$C$273,3,FALSE)</f>
        <v>4</v>
      </c>
      <c r="D62" s="4">
        <v>29150</v>
      </c>
      <c r="E62" s="23">
        <f>D62*Controls!$A$2</f>
        <v>5830</v>
      </c>
      <c r="F62" s="24">
        <f>D62*Controls!$D$2</f>
        <v>4372.5</v>
      </c>
      <c r="G62" s="24">
        <f>D62*Controls!$G$2</f>
        <v>2915</v>
      </c>
      <c r="H62" s="2">
        <v>2915</v>
      </c>
      <c r="I62" s="24">
        <f>D62*Controls!$E$2</f>
        <v>4081.0000000000005</v>
      </c>
      <c r="J62" s="2">
        <v>4081</v>
      </c>
      <c r="K62" s="24">
        <f>D62*Controls!$B$2</f>
        <v>1749</v>
      </c>
      <c r="L62" s="2">
        <v>1749</v>
      </c>
      <c r="M62" s="24">
        <f>D62*Controls!$C$2</f>
        <v>3498</v>
      </c>
      <c r="N62" s="2">
        <v>3602.94</v>
      </c>
      <c r="O62" s="24">
        <f>D62*Controls!$F$2</f>
        <v>6704.5</v>
      </c>
      <c r="P62" s="2">
        <v>6771.55</v>
      </c>
      <c r="Q62" s="24">
        <f>D62-E62-F62-H62-J62-L62-N62-P62</f>
        <v>-171.99000000000069</v>
      </c>
      <c r="R62" s="24"/>
      <c r="S62" s="24"/>
      <c r="T62" s="24"/>
      <c r="U62" s="24"/>
      <c r="V62" s="24"/>
    </row>
    <row r="63" spans="1:22" x14ac:dyDescent="0.25">
      <c r="A63" s="10" t="str">
        <f>'Municipality Stats'!A63</f>
        <v>062</v>
      </c>
      <c r="B63" s="10" t="str">
        <f>VLOOKUP(A63,'Municipality Stats'!$A$2:$B$273,2,FALSE)</f>
        <v>Town</v>
      </c>
      <c r="C63" s="10">
        <f>VLOOKUP(A63,'Municipality Stats'!$A$2:$C$273,3,FALSE)</f>
        <v>0</v>
      </c>
      <c r="D63" s="4">
        <v>131137.5</v>
      </c>
      <c r="E63" s="23">
        <f>D63*Controls!$A$2</f>
        <v>26227.5</v>
      </c>
      <c r="F63" s="24">
        <f>D63*Controls!$D$2</f>
        <v>19670.625</v>
      </c>
      <c r="G63" s="24">
        <f>D63*Controls!$G$2</f>
        <v>13113.75</v>
      </c>
      <c r="H63" s="2">
        <v>13113.75</v>
      </c>
      <c r="I63" s="24">
        <f>D63*Controls!$E$2</f>
        <v>18359.25</v>
      </c>
      <c r="J63" s="2">
        <v>18359.25</v>
      </c>
      <c r="K63" s="24">
        <f>D63*Controls!$B$2</f>
        <v>7868.25</v>
      </c>
      <c r="L63" s="2">
        <v>8104.3</v>
      </c>
      <c r="M63" s="24">
        <f>D63*Controls!$C$2</f>
        <v>15736.5</v>
      </c>
      <c r="N63" s="2">
        <v>15736.5</v>
      </c>
      <c r="O63" s="24">
        <f>D63*Controls!$F$2</f>
        <v>30161.625</v>
      </c>
      <c r="P63" s="2">
        <v>30161.63</v>
      </c>
      <c r="Q63" s="24">
        <f>D63-E63-F63-H63-J63-L63-N63-P63</f>
        <v>-236.05500000000393</v>
      </c>
      <c r="R63" s="24"/>
      <c r="S63" s="24"/>
      <c r="T63" s="24"/>
      <c r="U63" s="24"/>
      <c r="V63" s="24"/>
    </row>
    <row r="64" spans="1:22" x14ac:dyDescent="0.25">
      <c r="A64" s="10" t="str">
        <f>'Municipality Stats'!A64</f>
        <v>063</v>
      </c>
      <c r="B64" s="10" t="str">
        <f>VLOOKUP(A64,'Municipality Stats'!$A$2:$B$273,2,FALSE)</f>
        <v>Town</v>
      </c>
      <c r="C64" s="10">
        <f>VLOOKUP(A64,'Municipality Stats'!$A$2:$C$273,3,FALSE)</f>
        <v>9</v>
      </c>
      <c r="D64" s="4">
        <v>208037.5</v>
      </c>
      <c r="E64" s="23">
        <f>D64*Controls!$A$2</f>
        <v>41607.5</v>
      </c>
      <c r="F64" s="24">
        <f>D64*Controls!$D$2</f>
        <v>31205.625</v>
      </c>
      <c r="G64" s="24">
        <f>D64*Controls!$G$2</f>
        <v>20803.75</v>
      </c>
      <c r="H64" s="2">
        <v>20595.71</v>
      </c>
      <c r="I64" s="24">
        <f>D64*Controls!$E$2</f>
        <v>29125.250000000004</v>
      </c>
      <c r="J64" s="2">
        <v>28542.75</v>
      </c>
      <c r="K64" s="24">
        <f>D64*Controls!$B$2</f>
        <v>12482.25</v>
      </c>
      <c r="L64" s="2">
        <v>12107.78</v>
      </c>
      <c r="M64" s="24">
        <f>D64*Controls!$C$2</f>
        <v>24964.5</v>
      </c>
      <c r="N64" s="2">
        <v>24964.5</v>
      </c>
      <c r="O64" s="24">
        <f>D64*Controls!$F$2</f>
        <v>47848.625</v>
      </c>
      <c r="P64" s="2">
        <v>46413.17</v>
      </c>
      <c r="Q64" s="24">
        <f>D64-E64-F64-H64-J64-L64-N64-P64</f>
        <v>2600.4650000000111</v>
      </c>
      <c r="R64" s="24"/>
      <c r="S64" s="24"/>
      <c r="T64" s="24"/>
      <c r="U64" s="24"/>
      <c r="V64" s="24"/>
    </row>
    <row r="65" spans="1:22" x14ac:dyDescent="0.25">
      <c r="A65" s="10" t="str">
        <f>'Municipality Stats'!A65</f>
        <v>064</v>
      </c>
      <c r="B65" s="10" t="str">
        <f>VLOOKUP(A65,'Municipality Stats'!$A$2:$B$273,2,FALSE)</f>
        <v>Town</v>
      </c>
      <c r="C65" s="10">
        <f>VLOOKUP(A65,'Municipality Stats'!$A$2:$C$273,3,FALSE)</f>
        <v>8</v>
      </c>
      <c r="D65" s="4">
        <v>317100</v>
      </c>
      <c r="E65" s="23">
        <f>D65*Controls!$A$2</f>
        <v>63420</v>
      </c>
      <c r="F65" s="24">
        <f>D65*Controls!$D$2</f>
        <v>47565</v>
      </c>
      <c r="G65" s="24">
        <f>D65*Controls!$G$2</f>
        <v>31710</v>
      </c>
      <c r="H65" s="2">
        <v>32027.1</v>
      </c>
      <c r="I65" s="24">
        <f>D65*Controls!$E$2</f>
        <v>44394.000000000007</v>
      </c>
      <c r="J65" s="2">
        <v>44394</v>
      </c>
      <c r="K65" s="24">
        <f>D65*Controls!$B$2</f>
        <v>19026</v>
      </c>
      <c r="L65" s="2">
        <v>19406.52</v>
      </c>
      <c r="M65" s="24">
        <f>D65*Controls!$C$2</f>
        <v>38052</v>
      </c>
      <c r="N65" s="2">
        <v>36910.44</v>
      </c>
      <c r="O65" s="24">
        <f>D65*Controls!$F$2</f>
        <v>72933</v>
      </c>
      <c r="P65" s="2">
        <v>73662.33</v>
      </c>
      <c r="Q65" s="24">
        <f>D65-E65-F65-H65-J65-L65-N65-P65</f>
        <v>-285.39000000001397</v>
      </c>
      <c r="R65" s="24"/>
      <c r="S65" s="24"/>
      <c r="T65" s="24"/>
      <c r="U65" s="24"/>
      <c r="V65" s="24"/>
    </row>
    <row r="66" spans="1:22" x14ac:dyDescent="0.25">
      <c r="A66" s="10" t="str">
        <f>'Municipality Stats'!A66</f>
        <v>065</v>
      </c>
      <c r="B66" s="10" t="str">
        <f>VLOOKUP(A66,'Municipality Stats'!$A$2:$B$273,2,FALSE)</f>
        <v>Town</v>
      </c>
      <c r="C66" s="10">
        <f>VLOOKUP(A66,'Municipality Stats'!$A$2:$C$273,3,FALSE)</f>
        <v>5</v>
      </c>
      <c r="D66" s="4">
        <v>102375</v>
      </c>
      <c r="E66" s="23">
        <f>D66*Controls!$A$2</f>
        <v>20475</v>
      </c>
      <c r="F66" s="24">
        <f>D66*Controls!$D$2</f>
        <v>15356.25</v>
      </c>
      <c r="G66" s="24">
        <f>D66*Controls!$G$2</f>
        <v>10237.5</v>
      </c>
      <c r="H66" s="2">
        <v>10135.129999999999</v>
      </c>
      <c r="I66" s="24">
        <f>D66*Controls!$E$2</f>
        <v>14332.500000000002</v>
      </c>
      <c r="J66" s="2">
        <v>14762.48</v>
      </c>
      <c r="K66" s="24">
        <f>D66*Controls!$B$2</f>
        <v>6142.5</v>
      </c>
      <c r="L66" s="2">
        <v>6326.78</v>
      </c>
      <c r="M66" s="24">
        <f>D66*Controls!$C$2</f>
        <v>12285</v>
      </c>
      <c r="N66" s="2">
        <v>12162.15</v>
      </c>
      <c r="O66" s="24">
        <f>D66*Controls!$F$2</f>
        <v>23546.25</v>
      </c>
      <c r="P66" s="2">
        <v>24252.639999999999</v>
      </c>
      <c r="Q66" s="24">
        <f>D66-E66-F66-H66-J66-L66-N66-P66</f>
        <v>-1095.4300000000003</v>
      </c>
      <c r="R66" s="24"/>
      <c r="S66" s="24"/>
      <c r="T66" s="24"/>
      <c r="U66" s="24"/>
      <c r="V66" s="24"/>
    </row>
    <row r="67" spans="1:22" x14ac:dyDescent="0.25">
      <c r="A67" s="10" t="str">
        <f>'Municipality Stats'!A67</f>
        <v>066</v>
      </c>
      <c r="B67" s="10" t="str">
        <f>VLOOKUP(A67,'Municipality Stats'!$A$2:$B$273,2,FALSE)</f>
        <v>Town</v>
      </c>
      <c r="C67" s="10">
        <f>VLOOKUP(A67,'Municipality Stats'!$A$2:$C$273,3,FALSE)</f>
        <v>9</v>
      </c>
      <c r="D67" s="4">
        <v>46800</v>
      </c>
      <c r="E67" s="23">
        <f>D67*Controls!$A$2</f>
        <v>9360</v>
      </c>
      <c r="F67" s="24">
        <f>D67*Controls!$D$2</f>
        <v>7020</v>
      </c>
      <c r="G67" s="24">
        <f>D67*Controls!$G$2</f>
        <v>4680</v>
      </c>
      <c r="H67" s="2">
        <v>4820.3999999999996</v>
      </c>
      <c r="I67" s="24">
        <f>D67*Controls!$E$2</f>
        <v>6552.0000000000009</v>
      </c>
      <c r="J67" s="2">
        <v>6355.44</v>
      </c>
      <c r="K67" s="24">
        <f>D67*Controls!$B$2</f>
        <v>2808</v>
      </c>
      <c r="L67" s="2">
        <v>2779.92</v>
      </c>
      <c r="M67" s="24">
        <f>D67*Controls!$C$2</f>
        <v>5616</v>
      </c>
      <c r="N67" s="2">
        <v>5784.48</v>
      </c>
      <c r="O67" s="24">
        <f>D67*Controls!$F$2</f>
        <v>10764</v>
      </c>
      <c r="P67" s="2">
        <v>10441.08</v>
      </c>
      <c r="Q67" s="24">
        <f t="shared" ref="Q67:Q130" si="0">D67-E67-F67-H67-J67-L67-N67-P67</f>
        <v>238.67999999999847</v>
      </c>
      <c r="R67" s="24"/>
      <c r="S67" s="24"/>
      <c r="T67" s="24"/>
      <c r="U67" s="24"/>
      <c r="V67" s="24"/>
    </row>
    <row r="68" spans="1:22" x14ac:dyDescent="0.25">
      <c r="A68" s="10" t="str">
        <f>'Municipality Stats'!A68</f>
        <v>067</v>
      </c>
      <c r="B68" s="10" t="str">
        <f>VLOOKUP(A68,'Municipality Stats'!$A$2:$B$273,2,FALSE)</f>
        <v>Town</v>
      </c>
      <c r="C68" s="10">
        <f>VLOOKUP(A68,'Municipality Stats'!$A$2:$C$273,3,FALSE)</f>
        <v>8</v>
      </c>
      <c r="D68" s="4">
        <v>3037.5</v>
      </c>
      <c r="E68" s="23">
        <f>D68*Controls!$A$2</f>
        <v>607.5</v>
      </c>
      <c r="F68" s="24">
        <f>D68*Controls!$D$2</f>
        <v>455.625</v>
      </c>
      <c r="G68" s="24">
        <f>D68*Controls!$G$2</f>
        <v>303.75</v>
      </c>
      <c r="H68" s="2">
        <v>303.75</v>
      </c>
      <c r="I68" s="24">
        <f>D68*Controls!$E$2</f>
        <v>425.25000000000006</v>
      </c>
      <c r="J68" s="2">
        <v>421</v>
      </c>
      <c r="K68" s="24">
        <f>D68*Controls!$B$2</f>
        <v>182.25</v>
      </c>
      <c r="L68" s="2">
        <v>182.25</v>
      </c>
      <c r="M68" s="24">
        <f>D68*Controls!$C$2</f>
        <v>364.5</v>
      </c>
      <c r="N68" s="2">
        <v>353.57</v>
      </c>
      <c r="O68" s="24">
        <f>D68*Controls!$F$2</f>
        <v>698.625</v>
      </c>
      <c r="P68" s="2">
        <v>705.61</v>
      </c>
      <c r="Q68" s="24">
        <f t="shared" si="0"/>
        <v>8.19500000000005</v>
      </c>
      <c r="R68" s="24"/>
      <c r="S68" s="24"/>
      <c r="T68" s="24"/>
      <c r="U68" s="24"/>
      <c r="V68" s="24"/>
    </row>
    <row r="69" spans="1:22" x14ac:dyDescent="0.25">
      <c r="A69" s="10" t="str">
        <f>'Municipality Stats'!A69</f>
        <v>068</v>
      </c>
      <c r="B69" s="10" t="str">
        <f>VLOOKUP(A69,'Municipality Stats'!$A$2:$B$273,2,FALSE)</f>
        <v>Town</v>
      </c>
      <c r="C69" s="10">
        <f>VLOOKUP(A69,'Municipality Stats'!$A$2:$C$273,3,FALSE)</f>
        <v>5</v>
      </c>
      <c r="D69" s="4">
        <v>173750</v>
      </c>
      <c r="E69" s="23">
        <f>D69*Controls!$A$2</f>
        <v>34750</v>
      </c>
      <c r="F69" s="24">
        <f>D69*Controls!$D$2</f>
        <v>26062.5</v>
      </c>
      <c r="G69" s="24">
        <f>D69*Controls!$G$2</f>
        <v>17375</v>
      </c>
      <c r="H69" s="2">
        <v>17201.25</v>
      </c>
      <c r="I69" s="24">
        <f>D69*Controls!$E$2</f>
        <v>24325.000000000004</v>
      </c>
      <c r="J69" s="2">
        <v>24811.5</v>
      </c>
      <c r="K69" s="24">
        <f>D69*Controls!$B$2</f>
        <v>10425</v>
      </c>
      <c r="L69" s="2">
        <v>10529.25</v>
      </c>
      <c r="M69" s="24">
        <f>D69*Controls!$C$2</f>
        <v>20850</v>
      </c>
      <c r="N69" s="2">
        <v>21058.5</v>
      </c>
      <c r="O69" s="24">
        <f>D69*Controls!$F$2</f>
        <v>39962.5</v>
      </c>
      <c r="P69" s="2">
        <v>41161.379999999997</v>
      </c>
      <c r="Q69" s="24">
        <f t="shared" si="0"/>
        <v>-1824.3799999999974</v>
      </c>
      <c r="R69" s="24"/>
      <c r="S69" s="24"/>
      <c r="T69" s="24"/>
      <c r="U69" s="24"/>
      <c r="V69" s="24"/>
    </row>
    <row r="70" spans="1:22" x14ac:dyDescent="0.25">
      <c r="A70" s="10" t="str">
        <f>'Municipality Stats'!A70</f>
        <v>069</v>
      </c>
      <c r="B70" s="10" t="str">
        <f>VLOOKUP(A70,'Municipality Stats'!$A$2:$B$273,2,FALSE)</f>
        <v>Town</v>
      </c>
      <c r="C70" s="10">
        <f>VLOOKUP(A70,'Municipality Stats'!$A$2:$C$273,3,FALSE)</f>
        <v>7</v>
      </c>
      <c r="D70" s="4">
        <v>22100</v>
      </c>
      <c r="E70" s="23">
        <f>D70*Controls!$A$2</f>
        <v>4420</v>
      </c>
      <c r="F70" s="24">
        <f>D70*Controls!$D$2</f>
        <v>3315</v>
      </c>
      <c r="G70" s="24">
        <f>D70*Controls!$G$2</f>
        <v>2210</v>
      </c>
      <c r="H70" s="2">
        <v>2254.1999999999998</v>
      </c>
      <c r="I70" s="24">
        <f>D70*Controls!$E$2</f>
        <v>3094.0000000000005</v>
      </c>
      <c r="J70" s="2">
        <v>3155.88</v>
      </c>
      <c r="K70" s="24">
        <f>D70*Controls!$B$2</f>
        <v>1326</v>
      </c>
      <c r="L70" s="2">
        <v>1352.52</v>
      </c>
      <c r="M70" s="24">
        <f>D70*Controls!$C$2</f>
        <v>2652</v>
      </c>
      <c r="N70" s="2">
        <v>2652</v>
      </c>
      <c r="O70" s="24">
        <f>D70*Controls!$F$2</f>
        <v>5083</v>
      </c>
      <c r="P70" s="2">
        <v>5184.66</v>
      </c>
      <c r="Q70" s="24">
        <f t="shared" si="0"/>
        <v>-234.26000000000204</v>
      </c>
      <c r="R70" s="24"/>
      <c r="S70" s="24"/>
      <c r="T70" s="24"/>
      <c r="U70" s="24"/>
      <c r="V70" s="24"/>
    </row>
    <row r="71" spans="1:22" x14ac:dyDescent="0.25">
      <c r="A71" s="10" t="str">
        <f>'Municipality Stats'!A71</f>
        <v>070</v>
      </c>
      <c r="B71" s="10" t="str">
        <f>VLOOKUP(A71,'Municipality Stats'!$A$2:$B$273,2,FALSE)</f>
        <v>Town</v>
      </c>
      <c r="C71" s="10">
        <f>VLOOKUP(A71,'Municipality Stats'!$A$2:$C$273,3,FALSE)</f>
        <v>7</v>
      </c>
      <c r="D71" s="4">
        <v>58225</v>
      </c>
      <c r="E71" s="23">
        <f>D71*Controls!$A$2</f>
        <v>11645</v>
      </c>
      <c r="F71" s="24">
        <f>D71*Controls!$D$2</f>
        <v>8733.75</v>
      </c>
      <c r="G71" s="24">
        <f>D71*Controls!$G$2</f>
        <v>5822.5</v>
      </c>
      <c r="H71" s="2">
        <v>5764.28</v>
      </c>
      <c r="I71" s="24">
        <f>D71*Controls!$E$2</f>
        <v>8151.5000000000009</v>
      </c>
      <c r="J71" s="2">
        <v>8069.99</v>
      </c>
      <c r="K71" s="24">
        <f>D71*Controls!$B$2</f>
        <v>3493.5</v>
      </c>
      <c r="L71" s="2">
        <v>3598.31</v>
      </c>
      <c r="M71" s="24">
        <f>D71*Controls!$C$2</f>
        <v>6987</v>
      </c>
      <c r="N71" s="2">
        <v>7196.61</v>
      </c>
      <c r="O71" s="24">
        <f>D71*Controls!$F$2</f>
        <v>13391.75</v>
      </c>
      <c r="P71" s="2">
        <v>13793.5</v>
      </c>
      <c r="Q71" s="24">
        <f t="shared" si="0"/>
        <v>-576.43999999999869</v>
      </c>
      <c r="R71" s="24"/>
      <c r="S71" s="24"/>
      <c r="T71" s="24"/>
      <c r="U71" s="24"/>
      <c r="V71" s="24"/>
    </row>
    <row r="72" spans="1:22" x14ac:dyDescent="0.25">
      <c r="A72" s="10" t="str">
        <f>'Municipality Stats'!A72</f>
        <v>071</v>
      </c>
      <c r="B72" s="10" t="str">
        <f>VLOOKUP(A72,'Municipality Stats'!$A$2:$B$273,2,FALSE)</f>
        <v>Town</v>
      </c>
      <c r="C72" s="10">
        <f>VLOOKUP(A72,'Municipality Stats'!$A$2:$C$273,3,FALSE)</f>
        <v>7</v>
      </c>
      <c r="D72" s="4">
        <v>17820</v>
      </c>
      <c r="E72" s="23">
        <f>D72*Controls!$A$2</f>
        <v>3564</v>
      </c>
      <c r="F72" s="24">
        <f>D72*Controls!$D$2</f>
        <v>2673</v>
      </c>
      <c r="G72" s="24">
        <f>D72*Controls!$G$2</f>
        <v>1782</v>
      </c>
      <c r="H72" s="2">
        <v>1728.54</v>
      </c>
      <c r="I72" s="24">
        <f>D72*Controls!$E$2</f>
        <v>2494.8000000000002</v>
      </c>
      <c r="J72" s="2">
        <v>2469.85</v>
      </c>
      <c r="K72" s="24">
        <f>D72*Controls!$B$2</f>
        <v>1069.2</v>
      </c>
      <c r="L72" s="2">
        <v>1058.51</v>
      </c>
      <c r="M72" s="24">
        <f>D72*Controls!$C$2</f>
        <v>2138.4</v>
      </c>
      <c r="N72" s="2">
        <v>2202.5500000000002</v>
      </c>
      <c r="O72" s="24">
        <f>D72*Controls!$F$2</f>
        <v>4098.6000000000004</v>
      </c>
      <c r="P72" s="2">
        <v>4221.5600000000004</v>
      </c>
      <c r="Q72" s="24">
        <f t="shared" si="0"/>
        <v>-98.010000000002037</v>
      </c>
      <c r="R72" s="24"/>
      <c r="S72" s="24"/>
      <c r="T72" s="24"/>
      <c r="U72" s="24"/>
      <c r="V72" s="24"/>
    </row>
    <row r="73" spans="1:22" x14ac:dyDescent="0.25">
      <c r="A73" s="10" t="str">
        <f>'Municipality Stats'!A73</f>
        <v>072</v>
      </c>
      <c r="B73" s="10" t="str">
        <f>VLOOKUP(A73,'Municipality Stats'!$A$2:$B$273,2,FALSE)</f>
        <v>Town</v>
      </c>
      <c r="C73" s="10">
        <f>VLOOKUP(A73,'Municipality Stats'!$A$2:$C$273,3,FALSE)</f>
        <v>0</v>
      </c>
      <c r="D73" s="4">
        <v>55887.5</v>
      </c>
      <c r="E73" s="23">
        <f>D73*Controls!$A$2</f>
        <v>11177.5</v>
      </c>
      <c r="F73" s="24">
        <f>D73*Controls!$D$2</f>
        <v>8383.125</v>
      </c>
      <c r="G73" s="24">
        <f>D73*Controls!$G$2</f>
        <v>5588.75</v>
      </c>
      <c r="H73" s="2">
        <v>5532.86</v>
      </c>
      <c r="I73" s="24">
        <f>D73*Controls!$E$2</f>
        <v>7824.2500000000009</v>
      </c>
      <c r="J73" s="2">
        <v>7902.49</v>
      </c>
      <c r="K73" s="24">
        <f>D73*Controls!$B$2</f>
        <v>3353.25</v>
      </c>
      <c r="L73" s="2">
        <v>3353.25</v>
      </c>
      <c r="M73" s="24">
        <f>D73*Controls!$C$2</f>
        <v>6706.5</v>
      </c>
      <c r="N73" s="2">
        <v>6773.57</v>
      </c>
      <c r="O73" s="24">
        <f>D73*Controls!$F$2</f>
        <v>12854.125</v>
      </c>
      <c r="P73" s="2">
        <v>12468.5</v>
      </c>
      <c r="Q73" s="24">
        <f t="shared" si="0"/>
        <v>296.20500000000175</v>
      </c>
      <c r="R73" s="24"/>
      <c r="S73" s="24"/>
      <c r="T73" s="24"/>
      <c r="U73" s="24"/>
      <c r="V73" s="24"/>
    </row>
    <row r="74" spans="1:22" x14ac:dyDescent="0.25">
      <c r="A74" s="10" t="str">
        <f>'Municipality Stats'!A74</f>
        <v>073</v>
      </c>
      <c r="B74" s="10" t="str">
        <f>VLOOKUP(A74,'Municipality Stats'!$A$2:$B$273,2,FALSE)</f>
        <v>Town</v>
      </c>
      <c r="C74" s="10">
        <f>VLOOKUP(A74,'Municipality Stats'!$A$2:$C$273,3,FALSE)</f>
        <v>0</v>
      </c>
      <c r="D74" s="4">
        <v>68400</v>
      </c>
      <c r="E74" s="23">
        <f>D74*Controls!$A$2</f>
        <v>13680</v>
      </c>
      <c r="F74" s="24">
        <f>D74*Controls!$D$2</f>
        <v>10260</v>
      </c>
      <c r="G74" s="24">
        <f>D74*Controls!$G$2</f>
        <v>6840</v>
      </c>
      <c r="H74" s="2">
        <v>6908.4</v>
      </c>
      <c r="I74" s="24">
        <f>D74*Controls!$E$2</f>
        <v>9576.0000000000018</v>
      </c>
      <c r="J74" s="2">
        <v>9480.24</v>
      </c>
      <c r="K74" s="24">
        <f>D74*Controls!$B$2</f>
        <v>4104</v>
      </c>
      <c r="L74" s="2">
        <v>4021.92</v>
      </c>
      <c r="M74" s="24">
        <f>D74*Controls!$C$2</f>
        <v>8208</v>
      </c>
      <c r="N74" s="2">
        <v>8208</v>
      </c>
      <c r="O74" s="24">
        <f>D74*Controls!$F$2</f>
        <v>15732</v>
      </c>
      <c r="P74" s="2">
        <v>16203.96</v>
      </c>
      <c r="Q74" s="24">
        <f t="shared" si="0"/>
        <v>-362.5199999999968</v>
      </c>
      <c r="R74" s="24"/>
      <c r="S74" s="24"/>
      <c r="T74" s="24"/>
      <c r="U74" s="24"/>
      <c r="V74" s="24"/>
    </row>
    <row r="75" spans="1:22" x14ac:dyDescent="0.25">
      <c r="A75" s="10" t="str">
        <f>'Municipality Stats'!A75</f>
        <v>074</v>
      </c>
      <c r="B75" s="10" t="str">
        <f>VLOOKUP(A75,'Municipality Stats'!$A$2:$B$273,2,FALSE)</f>
        <v>Town</v>
      </c>
      <c r="C75" s="10">
        <f>VLOOKUP(A75,'Municipality Stats'!$A$2:$C$273,3,FALSE)</f>
        <v>2</v>
      </c>
      <c r="D75" s="4">
        <v>97250</v>
      </c>
      <c r="E75" s="23">
        <f>D75*Controls!$A$2</f>
        <v>19450</v>
      </c>
      <c r="F75" s="24">
        <f>D75*Controls!$D$2</f>
        <v>14587.5</v>
      </c>
      <c r="G75" s="24">
        <f>D75*Controls!$G$2</f>
        <v>9725</v>
      </c>
      <c r="H75" s="2">
        <v>9433.25</v>
      </c>
      <c r="I75" s="24">
        <f>D75*Controls!$E$2</f>
        <v>13615.000000000002</v>
      </c>
      <c r="J75" s="2">
        <v>13342.7</v>
      </c>
      <c r="K75" s="24">
        <f>D75*Controls!$B$2</f>
        <v>5835</v>
      </c>
      <c r="L75" s="2">
        <v>5951.7</v>
      </c>
      <c r="M75" s="24">
        <f>D75*Controls!$C$2</f>
        <v>11670</v>
      </c>
      <c r="N75" s="2">
        <v>11319.9</v>
      </c>
      <c r="O75" s="24">
        <f>D75*Controls!$F$2</f>
        <v>22367.5</v>
      </c>
      <c r="P75" s="2">
        <v>22814.85</v>
      </c>
      <c r="Q75" s="24">
        <f t="shared" si="0"/>
        <v>350.10000000000582</v>
      </c>
      <c r="R75" s="24"/>
      <c r="S75" s="24"/>
      <c r="T75" s="24"/>
      <c r="U75" s="24"/>
      <c r="V75" s="24"/>
    </row>
    <row r="76" spans="1:22" x14ac:dyDescent="0.25">
      <c r="A76" s="10" t="str">
        <f>'Municipality Stats'!A76</f>
        <v>075</v>
      </c>
      <c r="B76" s="10" t="str">
        <f>VLOOKUP(A76,'Municipality Stats'!$A$2:$B$273,2,FALSE)</f>
        <v>Town</v>
      </c>
      <c r="C76" s="10">
        <f>VLOOKUP(A76,'Municipality Stats'!$A$2:$C$273,3,FALSE)</f>
        <v>2</v>
      </c>
      <c r="D76" s="4">
        <v>133925</v>
      </c>
      <c r="E76" s="23">
        <f>D76*Controls!$A$2</f>
        <v>26785</v>
      </c>
      <c r="F76" s="24">
        <f>D76*Controls!$D$2</f>
        <v>20088.75</v>
      </c>
      <c r="G76" s="24">
        <f>D76*Controls!$G$2</f>
        <v>13392.5</v>
      </c>
      <c r="H76" s="2">
        <v>13660.35</v>
      </c>
      <c r="I76" s="24">
        <f>D76*Controls!$E$2</f>
        <v>18749.5</v>
      </c>
      <c r="J76" s="2">
        <v>18749.5</v>
      </c>
      <c r="K76" s="24">
        <f>D76*Controls!$B$2</f>
        <v>8035.5</v>
      </c>
      <c r="L76" s="2">
        <v>8035.5</v>
      </c>
      <c r="M76" s="24">
        <f>D76*Controls!$C$2</f>
        <v>16071</v>
      </c>
      <c r="N76" s="2">
        <v>15749.58</v>
      </c>
      <c r="O76" s="24">
        <f>D76*Controls!$F$2</f>
        <v>30802.75</v>
      </c>
      <c r="P76" s="2">
        <v>30802.75</v>
      </c>
      <c r="Q76" s="24">
        <f t="shared" si="0"/>
        <v>53.569999999992433</v>
      </c>
      <c r="R76" s="24"/>
      <c r="S76" s="24"/>
      <c r="T76" s="24"/>
      <c r="U76" s="24"/>
      <c r="V76" s="24"/>
    </row>
    <row r="77" spans="1:22" x14ac:dyDescent="0.25">
      <c r="A77" s="10" t="str">
        <f>'Municipality Stats'!A77</f>
        <v>076</v>
      </c>
      <c r="B77" s="10" t="str">
        <f>VLOOKUP(A77,'Municipality Stats'!$A$2:$B$273,2,FALSE)</f>
        <v>Town</v>
      </c>
      <c r="C77" s="10">
        <f>VLOOKUP(A77,'Municipality Stats'!$A$2:$C$273,3,FALSE)</f>
        <v>8</v>
      </c>
      <c r="D77" s="4">
        <v>196500</v>
      </c>
      <c r="E77" s="23">
        <f>D77*Controls!$A$2</f>
        <v>39300</v>
      </c>
      <c r="F77" s="24">
        <f>D77*Controls!$D$2</f>
        <v>29475</v>
      </c>
      <c r="G77" s="24">
        <f>D77*Controls!$G$2</f>
        <v>19650</v>
      </c>
      <c r="H77" s="2">
        <v>19060.5</v>
      </c>
      <c r="I77" s="24">
        <f>D77*Controls!$E$2</f>
        <v>27510.000000000004</v>
      </c>
      <c r="J77" s="2">
        <v>27785.1</v>
      </c>
      <c r="K77" s="24">
        <f>D77*Controls!$B$2</f>
        <v>11790</v>
      </c>
      <c r="L77" s="2">
        <v>11672.1</v>
      </c>
      <c r="M77" s="24">
        <f>D77*Controls!$C$2</f>
        <v>23580</v>
      </c>
      <c r="N77" s="2">
        <v>24051.599999999999</v>
      </c>
      <c r="O77" s="24">
        <f>D77*Controls!$F$2</f>
        <v>45195</v>
      </c>
      <c r="P77" s="2">
        <v>45195</v>
      </c>
      <c r="Q77" s="24">
        <f t="shared" si="0"/>
        <v>-39.300000000010186</v>
      </c>
      <c r="R77" s="24"/>
      <c r="S77" s="24"/>
      <c r="T77" s="24"/>
      <c r="U77" s="24"/>
      <c r="V77" s="24"/>
    </row>
    <row r="78" spans="1:22" x14ac:dyDescent="0.25">
      <c r="A78" s="10" t="str">
        <f>'Municipality Stats'!A78</f>
        <v>077</v>
      </c>
      <c r="B78" s="10" t="str">
        <f>VLOOKUP(A78,'Municipality Stats'!$A$2:$B$273,2,FALSE)</f>
        <v>Town</v>
      </c>
      <c r="C78" s="10">
        <f>VLOOKUP(A78,'Municipality Stats'!$A$2:$C$273,3,FALSE)</f>
        <v>8</v>
      </c>
      <c r="D78" s="4">
        <v>120150</v>
      </c>
      <c r="E78" s="23">
        <f>D78*Controls!$A$2</f>
        <v>24030</v>
      </c>
      <c r="F78" s="24">
        <f>D78*Controls!$D$2</f>
        <v>18022.5</v>
      </c>
      <c r="G78" s="24">
        <f>D78*Controls!$G$2</f>
        <v>12015</v>
      </c>
      <c r="H78" s="2">
        <v>11774.7</v>
      </c>
      <c r="I78" s="24">
        <f>D78*Controls!$E$2</f>
        <v>16821</v>
      </c>
      <c r="J78" s="2">
        <v>17157.419999999998</v>
      </c>
      <c r="K78" s="24">
        <f>D78*Controls!$B$2</f>
        <v>7209</v>
      </c>
      <c r="L78" s="2">
        <v>7136.91</v>
      </c>
      <c r="M78" s="24">
        <f>D78*Controls!$C$2</f>
        <v>14418</v>
      </c>
      <c r="N78" s="2">
        <v>14706.36</v>
      </c>
      <c r="O78" s="24">
        <f>D78*Controls!$F$2</f>
        <v>27634.5</v>
      </c>
      <c r="P78" s="2">
        <v>27634.5</v>
      </c>
      <c r="Q78" s="24">
        <f t="shared" si="0"/>
        <v>-312.38999999999942</v>
      </c>
      <c r="R78" s="24"/>
      <c r="S78" s="24"/>
      <c r="T78" s="24"/>
      <c r="U78" s="24"/>
      <c r="V78" s="24"/>
    </row>
    <row r="79" spans="1:22" x14ac:dyDescent="0.25">
      <c r="A79" s="10" t="str">
        <f>'Municipality Stats'!A79</f>
        <v>078</v>
      </c>
      <c r="B79" s="10" t="str">
        <f>VLOOKUP(A79,'Municipality Stats'!$A$2:$B$273,2,FALSE)</f>
        <v>Town</v>
      </c>
      <c r="C79" s="10">
        <f>VLOOKUP(A79,'Municipality Stats'!$A$2:$C$273,3,FALSE)</f>
        <v>0</v>
      </c>
      <c r="D79" s="4">
        <v>852150</v>
      </c>
      <c r="E79" s="23">
        <f>D79*Controls!$A$2</f>
        <v>170430</v>
      </c>
      <c r="F79" s="24">
        <f>D79*Controls!$D$2</f>
        <v>127822.5</v>
      </c>
      <c r="G79" s="24">
        <f>D79*Controls!$G$2</f>
        <v>85215</v>
      </c>
      <c r="H79" s="2">
        <v>85215</v>
      </c>
      <c r="I79" s="24">
        <f>D79*Controls!$E$2</f>
        <v>119301.00000000001</v>
      </c>
      <c r="J79" s="2">
        <v>119301</v>
      </c>
      <c r="K79" s="24">
        <f>D79*Controls!$B$2</f>
        <v>51129</v>
      </c>
      <c r="L79" s="2">
        <v>52151.58</v>
      </c>
      <c r="M79" s="24">
        <f>D79*Controls!$C$2</f>
        <v>102258</v>
      </c>
      <c r="N79" s="2">
        <v>101235.42</v>
      </c>
      <c r="O79" s="24">
        <f>D79*Controls!$F$2</f>
        <v>195994.5</v>
      </c>
      <c r="P79" s="2">
        <v>201874.34</v>
      </c>
      <c r="Q79" s="24">
        <f t="shared" si="0"/>
        <v>-5879.8399999999965</v>
      </c>
      <c r="R79" s="24"/>
      <c r="S79" s="24"/>
      <c r="T79" s="24"/>
      <c r="U79" s="24"/>
      <c r="V79" s="24"/>
    </row>
    <row r="80" spans="1:22" x14ac:dyDescent="0.25">
      <c r="A80" s="10" t="str">
        <f>'Municipality Stats'!A80</f>
        <v>079</v>
      </c>
      <c r="B80" s="10" t="str">
        <f>VLOOKUP(A80,'Municipality Stats'!$A$2:$B$273,2,FALSE)</f>
        <v>Town</v>
      </c>
      <c r="C80" s="10">
        <f>VLOOKUP(A80,'Municipality Stats'!$A$2:$C$273,3,FALSE)</f>
        <v>2</v>
      </c>
      <c r="D80" s="4">
        <v>944775</v>
      </c>
      <c r="E80" s="23">
        <f>D80*Controls!$A$2</f>
        <v>188955</v>
      </c>
      <c r="F80" s="24">
        <f>D80*Controls!$D$2</f>
        <v>141716.25</v>
      </c>
      <c r="G80" s="24">
        <f>D80*Controls!$G$2</f>
        <v>94477.5</v>
      </c>
      <c r="H80" s="2">
        <v>95422.28</v>
      </c>
      <c r="I80" s="24">
        <f>D80*Controls!$E$2</f>
        <v>132268.5</v>
      </c>
      <c r="J80" s="2">
        <v>134913.87</v>
      </c>
      <c r="K80" s="24">
        <f>D80*Controls!$B$2</f>
        <v>56686.5</v>
      </c>
      <c r="L80" s="2">
        <v>57253.37</v>
      </c>
      <c r="M80" s="24">
        <f>D80*Controls!$C$2</f>
        <v>113373</v>
      </c>
      <c r="N80" s="2">
        <v>111105.54</v>
      </c>
      <c r="O80" s="24">
        <f>D80*Controls!$F$2</f>
        <v>217298.25</v>
      </c>
      <c r="P80" s="2">
        <v>212952.29</v>
      </c>
      <c r="Q80" s="24">
        <f t="shared" si="0"/>
        <v>2456.3999999999942</v>
      </c>
      <c r="R80" s="24"/>
      <c r="S80" s="24"/>
      <c r="T80" s="24"/>
      <c r="U80" s="24"/>
      <c r="V80" s="24"/>
    </row>
    <row r="81" spans="1:22" x14ac:dyDescent="0.25">
      <c r="A81" s="10" t="str">
        <f>'Municipality Stats'!A81</f>
        <v>080</v>
      </c>
      <c r="B81" s="10" t="str">
        <f>VLOOKUP(A81,'Municipality Stats'!$A$2:$B$273,2,FALSE)</f>
        <v>Town</v>
      </c>
      <c r="C81" s="10">
        <f>VLOOKUP(A81,'Municipality Stats'!$A$2:$C$273,3,FALSE)</f>
        <v>0</v>
      </c>
      <c r="D81" s="4">
        <v>431550</v>
      </c>
      <c r="E81" s="23">
        <f>D81*Controls!$A$2</f>
        <v>86310</v>
      </c>
      <c r="F81" s="24">
        <f>D81*Controls!$D$2</f>
        <v>64732.5</v>
      </c>
      <c r="G81" s="24">
        <f>D81*Controls!$G$2</f>
        <v>43155</v>
      </c>
      <c r="H81" s="2">
        <v>44449.65</v>
      </c>
      <c r="I81" s="24">
        <f>D81*Controls!$E$2</f>
        <v>60417.000000000007</v>
      </c>
      <c r="J81" s="2">
        <v>62229.51</v>
      </c>
      <c r="K81" s="24">
        <f>D81*Controls!$B$2</f>
        <v>25893</v>
      </c>
      <c r="L81" s="2">
        <v>26151.93</v>
      </c>
      <c r="M81" s="24">
        <f>D81*Controls!$C$2</f>
        <v>51786</v>
      </c>
      <c r="N81" s="2">
        <v>51786</v>
      </c>
      <c r="O81" s="24">
        <f>D81*Controls!$F$2</f>
        <v>99256.5</v>
      </c>
      <c r="P81" s="2">
        <v>100249.07</v>
      </c>
      <c r="Q81" s="24">
        <f t="shared" si="0"/>
        <v>-4358.6600000000035</v>
      </c>
      <c r="R81" s="24"/>
      <c r="S81" s="24"/>
      <c r="T81" s="24"/>
      <c r="U81" s="24"/>
      <c r="V81" s="24"/>
    </row>
    <row r="82" spans="1:22" x14ac:dyDescent="0.25">
      <c r="A82" s="10" t="str">
        <f>'Municipality Stats'!A82</f>
        <v>081</v>
      </c>
      <c r="B82" s="10" t="str">
        <f>VLOOKUP(A82,'Municipality Stats'!$A$2:$B$273,2,FALSE)</f>
        <v>Town</v>
      </c>
      <c r="C82" s="10">
        <f>VLOOKUP(A82,'Municipality Stats'!$A$2:$C$273,3,FALSE)</f>
        <v>0</v>
      </c>
      <c r="D82" s="4">
        <v>1209000</v>
      </c>
      <c r="E82" s="23">
        <f>D82*Controls!$A$2</f>
        <v>241800</v>
      </c>
      <c r="F82" s="24">
        <f>D82*Controls!$D$2</f>
        <v>181350</v>
      </c>
      <c r="G82" s="24">
        <f>D82*Controls!$G$2</f>
        <v>120900</v>
      </c>
      <c r="H82" s="2">
        <v>122109</v>
      </c>
      <c r="I82" s="24">
        <f>D82*Controls!$E$2</f>
        <v>169260.00000000003</v>
      </c>
      <c r="J82" s="2">
        <v>170952.6</v>
      </c>
      <c r="K82" s="24">
        <f>D82*Controls!$B$2</f>
        <v>72540</v>
      </c>
      <c r="L82" s="2">
        <v>72540</v>
      </c>
      <c r="M82" s="24">
        <f>D82*Controls!$C$2</f>
        <v>145080</v>
      </c>
      <c r="N82" s="2">
        <v>142178.4</v>
      </c>
      <c r="O82" s="24">
        <f>D82*Controls!$F$2</f>
        <v>278070</v>
      </c>
      <c r="P82" s="2">
        <v>283631.40000000002</v>
      </c>
      <c r="Q82" s="24">
        <f t="shared" si="0"/>
        <v>-5561.4000000000233</v>
      </c>
      <c r="R82" s="24"/>
      <c r="S82" s="24"/>
      <c r="T82" s="24"/>
      <c r="U82" s="24"/>
      <c r="V82" s="24"/>
    </row>
    <row r="83" spans="1:22" x14ac:dyDescent="0.25">
      <c r="A83" s="10" t="str">
        <f>'Municipality Stats'!A83</f>
        <v>082</v>
      </c>
      <c r="B83" s="10" t="str">
        <f>VLOOKUP(A83,'Municipality Stats'!$A$2:$B$273,2,FALSE)</f>
        <v>Town</v>
      </c>
      <c r="C83" s="10">
        <f>VLOOKUP(A83,'Municipality Stats'!$A$2:$C$273,3,FALSE)</f>
        <v>2</v>
      </c>
      <c r="D83" s="4">
        <v>111625</v>
      </c>
      <c r="E83" s="23">
        <f>D83*Controls!$A$2</f>
        <v>22325</v>
      </c>
      <c r="F83" s="24">
        <f>D83*Controls!$D$2</f>
        <v>16743.75</v>
      </c>
      <c r="G83" s="24">
        <f>D83*Controls!$G$2</f>
        <v>11162.5</v>
      </c>
      <c r="H83" s="2">
        <v>11497.38</v>
      </c>
      <c r="I83" s="24">
        <f>D83*Controls!$E$2</f>
        <v>15627.500000000002</v>
      </c>
      <c r="J83" s="2">
        <v>15158.68</v>
      </c>
      <c r="K83" s="24">
        <f>D83*Controls!$B$2</f>
        <v>6697.5</v>
      </c>
      <c r="L83" s="2">
        <v>6697.5</v>
      </c>
      <c r="M83" s="24">
        <f>D83*Controls!$C$2</f>
        <v>13395</v>
      </c>
      <c r="N83" s="2">
        <v>13662.9</v>
      </c>
      <c r="O83" s="24">
        <f>D83*Controls!$F$2</f>
        <v>25673.75</v>
      </c>
      <c r="P83" s="2">
        <v>25417.01</v>
      </c>
      <c r="Q83" s="24">
        <f t="shared" si="0"/>
        <v>122.78000000000247</v>
      </c>
      <c r="R83" s="24"/>
      <c r="S83" s="24"/>
      <c r="T83" s="24"/>
      <c r="U83" s="24"/>
      <c r="V83" s="24"/>
    </row>
    <row r="84" spans="1:22" x14ac:dyDescent="0.25">
      <c r="A84" s="10" t="str">
        <f>'Municipality Stats'!A84</f>
        <v>083</v>
      </c>
      <c r="B84" s="10" t="str">
        <f>VLOOKUP(A84,'Municipality Stats'!$A$2:$B$273,2,FALSE)</f>
        <v>Town</v>
      </c>
      <c r="C84" s="10">
        <f>VLOOKUP(A84,'Municipality Stats'!$A$2:$C$273,3,FALSE)</f>
        <v>5</v>
      </c>
      <c r="D84" s="4">
        <v>18375</v>
      </c>
      <c r="E84" s="23">
        <f>D84*Controls!$A$2</f>
        <v>3675</v>
      </c>
      <c r="F84" s="24">
        <f>D84*Controls!$D$2</f>
        <v>2756.25</v>
      </c>
      <c r="G84" s="24">
        <f>D84*Controls!$G$2</f>
        <v>1837.5</v>
      </c>
      <c r="H84" s="2">
        <v>1892.63</v>
      </c>
      <c r="I84" s="24">
        <f>D84*Controls!$E$2</f>
        <v>2572.5000000000005</v>
      </c>
      <c r="J84" s="2">
        <v>2521.0500000000002</v>
      </c>
      <c r="K84" s="24">
        <f>D84*Controls!$B$2</f>
        <v>1102.5</v>
      </c>
      <c r="L84" s="2">
        <v>1080.45</v>
      </c>
      <c r="M84" s="24">
        <f>D84*Controls!$C$2</f>
        <v>2205</v>
      </c>
      <c r="N84" s="2">
        <v>2205</v>
      </c>
      <c r="O84" s="24">
        <f>D84*Controls!$F$2</f>
        <v>4226.25</v>
      </c>
      <c r="P84" s="2">
        <v>4099.46</v>
      </c>
      <c r="Q84" s="24">
        <f t="shared" si="0"/>
        <v>145.15999999999894</v>
      </c>
      <c r="R84" s="24"/>
      <c r="S84" s="24"/>
      <c r="T84" s="24"/>
      <c r="U84" s="24"/>
      <c r="V84" s="24"/>
    </row>
    <row r="85" spans="1:22" x14ac:dyDescent="0.25">
      <c r="A85" s="10" t="str">
        <f>'Municipality Stats'!A85</f>
        <v>084</v>
      </c>
      <c r="B85" s="10" t="str">
        <f>VLOOKUP(A85,'Municipality Stats'!$A$2:$B$273,2,FALSE)</f>
        <v>Town</v>
      </c>
      <c r="C85" s="10">
        <f>VLOOKUP(A85,'Municipality Stats'!$A$2:$C$273,3,FALSE)</f>
        <v>6</v>
      </c>
      <c r="D85" s="4">
        <v>73150</v>
      </c>
      <c r="E85" s="23">
        <f>D85*Controls!$A$2</f>
        <v>14630</v>
      </c>
      <c r="F85" s="24">
        <f>D85*Controls!$D$2</f>
        <v>10972.5</v>
      </c>
      <c r="G85" s="24">
        <f>D85*Controls!$G$2</f>
        <v>7315</v>
      </c>
      <c r="H85" s="2">
        <v>7388.15</v>
      </c>
      <c r="I85" s="24">
        <f>D85*Controls!$E$2</f>
        <v>10241.000000000002</v>
      </c>
      <c r="J85" s="2">
        <v>10548.23</v>
      </c>
      <c r="K85" s="24">
        <f>D85*Controls!$B$2</f>
        <v>4389</v>
      </c>
      <c r="L85" s="2">
        <v>4520.67</v>
      </c>
      <c r="M85" s="24">
        <f>D85*Controls!$C$2</f>
        <v>8778</v>
      </c>
      <c r="N85" s="2">
        <v>8953.56</v>
      </c>
      <c r="O85" s="24">
        <f>D85*Controls!$F$2</f>
        <v>16824.5</v>
      </c>
      <c r="P85" s="2">
        <v>17329.240000000002</v>
      </c>
      <c r="Q85" s="24">
        <f t="shared" si="0"/>
        <v>-1192.350000000004</v>
      </c>
      <c r="R85" s="24"/>
      <c r="S85" s="24"/>
      <c r="T85" s="24"/>
      <c r="U85" s="24"/>
      <c r="V85" s="24"/>
    </row>
    <row r="86" spans="1:22" x14ac:dyDescent="0.25">
      <c r="A86" s="10" t="str">
        <f>'Municipality Stats'!A86</f>
        <v>085</v>
      </c>
      <c r="B86" s="10" t="str">
        <f>VLOOKUP(A86,'Municipality Stats'!$A$2:$B$273,2,FALSE)</f>
        <v>Town</v>
      </c>
      <c r="C86" s="10">
        <f>VLOOKUP(A86,'Municipality Stats'!$A$2:$C$273,3,FALSE)</f>
        <v>3</v>
      </c>
      <c r="D86" s="4">
        <v>301750</v>
      </c>
      <c r="E86" s="23">
        <f>D86*Controls!$A$2</f>
        <v>60350</v>
      </c>
      <c r="F86" s="24">
        <f>D86*Controls!$D$2</f>
        <v>45262.5</v>
      </c>
      <c r="G86" s="24">
        <f>D86*Controls!$G$2</f>
        <v>30175</v>
      </c>
      <c r="H86" s="2">
        <v>30476.75</v>
      </c>
      <c r="I86" s="24">
        <f>D86*Controls!$E$2</f>
        <v>42245.000000000007</v>
      </c>
      <c r="J86" s="2">
        <v>43089.9</v>
      </c>
      <c r="K86" s="24">
        <f>D86*Controls!$B$2</f>
        <v>18105</v>
      </c>
      <c r="L86" s="2">
        <v>17561.849999999999</v>
      </c>
      <c r="M86" s="24">
        <f>D86*Controls!$C$2</f>
        <v>36210</v>
      </c>
      <c r="N86" s="2">
        <v>36934.199999999997</v>
      </c>
      <c r="O86" s="24">
        <f>D86*Controls!$F$2</f>
        <v>69402.5</v>
      </c>
      <c r="P86" s="2">
        <v>70790.55</v>
      </c>
      <c r="Q86" s="24">
        <f t="shared" si="0"/>
        <v>-2715.75</v>
      </c>
      <c r="R86" s="24"/>
      <c r="S86" s="24"/>
      <c r="T86" s="24"/>
      <c r="U86" s="24"/>
      <c r="V86" s="24"/>
    </row>
    <row r="87" spans="1:22" s="12" customFormat="1" x14ac:dyDescent="0.25">
      <c r="A87" s="10" t="str">
        <f>'Municipality Stats'!A87</f>
        <v>086</v>
      </c>
      <c r="B87" s="10" t="str">
        <f>VLOOKUP(A87,'Municipality Stats'!$A$2:$B$273,2,FALSE)</f>
        <v>Town</v>
      </c>
      <c r="C87" s="10">
        <f>VLOOKUP(A87,'Municipality Stats'!$A$2:$C$273,3,FALSE)</f>
        <v>8</v>
      </c>
      <c r="D87" s="5">
        <v>154500</v>
      </c>
      <c r="E87" s="23">
        <f>D87*Controls!$A$2</f>
        <v>30900</v>
      </c>
      <c r="F87" s="24">
        <f>D87*Controls!$D$2</f>
        <v>23175</v>
      </c>
      <c r="G87" s="24">
        <f>D87*Controls!$G$2</f>
        <v>15450</v>
      </c>
      <c r="H87" s="6">
        <v>15759</v>
      </c>
      <c r="I87" s="24">
        <f>D87*Controls!$E$2</f>
        <v>21630.000000000004</v>
      </c>
      <c r="J87" s="6">
        <v>21413.7</v>
      </c>
      <c r="K87" s="24">
        <f>D87*Controls!$B$2</f>
        <v>9270</v>
      </c>
      <c r="L87" s="6">
        <v>9455.4</v>
      </c>
      <c r="M87" s="24">
        <f>D87*Controls!$C$2</f>
        <v>18540</v>
      </c>
      <c r="N87" s="6">
        <v>18725.400000000001</v>
      </c>
      <c r="O87" s="24">
        <f>D87*Controls!$F$2</f>
        <v>35535</v>
      </c>
      <c r="P87" s="6">
        <v>35535</v>
      </c>
      <c r="Q87" s="24">
        <f t="shared" si="0"/>
        <v>-463.5</v>
      </c>
      <c r="R87" s="24"/>
      <c r="S87" s="24"/>
      <c r="T87" s="24"/>
      <c r="U87" s="24"/>
      <c r="V87" s="24"/>
    </row>
    <row r="88" spans="1:22" x14ac:dyDescent="0.25">
      <c r="A88" s="10" t="str">
        <f>'Municipality Stats'!A88</f>
        <v>087</v>
      </c>
      <c r="B88" s="10" t="str">
        <f>VLOOKUP(A88,'Municipality Stats'!$A$2:$B$273,2,FALSE)</f>
        <v>City</v>
      </c>
      <c r="C88" s="10">
        <f>VLOOKUP(A88,'Municipality Stats'!$A$2:$C$273,3,FALSE)</f>
        <v>4</v>
      </c>
      <c r="D88" s="4">
        <v>70073520</v>
      </c>
      <c r="E88" s="23">
        <f>D88*Controls!$A$2</f>
        <v>14014704</v>
      </c>
      <c r="F88" s="24">
        <f>D88*Controls!$D$2</f>
        <v>10511028</v>
      </c>
      <c r="G88" s="24">
        <f>D88*Controls!$G$2</f>
        <v>7007352</v>
      </c>
      <c r="H88" s="2">
        <v>7147499.04</v>
      </c>
      <c r="I88" s="24">
        <f>D88*Controls!$E$2</f>
        <v>9810292.8000000007</v>
      </c>
      <c r="J88" s="2">
        <v>9908395.7300000004</v>
      </c>
      <c r="K88" s="24">
        <f>D88*Controls!$B$2</f>
        <v>4204411.2</v>
      </c>
      <c r="L88" s="2">
        <v>4204411.2</v>
      </c>
      <c r="M88" s="24">
        <f>D88*Controls!$C$2</f>
        <v>8408822.4000000004</v>
      </c>
      <c r="N88" s="2">
        <v>8661087.0700000003</v>
      </c>
      <c r="O88" s="24">
        <f>D88*Controls!$F$2</f>
        <v>16116909.600000001</v>
      </c>
      <c r="P88" s="2">
        <v>15633402.310000001</v>
      </c>
      <c r="Q88" s="24">
        <f t="shared" si="0"/>
        <v>-7007.3499999996275</v>
      </c>
      <c r="R88" s="24"/>
      <c r="S88" s="24"/>
      <c r="T88" s="24"/>
      <c r="U88" s="24"/>
      <c r="V88" s="24"/>
    </row>
    <row r="89" spans="1:22" x14ac:dyDescent="0.25">
      <c r="A89" s="10" t="str">
        <f>'Municipality Stats'!A89</f>
        <v>088</v>
      </c>
      <c r="B89" s="10" t="str">
        <f>VLOOKUP(A89,'Municipality Stats'!$A$2:$B$273,2,FALSE)</f>
        <v>Town</v>
      </c>
      <c r="C89" s="10">
        <f>VLOOKUP(A89,'Municipality Stats'!$A$2:$C$273,3,FALSE)</f>
        <v>2</v>
      </c>
      <c r="D89" s="4">
        <v>18687.5</v>
      </c>
      <c r="E89" s="23">
        <f>D89*Controls!$A$2</f>
        <v>3737.5</v>
      </c>
      <c r="F89" s="24">
        <f>D89*Controls!$D$2</f>
        <v>2803.125</v>
      </c>
      <c r="G89" s="24">
        <f>D89*Controls!$G$2</f>
        <v>1868.75</v>
      </c>
      <c r="H89" s="2">
        <v>1850.06</v>
      </c>
      <c r="I89" s="24">
        <f>D89*Controls!$E$2</f>
        <v>2616.2500000000005</v>
      </c>
      <c r="J89" s="2">
        <v>2616.25</v>
      </c>
      <c r="K89" s="24">
        <f>D89*Controls!$B$2</f>
        <v>1121.25</v>
      </c>
      <c r="L89" s="2">
        <v>1121.25</v>
      </c>
      <c r="M89" s="24">
        <f>D89*Controls!$C$2</f>
        <v>2242.5</v>
      </c>
      <c r="N89" s="2">
        <v>2309.7800000000002</v>
      </c>
      <c r="O89" s="24">
        <f>D89*Controls!$F$2</f>
        <v>4298.125</v>
      </c>
      <c r="P89" s="2">
        <v>4341.1099999999997</v>
      </c>
      <c r="Q89" s="24">
        <f t="shared" si="0"/>
        <v>-91.574999999999818</v>
      </c>
      <c r="R89" s="24"/>
      <c r="S89" s="24"/>
      <c r="T89" s="24"/>
      <c r="U89" s="24"/>
      <c r="V89" s="24"/>
    </row>
    <row r="90" spans="1:22" x14ac:dyDescent="0.25">
      <c r="A90" s="10" t="str">
        <f>'Municipality Stats'!A90</f>
        <v>089</v>
      </c>
      <c r="B90" s="10" t="str">
        <f>VLOOKUP(A90,'Municipality Stats'!$A$2:$B$273,2,FALSE)</f>
        <v>Town</v>
      </c>
      <c r="C90" s="10">
        <f>VLOOKUP(A90,'Municipality Stats'!$A$2:$C$273,3,FALSE)</f>
        <v>4</v>
      </c>
      <c r="D90" s="4">
        <v>311000</v>
      </c>
      <c r="E90" s="23">
        <f>D90*Controls!$A$2</f>
        <v>62200</v>
      </c>
      <c r="F90" s="24">
        <f>D90*Controls!$D$2</f>
        <v>46650</v>
      </c>
      <c r="G90" s="24">
        <f>D90*Controls!$G$2</f>
        <v>31100</v>
      </c>
      <c r="H90" s="2">
        <v>31722</v>
      </c>
      <c r="I90" s="24">
        <f>D90*Controls!$E$2</f>
        <v>43540.000000000007</v>
      </c>
      <c r="J90" s="2">
        <v>44410.8</v>
      </c>
      <c r="K90" s="24">
        <f>D90*Controls!$B$2</f>
        <v>18660</v>
      </c>
      <c r="L90" s="2">
        <v>18100.2</v>
      </c>
      <c r="M90" s="24">
        <f>D90*Controls!$C$2</f>
        <v>37320</v>
      </c>
      <c r="N90" s="2">
        <v>36200.400000000001</v>
      </c>
      <c r="O90" s="24">
        <f>D90*Controls!$F$2</f>
        <v>71530</v>
      </c>
      <c r="P90" s="2">
        <v>72245.3</v>
      </c>
      <c r="Q90" s="24">
        <f t="shared" si="0"/>
        <v>-528.69999999999709</v>
      </c>
      <c r="R90" s="24"/>
      <c r="S90" s="24"/>
      <c r="T90" s="24"/>
      <c r="U90" s="24"/>
      <c r="V90" s="24"/>
    </row>
    <row r="91" spans="1:22" x14ac:dyDescent="0.25">
      <c r="A91" s="10" t="str">
        <f>'Municipality Stats'!A91</f>
        <v>090</v>
      </c>
      <c r="B91" s="10" t="str">
        <f>VLOOKUP(A91,'Municipality Stats'!$A$2:$B$273,2,FALSE)</f>
        <v>Town</v>
      </c>
      <c r="C91" s="10">
        <f>VLOOKUP(A91,'Municipality Stats'!$A$2:$C$273,3,FALSE)</f>
        <v>9</v>
      </c>
      <c r="D91" s="4">
        <v>43987.5</v>
      </c>
      <c r="E91" s="23">
        <f>D91*Controls!$A$2</f>
        <v>8797.5</v>
      </c>
      <c r="F91" s="24">
        <f>D91*Controls!$D$2</f>
        <v>6598.125</v>
      </c>
      <c r="G91" s="24">
        <f>D91*Controls!$G$2</f>
        <v>4398.75</v>
      </c>
      <c r="H91" s="2">
        <v>4530.71</v>
      </c>
      <c r="I91" s="24">
        <f>D91*Controls!$E$2</f>
        <v>6158.2500000000009</v>
      </c>
      <c r="J91" s="2">
        <v>6096.67</v>
      </c>
      <c r="K91" s="24">
        <f>D91*Controls!$B$2</f>
        <v>2639.25</v>
      </c>
      <c r="L91" s="2">
        <v>2665.64</v>
      </c>
      <c r="M91" s="24">
        <f>D91*Controls!$C$2</f>
        <v>5278.5</v>
      </c>
      <c r="N91" s="2">
        <v>5120.1499999999996</v>
      </c>
      <c r="O91" s="24">
        <f>D91*Controls!$F$2</f>
        <v>10117.125</v>
      </c>
      <c r="P91" s="2">
        <v>10218.299999999999</v>
      </c>
      <c r="Q91" s="24">
        <f t="shared" si="0"/>
        <v>-39.594999999995707</v>
      </c>
      <c r="R91" s="24"/>
      <c r="S91" s="24"/>
      <c r="T91" s="24"/>
      <c r="U91" s="24"/>
      <c r="V91" s="24"/>
    </row>
    <row r="92" spans="1:22" x14ac:dyDescent="0.25">
      <c r="A92" s="10" t="str">
        <f>'Municipality Stats'!A92</f>
        <v>091</v>
      </c>
      <c r="B92" s="10" t="str">
        <f>VLOOKUP(A92,'Municipality Stats'!$A$2:$B$273,2,FALSE)</f>
        <v>Town</v>
      </c>
      <c r="C92" s="10">
        <f>VLOOKUP(A92,'Municipality Stats'!$A$2:$C$273,3,FALSE)</f>
        <v>0</v>
      </c>
      <c r="D92" s="4">
        <v>132200</v>
      </c>
      <c r="E92" s="23">
        <f>D92*Controls!$A$2</f>
        <v>26440</v>
      </c>
      <c r="F92" s="24">
        <f>D92*Controls!$D$2</f>
        <v>19830</v>
      </c>
      <c r="G92" s="24">
        <f>D92*Controls!$G$2</f>
        <v>13220</v>
      </c>
      <c r="H92" s="2">
        <v>13087.8</v>
      </c>
      <c r="I92" s="24">
        <f>D92*Controls!$E$2</f>
        <v>18508</v>
      </c>
      <c r="J92" s="2">
        <v>18508</v>
      </c>
      <c r="K92" s="24">
        <f>D92*Controls!$B$2</f>
        <v>7932</v>
      </c>
      <c r="L92" s="2">
        <v>7694.04</v>
      </c>
      <c r="M92" s="24">
        <f>D92*Controls!$C$2</f>
        <v>15864</v>
      </c>
      <c r="N92" s="2">
        <v>15546.72</v>
      </c>
      <c r="O92" s="24">
        <f>D92*Controls!$F$2</f>
        <v>30406</v>
      </c>
      <c r="P92" s="2">
        <v>30710.06</v>
      </c>
      <c r="Q92" s="24">
        <f t="shared" si="0"/>
        <v>383.37999999999374</v>
      </c>
      <c r="R92" s="24"/>
      <c r="S92" s="24"/>
      <c r="T92" s="24"/>
      <c r="U92" s="24"/>
      <c r="V92" s="24"/>
    </row>
    <row r="93" spans="1:22" x14ac:dyDescent="0.25">
      <c r="A93" s="10" t="str">
        <f>'Municipality Stats'!A93</f>
        <v>092</v>
      </c>
      <c r="B93" s="10" t="str">
        <f>VLOOKUP(A93,'Municipality Stats'!$A$2:$B$273,2,FALSE)</f>
        <v>Town</v>
      </c>
      <c r="C93" s="10">
        <f>VLOOKUP(A93,'Municipality Stats'!$A$2:$C$273,3,FALSE)</f>
        <v>1</v>
      </c>
      <c r="D93" s="4">
        <v>71337.5</v>
      </c>
      <c r="E93" s="23">
        <f>D93*Controls!$A$2</f>
        <v>14267.5</v>
      </c>
      <c r="F93" s="24">
        <f>D93*Controls!$D$2</f>
        <v>10700.625</v>
      </c>
      <c r="G93" s="24">
        <f>D93*Controls!$G$2</f>
        <v>7133.75</v>
      </c>
      <c r="H93" s="2">
        <v>7205.09</v>
      </c>
      <c r="I93" s="24">
        <f>D93*Controls!$E$2</f>
        <v>9987.2500000000018</v>
      </c>
      <c r="J93" s="2">
        <v>9887.3799999999992</v>
      </c>
      <c r="K93" s="24">
        <f>D93*Controls!$B$2</f>
        <v>4280.25</v>
      </c>
      <c r="L93" s="2">
        <v>4280.25</v>
      </c>
      <c r="M93" s="24">
        <f>D93*Controls!$C$2</f>
        <v>8560.5</v>
      </c>
      <c r="N93" s="2">
        <v>8474.9</v>
      </c>
      <c r="O93" s="24">
        <f>D93*Controls!$F$2</f>
        <v>16407.625</v>
      </c>
      <c r="P93" s="2">
        <v>15915.4</v>
      </c>
      <c r="Q93" s="24">
        <f t="shared" si="0"/>
        <v>606.35500000000502</v>
      </c>
      <c r="R93" s="24"/>
      <c r="S93" s="24"/>
      <c r="T93" s="24"/>
      <c r="U93" s="24"/>
      <c r="V93" s="24"/>
    </row>
    <row r="94" spans="1:22" x14ac:dyDescent="0.25">
      <c r="A94" s="10" t="str">
        <f>'Municipality Stats'!A94</f>
        <v>093</v>
      </c>
      <c r="B94" s="10" t="str">
        <f>VLOOKUP(A94,'Municipality Stats'!$A$2:$B$273,2,FALSE)</f>
        <v>Town</v>
      </c>
      <c r="C94" s="10">
        <f>VLOOKUP(A94,'Municipality Stats'!$A$2:$C$273,3,FALSE)</f>
        <v>6</v>
      </c>
      <c r="D94" s="4">
        <v>35475</v>
      </c>
      <c r="E94" s="23">
        <f>D94*Controls!$A$2</f>
        <v>7095</v>
      </c>
      <c r="F94" s="24">
        <f>D94*Controls!$D$2</f>
        <v>5321.25</v>
      </c>
      <c r="G94" s="24">
        <f>D94*Controls!$G$2</f>
        <v>3547.5</v>
      </c>
      <c r="H94" s="2">
        <v>3618.45</v>
      </c>
      <c r="I94" s="24">
        <f>D94*Controls!$E$2</f>
        <v>4966.5000000000009</v>
      </c>
      <c r="J94" s="2">
        <v>4966.5</v>
      </c>
      <c r="K94" s="24">
        <f>D94*Controls!$B$2</f>
        <v>2128.5</v>
      </c>
      <c r="L94" s="2">
        <v>2192.36</v>
      </c>
      <c r="M94" s="24">
        <f>D94*Controls!$C$2</f>
        <v>4257</v>
      </c>
      <c r="N94" s="2">
        <v>4214.43</v>
      </c>
      <c r="O94" s="24">
        <f>D94*Controls!$F$2</f>
        <v>8159.25</v>
      </c>
      <c r="P94" s="2">
        <v>8159.25</v>
      </c>
      <c r="Q94" s="24">
        <f t="shared" si="0"/>
        <v>-92.240000000001601</v>
      </c>
      <c r="R94" s="24"/>
      <c r="S94" s="24"/>
      <c r="T94" s="24"/>
      <c r="U94" s="24"/>
      <c r="V94" s="24"/>
    </row>
    <row r="95" spans="1:22" x14ac:dyDescent="0.25">
      <c r="A95" s="10" t="str">
        <f>'Municipality Stats'!A95</f>
        <v>094</v>
      </c>
      <c r="B95" s="10" t="str">
        <f>VLOOKUP(A95,'Municipality Stats'!$A$2:$B$273,2,FALSE)</f>
        <v>Town</v>
      </c>
      <c r="C95" s="10">
        <f>VLOOKUP(A95,'Municipality Stats'!$A$2:$C$273,3,FALSE)</f>
        <v>6</v>
      </c>
      <c r="D95" s="4">
        <v>10125</v>
      </c>
      <c r="E95" s="23">
        <f>D95*Controls!$A$2</f>
        <v>2025</v>
      </c>
      <c r="F95" s="24">
        <f>D95*Controls!$D$2</f>
        <v>1518.75</v>
      </c>
      <c r="G95" s="24">
        <f>D95*Controls!$G$2</f>
        <v>1012.5</v>
      </c>
      <c r="H95" s="2">
        <v>982.13</v>
      </c>
      <c r="I95" s="24">
        <f>D95*Controls!$E$2</f>
        <v>1417.5000000000002</v>
      </c>
      <c r="J95" s="2">
        <v>1374.98</v>
      </c>
      <c r="K95" s="24">
        <f>D95*Controls!$B$2</f>
        <v>607.5</v>
      </c>
      <c r="L95" s="2">
        <v>625.73</v>
      </c>
      <c r="M95" s="24">
        <f>D95*Controls!$C$2</f>
        <v>1215</v>
      </c>
      <c r="N95" s="2">
        <v>1190.7</v>
      </c>
      <c r="O95" s="24">
        <f>D95*Controls!$F$2</f>
        <v>2328.75</v>
      </c>
      <c r="P95" s="2">
        <v>2282.1799999999998</v>
      </c>
      <c r="Q95" s="24">
        <f t="shared" si="0"/>
        <v>125.52999999999929</v>
      </c>
      <c r="R95" s="24"/>
      <c r="S95" s="24"/>
      <c r="T95" s="24"/>
      <c r="U95" s="24"/>
      <c r="V95" s="24"/>
    </row>
    <row r="96" spans="1:22" x14ac:dyDescent="0.25">
      <c r="A96" s="10" t="str">
        <f>'Municipality Stats'!A96</f>
        <v>095</v>
      </c>
      <c r="B96" s="10" t="str">
        <f>VLOOKUP(A96,'Municipality Stats'!$A$2:$B$273,2,FALSE)</f>
        <v>Town</v>
      </c>
      <c r="C96" s="10">
        <f>VLOOKUP(A96,'Municipality Stats'!$A$2:$C$273,3,FALSE)</f>
        <v>7</v>
      </c>
      <c r="D96" s="4">
        <v>55250</v>
      </c>
      <c r="E96" s="23">
        <f>D96*Controls!$A$2</f>
        <v>11050</v>
      </c>
      <c r="F96" s="24">
        <f>D96*Controls!$D$2</f>
        <v>8287.5</v>
      </c>
      <c r="G96" s="24">
        <f>D96*Controls!$G$2</f>
        <v>5525</v>
      </c>
      <c r="H96" s="2">
        <v>5414.5</v>
      </c>
      <c r="I96" s="24">
        <f>D96*Controls!$E$2</f>
        <v>7735.0000000000009</v>
      </c>
      <c r="J96" s="2">
        <v>7812.35</v>
      </c>
      <c r="K96" s="24">
        <f>D96*Controls!$B$2</f>
        <v>3315</v>
      </c>
      <c r="L96" s="2">
        <v>3414.45</v>
      </c>
      <c r="M96" s="24">
        <f>D96*Controls!$C$2</f>
        <v>6630</v>
      </c>
      <c r="N96" s="2">
        <v>6828.9</v>
      </c>
      <c r="O96" s="24">
        <f>D96*Controls!$F$2</f>
        <v>12707.5</v>
      </c>
      <c r="P96" s="2">
        <v>12326.28</v>
      </c>
      <c r="Q96" s="24">
        <f t="shared" si="0"/>
        <v>116.02000000000044</v>
      </c>
      <c r="R96" s="24"/>
      <c r="S96" s="24"/>
      <c r="T96" s="24"/>
      <c r="U96" s="24"/>
      <c r="V96" s="24"/>
    </row>
    <row r="97" spans="1:22" x14ac:dyDescent="0.25">
      <c r="A97" s="10" t="str">
        <f>'Municipality Stats'!A97</f>
        <v>096</v>
      </c>
      <c r="B97" s="10" t="str">
        <f>VLOOKUP(A97,'Municipality Stats'!$A$2:$B$273,2,FALSE)</f>
        <v>Town</v>
      </c>
      <c r="C97" s="10">
        <f>VLOOKUP(A97,'Municipality Stats'!$A$2:$C$273,3,FALSE)</f>
        <v>8</v>
      </c>
      <c r="D97" s="4">
        <v>102000</v>
      </c>
      <c r="E97" s="23">
        <f>D97*Controls!$A$2</f>
        <v>20400</v>
      </c>
      <c r="F97" s="24">
        <f>D97*Controls!$D$2</f>
        <v>15300</v>
      </c>
      <c r="G97" s="24">
        <f>D97*Controls!$G$2</f>
        <v>10200</v>
      </c>
      <c r="H97" s="2">
        <v>9894</v>
      </c>
      <c r="I97" s="24">
        <f>D97*Controls!$E$2</f>
        <v>14280.000000000002</v>
      </c>
      <c r="J97" s="2">
        <v>13851.6</v>
      </c>
      <c r="K97" s="24">
        <f>D97*Controls!$B$2</f>
        <v>6120</v>
      </c>
      <c r="L97" s="2">
        <v>6303.6</v>
      </c>
      <c r="M97" s="24">
        <f>D97*Controls!$C$2</f>
        <v>12240</v>
      </c>
      <c r="N97" s="2">
        <v>11995.2</v>
      </c>
      <c r="O97" s="24">
        <f>D97*Controls!$F$2</f>
        <v>23460</v>
      </c>
      <c r="P97" s="2">
        <v>24163.8</v>
      </c>
      <c r="Q97" s="24">
        <f t="shared" si="0"/>
        <v>91.80000000000291</v>
      </c>
      <c r="R97" s="24"/>
      <c r="S97" s="24"/>
      <c r="T97" s="24"/>
      <c r="U97" s="24"/>
      <c r="V97" s="24"/>
    </row>
    <row r="98" spans="1:22" x14ac:dyDescent="0.25">
      <c r="A98" s="10" t="str">
        <f>'Municipality Stats'!A98</f>
        <v>097</v>
      </c>
      <c r="B98" s="10" t="str">
        <f>VLOOKUP(A98,'Municipality Stats'!$A$2:$B$273,2,FALSE)</f>
        <v>Town</v>
      </c>
      <c r="C98" s="10">
        <f>VLOOKUP(A98,'Municipality Stats'!$A$2:$C$273,3,FALSE)</f>
        <v>0</v>
      </c>
      <c r="D98" s="4">
        <v>3527475</v>
      </c>
      <c r="E98" s="23">
        <f>D98*Controls!$A$2</f>
        <v>705495</v>
      </c>
      <c r="F98" s="24">
        <f>D98*Controls!$D$2</f>
        <v>529121.25</v>
      </c>
      <c r="G98" s="24">
        <f>D98*Controls!$G$2</f>
        <v>352747.5</v>
      </c>
      <c r="H98" s="2">
        <v>363329.93</v>
      </c>
      <c r="I98" s="24">
        <f>D98*Controls!$E$2</f>
        <v>493846.50000000006</v>
      </c>
      <c r="J98" s="2">
        <v>493846.5</v>
      </c>
      <c r="K98" s="24">
        <f>D98*Controls!$B$2</f>
        <v>211648.5</v>
      </c>
      <c r="L98" s="2">
        <v>207415.53</v>
      </c>
      <c r="M98" s="24">
        <f>D98*Controls!$C$2</f>
        <v>423297</v>
      </c>
      <c r="N98" s="2">
        <v>427529.97</v>
      </c>
      <c r="O98" s="24">
        <f>D98*Controls!$F$2</f>
        <v>811319.25</v>
      </c>
      <c r="P98" s="2">
        <v>819432.44</v>
      </c>
      <c r="Q98" s="24">
        <f t="shared" si="0"/>
        <v>-18695.619999999879</v>
      </c>
      <c r="R98" s="24"/>
      <c r="S98" s="24"/>
      <c r="T98" s="24"/>
      <c r="U98" s="24"/>
      <c r="V98" s="24"/>
    </row>
    <row r="99" spans="1:22" x14ac:dyDescent="0.25">
      <c r="A99" s="10" t="str">
        <f>'Municipality Stats'!A99</f>
        <v>098</v>
      </c>
      <c r="B99" s="10" t="str">
        <f>VLOOKUP(A99,'Municipality Stats'!$A$2:$B$273,2,FALSE)</f>
        <v>Town</v>
      </c>
      <c r="C99" s="10">
        <f>VLOOKUP(A99,'Municipality Stats'!$A$2:$C$273,3,FALSE)</f>
        <v>5</v>
      </c>
      <c r="D99" s="4">
        <v>609375</v>
      </c>
      <c r="E99" s="23">
        <f>D99*Controls!$A$2</f>
        <v>121875</v>
      </c>
      <c r="F99" s="24">
        <f>D99*Controls!$D$2</f>
        <v>91406.25</v>
      </c>
      <c r="G99" s="24">
        <f>D99*Controls!$G$2</f>
        <v>60937.5</v>
      </c>
      <c r="H99" s="2">
        <v>61546.879999999997</v>
      </c>
      <c r="I99" s="24">
        <f>D99*Controls!$E$2</f>
        <v>85312.500000000015</v>
      </c>
      <c r="J99" s="2">
        <v>87871.88</v>
      </c>
      <c r="K99" s="24">
        <f>D99*Controls!$B$2</f>
        <v>36562.5</v>
      </c>
      <c r="L99" s="2">
        <v>36928.129999999997</v>
      </c>
      <c r="M99" s="24">
        <f>D99*Controls!$C$2</f>
        <v>73125</v>
      </c>
      <c r="N99" s="2">
        <v>74587.5</v>
      </c>
      <c r="O99" s="24">
        <f>D99*Controls!$F$2</f>
        <v>140156.25</v>
      </c>
      <c r="P99" s="2">
        <v>142959.38</v>
      </c>
      <c r="Q99" s="24">
        <f t="shared" si="0"/>
        <v>-7800.0200000000186</v>
      </c>
      <c r="R99" s="24"/>
      <c r="S99" s="24"/>
      <c r="T99" s="24"/>
      <c r="U99" s="24"/>
      <c r="V99" s="24"/>
    </row>
    <row r="100" spans="1:22" x14ac:dyDescent="0.25">
      <c r="A100" s="10" t="str">
        <f>'Municipality Stats'!A100</f>
        <v>099</v>
      </c>
      <c r="B100" s="10" t="str">
        <f>VLOOKUP(A100,'Municipality Stats'!$A$2:$B$273,2,FALSE)</f>
        <v>Town</v>
      </c>
      <c r="C100" s="10">
        <f>VLOOKUP(A100,'Municipality Stats'!$A$2:$C$273,3,FALSE)</f>
        <v>0</v>
      </c>
      <c r="D100" s="4">
        <v>202587.5</v>
      </c>
      <c r="E100" s="23">
        <f>D100*Controls!$A$2</f>
        <v>40517.5</v>
      </c>
      <c r="F100" s="24">
        <f>D100*Controls!$D$2</f>
        <v>30388.125</v>
      </c>
      <c r="G100" s="24">
        <f>D100*Controls!$G$2</f>
        <v>20258.75</v>
      </c>
      <c r="H100" s="2">
        <v>19650.990000000002</v>
      </c>
      <c r="I100" s="24">
        <f>D100*Controls!$E$2</f>
        <v>28362.250000000004</v>
      </c>
      <c r="J100" s="2">
        <v>28362.25</v>
      </c>
      <c r="K100" s="24">
        <f>D100*Controls!$B$2</f>
        <v>12155.25</v>
      </c>
      <c r="L100" s="2">
        <v>11790.59</v>
      </c>
      <c r="M100" s="24">
        <f>D100*Controls!$C$2</f>
        <v>24310.5</v>
      </c>
      <c r="N100" s="2">
        <v>23824.29</v>
      </c>
      <c r="O100" s="24">
        <f>D100*Controls!$F$2</f>
        <v>46595.125</v>
      </c>
      <c r="P100" s="2">
        <v>46595.13</v>
      </c>
      <c r="Q100" s="24">
        <f t="shared" si="0"/>
        <v>1458.625</v>
      </c>
      <c r="R100" s="24"/>
      <c r="S100" s="24"/>
      <c r="T100" s="24"/>
      <c r="U100" s="24"/>
      <c r="V100" s="24"/>
    </row>
    <row r="101" spans="1:22" x14ac:dyDescent="0.25">
      <c r="A101" s="10" t="str">
        <f>'Municipality Stats'!A101</f>
        <v>100</v>
      </c>
      <c r="B101" s="10" t="str">
        <f>VLOOKUP(A101,'Municipality Stats'!$A$2:$B$273,2,FALSE)</f>
        <v>Town</v>
      </c>
      <c r="C101" s="10">
        <f>VLOOKUP(A101,'Municipality Stats'!$A$2:$C$273,3,FALSE)</f>
        <v>2</v>
      </c>
      <c r="D101" s="4">
        <v>220350</v>
      </c>
      <c r="E101" s="23">
        <f>D101*Controls!$A$2</f>
        <v>44070</v>
      </c>
      <c r="F101" s="24">
        <f>D101*Controls!$D$2</f>
        <v>33052.5</v>
      </c>
      <c r="G101" s="24">
        <f>D101*Controls!$G$2</f>
        <v>22035</v>
      </c>
      <c r="H101" s="2">
        <v>21594.3</v>
      </c>
      <c r="I101" s="24">
        <f>D101*Controls!$E$2</f>
        <v>30849.000000000004</v>
      </c>
      <c r="J101" s="2">
        <v>30540.51</v>
      </c>
      <c r="K101" s="24">
        <f>D101*Controls!$B$2</f>
        <v>13221</v>
      </c>
      <c r="L101" s="2">
        <v>13221</v>
      </c>
      <c r="M101" s="24">
        <f>D101*Controls!$C$2</f>
        <v>26442</v>
      </c>
      <c r="N101" s="2">
        <v>25648.74</v>
      </c>
      <c r="O101" s="24">
        <f>D101*Controls!$F$2</f>
        <v>50680.5</v>
      </c>
      <c r="P101" s="2">
        <v>51187.31</v>
      </c>
      <c r="Q101" s="24">
        <f t="shared" si="0"/>
        <v>1035.6399999999994</v>
      </c>
      <c r="R101" s="24"/>
      <c r="S101" s="24"/>
      <c r="T101" s="24"/>
      <c r="U101" s="24"/>
      <c r="V101" s="24"/>
    </row>
    <row r="102" spans="1:22" x14ac:dyDescent="0.25">
      <c r="A102" s="10" t="str">
        <f>'Municipality Stats'!A102</f>
        <v>101</v>
      </c>
      <c r="B102" s="10" t="str">
        <f>VLOOKUP(A102,'Municipality Stats'!$A$2:$B$273,2,FALSE)</f>
        <v>Town</v>
      </c>
      <c r="C102" s="10">
        <f>VLOOKUP(A102,'Municipality Stats'!$A$2:$C$273,3,FALSE)</f>
        <v>2</v>
      </c>
      <c r="D102" s="4">
        <v>11412.5</v>
      </c>
      <c r="E102" s="23">
        <f>D102*Controls!$A$2</f>
        <v>2282.5</v>
      </c>
      <c r="F102" s="24">
        <f>D102*Controls!$D$2</f>
        <v>1711.875</v>
      </c>
      <c r="G102" s="24">
        <f>D102*Controls!$G$2</f>
        <v>1141.25</v>
      </c>
      <c r="H102" s="2">
        <v>1129.8399999999999</v>
      </c>
      <c r="I102" s="24">
        <f>D102*Controls!$E$2</f>
        <v>1597.7500000000002</v>
      </c>
      <c r="J102" s="2">
        <v>1629.71</v>
      </c>
      <c r="K102" s="24">
        <f>D102*Controls!$B$2</f>
        <v>684.75</v>
      </c>
      <c r="L102" s="2">
        <v>684.75</v>
      </c>
      <c r="M102" s="24">
        <f>D102*Controls!$C$2</f>
        <v>1369.5</v>
      </c>
      <c r="N102" s="2">
        <v>1342.11</v>
      </c>
      <c r="O102" s="24">
        <f>D102*Controls!$F$2</f>
        <v>2624.875</v>
      </c>
      <c r="P102" s="2">
        <v>2572.38</v>
      </c>
      <c r="Q102" s="24">
        <f t="shared" si="0"/>
        <v>59.335000000000036</v>
      </c>
      <c r="R102" s="24"/>
      <c r="S102" s="24"/>
      <c r="T102" s="24"/>
      <c r="U102" s="24"/>
      <c r="V102" s="24"/>
    </row>
    <row r="103" spans="1:22" x14ac:dyDescent="0.25">
      <c r="A103" s="10" t="str">
        <f>'Municipality Stats'!A103</f>
        <v>102</v>
      </c>
      <c r="B103" s="10" t="str">
        <f>VLOOKUP(A103,'Municipality Stats'!$A$2:$B$273,2,FALSE)</f>
        <v>Town</v>
      </c>
      <c r="C103" s="10">
        <f>VLOOKUP(A103,'Municipality Stats'!$A$2:$C$273,3,FALSE)</f>
        <v>8</v>
      </c>
      <c r="D103" s="4">
        <v>117925</v>
      </c>
      <c r="E103" s="23">
        <f>D103*Controls!$A$2</f>
        <v>23585</v>
      </c>
      <c r="F103" s="24">
        <f>D103*Controls!$D$2</f>
        <v>17688.75</v>
      </c>
      <c r="G103" s="24">
        <f>D103*Controls!$G$2</f>
        <v>11792.5</v>
      </c>
      <c r="H103" s="2">
        <v>11792.5</v>
      </c>
      <c r="I103" s="24">
        <f>D103*Controls!$E$2</f>
        <v>16509.5</v>
      </c>
      <c r="J103" s="2">
        <v>16179.31</v>
      </c>
      <c r="K103" s="24">
        <f>D103*Controls!$B$2</f>
        <v>7075.5</v>
      </c>
      <c r="L103" s="2">
        <v>7146.26</v>
      </c>
      <c r="M103" s="24">
        <f>D103*Controls!$C$2</f>
        <v>14151</v>
      </c>
      <c r="N103" s="2">
        <v>13867.98</v>
      </c>
      <c r="O103" s="24">
        <f>D103*Controls!$F$2</f>
        <v>27122.75</v>
      </c>
      <c r="P103" s="2">
        <v>27122.75</v>
      </c>
      <c r="Q103" s="24">
        <f t="shared" si="0"/>
        <v>542.45000000000073</v>
      </c>
      <c r="R103" s="24"/>
      <c r="S103" s="24"/>
      <c r="T103" s="24"/>
      <c r="U103" s="24"/>
      <c r="V103" s="24"/>
    </row>
    <row r="104" spans="1:22" x14ac:dyDescent="0.25">
      <c r="A104" s="10" t="str">
        <f>'Municipality Stats'!A104</f>
        <v>103</v>
      </c>
      <c r="B104" s="10" t="str">
        <f>VLOOKUP(A104,'Municipality Stats'!$A$2:$B$273,2,FALSE)</f>
        <v>Town</v>
      </c>
      <c r="C104" s="10">
        <f>VLOOKUP(A104,'Municipality Stats'!$A$2:$C$273,3,FALSE)</f>
        <v>9</v>
      </c>
      <c r="D104" s="4">
        <v>500</v>
      </c>
      <c r="E104" s="23">
        <f>D104*Controls!$A$2</f>
        <v>100</v>
      </c>
      <c r="F104" s="24">
        <f>D104*Controls!$D$2</f>
        <v>75</v>
      </c>
      <c r="G104" s="24">
        <f>D104*Controls!$G$2</f>
        <v>50</v>
      </c>
      <c r="H104" s="2">
        <v>49</v>
      </c>
      <c r="I104" s="24">
        <f>D104*Controls!$E$2</f>
        <v>70</v>
      </c>
      <c r="J104" s="2">
        <v>67.900000000000006</v>
      </c>
      <c r="K104" s="24">
        <f>D104*Controls!$B$2</f>
        <v>30</v>
      </c>
      <c r="L104" s="2">
        <v>29.4</v>
      </c>
      <c r="M104" s="24">
        <f>D104*Controls!$C$2</f>
        <v>60</v>
      </c>
      <c r="N104" s="2">
        <v>61.2</v>
      </c>
      <c r="O104" s="24">
        <f>D104*Controls!$F$2</f>
        <v>115</v>
      </c>
      <c r="P104" s="2">
        <v>112.7</v>
      </c>
      <c r="Q104" s="24">
        <f t="shared" si="0"/>
        <v>4.7999999999999829</v>
      </c>
      <c r="R104" s="24"/>
      <c r="S104" s="24"/>
      <c r="T104" s="24"/>
      <c r="U104" s="24"/>
      <c r="V104" s="24"/>
    </row>
    <row r="105" spans="1:22" x14ac:dyDescent="0.25">
      <c r="A105" s="10" t="str">
        <f>'Municipality Stats'!A105</f>
        <v>104</v>
      </c>
      <c r="B105" s="10" t="str">
        <f>VLOOKUP(A105,'Municipality Stats'!$A$2:$B$273,2,FALSE)</f>
        <v>Town</v>
      </c>
      <c r="C105" s="10">
        <f>VLOOKUP(A105,'Municipality Stats'!$A$2:$C$273,3,FALSE)</f>
        <v>9</v>
      </c>
      <c r="D105" s="4">
        <v>3652268.75</v>
      </c>
      <c r="E105" s="23">
        <f>D105*Controls!$A$2</f>
        <v>730453.75</v>
      </c>
      <c r="F105" s="24">
        <f>D105*Controls!$D$2</f>
        <v>547840.3125</v>
      </c>
      <c r="G105" s="24">
        <f>D105*Controls!$G$2</f>
        <v>365226.875</v>
      </c>
      <c r="H105" s="2">
        <v>376183.68</v>
      </c>
      <c r="I105" s="24">
        <f>D105*Controls!$E$2</f>
        <v>511317.62500000006</v>
      </c>
      <c r="J105" s="2">
        <v>501091.27</v>
      </c>
      <c r="K105" s="24">
        <f>D105*Controls!$B$2</f>
        <v>219136.125</v>
      </c>
      <c r="L105" s="2">
        <v>223518.85</v>
      </c>
      <c r="M105" s="24">
        <f>D105*Controls!$C$2</f>
        <v>438272.25</v>
      </c>
      <c r="N105" s="2">
        <v>438272.25</v>
      </c>
      <c r="O105" s="24">
        <f>D105*Controls!$F$2</f>
        <v>840021.8125</v>
      </c>
      <c r="P105" s="2">
        <v>831621.59</v>
      </c>
      <c r="Q105" s="24">
        <f t="shared" si="0"/>
        <v>3287.047499999986</v>
      </c>
      <c r="R105" s="24"/>
      <c r="S105" s="24"/>
      <c r="T105" s="24"/>
      <c r="U105" s="24"/>
      <c r="V105" s="24"/>
    </row>
    <row r="106" spans="1:22" x14ac:dyDescent="0.25">
      <c r="A106" s="10" t="str">
        <f>'Municipality Stats'!A106</f>
        <v>105</v>
      </c>
      <c r="B106" s="10" t="str">
        <f>VLOOKUP(A106,'Municipality Stats'!$A$2:$B$273,2,FALSE)</f>
        <v>Town</v>
      </c>
      <c r="C106" s="10">
        <f>VLOOKUP(A106,'Municipality Stats'!$A$2:$C$273,3,FALSE)</f>
        <v>5</v>
      </c>
      <c r="D106" s="4">
        <v>38912.5</v>
      </c>
      <c r="E106" s="23">
        <f>D106*Controls!$A$2</f>
        <v>7782.5</v>
      </c>
      <c r="F106" s="24">
        <f>D106*Controls!$D$2</f>
        <v>5836.875</v>
      </c>
      <c r="G106" s="24">
        <f>D106*Controls!$G$2</f>
        <v>3891.25</v>
      </c>
      <c r="H106" s="2">
        <v>3813.43</v>
      </c>
      <c r="I106" s="24">
        <f>D106*Controls!$E$2</f>
        <v>5447.7500000000009</v>
      </c>
      <c r="J106" s="2">
        <v>5611.18</v>
      </c>
      <c r="K106" s="24">
        <f>D106*Controls!$B$2</f>
        <v>2334.75</v>
      </c>
      <c r="L106" s="2">
        <v>2311.4</v>
      </c>
      <c r="M106" s="24">
        <f>D106*Controls!$C$2</f>
        <v>4669.5</v>
      </c>
      <c r="N106" s="2">
        <v>4716.2</v>
      </c>
      <c r="O106" s="24">
        <f>D106*Controls!$F$2</f>
        <v>8949.875</v>
      </c>
      <c r="P106" s="2">
        <v>9218.3700000000008</v>
      </c>
      <c r="Q106" s="24">
        <f t="shared" si="0"/>
        <v>-377.45499999999993</v>
      </c>
      <c r="R106" s="24"/>
      <c r="S106" s="24"/>
      <c r="T106" s="24"/>
      <c r="U106" s="24"/>
      <c r="V106" s="24"/>
    </row>
    <row r="107" spans="1:22" x14ac:dyDescent="0.25">
      <c r="A107" s="10" t="str">
        <f>'Municipality Stats'!A107</f>
        <v>106</v>
      </c>
      <c r="B107" s="10" t="str">
        <f>VLOOKUP(A107,'Municipality Stats'!$A$2:$B$273,2,FALSE)</f>
        <v>Town</v>
      </c>
      <c r="C107" s="10">
        <f>VLOOKUP(A107,'Municipality Stats'!$A$2:$C$273,3,FALSE)</f>
        <v>5</v>
      </c>
      <c r="D107" s="4">
        <v>121125</v>
      </c>
      <c r="E107" s="23">
        <f>D107*Controls!$A$2</f>
        <v>24225</v>
      </c>
      <c r="F107" s="24">
        <f>D107*Controls!$D$2</f>
        <v>18168.75</v>
      </c>
      <c r="G107" s="24">
        <f>D107*Controls!$G$2</f>
        <v>12112.5</v>
      </c>
      <c r="H107" s="2">
        <v>11991.38</v>
      </c>
      <c r="I107" s="24">
        <f>D107*Controls!$E$2</f>
        <v>16957.5</v>
      </c>
      <c r="J107" s="2">
        <v>16448.78</v>
      </c>
      <c r="K107" s="24">
        <f>D107*Controls!$B$2</f>
        <v>7267.5</v>
      </c>
      <c r="L107" s="2">
        <v>7122.15</v>
      </c>
      <c r="M107" s="24">
        <f>D107*Controls!$C$2</f>
        <v>14535</v>
      </c>
      <c r="N107" s="2">
        <v>14971.05</v>
      </c>
      <c r="O107" s="24">
        <f>D107*Controls!$F$2</f>
        <v>27858.75</v>
      </c>
      <c r="P107" s="2">
        <v>27580.16</v>
      </c>
      <c r="Q107" s="24">
        <f t="shared" si="0"/>
        <v>617.72999999999593</v>
      </c>
      <c r="R107" s="24"/>
      <c r="S107" s="24"/>
      <c r="T107" s="24"/>
      <c r="U107" s="24"/>
      <c r="V107" s="24"/>
    </row>
    <row r="108" spans="1:22" x14ac:dyDescent="0.25">
      <c r="A108" s="10" t="str">
        <f>'Municipality Stats'!A108</f>
        <v>107</v>
      </c>
      <c r="B108" s="10" t="str">
        <f>VLOOKUP(A108,'Municipality Stats'!$A$2:$B$273,2,FALSE)</f>
        <v>Town</v>
      </c>
      <c r="C108" s="10">
        <f>VLOOKUP(A108,'Municipality Stats'!$A$2:$C$273,3,FALSE)</f>
        <v>1</v>
      </c>
      <c r="D108" s="4">
        <v>20550</v>
      </c>
      <c r="E108" s="23">
        <f>D108*Controls!$A$2</f>
        <v>4110</v>
      </c>
      <c r="F108" s="24">
        <f>D108*Controls!$D$2</f>
        <v>3082.5</v>
      </c>
      <c r="G108" s="24">
        <f>D108*Controls!$G$2</f>
        <v>2055</v>
      </c>
      <c r="H108" s="2">
        <v>2034.45</v>
      </c>
      <c r="I108" s="24">
        <f>D108*Controls!$E$2</f>
        <v>2877.0000000000005</v>
      </c>
      <c r="J108" s="2">
        <v>2934.54</v>
      </c>
      <c r="K108" s="24">
        <f>D108*Controls!$B$2</f>
        <v>1233</v>
      </c>
      <c r="L108" s="2">
        <v>1208.3399999999999</v>
      </c>
      <c r="M108" s="24">
        <f>D108*Controls!$C$2</f>
        <v>2466</v>
      </c>
      <c r="N108" s="2">
        <v>2466</v>
      </c>
      <c r="O108" s="24">
        <f>D108*Controls!$F$2</f>
        <v>4726.5</v>
      </c>
      <c r="P108" s="2">
        <v>4868.3</v>
      </c>
      <c r="Q108" s="24">
        <f t="shared" si="0"/>
        <v>-154.13000000000193</v>
      </c>
      <c r="R108" s="24"/>
      <c r="S108" s="24"/>
      <c r="T108" s="24"/>
      <c r="U108" s="24"/>
      <c r="V108" s="24"/>
    </row>
    <row r="109" spans="1:22" x14ac:dyDescent="0.25">
      <c r="A109" s="10" t="str">
        <f>'Municipality Stats'!A109</f>
        <v>108</v>
      </c>
      <c r="B109" s="10" t="str">
        <f>VLOOKUP(A109,'Municipality Stats'!$A$2:$B$273,2,FALSE)</f>
        <v>Town</v>
      </c>
      <c r="C109" s="10">
        <f>VLOOKUP(A109,'Municipality Stats'!$A$2:$C$273,3,FALSE)</f>
        <v>7</v>
      </c>
      <c r="D109" s="4">
        <v>548100</v>
      </c>
      <c r="E109" s="23">
        <f>D109*Controls!$A$2</f>
        <v>109620</v>
      </c>
      <c r="F109" s="24">
        <f>D109*Controls!$D$2</f>
        <v>82215</v>
      </c>
      <c r="G109" s="24">
        <f>D109*Controls!$G$2</f>
        <v>54810</v>
      </c>
      <c r="H109" s="2">
        <v>53165.7</v>
      </c>
      <c r="I109" s="24">
        <f>D109*Controls!$E$2</f>
        <v>76734.000000000015</v>
      </c>
      <c r="J109" s="2">
        <v>77501.34</v>
      </c>
      <c r="K109" s="24">
        <f>D109*Controls!$B$2</f>
        <v>32886</v>
      </c>
      <c r="L109" s="2">
        <v>31899.42</v>
      </c>
      <c r="M109" s="24">
        <f>D109*Controls!$C$2</f>
        <v>65772</v>
      </c>
      <c r="N109" s="2">
        <v>65114.28</v>
      </c>
      <c r="O109" s="24">
        <f>D109*Controls!$F$2</f>
        <v>126063</v>
      </c>
      <c r="P109" s="2">
        <v>123541.74</v>
      </c>
      <c r="Q109" s="24">
        <f t="shared" si="0"/>
        <v>5042.519999999975</v>
      </c>
      <c r="R109" s="24"/>
      <c r="S109" s="24"/>
      <c r="T109" s="24"/>
      <c r="U109" s="24"/>
      <c r="V109" s="24"/>
    </row>
    <row r="110" spans="1:22" x14ac:dyDescent="0.25">
      <c r="A110" s="10" t="str">
        <f>'Municipality Stats'!A110</f>
        <v>109</v>
      </c>
      <c r="B110" s="10" t="str">
        <f>VLOOKUP(A110,'Municipality Stats'!$A$2:$B$273,2,FALSE)</f>
        <v>Town</v>
      </c>
      <c r="C110" s="10">
        <f>VLOOKUP(A110,'Municipality Stats'!$A$2:$C$273,3,FALSE)</f>
        <v>8</v>
      </c>
      <c r="D110" s="4">
        <v>249500</v>
      </c>
      <c r="E110" s="23">
        <f>D110*Controls!$A$2</f>
        <v>49900</v>
      </c>
      <c r="F110" s="24">
        <f>D110*Controls!$D$2</f>
        <v>37425</v>
      </c>
      <c r="G110" s="24">
        <f>D110*Controls!$G$2</f>
        <v>24950</v>
      </c>
      <c r="H110" s="2">
        <v>24700.5</v>
      </c>
      <c r="I110" s="24">
        <f>D110*Controls!$E$2</f>
        <v>34930</v>
      </c>
      <c r="J110" s="2">
        <v>34580.699999999997</v>
      </c>
      <c r="K110" s="24">
        <f>D110*Controls!$B$2</f>
        <v>14970</v>
      </c>
      <c r="L110" s="2">
        <v>14670.6</v>
      </c>
      <c r="M110" s="24">
        <f>D110*Controls!$C$2</f>
        <v>29940</v>
      </c>
      <c r="N110" s="2">
        <v>29640.6</v>
      </c>
      <c r="O110" s="24">
        <f>D110*Controls!$F$2</f>
        <v>57385</v>
      </c>
      <c r="P110" s="2">
        <v>58532.7</v>
      </c>
      <c r="Q110" s="24">
        <f t="shared" si="0"/>
        <v>49.900000000001455</v>
      </c>
      <c r="R110" s="24"/>
      <c r="S110" s="24"/>
      <c r="T110" s="24"/>
      <c r="U110" s="24"/>
      <c r="V110" s="24"/>
    </row>
    <row r="111" spans="1:22" x14ac:dyDescent="0.25">
      <c r="A111" s="10" t="str">
        <f>'Municipality Stats'!A111</f>
        <v>110</v>
      </c>
      <c r="B111" s="10" t="str">
        <f>VLOOKUP(A111,'Municipality Stats'!$A$2:$B$273,2,FALSE)</f>
        <v>Town</v>
      </c>
      <c r="C111" s="10">
        <f>VLOOKUP(A111,'Municipality Stats'!$A$2:$C$273,3,FALSE)</f>
        <v>3</v>
      </c>
      <c r="D111" s="4">
        <v>129600</v>
      </c>
      <c r="E111" s="23">
        <f>D111*Controls!$A$2</f>
        <v>25920</v>
      </c>
      <c r="F111" s="24">
        <f>D111*Controls!$D$2</f>
        <v>19440</v>
      </c>
      <c r="G111" s="24">
        <f>D111*Controls!$G$2</f>
        <v>12960</v>
      </c>
      <c r="H111" s="2">
        <v>13219.2</v>
      </c>
      <c r="I111" s="24">
        <f>D111*Controls!$E$2</f>
        <v>18144</v>
      </c>
      <c r="J111" s="2">
        <v>18506.88</v>
      </c>
      <c r="K111" s="24">
        <f>D111*Controls!$B$2</f>
        <v>7776</v>
      </c>
      <c r="L111" s="2">
        <v>7853.76</v>
      </c>
      <c r="M111" s="24">
        <f>D111*Controls!$C$2</f>
        <v>15552</v>
      </c>
      <c r="N111" s="2">
        <v>15863.04</v>
      </c>
      <c r="O111" s="24">
        <f>D111*Controls!$F$2</f>
        <v>29808</v>
      </c>
      <c r="P111" s="2">
        <v>29509.919999999998</v>
      </c>
      <c r="Q111" s="24">
        <f t="shared" si="0"/>
        <v>-712.80000000000291</v>
      </c>
      <c r="R111" s="24"/>
      <c r="S111" s="24"/>
      <c r="T111" s="24"/>
      <c r="U111" s="24"/>
      <c r="V111" s="24"/>
    </row>
    <row r="112" spans="1:22" x14ac:dyDescent="0.25">
      <c r="A112" s="10" t="str">
        <f>'Municipality Stats'!A112</f>
        <v>111</v>
      </c>
      <c r="B112" s="10" t="str">
        <f>VLOOKUP(A112,'Municipality Stats'!$A$2:$B$273,2,FALSE)</f>
        <v>Town</v>
      </c>
      <c r="C112" s="10">
        <f>VLOOKUP(A112,'Municipality Stats'!$A$2:$C$273,3,FALSE)</f>
        <v>1</v>
      </c>
      <c r="D112" s="4">
        <v>1134500</v>
      </c>
      <c r="E112" s="23">
        <f>D112*Controls!$A$2</f>
        <v>226900</v>
      </c>
      <c r="F112" s="24">
        <f>D112*Controls!$D$2</f>
        <v>170175</v>
      </c>
      <c r="G112" s="24">
        <f>D112*Controls!$G$2</f>
        <v>113450</v>
      </c>
      <c r="H112" s="2">
        <v>114584.5</v>
      </c>
      <c r="I112" s="24">
        <f>D112*Controls!$E$2</f>
        <v>158830.00000000003</v>
      </c>
      <c r="J112" s="2">
        <v>155653.4</v>
      </c>
      <c r="K112" s="24">
        <f>D112*Controls!$B$2</f>
        <v>68070</v>
      </c>
      <c r="L112" s="2">
        <v>70112.100000000006</v>
      </c>
      <c r="M112" s="24">
        <f>D112*Controls!$C$2</f>
        <v>136140</v>
      </c>
      <c r="N112" s="2">
        <v>133417.20000000001</v>
      </c>
      <c r="O112" s="24">
        <f>D112*Controls!$F$2</f>
        <v>260935</v>
      </c>
      <c r="P112" s="2">
        <v>253106.95</v>
      </c>
      <c r="Q112" s="24">
        <f t="shared" si="0"/>
        <v>10550.849999999977</v>
      </c>
      <c r="R112" s="24"/>
      <c r="S112" s="24"/>
      <c r="T112" s="24"/>
      <c r="U112" s="24"/>
      <c r="V112" s="24"/>
    </row>
    <row r="113" spans="1:22" x14ac:dyDescent="0.25">
      <c r="A113" s="10" t="str">
        <f>'Municipality Stats'!A113</f>
        <v>112</v>
      </c>
      <c r="B113" s="10" t="str">
        <f>VLOOKUP(A113,'Municipality Stats'!$A$2:$B$273,2,FALSE)</f>
        <v>Town</v>
      </c>
      <c r="C113" s="10">
        <f>VLOOKUP(A113,'Municipality Stats'!$A$2:$C$273,3,FALSE)</f>
        <v>0</v>
      </c>
      <c r="D113" s="4">
        <v>637600</v>
      </c>
      <c r="E113" s="23">
        <f>D113*Controls!$A$2</f>
        <v>127520</v>
      </c>
      <c r="F113" s="24">
        <f>D113*Controls!$D$2</f>
        <v>95640</v>
      </c>
      <c r="G113" s="24">
        <f>D113*Controls!$G$2</f>
        <v>63760</v>
      </c>
      <c r="H113" s="2">
        <v>63122.400000000001</v>
      </c>
      <c r="I113" s="24">
        <f>D113*Controls!$E$2</f>
        <v>89264.000000000015</v>
      </c>
      <c r="J113" s="2">
        <v>87478.720000000001</v>
      </c>
      <c r="K113" s="24">
        <f>D113*Controls!$B$2</f>
        <v>38256</v>
      </c>
      <c r="L113" s="2">
        <v>37108.32</v>
      </c>
      <c r="M113" s="24">
        <f>D113*Controls!$C$2</f>
        <v>76512</v>
      </c>
      <c r="N113" s="2">
        <v>75746.880000000005</v>
      </c>
      <c r="O113" s="24">
        <f>D113*Controls!$F$2</f>
        <v>146648</v>
      </c>
      <c r="P113" s="2">
        <v>146648</v>
      </c>
      <c r="Q113" s="24">
        <f t="shared" si="0"/>
        <v>4335.679999999993</v>
      </c>
      <c r="R113" s="24"/>
      <c r="S113" s="24"/>
      <c r="T113" s="24"/>
      <c r="U113" s="24"/>
      <c r="V113" s="24"/>
    </row>
    <row r="114" spans="1:22" x14ac:dyDescent="0.25">
      <c r="A114" s="10" t="str">
        <f>'Municipality Stats'!A114</f>
        <v>113</v>
      </c>
      <c r="B114" s="10" t="str">
        <f>VLOOKUP(A114,'Municipality Stats'!$A$2:$B$273,2,FALSE)</f>
        <v>Town</v>
      </c>
      <c r="C114" s="10">
        <f>VLOOKUP(A114,'Municipality Stats'!$A$2:$C$273,3,FALSE)</f>
        <v>5</v>
      </c>
      <c r="D114" s="4">
        <v>793800</v>
      </c>
      <c r="E114" s="23">
        <f>D114*Controls!$A$2</f>
        <v>158760</v>
      </c>
      <c r="F114" s="24">
        <f>D114*Controls!$D$2</f>
        <v>119070</v>
      </c>
      <c r="G114" s="24">
        <f>D114*Controls!$G$2</f>
        <v>79380</v>
      </c>
      <c r="H114" s="2">
        <v>80967.600000000006</v>
      </c>
      <c r="I114" s="24">
        <f>D114*Controls!$E$2</f>
        <v>111132.00000000001</v>
      </c>
      <c r="J114" s="2">
        <v>111132</v>
      </c>
      <c r="K114" s="24">
        <f>D114*Controls!$B$2</f>
        <v>47628</v>
      </c>
      <c r="L114" s="2">
        <v>46675.44</v>
      </c>
      <c r="M114" s="24">
        <f>D114*Controls!$C$2</f>
        <v>95256</v>
      </c>
      <c r="N114" s="2">
        <v>95256</v>
      </c>
      <c r="O114" s="24">
        <f>D114*Controls!$F$2</f>
        <v>182574</v>
      </c>
      <c r="P114" s="2">
        <v>184399.74</v>
      </c>
      <c r="Q114" s="24">
        <f t="shared" si="0"/>
        <v>-2460.7799999999697</v>
      </c>
      <c r="R114" s="24"/>
      <c r="S114" s="24"/>
      <c r="T114" s="24"/>
      <c r="U114" s="24"/>
      <c r="V114" s="24"/>
    </row>
    <row r="115" spans="1:22" x14ac:dyDescent="0.25">
      <c r="A115" s="10" t="str">
        <f>'Municipality Stats'!A115</f>
        <v>114</v>
      </c>
      <c r="B115" s="10" t="str">
        <f>VLOOKUP(A115,'Municipality Stats'!$A$2:$B$273,2,FALSE)</f>
        <v>Town</v>
      </c>
      <c r="C115" s="10">
        <f>VLOOKUP(A115,'Municipality Stats'!$A$2:$C$273,3,FALSE)</f>
        <v>2</v>
      </c>
      <c r="D115" s="4">
        <v>1231650</v>
      </c>
      <c r="E115" s="23">
        <f>D115*Controls!$A$2</f>
        <v>246330</v>
      </c>
      <c r="F115" s="24">
        <f>D115*Controls!$D$2</f>
        <v>184747.5</v>
      </c>
      <c r="G115" s="24">
        <f>D115*Controls!$G$2</f>
        <v>123165</v>
      </c>
      <c r="H115" s="2">
        <v>119470.05</v>
      </c>
      <c r="I115" s="24">
        <f>D115*Controls!$E$2</f>
        <v>172431.00000000003</v>
      </c>
      <c r="J115" s="2">
        <v>177603.93</v>
      </c>
      <c r="K115" s="24">
        <f>D115*Controls!$B$2</f>
        <v>73899</v>
      </c>
      <c r="L115" s="2">
        <v>72421.02</v>
      </c>
      <c r="M115" s="24">
        <f>D115*Controls!$C$2</f>
        <v>147798</v>
      </c>
      <c r="N115" s="2">
        <v>143364.06</v>
      </c>
      <c r="O115" s="24">
        <f>D115*Controls!$F$2</f>
        <v>283279.5</v>
      </c>
      <c r="P115" s="2">
        <v>291777.89</v>
      </c>
      <c r="Q115" s="24">
        <f t="shared" si="0"/>
        <v>-4064.4500000000698</v>
      </c>
      <c r="R115" s="24"/>
      <c r="S115" s="24"/>
      <c r="T115" s="24"/>
      <c r="U115" s="24"/>
      <c r="V115" s="24"/>
    </row>
    <row r="116" spans="1:22" x14ac:dyDescent="0.25">
      <c r="A116" s="10" t="str">
        <f>'Municipality Stats'!A116</f>
        <v>115</v>
      </c>
      <c r="B116" s="10" t="str">
        <f>VLOOKUP(A116,'Municipality Stats'!$A$2:$B$273,2,FALSE)</f>
        <v>Town</v>
      </c>
      <c r="C116" s="10">
        <f>VLOOKUP(A116,'Municipality Stats'!$A$2:$C$273,3,FALSE)</f>
        <v>1</v>
      </c>
      <c r="D116" s="4">
        <v>930500</v>
      </c>
      <c r="E116" s="23">
        <f>D116*Controls!$A$2</f>
        <v>186100</v>
      </c>
      <c r="F116" s="24">
        <f>D116*Controls!$D$2</f>
        <v>139575</v>
      </c>
      <c r="G116" s="24">
        <f>D116*Controls!$G$2</f>
        <v>93050</v>
      </c>
      <c r="H116" s="2">
        <v>93980.5</v>
      </c>
      <c r="I116" s="24">
        <f>D116*Controls!$E$2</f>
        <v>130270.00000000001</v>
      </c>
      <c r="J116" s="2">
        <v>127664.6</v>
      </c>
      <c r="K116" s="24">
        <f>D116*Controls!$B$2</f>
        <v>55830</v>
      </c>
      <c r="L116" s="2">
        <v>56946.6</v>
      </c>
      <c r="M116" s="24">
        <f>D116*Controls!$C$2</f>
        <v>111660</v>
      </c>
      <c r="N116" s="2">
        <v>115009.8</v>
      </c>
      <c r="O116" s="24">
        <f>D116*Controls!$F$2</f>
        <v>214015</v>
      </c>
      <c r="P116" s="2">
        <v>220435.45</v>
      </c>
      <c r="Q116" s="24">
        <f t="shared" si="0"/>
        <v>-9211.9499999999534</v>
      </c>
      <c r="R116" s="24"/>
      <c r="S116" s="24"/>
      <c r="T116" s="24"/>
      <c r="U116" s="24"/>
      <c r="V116" s="24"/>
    </row>
    <row r="117" spans="1:22" x14ac:dyDescent="0.25">
      <c r="A117" s="10" t="str">
        <f>'Municipality Stats'!A117</f>
        <v>116</v>
      </c>
      <c r="B117" s="10" t="str">
        <f>VLOOKUP(A117,'Municipality Stats'!$A$2:$B$273,2,FALSE)</f>
        <v>Town</v>
      </c>
      <c r="C117" s="10">
        <f>VLOOKUP(A117,'Municipality Stats'!$A$2:$C$273,3,FALSE)</f>
        <v>1</v>
      </c>
      <c r="D117" s="4">
        <v>13500</v>
      </c>
      <c r="E117" s="23">
        <f>D117*Controls!$A$2</f>
        <v>2700</v>
      </c>
      <c r="F117" s="24">
        <f>D117*Controls!$D$2</f>
        <v>2025</v>
      </c>
      <c r="G117" s="24">
        <f>D117*Controls!$G$2</f>
        <v>1350</v>
      </c>
      <c r="H117" s="2">
        <v>1309.5</v>
      </c>
      <c r="I117" s="24">
        <f>D117*Controls!$E$2</f>
        <v>1890.0000000000002</v>
      </c>
      <c r="J117" s="2">
        <v>1871.1</v>
      </c>
      <c r="K117" s="24">
        <f>D117*Controls!$B$2</f>
        <v>810</v>
      </c>
      <c r="L117" s="2">
        <v>785.7</v>
      </c>
      <c r="M117" s="24">
        <f>D117*Controls!$C$2</f>
        <v>1620</v>
      </c>
      <c r="N117" s="2">
        <v>1652.4</v>
      </c>
      <c r="O117" s="24">
        <f>D117*Controls!$F$2</f>
        <v>3105</v>
      </c>
      <c r="P117" s="2">
        <v>3136.05</v>
      </c>
      <c r="Q117" s="24">
        <f t="shared" si="0"/>
        <v>20.249999999999545</v>
      </c>
      <c r="R117" s="24"/>
      <c r="S117" s="24"/>
      <c r="T117" s="24"/>
      <c r="U117" s="24"/>
      <c r="V117" s="24"/>
    </row>
    <row r="118" spans="1:22" x14ac:dyDescent="0.25">
      <c r="A118" s="10" t="str">
        <f>'Municipality Stats'!A118</f>
        <v>117</v>
      </c>
      <c r="B118" s="10" t="str">
        <f>VLOOKUP(A118,'Municipality Stats'!$A$2:$B$273,2,FALSE)</f>
        <v>Town</v>
      </c>
      <c r="C118" s="10">
        <f>VLOOKUP(A118,'Municipality Stats'!$A$2:$C$273,3,FALSE)</f>
        <v>8</v>
      </c>
      <c r="D118" s="4">
        <v>30250</v>
      </c>
      <c r="E118" s="23">
        <f>D118*Controls!$A$2</f>
        <v>6050</v>
      </c>
      <c r="F118" s="24">
        <f>D118*Controls!$D$2</f>
        <v>4537.5</v>
      </c>
      <c r="G118" s="24">
        <f>D118*Controls!$G$2</f>
        <v>3025</v>
      </c>
      <c r="H118" s="2">
        <v>3115.75</v>
      </c>
      <c r="I118" s="24">
        <f>D118*Controls!$E$2</f>
        <v>4235</v>
      </c>
      <c r="J118" s="2">
        <v>4362.05</v>
      </c>
      <c r="K118" s="24">
        <f>D118*Controls!$B$2</f>
        <v>1815</v>
      </c>
      <c r="L118" s="2">
        <v>1760.55</v>
      </c>
      <c r="M118" s="24">
        <f>D118*Controls!$C$2</f>
        <v>3630</v>
      </c>
      <c r="N118" s="2">
        <v>3521.1</v>
      </c>
      <c r="O118" s="24">
        <f>D118*Controls!$F$2</f>
        <v>6957.5</v>
      </c>
      <c r="P118" s="2">
        <v>7027.08</v>
      </c>
      <c r="Q118" s="24">
        <f t="shared" si="0"/>
        <v>-124.02999999999884</v>
      </c>
      <c r="R118" s="24"/>
      <c r="S118" s="24"/>
      <c r="T118" s="24"/>
      <c r="U118" s="24"/>
      <c r="V118" s="24"/>
    </row>
    <row r="119" spans="1:22" x14ac:dyDescent="0.25">
      <c r="A119" s="10" t="str">
        <f>'Municipality Stats'!A119</f>
        <v>118</v>
      </c>
      <c r="B119" s="10" t="str">
        <f>VLOOKUP(A119,'Municipality Stats'!$A$2:$B$273,2,FALSE)</f>
        <v>Town</v>
      </c>
      <c r="C119" s="10">
        <f>VLOOKUP(A119,'Municipality Stats'!$A$2:$C$273,3,FALSE)</f>
        <v>0</v>
      </c>
      <c r="D119" s="4">
        <v>229000</v>
      </c>
      <c r="E119" s="23">
        <f>D119*Controls!$A$2</f>
        <v>45800</v>
      </c>
      <c r="F119" s="24">
        <f>D119*Controls!$D$2</f>
        <v>34350</v>
      </c>
      <c r="G119" s="24">
        <f>D119*Controls!$G$2</f>
        <v>22900</v>
      </c>
      <c r="H119" s="2">
        <v>23358</v>
      </c>
      <c r="I119" s="24">
        <f>D119*Controls!$E$2</f>
        <v>32060.000000000004</v>
      </c>
      <c r="J119" s="2">
        <v>31739.4</v>
      </c>
      <c r="K119" s="24">
        <f>D119*Controls!$B$2</f>
        <v>13740</v>
      </c>
      <c r="L119" s="2">
        <v>13602.6</v>
      </c>
      <c r="M119" s="24">
        <f>D119*Controls!$C$2</f>
        <v>27480</v>
      </c>
      <c r="N119" s="2">
        <v>28029.599999999999</v>
      </c>
      <c r="O119" s="24">
        <f>D119*Controls!$F$2</f>
        <v>52670</v>
      </c>
      <c r="P119" s="2">
        <v>51089.9</v>
      </c>
      <c r="Q119" s="24">
        <f t="shared" si="0"/>
        <v>1030.5</v>
      </c>
      <c r="R119" s="24"/>
      <c r="S119" s="24"/>
      <c r="T119" s="24"/>
      <c r="U119" s="24"/>
      <c r="V119" s="24"/>
    </row>
    <row r="120" spans="1:22" x14ac:dyDescent="0.25">
      <c r="A120" s="10" t="str">
        <f>'Municipality Stats'!A120</f>
        <v>119</v>
      </c>
      <c r="B120" s="10" t="str">
        <f>VLOOKUP(A120,'Municipality Stats'!$A$2:$B$273,2,FALSE)</f>
        <v>Town</v>
      </c>
      <c r="C120" s="10">
        <f>VLOOKUP(A120,'Municipality Stats'!$A$2:$C$273,3,FALSE)</f>
        <v>6</v>
      </c>
      <c r="D120" s="4">
        <v>25637.5</v>
      </c>
      <c r="E120" s="23">
        <f>D120*Controls!$A$2</f>
        <v>5127.5</v>
      </c>
      <c r="F120" s="24">
        <f>D120*Controls!$D$2</f>
        <v>3845.625</v>
      </c>
      <c r="G120" s="24">
        <f>D120*Controls!$G$2</f>
        <v>2563.75</v>
      </c>
      <c r="H120" s="2">
        <v>2486.84</v>
      </c>
      <c r="I120" s="24">
        <f>D120*Controls!$E$2</f>
        <v>3589.2500000000005</v>
      </c>
      <c r="J120" s="2">
        <v>3661.04</v>
      </c>
      <c r="K120" s="24">
        <f>D120*Controls!$B$2</f>
        <v>1538.25</v>
      </c>
      <c r="L120" s="2">
        <v>1507.49</v>
      </c>
      <c r="M120" s="24">
        <f>D120*Controls!$C$2</f>
        <v>3076.5</v>
      </c>
      <c r="N120" s="2">
        <v>3107.27</v>
      </c>
      <c r="O120" s="24">
        <f>D120*Controls!$F$2</f>
        <v>5896.625</v>
      </c>
      <c r="P120" s="2">
        <v>5896.63</v>
      </c>
      <c r="Q120" s="24">
        <f t="shared" si="0"/>
        <v>5.1049999999986539</v>
      </c>
      <c r="R120" s="24"/>
      <c r="S120" s="24"/>
      <c r="T120" s="24"/>
      <c r="U120" s="24"/>
      <c r="V120" s="24"/>
    </row>
    <row r="121" spans="1:22" x14ac:dyDescent="0.25">
      <c r="A121" s="10" t="str">
        <f>'Municipality Stats'!A121</f>
        <v>120</v>
      </c>
      <c r="B121" s="10" t="str">
        <f>VLOOKUP(A121,'Municipality Stats'!$A$2:$B$273,2,FALSE)</f>
        <v>Town</v>
      </c>
      <c r="C121" s="10">
        <f>VLOOKUP(A121,'Municipality Stats'!$A$2:$C$273,3,FALSE)</f>
        <v>0</v>
      </c>
      <c r="D121" s="4">
        <v>39022.5</v>
      </c>
      <c r="E121" s="23">
        <f>D121*Controls!$A$2</f>
        <v>7804.5</v>
      </c>
      <c r="F121" s="24">
        <f>D121*Controls!$D$2</f>
        <v>5853.375</v>
      </c>
      <c r="G121" s="24">
        <f>D121*Controls!$G$2</f>
        <v>3902.25</v>
      </c>
      <c r="H121" s="2">
        <v>3902.25</v>
      </c>
      <c r="I121" s="24">
        <f>D121*Controls!$E$2</f>
        <v>5463.1500000000005</v>
      </c>
      <c r="J121" s="2">
        <v>5463.15</v>
      </c>
      <c r="K121" s="24">
        <f>D121*Controls!$B$2</f>
        <v>2341.35</v>
      </c>
      <c r="L121" s="2">
        <v>2341.35</v>
      </c>
      <c r="M121" s="24">
        <f>D121*Controls!$C$2</f>
        <v>4682.7</v>
      </c>
      <c r="N121" s="2">
        <v>4823.18</v>
      </c>
      <c r="O121" s="24">
        <f>D121*Controls!$F$2</f>
        <v>8975.1750000000011</v>
      </c>
      <c r="P121" s="2">
        <v>8795.67</v>
      </c>
      <c r="Q121" s="24">
        <f t="shared" si="0"/>
        <v>39.024999999999636</v>
      </c>
      <c r="R121" s="24"/>
      <c r="S121" s="24"/>
      <c r="T121" s="24"/>
      <c r="U121" s="24"/>
      <c r="V121" s="24"/>
    </row>
    <row r="122" spans="1:22" x14ac:dyDescent="0.25">
      <c r="A122" s="10" t="str">
        <f>'Municipality Stats'!A122</f>
        <v>121</v>
      </c>
      <c r="B122" s="10" t="str">
        <f>VLOOKUP(A122,'Municipality Stats'!$A$2:$B$273,2,FALSE)</f>
        <v>Town</v>
      </c>
      <c r="C122" s="10">
        <f>VLOOKUP(A122,'Municipality Stats'!$A$2:$C$273,3,FALSE)</f>
        <v>4</v>
      </c>
      <c r="D122" s="4">
        <v>66550</v>
      </c>
      <c r="E122" s="23">
        <f>D122*Controls!$A$2</f>
        <v>13310</v>
      </c>
      <c r="F122" s="24">
        <f>D122*Controls!$D$2</f>
        <v>9982.5</v>
      </c>
      <c r="G122" s="24">
        <f>D122*Controls!$G$2</f>
        <v>6655</v>
      </c>
      <c r="H122" s="2">
        <v>6788.1</v>
      </c>
      <c r="I122" s="24">
        <f>D122*Controls!$E$2</f>
        <v>9317</v>
      </c>
      <c r="J122" s="2">
        <v>9223.83</v>
      </c>
      <c r="K122" s="24">
        <f>D122*Controls!$B$2</f>
        <v>3993</v>
      </c>
      <c r="L122" s="2">
        <v>3873.21</v>
      </c>
      <c r="M122" s="24">
        <f>D122*Controls!$C$2</f>
        <v>7986</v>
      </c>
      <c r="N122" s="2">
        <v>8065.86</v>
      </c>
      <c r="O122" s="24">
        <f>D122*Controls!$F$2</f>
        <v>15306.5</v>
      </c>
      <c r="P122" s="2">
        <v>15459.57</v>
      </c>
      <c r="Q122" s="24">
        <f t="shared" si="0"/>
        <v>-153.06999999999971</v>
      </c>
      <c r="R122" s="24"/>
      <c r="S122" s="24"/>
      <c r="T122" s="24"/>
      <c r="U122" s="24"/>
      <c r="V122" s="24"/>
    </row>
    <row r="123" spans="1:22" x14ac:dyDescent="0.25">
      <c r="A123" s="10" t="str">
        <f>'Municipality Stats'!A123</f>
        <v>122</v>
      </c>
      <c r="B123" s="10" t="str">
        <f>VLOOKUP(A123,'Municipality Stats'!$A$2:$B$273,2,FALSE)</f>
        <v>Town</v>
      </c>
      <c r="C123" s="10">
        <f>VLOOKUP(A123,'Municipality Stats'!$A$2:$C$273,3,FALSE)</f>
        <v>0</v>
      </c>
      <c r="D123" s="4">
        <v>350100</v>
      </c>
      <c r="E123" s="23">
        <f>D123*Controls!$A$2</f>
        <v>70020</v>
      </c>
      <c r="F123" s="24">
        <f>D123*Controls!$D$2</f>
        <v>52515</v>
      </c>
      <c r="G123" s="24">
        <f>D123*Controls!$G$2</f>
        <v>35010</v>
      </c>
      <c r="H123" s="2">
        <v>35710.199999999997</v>
      </c>
      <c r="I123" s="24">
        <f>D123*Controls!$E$2</f>
        <v>49014.000000000007</v>
      </c>
      <c r="J123" s="2">
        <v>47543.58</v>
      </c>
      <c r="K123" s="24">
        <f>D123*Controls!$B$2</f>
        <v>21006</v>
      </c>
      <c r="L123" s="2">
        <v>21426.12</v>
      </c>
      <c r="M123" s="24">
        <f>D123*Controls!$C$2</f>
        <v>42012</v>
      </c>
      <c r="N123" s="2">
        <v>42432.12</v>
      </c>
      <c r="O123" s="24">
        <f>D123*Controls!$F$2</f>
        <v>80523</v>
      </c>
      <c r="P123" s="2">
        <v>79717.77</v>
      </c>
      <c r="Q123" s="24">
        <f t="shared" si="0"/>
        <v>735.2099999999773</v>
      </c>
      <c r="R123" s="24"/>
      <c r="S123" s="24"/>
      <c r="T123" s="24"/>
      <c r="U123" s="24"/>
      <c r="V123" s="24"/>
    </row>
    <row r="124" spans="1:22" x14ac:dyDescent="0.25">
      <c r="A124" s="10" t="str">
        <f>'Municipality Stats'!A124</f>
        <v>123</v>
      </c>
      <c r="B124" s="10" t="str">
        <f>VLOOKUP(A124,'Municipality Stats'!$A$2:$B$273,2,FALSE)</f>
        <v>Town</v>
      </c>
      <c r="C124" s="10">
        <f>VLOOKUP(A124,'Municipality Stats'!$A$2:$C$273,3,FALSE)</f>
        <v>7</v>
      </c>
      <c r="D124" s="4">
        <v>52250</v>
      </c>
      <c r="E124" s="23">
        <f>D124*Controls!$A$2</f>
        <v>10450</v>
      </c>
      <c r="F124" s="24">
        <f>D124*Controls!$D$2</f>
        <v>7837.5</v>
      </c>
      <c r="G124" s="24">
        <f>D124*Controls!$G$2</f>
        <v>5225</v>
      </c>
      <c r="H124" s="2">
        <v>5225</v>
      </c>
      <c r="I124" s="24">
        <f>D124*Controls!$E$2</f>
        <v>7315.0000000000009</v>
      </c>
      <c r="J124" s="2">
        <v>7315</v>
      </c>
      <c r="K124" s="24">
        <f>D124*Controls!$B$2</f>
        <v>3135</v>
      </c>
      <c r="L124" s="2">
        <v>3072.3</v>
      </c>
      <c r="M124" s="24">
        <f>D124*Controls!$C$2</f>
        <v>6270</v>
      </c>
      <c r="N124" s="2">
        <v>6270</v>
      </c>
      <c r="O124" s="24">
        <f>D124*Controls!$F$2</f>
        <v>12017.5</v>
      </c>
      <c r="P124" s="2">
        <v>12017.5</v>
      </c>
      <c r="Q124" s="24">
        <f t="shared" si="0"/>
        <v>62.700000000000728</v>
      </c>
      <c r="R124" s="24"/>
      <c r="S124" s="24"/>
      <c r="T124" s="24"/>
      <c r="U124" s="24"/>
      <c r="V124" s="24"/>
    </row>
    <row r="125" spans="1:22" x14ac:dyDescent="0.25">
      <c r="A125" s="10" t="str">
        <f>'Municipality Stats'!A125</f>
        <v>124</v>
      </c>
      <c r="B125" s="10" t="str">
        <f>VLOOKUP(A125,'Municipality Stats'!$A$2:$B$273,2,FALSE)</f>
        <v>Town</v>
      </c>
      <c r="C125" s="10">
        <f>VLOOKUP(A125,'Municipality Stats'!$A$2:$C$273,3,FALSE)</f>
        <v>7</v>
      </c>
      <c r="D125" s="4">
        <v>28100</v>
      </c>
      <c r="E125" s="23">
        <f>D125*Controls!$A$2</f>
        <v>5620</v>
      </c>
      <c r="F125" s="24">
        <f>D125*Controls!$D$2</f>
        <v>4215</v>
      </c>
      <c r="G125" s="24">
        <f>D125*Controls!$G$2</f>
        <v>2810</v>
      </c>
      <c r="H125" s="2">
        <v>2894.3</v>
      </c>
      <c r="I125" s="24">
        <f>D125*Controls!$E$2</f>
        <v>3934.0000000000005</v>
      </c>
      <c r="J125" s="2">
        <v>4012.68</v>
      </c>
      <c r="K125" s="24">
        <f>D125*Controls!$B$2</f>
        <v>1686</v>
      </c>
      <c r="L125" s="2">
        <v>1635.42</v>
      </c>
      <c r="M125" s="24">
        <f>D125*Controls!$C$2</f>
        <v>3372</v>
      </c>
      <c r="N125" s="2">
        <v>3439.44</v>
      </c>
      <c r="O125" s="24">
        <f>D125*Controls!$F$2</f>
        <v>6463</v>
      </c>
      <c r="P125" s="2">
        <v>6333.74</v>
      </c>
      <c r="Q125" s="24">
        <f t="shared" si="0"/>
        <v>-50.579999999999927</v>
      </c>
      <c r="R125" s="24"/>
      <c r="S125" s="24"/>
      <c r="T125" s="24"/>
      <c r="U125" s="24"/>
      <c r="V125" s="24"/>
    </row>
    <row r="126" spans="1:22" x14ac:dyDescent="0.25">
      <c r="A126" s="10" t="str">
        <f>'Municipality Stats'!A126</f>
        <v>125</v>
      </c>
      <c r="B126" s="10" t="str">
        <f>VLOOKUP(A126,'Municipality Stats'!$A$2:$B$273,2,FALSE)</f>
        <v>Town</v>
      </c>
      <c r="C126" s="10">
        <f>VLOOKUP(A126,'Municipality Stats'!$A$2:$C$273,3,FALSE)</f>
        <v>6</v>
      </c>
      <c r="D126" s="4">
        <v>46845</v>
      </c>
      <c r="E126" s="23">
        <f>D126*Controls!$A$2</f>
        <v>9369</v>
      </c>
      <c r="F126" s="24">
        <f>D126*Controls!$D$2</f>
        <v>7026.75</v>
      </c>
      <c r="G126" s="24">
        <f>D126*Controls!$G$2</f>
        <v>4684.5</v>
      </c>
      <c r="H126" s="2">
        <v>4543.97</v>
      </c>
      <c r="I126" s="24">
        <f>D126*Controls!$E$2</f>
        <v>6558.3</v>
      </c>
      <c r="J126" s="2">
        <v>6558.3</v>
      </c>
      <c r="K126" s="24">
        <f>D126*Controls!$B$2</f>
        <v>2810.7</v>
      </c>
      <c r="L126" s="2">
        <v>2810.7</v>
      </c>
      <c r="M126" s="24">
        <f>D126*Controls!$C$2</f>
        <v>5621.4</v>
      </c>
      <c r="N126" s="2">
        <v>5677.61</v>
      </c>
      <c r="O126" s="24">
        <f>D126*Controls!$F$2</f>
        <v>10774.35</v>
      </c>
      <c r="P126" s="2">
        <v>10989.84</v>
      </c>
      <c r="Q126" s="24">
        <f t="shared" si="0"/>
        <v>-131.17000000000189</v>
      </c>
      <c r="R126" s="24"/>
      <c r="S126" s="24"/>
      <c r="T126" s="24"/>
      <c r="U126" s="24"/>
      <c r="V126" s="24"/>
    </row>
    <row r="127" spans="1:22" x14ac:dyDescent="0.25">
      <c r="A127" s="10" t="str">
        <f>'Municipality Stats'!A127</f>
        <v>126</v>
      </c>
      <c r="B127" s="10" t="str">
        <f>VLOOKUP(A127,'Municipality Stats'!$A$2:$B$273,2,FALSE)</f>
        <v>Town</v>
      </c>
      <c r="C127" s="10">
        <f>VLOOKUP(A127,'Municipality Stats'!$A$2:$C$273,3,FALSE)</f>
        <v>4</v>
      </c>
      <c r="D127" s="4">
        <v>3028300</v>
      </c>
      <c r="E127" s="23">
        <f>D127*Controls!$A$2</f>
        <v>605660</v>
      </c>
      <c r="F127" s="24">
        <f>D127*Controls!$D$2</f>
        <v>454245</v>
      </c>
      <c r="G127" s="24">
        <f>D127*Controls!$G$2</f>
        <v>302830</v>
      </c>
      <c r="H127" s="2">
        <v>305858.3</v>
      </c>
      <c r="I127" s="24">
        <f>D127*Controls!$E$2</f>
        <v>423962.00000000006</v>
      </c>
      <c r="J127" s="2">
        <v>415482.76</v>
      </c>
      <c r="K127" s="24">
        <f>D127*Controls!$B$2</f>
        <v>181698</v>
      </c>
      <c r="L127" s="2">
        <v>179881.02</v>
      </c>
      <c r="M127" s="24">
        <f>D127*Controls!$C$2</f>
        <v>363396</v>
      </c>
      <c r="N127" s="2">
        <v>356128.08</v>
      </c>
      <c r="O127" s="24">
        <f>D127*Controls!$F$2</f>
        <v>696509</v>
      </c>
      <c r="P127" s="2">
        <v>710439.18</v>
      </c>
      <c r="Q127" s="24">
        <f t="shared" si="0"/>
        <v>605.65999999979977</v>
      </c>
      <c r="R127" s="24"/>
      <c r="S127" s="24"/>
      <c r="T127" s="24"/>
      <c r="U127" s="24"/>
      <c r="V127" s="24"/>
    </row>
    <row r="128" spans="1:22" x14ac:dyDescent="0.25">
      <c r="A128" s="10" t="str">
        <f>'Municipality Stats'!A128</f>
        <v>127</v>
      </c>
      <c r="B128" s="10" t="str">
        <f>VLOOKUP(A128,'Municipality Stats'!$A$2:$B$273,2,FALSE)</f>
        <v>Town</v>
      </c>
      <c r="C128" s="10">
        <f>VLOOKUP(A128,'Municipality Stats'!$A$2:$C$273,3,FALSE)</f>
        <v>4</v>
      </c>
      <c r="D128" s="4">
        <v>47875</v>
      </c>
      <c r="E128" s="23">
        <f>D128*Controls!$A$2</f>
        <v>9575</v>
      </c>
      <c r="F128" s="24">
        <f>D128*Controls!$D$2</f>
        <v>7181.25</v>
      </c>
      <c r="G128" s="24">
        <f>D128*Controls!$G$2</f>
        <v>4787.5</v>
      </c>
      <c r="H128" s="2">
        <v>4739.63</v>
      </c>
      <c r="I128" s="24">
        <f>D128*Controls!$E$2</f>
        <v>6702.5000000000009</v>
      </c>
      <c r="J128" s="2">
        <v>6903.58</v>
      </c>
      <c r="K128" s="24">
        <f>D128*Controls!$B$2</f>
        <v>2872.5</v>
      </c>
      <c r="L128" s="2">
        <v>2901.23</v>
      </c>
      <c r="M128" s="24">
        <f>D128*Controls!$C$2</f>
        <v>5745</v>
      </c>
      <c r="N128" s="2">
        <v>5572.65</v>
      </c>
      <c r="O128" s="24">
        <f>D128*Controls!$F$2</f>
        <v>11011.25</v>
      </c>
      <c r="P128" s="2">
        <v>10791.03</v>
      </c>
      <c r="Q128" s="24">
        <f t="shared" si="0"/>
        <v>210.63000000000102</v>
      </c>
      <c r="R128" s="24"/>
      <c r="S128" s="24"/>
      <c r="T128" s="24"/>
      <c r="U128" s="24"/>
      <c r="V128" s="24"/>
    </row>
    <row r="129" spans="1:22" x14ac:dyDescent="0.25">
      <c r="A129" s="10" t="str">
        <f>'Municipality Stats'!A129</f>
        <v>128</v>
      </c>
      <c r="B129" s="10" t="str">
        <f>VLOOKUP(A129,'Municipality Stats'!$A$2:$B$273,2,FALSE)</f>
        <v>Town</v>
      </c>
      <c r="C129" s="10">
        <f>VLOOKUP(A129,'Municipality Stats'!$A$2:$C$273,3,FALSE)</f>
        <v>8</v>
      </c>
      <c r="D129" s="4">
        <v>29812.5</v>
      </c>
      <c r="E129" s="23">
        <f>D129*Controls!$A$2</f>
        <v>5962.5</v>
      </c>
      <c r="F129" s="24">
        <f>D129*Controls!$D$2</f>
        <v>4471.875</v>
      </c>
      <c r="G129" s="24">
        <f>D129*Controls!$G$2</f>
        <v>2981.25</v>
      </c>
      <c r="H129" s="2">
        <v>2951.44</v>
      </c>
      <c r="I129" s="24">
        <f>D129*Controls!$E$2</f>
        <v>4173.75</v>
      </c>
      <c r="J129" s="2">
        <v>4048.54</v>
      </c>
      <c r="K129" s="24">
        <f>D129*Controls!$B$2</f>
        <v>1788.75</v>
      </c>
      <c r="L129" s="2">
        <v>1788.75</v>
      </c>
      <c r="M129" s="24">
        <f>D129*Controls!$C$2</f>
        <v>3577.5</v>
      </c>
      <c r="N129" s="2">
        <v>3541.73</v>
      </c>
      <c r="O129" s="24">
        <f>D129*Controls!$F$2</f>
        <v>6856.875</v>
      </c>
      <c r="P129" s="2">
        <v>6994.01</v>
      </c>
      <c r="Q129" s="24">
        <f t="shared" si="0"/>
        <v>53.655000000000655</v>
      </c>
      <c r="R129" s="24"/>
      <c r="S129" s="24"/>
      <c r="T129" s="24"/>
      <c r="U129" s="24"/>
      <c r="V129" s="24"/>
    </row>
    <row r="130" spans="1:22" x14ac:dyDescent="0.25">
      <c r="A130" s="10" t="str">
        <f>'Municipality Stats'!A130</f>
        <v>129</v>
      </c>
      <c r="B130" s="10" t="str">
        <f>VLOOKUP(A130,'Municipality Stats'!$A$2:$B$273,2,FALSE)</f>
        <v>Town</v>
      </c>
      <c r="C130" s="10">
        <f>VLOOKUP(A130,'Municipality Stats'!$A$2:$C$273,3,FALSE)</f>
        <v>1</v>
      </c>
      <c r="D130" s="4">
        <v>19250</v>
      </c>
      <c r="E130" s="23">
        <f>D130*Controls!$A$2</f>
        <v>3850</v>
      </c>
      <c r="F130" s="24">
        <f>D130*Controls!$D$2</f>
        <v>2887.5</v>
      </c>
      <c r="G130" s="24">
        <f>D130*Controls!$G$2</f>
        <v>1925</v>
      </c>
      <c r="H130" s="2">
        <v>1905.75</v>
      </c>
      <c r="I130" s="24">
        <f>D130*Controls!$E$2</f>
        <v>2695.0000000000005</v>
      </c>
      <c r="J130" s="2">
        <v>2641.1</v>
      </c>
      <c r="K130" s="24">
        <f>D130*Controls!$B$2</f>
        <v>1155</v>
      </c>
      <c r="L130" s="2">
        <v>1120.3499999999999</v>
      </c>
      <c r="M130" s="24">
        <f>D130*Controls!$C$2</f>
        <v>2310</v>
      </c>
      <c r="N130" s="2">
        <v>2263.8000000000002</v>
      </c>
      <c r="O130" s="24">
        <f>D130*Controls!$F$2</f>
        <v>4427.5</v>
      </c>
      <c r="P130" s="2">
        <v>4383.2299999999996</v>
      </c>
      <c r="Q130" s="24">
        <f t="shared" si="0"/>
        <v>198.26999999999953</v>
      </c>
      <c r="R130" s="24"/>
      <c r="S130" s="24"/>
      <c r="T130" s="24"/>
      <c r="U130" s="24"/>
      <c r="V130" s="24"/>
    </row>
    <row r="131" spans="1:22" x14ac:dyDescent="0.25">
      <c r="A131" s="10" t="str">
        <f>'Municipality Stats'!A131</f>
        <v>130</v>
      </c>
      <c r="B131" s="10" t="str">
        <f>VLOOKUP(A131,'Municipality Stats'!$A$2:$B$273,2,FALSE)</f>
        <v>Town</v>
      </c>
      <c r="C131" s="10">
        <f>VLOOKUP(A131,'Municipality Stats'!$A$2:$C$273,3,FALSE)</f>
        <v>8</v>
      </c>
      <c r="D131" s="4">
        <v>149875</v>
      </c>
      <c r="E131" s="23">
        <f>D131*Controls!$A$2</f>
        <v>29975</v>
      </c>
      <c r="F131" s="24">
        <f>D131*Controls!$D$2</f>
        <v>22481.25</v>
      </c>
      <c r="G131" s="24">
        <f>D131*Controls!$G$2</f>
        <v>14987.5</v>
      </c>
      <c r="H131" s="2">
        <v>14837.63</v>
      </c>
      <c r="I131" s="24">
        <f>D131*Controls!$E$2</f>
        <v>20982.500000000004</v>
      </c>
      <c r="J131" s="2">
        <v>20562.849999999999</v>
      </c>
      <c r="K131" s="24">
        <f>D131*Controls!$B$2</f>
        <v>8992.5</v>
      </c>
      <c r="L131" s="2">
        <v>8992.5</v>
      </c>
      <c r="M131" s="24">
        <f>D131*Controls!$C$2</f>
        <v>17985</v>
      </c>
      <c r="N131" s="2">
        <v>17985</v>
      </c>
      <c r="O131" s="24">
        <f>D131*Controls!$F$2</f>
        <v>34471.25</v>
      </c>
      <c r="P131" s="2">
        <v>35160.68</v>
      </c>
      <c r="Q131" s="24">
        <f t="shared" ref="Q131:Q194" si="1">D131-E131-F131-H131-J131-L131-N131-P131</f>
        <v>-119.91000000000349</v>
      </c>
      <c r="R131" s="24"/>
      <c r="S131" s="24"/>
      <c r="T131" s="24"/>
      <c r="U131" s="24"/>
      <c r="V131" s="24"/>
    </row>
    <row r="132" spans="1:22" x14ac:dyDescent="0.25">
      <c r="A132" s="10" t="str">
        <f>'Municipality Stats'!A132</f>
        <v>131</v>
      </c>
      <c r="B132" s="10" t="str">
        <f>VLOOKUP(A132,'Municipality Stats'!$A$2:$B$273,2,FALSE)</f>
        <v>Town</v>
      </c>
      <c r="C132" s="10">
        <f>VLOOKUP(A132,'Municipality Stats'!$A$2:$C$273,3,FALSE)</f>
        <v>9</v>
      </c>
      <c r="D132" s="4">
        <v>133000</v>
      </c>
      <c r="E132" s="23">
        <f>D132*Controls!$A$2</f>
        <v>26600</v>
      </c>
      <c r="F132" s="24">
        <f>D132*Controls!$D$2</f>
        <v>19950</v>
      </c>
      <c r="G132" s="24">
        <f>D132*Controls!$G$2</f>
        <v>13300</v>
      </c>
      <c r="H132" s="2">
        <v>13034</v>
      </c>
      <c r="I132" s="24">
        <f>D132*Controls!$E$2</f>
        <v>18620</v>
      </c>
      <c r="J132" s="2">
        <v>18061.400000000001</v>
      </c>
      <c r="K132" s="24">
        <f>D132*Controls!$B$2</f>
        <v>7980</v>
      </c>
      <c r="L132" s="2">
        <v>7980</v>
      </c>
      <c r="M132" s="24">
        <f>D132*Controls!$C$2</f>
        <v>15960</v>
      </c>
      <c r="N132" s="2">
        <v>16279.2</v>
      </c>
      <c r="O132" s="24">
        <f>D132*Controls!$F$2</f>
        <v>30590</v>
      </c>
      <c r="P132" s="2">
        <v>31201.8</v>
      </c>
      <c r="Q132" s="24">
        <f t="shared" si="1"/>
        <v>-106.40000000000146</v>
      </c>
      <c r="R132" s="24"/>
      <c r="S132" s="24"/>
      <c r="T132" s="24"/>
      <c r="U132" s="24"/>
      <c r="V132" s="24"/>
    </row>
    <row r="133" spans="1:22" x14ac:dyDescent="0.25">
      <c r="A133" s="10" t="str">
        <f>'Municipality Stats'!A133</f>
        <v>132</v>
      </c>
      <c r="B133" s="10" t="str">
        <f>VLOOKUP(A133,'Municipality Stats'!$A$2:$B$273,2,FALSE)</f>
        <v>Town</v>
      </c>
      <c r="C133" s="10">
        <f>VLOOKUP(A133,'Municipality Stats'!$A$2:$C$273,3,FALSE)</f>
        <v>3</v>
      </c>
      <c r="D133" s="4">
        <v>15312.5</v>
      </c>
      <c r="E133" s="23">
        <f>D133*Controls!$A$2</f>
        <v>3062.5</v>
      </c>
      <c r="F133" s="24">
        <f>D133*Controls!$D$2</f>
        <v>2296.875</v>
      </c>
      <c r="G133" s="24">
        <f>D133*Controls!$G$2</f>
        <v>1531.25</v>
      </c>
      <c r="H133" s="2">
        <v>1485.31</v>
      </c>
      <c r="I133" s="24">
        <f>D133*Controls!$E$2</f>
        <v>2143.75</v>
      </c>
      <c r="J133" s="2">
        <v>2208.06</v>
      </c>
      <c r="K133" s="24">
        <f>D133*Controls!$B$2</f>
        <v>918.75</v>
      </c>
      <c r="L133" s="2">
        <v>946.31</v>
      </c>
      <c r="M133" s="24">
        <f>D133*Controls!$C$2</f>
        <v>1837.5</v>
      </c>
      <c r="N133" s="2">
        <v>1800.75</v>
      </c>
      <c r="O133" s="24">
        <f>D133*Controls!$F$2</f>
        <v>3521.875</v>
      </c>
      <c r="P133" s="2">
        <v>3627.53</v>
      </c>
      <c r="Q133" s="24">
        <f t="shared" si="1"/>
        <v>-114.83499999999867</v>
      </c>
      <c r="R133" s="24"/>
      <c r="S133" s="24"/>
      <c r="T133" s="24"/>
      <c r="U133" s="24"/>
      <c r="V133" s="24"/>
    </row>
    <row r="134" spans="1:22" x14ac:dyDescent="0.25">
      <c r="A134" s="10" t="str">
        <f>'Municipality Stats'!A134</f>
        <v>133</v>
      </c>
      <c r="B134" s="10" t="str">
        <f>VLOOKUP(A134,'Municipality Stats'!$A$2:$B$273,2,FALSE)</f>
        <v>Town</v>
      </c>
      <c r="C134" s="10">
        <f>VLOOKUP(A134,'Municipality Stats'!$A$2:$C$273,3,FALSE)</f>
        <v>2</v>
      </c>
      <c r="D134" s="4">
        <v>33525</v>
      </c>
      <c r="E134" s="23">
        <f>D134*Controls!$A$2</f>
        <v>6705</v>
      </c>
      <c r="F134" s="24">
        <f>D134*Controls!$D$2</f>
        <v>5028.75</v>
      </c>
      <c r="G134" s="24">
        <f>D134*Controls!$G$2</f>
        <v>3352.5</v>
      </c>
      <c r="H134" s="2">
        <v>3419.55</v>
      </c>
      <c r="I134" s="24">
        <f>D134*Controls!$E$2</f>
        <v>4693.5</v>
      </c>
      <c r="J134" s="2">
        <v>4834.3100000000004</v>
      </c>
      <c r="K134" s="24">
        <f>D134*Controls!$B$2</f>
        <v>2011.5</v>
      </c>
      <c r="L134" s="2">
        <v>1991.39</v>
      </c>
      <c r="M134" s="24">
        <f>D134*Controls!$C$2</f>
        <v>4023</v>
      </c>
      <c r="N134" s="2">
        <v>3982.77</v>
      </c>
      <c r="O134" s="24">
        <f>D134*Controls!$F$2</f>
        <v>7710.75</v>
      </c>
      <c r="P134" s="2">
        <v>7787.86</v>
      </c>
      <c r="Q134" s="24">
        <f t="shared" si="1"/>
        <v>-224.63000000000011</v>
      </c>
      <c r="R134" s="24"/>
      <c r="S134" s="24"/>
      <c r="T134" s="24"/>
      <c r="U134" s="24"/>
      <c r="V134" s="24"/>
    </row>
    <row r="135" spans="1:22" x14ac:dyDescent="0.25">
      <c r="A135" s="10" t="str">
        <f>'Municipality Stats'!A135</f>
        <v>134</v>
      </c>
      <c r="B135" s="10" t="str">
        <f>VLOOKUP(A135,'Municipality Stats'!$A$2:$B$273,2,FALSE)</f>
        <v>Town</v>
      </c>
      <c r="C135" s="10">
        <f>VLOOKUP(A135,'Municipality Stats'!$A$2:$C$273,3,FALSE)</f>
        <v>1</v>
      </c>
      <c r="D135" s="4">
        <v>1153900</v>
      </c>
      <c r="E135" s="23">
        <f>D135*Controls!$A$2</f>
        <v>230780</v>
      </c>
      <c r="F135" s="24">
        <f>D135*Controls!$D$2</f>
        <v>173085</v>
      </c>
      <c r="G135" s="24">
        <f>D135*Controls!$G$2</f>
        <v>115390</v>
      </c>
      <c r="H135" s="2">
        <v>111928.3</v>
      </c>
      <c r="I135" s="24">
        <f>D135*Controls!$E$2</f>
        <v>161546.00000000003</v>
      </c>
      <c r="J135" s="2">
        <v>163161.46</v>
      </c>
      <c r="K135" s="24">
        <f>D135*Controls!$B$2</f>
        <v>69234</v>
      </c>
      <c r="L135" s="2">
        <v>71311.02</v>
      </c>
      <c r="M135" s="24">
        <f>D135*Controls!$C$2</f>
        <v>138468</v>
      </c>
      <c r="N135" s="2">
        <v>138468</v>
      </c>
      <c r="O135" s="24">
        <f>D135*Controls!$F$2</f>
        <v>265397</v>
      </c>
      <c r="P135" s="2">
        <v>260089.06</v>
      </c>
      <c r="Q135" s="24">
        <f t="shared" si="1"/>
        <v>5077.1599999999744</v>
      </c>
      <c r="R135" s="24"/>
      <c r="S135" s="24"/>
      <c r="T135" s="24"/>
      <c r="U135" s="24"/>
      <c r="V135" s="24"/>
    </row>
    <row r="136" spans="1:22" x14ac:dyDescent="0.25">
      <c r="A136" s="10" t="str">
        <f>'Municipality Stats'!A136</f>
        <v>135</v>
      </c>
      <c r="B136" s="10" t="str">
        <f>VLOOKUP(A136,'Municipality Stats'!$A$2:$B$273,2,FALSE)</f>
        <v>Town</v>
      </c>
      <c r="C136" s="10">
        <f>VLOOKUP(A136,'Municipality Stats'!$A$2:$C$273,3,FALSE)</f>
        <v>6</v>
      </c>
      <c r="D136" s="4">
        <v>36750</v>
      </c>
      <c r="E136" s="23">
        <f>D136*Controls!$A$2</f>
        <v>7350</v>
      </c>
      <c r="F136" s="24">
        <f>D136*Controls!$D$2</f>
        <v>5512.5</v>
      </c>
      <c r="G136" s="24">
        <f>D136*Controls!$G$2</f>
        <v>3675</v>
      </c>
      <c r="H136" s="2">
        <v>3601.5</v>
      </c>
      <c r="I136" s="24">
        <f>D136*Controls!$E$2</f>
        <v>5145.0000000000009</v>
      </c>
      <c r="J136" s="2">
        <v>4990.6499999999996</v>
      </c>
      <c r="K136" s="24">
        <f>D136*Controls!$B$2</f>
        <v>2205</v>
      </c>
      <c r="L136" s="2">
        <v>2271.15</v>
      </c>
      <c r="M136" s="24">
        <f>D136*Controls!$C$2</f>
        <v>4410</v>
      </c>
      <c r="N136" s="2">
        <v>4410</v>
      </c>
      <c r="O136" s="24">
        <f>D136*Controls!$F$2</f>
        <v>8452.5</v>
      </c>
      <c r="P136" s="2">
        <v>8198.93</v>
      </c>
      <c r="Q136" s="24">
        <f t="shared" si="1"/>
        <v>415.27000000000044</v>
      </c>
      <c r="R136" s="24"/>
      <c r="S136" s="24"/>
      <c r="T136" s="24"/>
      <c r="U136" s="24"/>
      <c r="V136" s="24"/>
    </row>
    <row r="137" spans="1:22" x14ac:dyDescent="0.25">
      <c r="A137" s="10" t="str">
        <f>'Municipality Stats'!A137</f>
        <v>136</v>
      </c>
      <c r="B137" s="10" t="str">
        <f>VLOOKUP(A137,'Municipality Stats'!$A$2:$B$273,2,FALSE)</f>
        <v>Town</v>
      </c>
      <c r="C137" s="10">
        <f>VLOOKUP(A137,'Municipality Stats'!$A$2:$C$273,3,FALSE)</f>
        <v>5</v>
      </c>
      <c r="D137" s="4">
        <v>6790</v>
      </c>
      <c r="E137" s="23">
        <f>D137*Controls!$A$2</f>
        <v>1358</v>
      </c>
      <c r="F137" s="24">
        <f>D137*Controls!$D$2</f>
        <v>1018.5</v>
      </c>
      <c r="G137" s="24">
        <f>D137*Controls!$G$2</f>
        <v>679</v>
      </c>
      <c r="H137" s="2">
        <v>672.21</v>
      </c>
      <c r="I137" s="24">
        <f>D137*Controls!$E$2</f>
        <v>950.60000000000014</v>
      </c>
      <c r="J137" s="2">
        <v>941.09</v>
      </c>
      <c r="K137" s="24">
        <f>D137*Controls!$B$2</f>
        <v>407.4</v>
      </c>
      <c r="L137" s="2">
        <v>395.18</v>
      </c>
      <c r="M137" s="24">
        <f>D137*Controls!$C$2</f>
        <v>814.8</v>
      </c>
      <c r="N137" s="2">
        <v>790.36</v>
      </c>
      <c r="O137" s="24">
        <f>D137*Controls!$F$2</f>
        <v>1561.7</v>
      </c>
      <c r="P137" s="2">
        <v>1514.85</v>
      </c>
      <c r="Q137" s="24">
        <f t="shared" si="1"/>
        <v>99.809999999999945</v>
      </c>
      <c r="R137" s="24"/>
      <c r="S137" s="24"/>
      <c r="T137" s="24"/>
      <c r="U137" s="24"/>
      <c r="V137" s="24"/>
    </row>
    <row r="138" spans="1:22" x14ac:dyDescent="0.25">
      <c r="A138" s="10" t="str">
        <f>'Municipality Stats'!A138</f>
        <v>137</v>
      </c>
      <c r="B138" s="10" t="str">
        <f>VLOOKUP(A138,'Municipality Stats'!$A$2:$B$273,2,FALSE)</f>
        <v>Town</v>
      </c>
      <c r="C138" s="10">
        <f>VLOOKUP(A138,'Municipality Stats'!$A$2:$C$273,3,FALSE)</f>
        <v>6</v>
      </c>
      <c r="D138" s="4">
        <v>8125</v>
      </c>
      <c r="E138" s="23">
        <f>D138*Controls!$A$2</f>
        <v>1625</v>
      </c>
      <c r="F138" s="24">
        <f>D138*Controls!$D$2</f>
        <v>1218.75</v>
      </c>
      <c r="G138" s="24">
        <f>D138*Controls!$G$2</f>
        <v>812.5</v>
      </c>
      <c r="H138" s="2">
        <v>788.13</v>
      </c>
      <c r="I138" s="24">
        <f>D138*Controls!$E$2</f>
        <v>1137.5</v>
      </c>
      <c r="J138" s="2">
        <v>1114.75</v>
      </c>
      <c r="K138" s="24">
        <f>D138*Controls!$B$2</f>
        <v>487.5</v>
      </c>
      <c r="L138" s="2">
        <v>497.25</v>
      </c>
      <c r="M138" s="24">
        <f>D138*Controls!$C$2</f>
        <v>975</v>
      </c>
      <c r="N138" s="2">
        <v>945.75</v>
      </c>
      <c r="O138" s="24">
        <f>D138*Controls!$F$2</f>
        <v>1868.75</v>
      </c>
      <c r="P138" s="2">
        <v>1924.81</v>
      </c>
      <c r="Q138" s="24">
        <f t="shared" si="1"/>
        <v>10.559999999999945</v>
      </c>
      <c r="R138" s="24"/>
      <c r="S138" s="24"/>
      <c r="T138" s="24"/>
      <c r="U138" s="24"/>
      <c r="V138" s="24"/>
    </row>
    <row r="139" spans="1:22" x14ac:dyDescent="0.25">
      <c r="A139" s="10" t="str">
        <f>'Municipality Stats'!A139</f>
        <v>138</v>
      </c>
      <c r="B139" s="10" t="str">
        <f>VLOOKUP(A139,'Municipality Stats'!$A$2:$B$273,2,FALSE)</f>
        <v>Town</v>
      </c>
      <c r="C139" s="10">
        <f>VLOOKUP(A139,'Municipality Stats'!$A$2:$C$273,3,FALSE)</f>
        <v>0</v>
      </c>
      <c r="D139" s="4">
        <v>6480</v>
      </c>
      <c r="E139" s="23">
        <f>D139*Controls!$A$2</f>
        <v>1296</v>
      </c>
      <c r="F139" s="24">
        <f>D139*Controls!$D$2</f>
        <v>972</v>
      </c>
      <c r="G139" s="24">
        <f>D139*Controls!$G$2</f>
        <v>648</v>
      </c>
      <c r="H139" s="2">
        <v>648</v>
      </c>
      <c r="I139" s="24">
        <f>D139*Controls!$E$2</f>
        <v>907.2</v>
      </c>
      <c r="J139" s="2">
        <v>925.34</v>
      </c>
      <c r="K139" s="24">
        <f>D139*Controls!$B$2</f>
        <v>388.8</v>
      </c>
      <c r="L139" s="2">
        <v>400.46</v>
      </c>
      <c r="M139" s="24">
        <f>D139*Controls!$C$2</f>
        <v>777.6</v>
      </c>
      <c r="N139" s="2">
        <v>769.82</v>
      </c>
      <c r="O139" s="24">
        <f>D139*Controls!$F$2</f>
        <v>1490.4</v>
      </c>
      <c r="P139" s="2">
        <v>1460.59</v>
      </c>
      <c r="Q139" s="24">
        <f t="shared" si="1"/>
        <v>7.7899999999997362</v>
      </c>
      <c r="R139" s="24"/>
      <c r="S139" s="24"/>
      <c r="T139" s="24"/>
      <c r="U139" s="24"/>
      <c r="V139" s="24"/>
    </row>
    <row r="140" spans="1:22" x14ac:dyDescent="0.25">
      <c r="A140" s="10" t="str">
        <f>'Municipality Stats'!A140</f>
        <v>139</v>
      </c>
      <c r="B140" s="10" t="str">
        <f>VLOOKUP(A140,'Municipality Stats'!$A$2:$B$273,2,FALSE)</f>
        <v>Town</v>
      </c>
      <c r="C140" s="10">
        <f>VLOOKUP(A140,'Municipality Stats'!$A$2:$C$273,3,FALSE)</f>
        <v>4</v>
      </c>
      <c r="D140" s="4">
        <v>1915650</v>
      </c>
      <c r="E140" s="23">
        <f>D140*Controls!$A$2</f>
        <v>383130</v>
      </c>
      <c r="F140" s="24">
        <f>D140*Controls!$D$2</f>
        <v>287347.5</v>
      </c>
      <c r="G140" s="24">
        <f>D140*Controls!$G$2</f>
        <v>191565</v>
      </c>
      <c r="H140" s="2">
        <v>187733.7</v>
      </c>
      <c r="I140" s="24">
        <f>D140*Controls!$E$2</f>
        <v>268191</v>
      </c>
      <c r="J140" s="2">
        <v>276236.73</v>
      </c>
      <c r="K140" s="24">
        <f>D140*Controls!$B$2</f>
        <v>114939</v>
      </c>
      <c r="L140" s="2">
        <v>114939</v>
      </c>
      <c r="M140" s="24">
        <f>D140*Controls!$C$2</f>
        <v>229878</v>
      </c>
      <c r="N140" s="2">
        <v>236774.34</v>
      </c>
      <c r="O140" s="24">
        <f>D140*Controls!$F$2</f>
        <v>440599.5</v>
      </c>
      <c r="P140" s="2">
        <v>449411.49</v>
      </c>
      <c r="Q140" s="24">
        <f t="shared" si="1"/>
        <v>-19922.759999999893</v>
      </c>
      <c r="R140" s="24"/>
      <c r="S140" s="24"/>
      <c r="T140" s="24"/>
      <c r="U140" s="24"/>
      <c r="V140" s="24"/>
    </row>
    <row r="141" spans="1:22" x14ac:dyDescent="0.25">
      <c r="A141" s="10" t="str">
        <f>'Municipality Stats'!A141</f>
        <v>140</v>
      </c>
      <c r="B141" s="10" t="str">
        <f>VLOOKUP(A141,'Municipality Stats'!$A$2:$B$273,2,FALSE)</f>
        <v>Town</v>
      </c>
      <c r="C141" s="10">
        <f>VLOOKUP(A141,'Municipality Stats'!$A$2:$C$273,3,FALSE)</f>
        <v>2</v>
      </c>
      <c r="D141" s="4">
        <v>138750</v>
      </c>
      <c r="E141" s="23">
        <f>D141*Controls!$A$2</f>
        <v>27750</v>
      </c>
      <c r="F141" s="24">
        <f>D141*Controls!$D$2</f>
        <v>20812.5</v>
      </c>
      <c r="G141" s="24">
        <f>D141*Controls!$G$2</f>
        <v>13875</v>
      </c>
      <c r="H141" s="2">
        <v>14291.25</v>
      </c>
      <c r="I141" s="24">
        <f>D141*Controls!$E$2</f>
        <v>19425.000000000004</v>
      </c>
      <c r="J141" s="2">
        <v>19036.5</v>
      </c>
      <c r="K141" s="24">
        <f>D141*Controls!$B$2</f>
        <v>8325</v>
      </c>
      <c r="L141" s="2">
        <v>8325</v>
      </c>
      <c r="M141" s="24">
        <f>D141*Controls!$C$2</f>
        <v>16650</v>
      </c>
      <c r="N141" s="2">
        <v>17149.5</v>
      </c>
      <c r="O141" s="24">
        <f>D141*Controls!$F$2</f>
        <v>31912.5</v>
      </c>
      <c r="P141" s="2">
        <v>30955.13</v>
      </c>
      <c r="Q141" s="24">
        <f t="shared" si="1"/>
        <v>430.11999999999898</v>
      </c>
      <c r="R141" s="24"/>
      <c r="S141" s="24"/>
      <c r="T141" s="24"/>
      <c r="U141" s="24"/>
      <c r="V141" s="24"/>
    </row>
    <row r="142" spans="1:22" x14ac:dyDescent="0.25">
      <c r="A142" s="10" t="str">
        <f>'Municipality Stats'!A142</f>
        <v>141</v>
      </c>
      <c r="B142" s="10" t="str">
        <f>VLOOKUP(A142,'Municipality Stats'!$A$2:$B$273,2,FALSE)</f>
        <v>Town</v>
      </c>
      <c r="C142" s="10">
        <f>VLOOKUP(A142,'Municipality Stats'!$A$2:$C$273,3,FALSE)</f>
        <v>1</v>
      </c>
      <c r="D142" s="4">
        <v>54762.5</v>
      </c>
      <c r="E142" s="23">
        <f>D142*Controls!$A$2</f>
        <v>10952.5</v>
      </c>
      <c r="F142" s="24">
        <f>D142*Controls!$D$2</f>
        <v>8214.375</v>
      </c>
      <c r="G142" s="24">
        <f>D142*Controls!$G$2</f>
        <v>5476.25</v>
      </c>
      <c r="H142" s="2">
        <v>5421.49</v>
      </c>
      <c r="I142" s="24">
        <f>D142*Controls!$E$2</f>
        <v>7666.7500000000009</v>
      </c>
      <c r="J142" s="2">
        <v>7513.42</v>
      </c>
      <c r="K142" s="24">
        <f>D142*Controls!$B$2</f>
        <v>3285.75</v>
      </c>
      <c r="L142" s="2">
        <v>3220.04</v>
      </c>
      <c r="M142" s="24">
        <f>D142*Controls!$C$2</f>
        <v>6571.5</v>
      </c>
      <c r="N142" s="2">
        <v>6440.07</v>
      </c>
      <c r="O142" s="24">
        <f>D142*Controls!$F$2</f>
        <v>12595.375</v>
      </c>
      <c r="P142" s="2">
        <v>12973.24</v>
      </c>
      <c r="Q142" s="24">
        <f t="shared" si="1"/>
        <v>27.36500000000342</v>
      </c>
      <c r="R142" s="24"/>
      <c r="S142" s="24"/>
      <c r="T142" s="24"/>
      <c r="U142" s="24"/>
      <c r="V142" s="24"/>
    </row>
    <row r="143" spans="1:22" x14ac:dyDescent="0.25">
      <c r="A143" s="10" t="str">
        <f>'Municipality Stats'!A143</f>
        <v>142</v>
      </c>
      <c r="B143" s="10" t="str">
        <f>VLOOKUP(A143,'Municipality Stats'!$A$2:$B$273,2,FALSE)</f>
        <v>Town</v>
      </c>
      <c r="C143" s="10">
        <f>VLOOKUP(A143,'Municipality Stats'!$A$2:$C$273,3,FALSE)</f>
        <v>3</v>
      </c>
      <c r="D143" s="4">
        <v>168000</v>
      </c>
      <c r="E143" s="23">
        <f>D143*Controls!$A$2</f>
        <v>33600</v>
      </c>
      <c r="F143" s="24">
        <f>D143*Controls!$D$2</f>
        <v>25200</v>
      </c>
      <c r="G143" s="24">
        <f>D143*Controls!$G$2</f>
        <v>16800</v>
      </c>
      <c r="H143" s="2">
        <v>17304</v>
      </c>
      <c r="I143" s="24">
        <f>D143*Controls!$E$2</f>
        <v>23520.000000000004</v>
      </c>
      <c r="J143" s="2">
        <v>23284.799999999999</v>
      </c>
      <c r="K143" s="24">
        <f>D143*Controls!$B$2</f>
        <v>10080</v>
      </c>
      <c r="L143" s="2">
        <v>10382.4</v>
      </c>
      <c r="M143" s="24">
        <f>D143*Controls!$C$2</f>
        <v>20160</v>
      </c>
      <c r="N143" s="2">
        <v>20361.599999999999</v>
      </c>
      <c r="O143" s="24">
        <f>D143*Controls!$F$2</f>
        <v>38640</v>
      </c>
      <c r="P143" s="2">
        <v>38253.599999999999</v>
      </c>
      <c r="Q143" s="24">
        <f t="shared" si="1"/>
        <v>-386.40000000000146</v>
      </c>
      <c r="R143" s="24"/>
      <c r="S143" s="24"/>
      <c r="T143" s="24"/>
      <c r="U143" s="24"/>
      <c r="V143" s="24"/>
    </row>
    <row r="144" spans="1:22" x14ac:dyDescent="0.25">
      <c r="A144" s="10" t="str">
        <f>'Municipality Stats'!A144</f>
        <v>143</v>
      </c>
      <c r="B144" s="10" t="str">
        <f>VLOOKUP(A144,'Municipality Stats'!$A$2:$B$273,2,FALSE)</f>
        <v>Town</v>
      </c>
      <c r="C144" s="10">
        <f>VLOOKUP(A144,'Municipality Stats'!$A$2:$C$273,3,FALSE)</f>
        <v>4</v>
      </c>
      <c r="D144" s="4">
        <v>269700</v>
      </c>
      <c r="E144" s="23">
        <f>D144*Controls!$A$2</f>
        <v>53940</v>
      </c>
      <c r="F144" s="24">
        <f>D144*Controls!$D$2</f>
        <v>40455</v>
      </c>
      <c r="G144" s="24">
        <f>D144*Controls!$G$2</f>
        <v>26970</v>
      </c>
      <c r="H144" s="2">
        <v>26700.3</v>
      </c>
      <c r="I144" s="24">
        <f>D144*Controls!$E$2</f>
        <v>37758</v>
      </c>
      <c r="J144" s="2">
        <v>38135.58</v>
      </c>
      <c r="K144" s="24">
        <f>D144*Controls!$B$2</f>
        <v>16182</v>
      </c>
      <c r="L144" s="2">
        <v>15696.54</v>
      </c>
      <c r="M144" s="24">
        <f>D144*Controls!$C$2</f>
        <v>32364</v>
      </c>
      <c r="N144" s="2">
        <v>31716.720000000001</v>
      </c>
      <c r="O144" s="24">
        <f>D144*Controls!$F$2</f>
        <v>62031</v>
      </c>
      <c r="P144" s="2">
        <v>62031</v>
      </c>
      <c r="Q144" s="24">
        <f t="shared" si="1"/>
        <v>1024.8600000000151</v>
      </c>
      <c r="R144" s="24"/>
      <c r="S144" s="24"/>
      <c r="T144" s="24"/>
      <c r="U144" s="24"/>
      <c r="V144" s="24"/>
    </row>
    <row r="145" spans="1:22" x14ac:dyDescent="0.25">
      <c r="A145" s="10" t="str">
        <f>'Municipality Stats'!A145</f>
        <v>144</v>
      </c>
      <c r="B145" s="10" t="str">
        <f>VLOOKUP(A145,'Municipality Stats'!$A$2:$B$273,2,FALSE)</f>
        <v>Town</v>
      </c>
      <c r="C145" s="10">
        <f>VLOOKUP(A145,'Municipality Stats'!$A$2:$C$273,3,FALSE)</f>
        <v>8</v>
      </c>
      <c r="D145" s="4">
        <v>127500</v>
      </c>
      <c r="E145" s="23">
        <f>D145*Controls!$A$2</f>
        <v>25500</v>
      </c>
      <c r="F145" s="24">
        <f>D145*Controls!$D$2</f>
        <v>19125</v>
      </c>
      <c r="G145" s="24">
        <f>D145*Controls!$G$2</f>
        <v>12750</v>
      </c>
      <c r="H145" s="2">
        <v>12622.5</v>
      </c>
      <c r="I145" s="24">
        <f>D145*Controls!$E$2</f>
        <v>17850</v>
      </c>
      <c r="J145" s="2">
        <v>17850</v>
      </c>
      <c r="K145" s="24">
        <f>D145*Controls!$B$2</f>
        <v>7650</v>
      </c>
      <c r="L145" s="2">
        <v>7573.5</v>
      </c>
      <c r="M145" s="24">
        <f>D145*Controls!$C$2</f>
        <v>15300</v>
      </c>
      <c r="N145" s="2">
        <v>15300</v>
      </c>
      <c r="O145" s="24">
        <f>D145*Controls!$F$2</f>
        <v>29325</v>
      </c>
      <c r="P145" s="2">
        <v>29325</v>
      </c>
      <c r="Q145" s="24">
        <f t="shared" si="1"/>
        <v>204</v>
      </c>
      <c r="R145" s="24"/>
      <c r="S145" s="24"/>
      <c r="T145" s="24"/>
      <c r="U145" s="24"/>
      <c r="V145" s="24"/>
    </row>
    <row r="146" spans="1:22" x14ac:dyDescent="0.25">
      <c r="A146" s="10" t="str">
        <f>'Municipality Stats'!A146</f>
        <v>145</v>
      </c>
      <c r="B146" s="10" t="str">
        <f>VLOOKUP(A146,'Municipality Stats'!$A$2:$B$273,2,FALSE)</f>
        <v>Town</v>
      </c>
      <c r="C146" s="10">
        <f>VLOOKUP(A146,'Municipality Stats'!$A$2:$C$273,3,FALSE)</f>
        <v>3</v>
      </c>
      <c r="D146" s="4">
        <v>40040</v>
      </c>
      <c r="E146" s="23">
        <f>D146*Controls!$A$2</f>
        <v>8008</v>
      </c>
      <c r="F146" s="24">
        <f>D146*Controls!$D$2</f>
        <v>6006</v>
      </c>
      <c r="G146" s="24">
        <f>D146*Controls!$G$2</f>
        <v>4004</v>
      </c>
      <c r="H146" s="2">
        <v>3923.92</v>
      </c>
      <c r="I146" s="24">
        <f>D146*Controls!$E$2</f>
        <v>5605.6</v>
      </c>
      <c r="J146" s="2">
        <v>5661.66</v>
      </c>
      <c r="K146" s="24">
        <f>D146*Controls!$B$2</f>
        <v>2402.4</v>
      </c>
      <c r="L146" s="2">
        <v>2426.42</v>
      </c>
      <c r="M146" s="24">
        <f>D146*Controls!$C$2</f>
        <v>4804.8</v>
      </c>
      <c r="N146" s="2">
        <v>4804.8</v>
      </c>
      <c r="O146" s="24">
        <f>D146*Controls!$F$2</f>
        <v>9209.2000000000007</v>
      </c>
      <c r="P146" s="2">
        <v>9025.02</v>
      </c>
      <c r="Q146" s="24">
        <f t="shared" si="1"/>
        <v>184.18000000000029</v>
      </c>
      <c r="R146" s="24"/>
      <c r="S146" s="24"/>
      <c r="T146" s="24"/>
      <c r="U146" s="24"/>
      <c r="V146" s="24"/>
    </row>
    <row r="147" spans="1:22" x14ac:dyDescent="0.25">
      <c r="A147" s="10" t="str">
        <f>'Municipality Stats'!A147</f>
        <v>146</v>
      </c>
      <c r="B147" s="10" t="str">
        <f>VLOOKUP(A147,'Municipality Stats'!$A$2:$B$273,2,FALSE)</f>
        <v>Town</v>
      </c>
      <c r="C147" s="10">
        <f>VLOOKUP(A147,'Municipality Stats'!$A$2:$C$273,3,FALSE)</f>
        <v>6</v>
      </c>
      <c r="D147" s="4">
        <v>4420200</v>
      </c>
      <c r="E147" s="23">
        <f>D147*Controls!$A$2</f>
        <v>884040</v>
      </c>
      <c r="F147" s="24">
        <f>D147*Controls!$D$2</f>
        <v>663030</v>
      </c>
      <c r="G147" s="24">
        <f>D147*Controls!$G$2</f>
        <v>442020</v>
      </c>
      <c r="H147" s="2">
        <v>455280.6</v>
      </c>
      <c r="I147" s="24">
        <f>D147*Controls!$E$2</f>
        <v>618828.00000000012</v>
      </c>
      <c r="J147" s="2">
        <v>600263.16</v>
      </c>
      <c r="K147" s="24">
        <f>D147*Controls!$B$2</f>
        <v>265212</v>
      </c>
      <c r="L147" s="2">
        <v>259907.76</v>
      </c>
      <c r="M147" s="24">
        <f>D147*Controls!$C$2</f>
        <v>530424</v>
      </c>
      <c r="N147" s="2">
        <v>535728.24</v>
      </c>
      <c r="O147" s="24">
        <f>D147*Controls!$F$2</f>
        <v>1016646</v>
      </c>
      <c r="P147" s="2">
        <v>1006479.54</v>
      </c>
      <c r="Q147" s="24">
        <f t="shared" si="1"/>
        <v>15470.699999999721</v>
      </c>
      <c r="R147" s="24"/>
      <c r="S147" s="24"/>
      <c r="T147" s="24"/>
      <c r="U147" s="24"/>
      <c r="V147" s="24"/>
    </row>
    <row r="148" spans="1:22" x14ac:dyDescent="0.25">
      <c r="A148" s="10" t="str">
        <f>'Municipality Stats'!A148</f>
        <v>147</v>
      </c>
      <c r="B148" s="10" t="str">
        <f>VLOOKUP(A148,'Municipality Stats'!$A$2:$B$273,2,FALSE)</f>
        <v>Town</v>
      </c>
      <c r="C148" s="10">
        <f>VLOOKUP(A148,'Municipality Stats'!$A$2:$C$273,3,FALSE)</f>
        <v>1</v>
      </c>
      <c r="D148" s="4">
        <v>18240</v>
      </c>
      <c r="E148" s="23">
        <f>D148*Controls!$A$2</f>
        <v>3648</v>
      </c>
      <c r="F148" s="24">
        <f>D148*Controls!$D$2</f>
        <v>2736</v>
      </c>
      <c r="G148" s="24">
        <f>D148*Controls!$G$2</f>
        <v>1824</v>
      </c>
      <c r="H148" s="2">
        <v>1787.52</v>
      </c>
      <c r="I148" s="24">
        <f>D148*Controls!$E$2</f>
        <v>2553.6000000000004</v>
      </c>
      <c r="J148" s="2">
        <v>2476.9899999999998</v>
      </c>
      <c r="K148" s="24">
        <f>D148*Controls!$B$2</f>
        <v>1094.3999999999999</v>
      </c>
      <c r="L148" s="2">
        <v>1072.51</v>
      </c>
      <c r="M148" s="24">
        <f>D148*Controls!$C$2</f>
        <v>2188.7999999999997</v>
      </c>
      <c r="N148" s="2">
        <v>2166.91</v>
      </c>
      <c r="O148" s="24">
        <f>D148*Controls!$F$2</f>
        <v>4195.2</v>
      </c>
      <c r="P148" s="2">
        <v>4237.1499999999996</v>
      </c>
      <c r="Q148" s="24">
        <f t="shared" si="1"/>
        <v>114.92000000000007</v>
      </c>
      <c r="R148" s="24"/>
      <c r="S148" s="24"/>
      <c r="T148" s="24"/>
      <c r="U148" s="24"/>
      <c r="V148" s="24"/>
    </row>
    <row r="149" spans="1:22" x14ac:dyDescent="0.25">
      <c r="A149" s="10" t="str">
        <f>'Municipality Stats'!A149</f>
        <v>148</v>
      </c>
      <c r="B149" s="10" t="str">
        <f>VLOOKUP(A149,'Municipality Stats'!$A$2:$B$273,2,FALSE)</f>
        <v>Town</v>
      </c>
      <c r="C149" s="10">
        <f>VLOOKUP(A149,'Municipality Stats'!$A$2:$C$273,3,FALSE)</f>
        <v>5</v>
      </c>
      <c r="D149" s="4">
        <v>130625</v>
      </c>
      <c r="E149" s="23">
        <f>D149*Controls!$A$2</f>
        <v>26125</v>
      </c>
      <c r="F149" s="24">
        <f>D149*Controls!$D$2</f>
        <v>19593.75</v>
      </c>
      <c r="G149" s="24">
        <f>D149*Controls!$G$2</f>
        <v>13062.5</v>
      </c>
      <c r="H149" s="2">
        <v>12931.88</v>
      </c>
      <c r="I149" s="24">
        <f>D149*Controls!$E$2</f>
        <v>18287.5</v>
      </c>
      <c r="J149" s="2">
        <v>18836.13</v>
      </c>
      <c r="K149" s="24">
        <f>D149*Controls!$B$2</f>
        <v>7837.5</v>
      </c>
      <c r="L149" s="2">
        <v>7994.25</v>
      </c>
      <c r="M149" s="24">
        <f>D149*Controls!$C$2</f>
        <v>15675</v>
      </c>
      <c r="N149" s="2">
        <v>15988.5</v>
      </c>
      <c r="O149" s="24">
        <f>D149*Controls!$F$2</f>
        <v>30043.75</v>
      </c>
      <c r="P149" s="2">
        <v>29142.44</v>
      </c>
      <c r="Q149" s="24">
        <f t="shared" si="1"/>
        <v>13.049999999991996</v>
      </c>
      <c r="R149" s="24"/>
      <c r="S149" s="24"/>
      <c r="T149" s="24"/>
      <c r="U149" s="24"/>
      <c r="V149" s="24"/>
    </row>
    <row r="150" spans="1:22" x14ac:dyDescent="0.25">
      <c r="A150" s="10" t="str">
        <f>'Municipality Stats'!A150</f>
        <v>149</v>
      </c>
      <c r="B150" s="10" t="str">
        <f>VLOOKUP(A150,'Municipality Stats'!$A$2:$B$273,2,FALSE)</f>
        <v>Town</v>
      </c>
      <c r="C150" s="10">
        <f>VLOOKUP(A150,'Municipality Stats'!$A$2:$C$273,3,FALSE)</f>
        <v>1</v>
      </c>
      <c r="D150" s="4">
        <v>453750</v>
      </c>
      <c r="E150" s="23">
        <f>D150*Controls!$A$2</f>
        <v>90750</v>
      </c>
      <c r="F150" s="24">
        <f>D150*Controls!$D$2</f>
        <v>68062.5</v>
      </c>
      <c r="G150" s="24">
        <f>D150*Controls!$G$2</f>
        <v>45375</v>
      </c>
      <c r="H150" s="2">
        <v>45828.75</v>
      </c>
      <c r="I150" s="24">
        <f>D150*Controls!$E$2</f>
        <v>63525.000000000007</v>
      </c>
      <c r="J150" s="2">
        <v>61619.25</v>
      </c>
      <c r="K150" s="24">
        <f>D150*Controls!$B$2</f>
        <v>27225</v>
      </c>
      <c r="L150" s="2">
        <v>27769.5</v>
      </c>
      <c r="M150" s="24">
        <f>D150*Controls!$C$2</f>
        <v>54450</v>
      </c>
      <c r="N150" s="2">
        <v>56083.5</v>
      </c>
      <c r="O150" s="24">
        <f>D150*Controls!$F$2</f>
        <v>104362.5</v>
      </c>
      <c r="P150" s="2">
        <v>102275.25</v>
      </c>
      <c r="Q150" s="24">
        <f t="shared" si="1"/>
        <v>1361.25</v>
      </c>
      <c r="R150" s="24"/>
      <c r="S150" s="24"/>
      <c r="T150" s="24"/>
      <c r="U150" s="24"/>
      <c r="V150" s="24"/>
    </row>
    <row r="151" spans="1:22" x14ac:dyDescent="0.25">
      <c r="A151" s="10" t="str">
        <f>'Municipality Stats'!A151</f>
        <v>150</v>
      </c>
      <c r="B151" s="10" t="str">
        <f>VLOOKUP(A151,'Municipality Stats'!$A$2:$B$273,2,FALSE)</f>
        <v>Town</v>
      </c>
      <c r="C151" s="10">
        <f>VLOOKUP(A151,'Municipality Stats'!$A$2:$C$273,3,FALSE)</f>
        <v>2</v>
      </c>
      <c r="D151" s="4">
        <v>160312.5</v>
      </c>
      <c r="E151" s="23">
        <f>D151*Controls!$A$2</f>
        <v>32062.5</v>
      </c>
      <c r="F151" s="24">
        <f>D151*Controls!$D$2</f>
        <v>24046.875</v>
      </c>
      <c r="G151" s="24">
        <f>D151*Controls!$G$2</f>
        <v>16031.25</v>
      </c>
      <c r="H151" s="2">
        <v>15710.63</v>
      </c>
      <c r="I151" s="24">
        <f>D151*Controls!$E$2</f>
        <v>22443.750000000004</v>
      </c>
      <c r="J151" s="2">
        <v>22668.19</v>
      </c>
      <c r="K151" s="24">
        <f>D151*Controls!$B$2</f>
        <v>9618.75</v>
      </c>
      <c r="L151" s="2">
        <v>9426.3799999999992</v>
      </c>
      <c r="M151" s="24">
        <f>D151*Controls!$C$2</f>
        <v>19237.5</v>
      </c>
      <c r="N151" s="2">
        <v>19045.13</v>
      </c>
      <c r="O151" s="24">
        <f>D151*Controls!$F$2</f>
        <v>36871.875</v>
      </c>
      <c r="P151" s="2">
        <v>36871.879999999997</v>
      </c>
      <c r="Q151" s="24">
        <f t="shared" si="1"/>
        <v>480.91500000000087</v>
      </c>
      <c r="R151" s="24"/>
      <c r="S151" s="24"/>
      <c r="T151" s="24"/>
      <c r="U151" s="24"/>
      <c r="V151" s="24"/>
    </row>
    <row r="152" spans="1:22" x14ac:dyDescent="0.25">
      <c r="A152" s="10" t="str">
        <f>'Municipality Stats'!A152</f>
        <v>151</v>
      </c>
      <c r="B152" s="10" t="str">
        <f>VLOOKUP(A152,'Municipality Stats'!$A$2:$B$273,2,FALSE)</f>
        <v>Town</v>
      </c>
      <c r="C152" s="10">
        <f>VLOOKUP(A152,'Municipality Stats'!$A$2:$C$273,3,FALSE)</f>
        <v>6</v>
      </c>
      <c r="D152" s="4">
        <v>9712.5</v>
      </c>
      <c r="E152" s="23">
        <f>D152*Controls!$A$2</f>
        <v>1942.5</v>
      </c>
      <c r="F152" s="24">
        <f>D152*Controls!$D$2</f>
        <v>1456.875</v>
      </c>
      <c r="G152" s="24">
        <f>D152*Controls!$G$2</f>
        <v>971.25</v>
      </c>
      <c r="H152" s="2">
        <v>990.68</v>
      </c>
      <c r="I152" s="24">
        <f>D152*Controls!$E$2</f>
        <v>1359.7500000000002</v>
      </c>
      <c r="J152" s="2">
        <v>1318.96</v>
      </c>
      <c r="K152" s="24">
        <f>D152*Controls!$B$2</f>
        <v>582.75</v>
      </c>
      <c r="L152" s="2">
        <v>588.58000000000004</v>
      </c>
      <c r="M152" s="24">
        <f>D152*Controls!$C$2</f>
        <v>1165.5</v>
      </c>
      <c r="N152" s="2">
        <v>1165.5</v>
      </c>
      <c r="O152" s="24">
        <f>D152*Controls!$F$2</f>
        <v>2233.875</v>
      </c>
      <c r="P152" s="2">
        <v>2211.54</v>
      </c>
      <c r="Q152" s="24">
        <f t="shared" si="1"/>
        <v>37.864999999999782</v>
      </c>
      <c r="R152" s="24"/>
      <c r="S152" s="24"/>
      <c r="T152" s="24"/>
      <c r="U152" s="24"/>
      <c r="V152" s="24"/>
    </row>
    <row r="153" spans="1:22" x14ac:dyDescent="0.25">
      <c r="A153" s="10" t="str">
        <f>'Municipality Stats'!A153</f>
        <v>152</v>
      </c>
      <c r="B153" s="10" t="str">
        <f>VLOOKUP(A153,'Municipality Stats'!$A$2:$B$273,2,FALSE)</f>
        <v>Town</v>
      </c>
      <c r="C153" s="10">
        <f>VLOOKUP(A153,'Municipality Stats'!$A$2:$C$273,3,FALSE)</f>
        <v>8</v>
      </c>
      <c r="D153" s="4">
        <v>3812.5</v>
      </c>
      <c r="E153" s="23">
        <f>D153*Controls!$A$2</f>
        <v>762.5</v>
      </c>
      <c r="F153" s="24">
        <f>D153*Controls!$D$2</f>
        <v>571.875</v>
      </c>
      <c r="G153" s="24">
        <f>D153*Controls!$G$2</f>
        <v>381.25</v>
      </c>
      <c r="H153" s="2">
        <v>388.88</v>
      </c>
      <c r="I153" s="24">
        <f>D153*Controls!$E$2</f>
        <v>533.75</v>
      </c>
      <c r="J153" s="2">
        <v>523.08000000000004</v>
      </c>
      <c r="K153" s="24">
        <f>D153*Controls!$B$2</f>
        <v>228.75</v>
      </c>
      <c r="L153" s="2">
        <v>226.46</v>
      </c>
      <c r="M153" s="24">
        <f>D153*Controls!$C$2</f>
        <v>457.5</v>
      </c>
      <c r="N153" s="2">
        <v>457.5</v>
      </c>
      <c r="O153" s="24">
        <f>D153*Controls!$F$2</f>
        <v>876.875</v>
      </c>
      <c r="P153" s="2">
        <v>876.88</v>
      </c>
      <c r="Q153" s="24">
        <f t="shared" si="1"/>
        <v>5.3249999999999318</v>
      </c>
      <c r="R153" s="24"/>
      <c r="S153" s="24"/>
      <c r="T153" s="24"/>
      <c r="U153" s="24"/>
      <c r="V153" s="24"/>
    </row>
    <row r="154" spans="1:22" x14ac:dyDescent="0.25">
      <c r="A154" s="10" t="str">
        <f>'Municipality Stats'!A154</f>
        <v>153</v>
      </c>
      <c r="B154" s="10" t="str">
        <f>VLOOKUP(A154,'Municipality Stats'!$A$2:$B$273,2,FALSE)</f>
        <v>Town</v>
      </c>
      <c r="C154" s="10">
        <f>VLOOKUP(A154,'Municipality Stats'!$A$2:$C$273,3,FALSE)</f>
        <v>3</v>
      </c>
      <c r="D154" s="4">
        <v>52487.5</v>
      </c>
      <c r="E154" s="23">
        <f>D154*Controls!$A$2</f>
        <v>10497.5</v>
      </c>
      <c r="F154" s="24">
        <f>D154*Controls!$D$2</f>
        <v>7873.125</v>
      </c>
      <c r="G154" s="24">
        <f>D154*Controls!$G$2</f>
        <v>5248.75</v>
      </c>
      <c r="H154" s="2">
        <v>5301.24</v>
      </c>
      <c r="I154" s="24">
        <f>D154*Controls!$E$2</f>
        <v>7348.2500000000009</v>
      </c>
      <c r="J154" s="2">
        <v>7274.77</v>
      </c>
      <c r="K154" s="24">
        <f>D154*Controls!$B$2</f>
        <v>3149.25</v>
      </c>
      <c r="L154" s="2">
        <v>3180.74</v>
      </c>
      <c r="M154" s="24">
        <f>D154*Controls!$C$2</f>
        <v>6298.5</v>
      </c>
      <c r="N154" s="2">
        <v>6487.46</v>
      </c>
      <c r="O154" s="24">
        <f>D154*Controls!$F$2</f>
        <v>12072.125</v>
      </c>
      <c r="P154" s="2">
        <v>12072.13</v>
      </c>
      <c r="Q154" s="24">
        <f t="shared" si="1"/>
        <v>-199.46499999999833</v>
      </c>
      <c r="R154" s="24"/>
      <c r="S154" s="24"/>
      <c r="T154" s="24"/>
      <c r="U154" s="24"/>
      <c r="V154" s="24"/>
    </row>
    <row r="155" spans="1:22" x14ac:dyDescent="0.25">
      <c r="A155" s="10" t="str">
        <f>'Municipality Stats'!A155</f>
        <v>154</v>
      </c>
      <c r="B155" s="10" t="str">
        <f>VLOOKUP(A155,'Municipality Stats'!$A$2:$B$273,2,FALSE)</f>
        <v>Town</v>
      </c>
      <c r="C155" s="10">
        <f>VLOOKUP(A155,'Municipality Stats'!$A$2:$C$273,3,FALSE)</f>
        <v>6</v>
      </c>
      <c r="D155" s="4">
        <v>147012.5</v>
      </c>
      <c r="E155" s="23">
        <f>D155*Controls!$A$2</f>
        <v>29402.5</v>
      </c>
      <c r="F155" s="24">
        <f>D155*Controls!$D$2</f>
        <v>22051.875</v>
      </c>
      <c r="G155" s="24">
        <f>D155*Controls!$G$2</f>
        <v>14701.25</v>
      </c>
      <c r="H155" s="2">
        <v>14848.26</v>
      </c>
      <c r="I155" s="24">
        <f>D155*Controls!$E$2</f>
        <v>20581.750000000004</v>
      </c>
      <c r="J155" s="2">
        <v>21199.200000000001</v>
      </c>
      <c r="K155" s="24">
        <f>D155*Controls!$B$2</f>
        <v>8820.75</v>
      </c>
      <c r="L155" s="2">
        <v>8997.17</v>
      </c>
      <c r="M155" s="24">
        <f>D155*Controls!$C$2</f>
        <v>17641.5</v>
      </c>
      <c r="N155" s="2">
        <v>17112.259999999998</v>
      </c>
      <c r="O155" s="24">
        <f>D155*Controls!$F$2</f>
        <v>33812.875</v>
      </c>
      <c r="P155" s="2">
        <v>33812.879999999997</v>
      </c>
      <c r="Q155" s="24">
        <f t="shared" si="1"/>
        <v>-411.64499999998225</v>
      </c>
      <c r="R155" s="24"/>
      <c r="S155" s="24"/>
      <c r="T155" s="24"/>
      <c r="U155" s="24"/>
      <c r="V155" s="24"/>
    </row>
    <row r="156" spans="1:22" x14ac:dyDescent="0.25">
      <c r="A156" s="10" t="str">
        <f>'Municipality Stats'!A156</f>
        <v>155</v>
      </c>
      <c r="B156" s="10" t="str">
        <f>VLOOKUP(A156,'Municipality Stats'!$A$2:$B$273,2,FALSE)</f>
        <v>Town</v>
      </c>
      <c r="C156" s="10">
        <f>VLOOKUP(A156,'Municipality Stats'!$A$2:$C$273,3,FALSE)</f>
        <v>5</v>
      </c>
      <c r="D156" s="4">
        <v>357000</v>
      </c>
      <c r="E156" s="23">
        <f>D156*Controls!$A$2</f>
        <v>71400</v>
      </c>
      <c r="F156" s="24">
        <f>D156*Controls!$D$2</f>
        <v>53550</v>
      </c>
      <c r="G156" s="24">
        <f>D156*Controls!$G$2</f>
        <v>35700</v>
      </c>
      <c r="H156" s="2">
        <v>36771</v>
      </c>
      <c r="I156" s="24">
        <f>D156*Controls!$E$2</f>
        <v>49980.000000000007</v>
      </c>
      <c r="J156" s="2">
        <v>51479.4</v>
      </c>
      <c r="K156" s="24">
        <f>D156*Controls!$B$2</f>
        <v>21420</v>
      </c>
      <c r="L156" s="2">
        <v>20991.599999999999</v>
      </c>
      <c r="M156" s="24">
        <f>D156*Controls!$C$2</f>
        <v>42840</v>
      </c>
      <c r="N156" s="2">
        <v>43268.4</v>
      </c>
      <c r="O156" s="24">
        <f>D156*Controls!$F$2</f>
        <v>82110</v>
      </c>
      <c r="P156" s="2">
        <v>84573.3</v>
      </c>
      <c r="Q156" s="24">
        <f t="shared" si="1"/>
        <v>-5033.6999999999971</v>
      </c>
      <c r="R156" s="24"/>
      <c r="S156" s="24"/>
      <c r="T156" s="24"/>
      <c r="U156" s="24"/>
      <c r="V156" s="24"/>
    </row>
    <row r="157" spans="1:22" x14ac:dyDescent="0.25">
      <c r="A157" s="10" t="str">
        <f>'Municipality Stats'!A157</f>
        <v>156</v>
      </c>
      <c r="B157" s="10" t="str">
        <f>VLOOKUP(A157,'Municipality Stats'!$A$2:$B$273,2,FALSE)</f>
        <v>Town</v>
      </c>
      <c r="C157" s="10">
        <f>VLOOKUP(A157,'Municipality Stats'!$A$2:$C$273,3,FALSE)</f>
        <v>1</v>
      </c>
      <c r="D157" s="4">
        <v>15225</v>
      </c>
      <c r="E157" s="23">
        <f>D157*Controls!$A$2</f>
        <v>3045</v>
      </c>
      <c r="F157" s="24">
        <f>D157*Controls!$D$2</f>
        <v>2283.75</v>
      </c>
      <c r="G157" s="24">
        <f>D157*Controls!$G$2</f>
        <v>1522.5</v>
      </c>
      <c r="H157" s="2">
        <v>1537.73</v>
      </c>
      <c r="I157" s="24">
        <f>D157*Controls!$E$2</f>
        <v>2131.5</v>
      </c>
      <c r="J157" s="2">
        <v>2174.13</v>
      </c>
      <c r="K157" s="24">
        <f>D157*Controls!$B$2</f>
        <v>913.5</v>
      </c>
      <c r="L157" s="2">
        <v>895.23</v>
      </c>
      <c r="M157" s="24">
        <f>D157*Controls!$C$2</f>
        <v>1827</v>
      </c>
      <c r="N157" s="2">
        <v>1790.46</v>
      </c>
      <c r="O157" s="24">
        <f>D157*Controls!$F$2</f>
        <v>3501.75</v>
      </c>
      <c r="P157" s="2">
        <v>3396.7</v>
      </c>
      <c r="Q157" s="24">
        <f t="shared" si="1"/>
        <v>102</v>
      </c>
      <c r="R157" s="24"/>
      <c r="S157" s="24"/>
      <c r="T157" s="24"/>
      <c r="U157" s="24"/>
      <c r="V157" s="24"/>
    </row>
    <row r="158" spans="1:22" x14ac:dyDescent="0.25">
      <c r="A158" s="10" t="str">
        <f>'Municipality Stats'!A158</f>
        <v>157</v>
      </c>
      <c r="B158" s="10" t="str">
        <f>VLOOKUP(A158,'Municipality Stats'!$A$2:$B$273,2,FALSE)</f>
        <v>Town</v>
      </c>
      <c r="C158" s="10">
        <f>VLOOKUP(A158,'Municipality Stats'!$A$2:$C$273,3,FALSE)</f>
        <v>2</v>
      </c>
      <c r="D158" s="4">
        <v>399237.5</v>
      </c>
      <c r="E158" s="23">
        <f>D158*Controls!$A$2</f>
        <v>79847.5</v>
      </c>
      <c r="F158" s="24">
        <f>D158*Controls!$D$2</f>
        <v>59885.625</v>
      </c>
      <c r="G158" s="24">
        <f>D158*Controls!$G$2</f>
        <v>39923.75</v>
      </c>
      <c r="H158" s="2">
        <v>40722.230000000003</v>
      </c>
      <c r="I158" s="24">
        <f>D158*Controls!$E$2</f>
        <v>55893.250000000007</v>
      </c>
      <c r="J158" s="2">
        <v>54775.39</v>
      </c>
      <c r="K158" s="24">
        <f>D158*Controls!$B$2</f>
        <v>23954.25</v>
      </c>
      <c r="L158" s="2">
        <v>23954.25</v>
      </c>
      <c r="M158" s="24">
        <f>D158*Controls!$C$2</f>
        <v>47908.5</v>
      </c>
      <c r="N158" s="2">
        <v>47429.42</v>
      </c>
      <c r="O158" s="24">
        <f>D158*Controls!$F$2</f>
        <v>91824.625</v>
      </c>
      <c r="P158" s="2">
        <v>93661.119999999995</v>
      </c>
      <c r="Q158" s="24">
        <f t="shared" si="1"/>
        <v>-1038.0349999999889</v>
      </c>
      <c r="R158" s="24"/>
      <c r="S158" s="24"/>
      <c r="T158" s="24"/>
      <c r="U158" s="24"/>
      <c r="V158" s="24"/>
    </row>
    <row r="159" spans="1:22" x14ac:dyDescent="0.25">
      <c r="A159" s="10" t="str">
        <f>'Municipality Stats'!A159</f>
        <v>158</v>
      </c>
      <c r="B159" s="10" t="str">
        <f>VLOOKUP(A159,'Municipality Stats'!$A$2:$B$273,2,FALSE)</f>
        <v>Town</v>
      </c>
      <c r="C159" s="10">
        <f>VLOOKUP(A159,'Municipality Stats'!$A$2:$C$273,3,FALSE)</f>
        <v>1</v>
      </c>
      <c r="D159" s="4">
        <v>25987.5</v>
      </c>
      <c r="E159" s="23">
        <f>D159*Controls!$A$2</f>
        <v>5197.5</v>
      </c>
      <c r="F159" s="24">
        <f>D159*Controls!$D$2</f>
        <v>3898.125</v>
      </c>
      <c r="G159" s="24">
        <f>D159*Controls!$G$2</f>
        <v>2598.75</v>
      </c>
      <c r="H159" s="2">
        <v>2624.74</v>
      </c>
      <c r="I159" s="24">
        <f>D159*Controls!$E$2</f>
        <v>3638.2500000000005</v>
      </c>
      <c r="J159" s="2">
        <v>3565.49</v>
      </c>
      <c r="K159" s="24">
        <f>D159*Controls!$B$2</f>
        <v>1559.25</v>
      </c>
      <c r="L159" s="2">
        <v>1559.25</v>
      </c>
      <c r="M159" s="24">
        <f>D159*Controls!$C$2</f>
        <v>3118.5</v>
      </c>
      <c r="N159" s="2">
        <v>3024.95</v>
      </c>
      <c r="O159" s="24">
        <f>D159*Controls!$F$2</f>
        <v>5977.125</v>
      </c>
      <c r="P159" s="2">
        <v>5917.35</v>
      </c>
      <c r="Q159" s="24">
        <f t="shared" si="1"/>
        <v>200.09500000000025</v>
      </c>
      <c r="R159" s="24"/>
      <c r="S159" s="24"/>
      <c r="T159" s="24"/>
      <c r="U159" s="24"/>
      <c r="V159" s="24"/>
    </row>
    <row r="160" spans="1:22" x14ac:dyDescent="0.25">
      <c r="A160" s="10" t="str">
        <f>'Municipality Stats'!A160</f>
        <v>159</v>
      </c>
      <c r="B160" s="10" t="str">
        <f>VLOOKUP(A160,'Municipality Stats'!$A$2:$B$273,2,FALSE)</f>
        <v>Town</v>
      </c>
      <c r="C160" s="10">
        <f>VLOOKUP(A160,'Municipality Stats'!$A$2:$C$273,3,FALSE)</f>
        <v>6</v>
      </c>
      <c r="D160" s="4">
        <v>23757.5</v>
      </c>
      <c r="E160" s="23">
        <f>D160*Controls!$A$2</f>
        <v>4751.5</v>
      </c>
      <c r="F160" s="24">
        <f>D160*Controls!$D$2</f>
        <v>3563.625</v>
      </c>
      <c r="G160" s="24">
        <f>D160*Controls!$G$2</f>
        <v>2375.75</v>
      </c>
      <c r="H160" s="2">
        <v>2375.75</v>
      </c>
      <c r="I160" s="24">
        <f>D160*Controls!$E$2</f>
        <v>3326.05</v>
      </c>
      <c r="J160" s="2">
        <v>3292.79</v>
      </c>
      <c r="K160" s="24">
        <f>D160*Controls!$B$2</f>
        <v>1425.45</v>
      </c>
      <c r="L160" s="2">
        <v>1425.45</v>
      </c>
      <c r="M160" s="24">
        <f>D160*Controls!$C$2</f>
        <v>2850.9</v>
      </c>
      <c r="N160" s="2">
        <v>2907.92</v>
      </c>
      <c r="O160" s="24">
        <f>D160*Controls!$F$2</f>
        <v>5464.2250000000004</v>
      </c>
      <c r="P160" s="2">
        <v>5573.51</v>
      </c>
      <c r="Q160" s="24">
        <f t="shared" si="1"/>
        <v>-133.04500000000189</v>
      </c>
      <c r="R160" s="24"/>
      <c r="S160" s="24"/>
      <c r="T160" s="24"/>
      <c r="U160" s="24"/>
      <c r="V160" s="24"/>
    </row>
    <row r="161" spans="1:22" x14ac:dyDescent="0.25">
      <c r="A161" s="10" t="str">
        <f>'Municipality Stats'!A161</f>
        <v>160</v>
      </c>
      <c r="B161" s="10" t="str">
        <f>VLOOKUP(A161,'Municipality Stats'!$A$2:$B$273,2,FALSE)</f>
        <v>Town</v>
      </c>
      <c r="C161" s="10">
        <f>VLOOKUP(A161,'Municipality Stats'!$A$2:$C$273,3,FALSE)</f>
        <v>9</v>
      </c>
      <c r="D161" s="4">
        <v>548625</v>
      </c>
      <c r="E161" s="23">
        <f>D161*Controls!$A$2</f>
        <v>109725</v>
      </c>
      <c r="F161" s="24">
        <f>D161*Controls!$D$2</f>
        <v>82293.75</v>
      </c>
      <c r="G161" s="24">
        <f>D161*Controls!$G$2</f>
        <v>54862.5</v>
      </c>
      <c r="H161" s="2">
        <v>53765.25</v>
      </c>
      <c r="I161" s="24">
        <f>D161*Controls!$E$2</f>
        <v>76807.500000000015</v>
      </c>
      <c r="J161" s="2">
        <v>76807.5</v>
      </c>
      <c r="K161" s="24">
        <f>D161*Controls!$B$2</f>
        <v>32917.5</v>
      </c>
      <c r="L161" s="2">
        <v>32917.5</v>
      </c>
      <c r="M161" s="24">
        <f>D161*Controls!$C$2</f>
        <v>65835</v>
      </c>
      <c r="N161" s="2">
        <v>63859.95</v>
      </c>
      <c r="O161" s="24">
        <f>D161*Controls!$F$2</f>
        <v>126183.75</v>
      </c>
      <c r="P161" s="2">
        <v>129969.26</v>
      </c>
      <c r="Q161" s="24">
        <f t="shared" si="1"/>
        <v>-713.20999999999185</v>
      </c>
      <c r="R161" s="24"/>
      <c r="S161" s="24"/>
      <c r="T161" s="24"/>
      <c r="U161" s="24"/>
      <c r="V161" s="24"/>
    </row>
    <row r="162" spans="1:22" x14ac:dyDescent="0.25">
      <c r="A162" s="10" t="str">
        <f>'Municipality Stats'!A162</f>
        <v>161</v>
      </c>
      <c r="B162" s="10" t="str">
        <f>VLOOKUP(A162,'Municipality Stats'!$A$2:$B$273,2,FALSE)</f>
        <v>Town</v>
      </c>
      <c r="C162" s="10">
        <f>VLOOKUP(A162,'Municipality Stats'!$A$2:$C$273,3,FALSE)</f>
        <v>1</v>
      </c>
      <c r="D162" s="4">
        <v>101250</v>
      </c>
      <c r="E162" s="23">
        <f>D162*Controls!$A$2</f>
        <v>20250</v>
      </c>
      <c r="F162" s="24">
        <f>D162*Controls!$D$2</f>
        <v>15187.5</v>
      </c>
      <c r="G162" s="24">
        <f>D162*Controls!$G$2</f>
        <v>10125</v>
      </c>
      <c r="H162" s="2">
        <v>10327.5</v>
      </c>
      <c r="I162" s="24">
        <f>D162*Controls!$E$2</f>
        <v>14175.000000000002</v>
      </c>
      <c r="J162" s="2">
        <v>14175</v>
      </c>
      <c r="K162" s="24">
        <f>D162*Controls!$B$2</f>
        <v>6075</v>
      </c>
      <c r="L162" s="2">
        <v>6257.25</v>
      </c>
      <c r="M162" s="24">
        <f>D162*Controls!$C$2</f>
        <v>12150</v>
      </c>
      <c r="N162" s="2">
        <v>12514.5</v>
      </c>
      <c r="O162" s="24">
        <f>D162*Controls!$F$2</f>
        <v>23287.5</v>
      </c>
      <c r="P162" s="2">
        <v>23520.38</v>
      </c>
      <c r="Q162" s="24">
        <f t="shared" si="1"/>
        <v>-982.13000000000102</v>
      </c>
      <c r="R162" s="24"/>
      <c r="S162" s="24"/>
      <c r="T162" s="24"/>
      <c r="U162" s="24"/>
      <c r="V162" s="24"/>
    </row>
    <row r="163" spans="1:22" x14ac:dyDescent="0.25">
      <c r="A163" s="10" t="str">
        <f>'Municipality Stats'!A163</f>
        <v>162</v>
      </c>
      <c r="B163" s="10" t="str">
        <f>VLOOKUP(A163,'Municipality Stats'!$A$2:$B$273,2,FALSE)</f>
        <v>Town</v>
      </c>
      <c r="C163" s="10">
        <f>VLOOKUP(A163,'Municipality Stats'!$A$2:$C$273,3,FALSE)</f>
        <v>4</v>
      </c>
      <c r="D163" s="4">
        <v>25087.5</v>
      </c>
      <c r="E163" s="23">
        <f>D163*Controls!$A$2</f>
        <v>5017.5</v>
      </c>
      <c r="F163" s="24">
        <f>D163*Controls!$D$2</f>
        <v>3763.125</v>
      </c>
      <c r="G163" s="24">
        <f>D163*Controls!$G$2</f>
        <v>2508.75</v>
      </c>
      <c r="H163" s="2">
        <v>2584.0100000000002</v>
      </c>
      <c r="I163" s="24">
        <f>D163*Controls!$E$2</f>
        <v>3512.2500000000005</v>
      </c>
      <c r="J163" s="2">
        <v>3582.5</v>
      </c>
      <c r="K163" s="24">
        <f>D163*Controls!$B$2</f>
        <v>1505.25</v>
      </c>
      <c r="L163" s="2">
        <v>1460.09</v>
      </c>
      <c r="M163" s="24">
        <f>D163*Controls!$C$2</f>
        <v>3010.5</v>
      </c>
      <c r="N163" s="2">
        <v>3100.82</v>
      </c>
      <c r="O163" s="24">
        <f>D163*Controls!$F$2</f>
        <v>5770.125</v>
      </c>
      <c r="P163" s="2">
        <v>5943.23</v>
      </c>
      <c r="Q163" s="24">
        <f t="shared" si="1"/>
        <v>-363.77499999999964</v>
      </c>
      <c r="R163" s="24"/>
      <c r="S163" s="24"/>
      <c r="T163" s="24"/>
      <c r="U163" s="24"/>
      <c r="V163" s="24"/>
    </row>
    <row r="164" spans="1:22" x14ac:dyDescent="0.25">
      <c r="A164" s="10" t="str">
        <f>'Municipality Stats'!A164</f>
        <v>163</v>
      </c>
      <c r="B164" s="10" t="str">
        <f>VLOOKUP(A164,'Municipality Stats'!$A$2:$B$273,2,FALSE)</f>
        <v>Town</v>
      </c>
      <c r="C164" s="10">
        <f>VLOOKUP(A164,'Municipality Stats'!$A$2:$C$273,3,FALSE)</f>
        <v>2</v>
      </c>
      <c r="D164" s="4">
        <v>211200</v>
      </c>
      <c r="E164" s="23">
        <f>D164*Controls!$A$2</f>
        <v>42240</v>
      </c>
      <c r="F164" s="24">
        <f>D164*Controls!$D$2</f>
        <v>31680</v>
      </c>
      <c r="G164" s="24">
        <f>D164*Controls!$G$2</f>
        <v>21120</v>
      </c>
      <c r="H164" s="2">
        <v>20908.8</v>
      </c>
      <c r="I164" s="24">
        <f>D164*Controls!$E$2</f>
        <v>29568.000000000004</v>
      </c>
      <c r="J164" s="2">
        <v>28680.959999999999</v>
      </c>
      <c r="K164" s="24">
        <f>D164*Controls!$B$2</f>
        <v>12672</v>
      </c>
      <c r="L164" s="2">
        <v>12925.44</v>
      </c>
      <c r="M164" s="24">
        <f>D164*Controls!$C$2</f>
        <v>25344</v>
      </c>
      <c r="N164" s="2">
        <v>25597.439999999999</v>
      </c>
      <c r="O164" s="24">
        <f>D164*Controls!$F$2</f>
        <v>48576</v>
      </c>
      <c r="P164" s="2">
        <v>48576</v>
      </c>
      <c r="Q164" s="24">
        <f t="shared" si="1"/>
        <v>591.35999999998603</v>
      </c>
      <c r="R164" s="24"/>
      <c r="S164" s="24"/>
      <c r="T164" s="24"/>
      <c r="U164" s="24"/>
      <c r="V164" s="24"/>
    </row>
    <row r="165" spans="1:22" x14ac:dyDescent="0.25">
      <c r="A165" s="10" t="str">
        <f>'Municipality Stats'!A165</f>
        <v>164</v>
      </c>
      <c r="B165" s="10" t="str">
        <f>VLOOKUP(A165,'Municipality Stats'!$A$2:$B$273,2,FALSE)</f>
        <v>Town</v>
      </c>
      <c r="C165" s="10">
        <f>VLOOKUP(A165,'Municipality Stats'!$A$2:$C$273,3,FALSE)</f>
        <v>1</v>
      </c>
      <c r="D165" s="4">
        <v>75000</v>
      </c>
      <c r="E165" s="23">
        <f>D165*Controls!$A$2</f>
        <v>15000</v>
      </c>
      <c r="F165" s="24">
        <f>D165*Controls!$D$2</f>
        <v>11250</v>
      </c>
      <c r="G165" s="24">
        <f>D165*Controls!$G$2</f>
        <v>7500</v>
      </c>
      <c r="H165" s="2">
        <v>7425</v>
      </c>
      <c r="I165" s="24">
        <f>D165*Controls!$E$2</f>
        <v>10500.000000000002</v>
      </c>
      <c r="J165" s="2">
        <v>10185</v>
      </c>
      <c r="K165" s="24">
        <f>D165*Controls!$B$2</f>
        <v>4500</v>
      </c>
      <c r="L165" s="2">
        <v>4590</v>
      </c>
      <c r="M165" s="24">
        <f>D165*Controls!$C$2</f>
        <v>9000</v>
      </c>
      <c r="N165" s="2">
        <v>9270</v>
      </c>
      <c r="O165" s="24">
        <f>D165*Controls!$F$2</f>
        <v>17250</v>
      </c>
      <c r="P165" s="2">
        <v>17767.5</v>
      </c>
      <c r="Q165" s="24">
        <f t="shared" si="1"/>
        <v>-487.5</v>
      </c>
      <c r="R165" s="24"/>
      <c r="S165" s="24"/>
      <c r="T165" s="24"/>
      <c r="U165" s="24"/>
      <c r="V165" s="24"/>
    </row>
    <row r="166" spans="1:22" x14ac:dyDescent="0.25">
      <c r="A166" s="10" t="str">
        <f>'Municipality Stats'!A166</f>
        <v>165</v>
      </c>
      <c r="B166" s="10" t="str">
        <f>VLOOKUP(A166,'Municipality Stats'!$A$2:$B$273,2,FALSE)</f>
        <v>Town</v>
      </c>
      <c r="C166" s="10">
        <f>VLOOKUP(A166,'Municipality Stats'!$A$2:$C$273,3,FALSE)</f>
        <v>3</v>
      </c>
      <c r="D166" s="4">
        <v>63375</v>
      </c>
      <c r="E166" s="23">
        <f>D166*Controls!$A$2</f>
        <v>12675</v>
      </c>
      <c r="F166" s="24">
        <f>D166*Controls!$D$2</f>
        <v>9506.25</v>
      </c>
      <c r="G166" s="24">
        <f>D166*Controls!$G$2</f>
        <v>6337.5</v>
      </c>
      <c r="H166" s="2">
        <v>6274.13</v>
      </c>
      <c r="I166" s="24">
        <f>D166*Controls!$E$2</f>
        <v>8872.5</v>
      </c>
      <c r="J166" s="2">
        <v>9049.9500000000007</v>
      </c>
      <c r="K166" s="24">
        <f>D166*Controls!$B$2</f>
        <v>3802.5</v>
      </c>
      <c r="L166" s="2">
        <v>3726.45</v>
      </c>
      <c r="M166" s="24">
        <f>D166*Controls!$C$2</f>
        <v>7605</v>
      </c>
      <c r="N166" s="2">
        <v>7833.15</v>
      </c>
      <c r="O166" s="24">
        <f>D166*Controls!$F$2</f>
        <v>14576.25</v>
      </c>
      <c r="P166" s="2">
        <v>14284.73</v>
      </c>
      <c r="Q166" s="24">
        <f t="shared" si="1"/>
        <v>25.340000000001965</v>
      </c>
      <c r="R166" s="24"/>
      <c r="S166" s="24"/>
      <c r="T166" s="24"/>
      <c r="U166" s="24"/>
      <c r="V166" s="24"/>
    </row>
    <row r="167" spans="1:22" x14ac:dyDescent="0.25">
      <c r="A167" s="10" t="str">
        <f>'Municipality Stats'!A167</f>
        <v>166</v>
      </c>
      <c r="B167" s="10" t="str">
        <f>VLOOKUP(A167,'Municipality Stats'!$A$2:$B$273,2,FALSE)</f>
        <v>Town</v>
      </c>
      <c r="C167" s="10">
        <f>VLOOKUP(A167,'Municipality Stats'!$A$2:$C$273,3,FALSE)</f>
        <v>6</v>
      </c>
      <c r="D167" s="4">
        <v>244862.5</v>
      </c>
      <c r="E167" s="23">
        <f>D167*Controls!$A$2</f>
        <v>48972.5</v>
      </c>
      <c r="F167" s="24">
        <f>D167*Controls!$D$2</f>
        <v>36729.375</v>
      </c>
      <c r="G167" s="24">
        <f>D167*Controls!$G$2</f>
        <v>24486.25</v>
      </c>
      <c r="H167" s="2">
        <v>24731.11</v>
      </c>
      <c r="I167" s="24">
        <f>D167*Controls!$E$2</f>
        <v>34280.75</v>
      </c>
      <c r="J167" s="2">
        <v>34280.75</v>
      </c>
      <c r="K167" s="24">
        <f>D167*Controls!$B$2</f>
        <v>14691.75</v>
      </c>
      <c r="L167" s="2">
        <v>14544.83</v>
      </c>
      <c r="M167" s="24">
        <f>D167*Controls!$C$2</f>
        <v>29383.5</v>
      </c>
      <c r="N167" s="2">
        <v>28795.83</v>
      </c>
      <c r="O167" s="24">
        <f>D167*Controls!$F$2</f>
        <v>56318.375</v>
      </c>
      <c r="P167" s="2">
        <v>58007.93</v>
      </c>
      <c r="Q167" s="24">
        <f t="shared" si="1"/>
        <v>-1199.8249999999898</v>
      </c>
      <c r="R167" s="24"/>
      <c r="S167" s="24"/>
      <c r="T167" s="24"/>
      <c r="U167" s="24"/>
      <c r="V167" s="24"/>
    </row>
    <row r="168" spans="1:22" x14ac:dyDescent="0.25">
      <c r="A168" s="10" t="str">
        <f>'Municipality Stats'!A168</f>
        <v>167</v>
      </c>
      <c r="B168" s="10" t="str">
        <f>VLOOKUP(A168,'Municipality Stats'!$A$2:$B$273,2,FALSE)</f>
        <v>Town</v>
      </c>
      <c r="C168" s="10">
        <f>VLOOKUP(A168,'Municipality Stats'!$A$2:$C$273,3,FALSE)</f>
        <v>8</v>
      </c>
      <c r="D168" s="4">
        <v>265335</v>
      </c>
      <c r="E168" s="23">
        <f>D168*Controls!$A$2</f>
        <v>53067</v>
      </c>
      <c r="F168" s="24">
        <f>D168*Controls!$D$2</f>
        <v>39800.25</v>
      </c>
      <c r="G168" s="24">
        <f>D168*Controls!$G$2</f>
        <v>26533.5</v>
      </c>
      <c r="H168" s="2">
        <v>26533.5</v>
      </c>
      <c r="I168" s="24">
        <f>D168*Controls!$E$2</f>
        <v>37146.9</v>
      </c>
      <c r="J168" s="2">
        <v>37146.9</v>
      </c>
      <c r="K168" s="24">
        <f>D168*Controls!$B$2</f>
        <v>15920.099999999999</v>
      </c>
      <c r="L168" s="2">
        <v>15601.7</v>
      </c>
      <c r="M168" s="24">
        <f>D168*Controls!$C$2</f>
        <v>31840.199999999997</v>
      </c>
      <c r="N168" s="2">
        <v>31840.2</v>
      </c>
      <c r="O168" s="24">
        <f>D168*Controls!$F$2</f>
        <v>61027.05</v>
      </c>
      <c r="P168" s="2">
        <v>61027.05</v>
      </c>
      <c r="Q168" s="24">
        <f t="shared" si="1"/>
        <v>318.40000000000873</v>
      </c>
      <c r="R168" s="24"/>
      <c r="S168" s="24"/>
      <c r="T168" s="24"/>
      <c r="U168" s="24"/>
      <c r="V168" s="24"/>
    </row>
    <row r="169" spans="1:22" x14ac:dyDescent="0.25">
      <c r="A169" s="10" t="str">
        <f>'Municipality Stats'!A169</f>
        <v>168</v>
      </c>
      <c r="B169" s="10" t="str">
        <f>VLOOKUP(A169,'Municipality Stats'!$A$2:$B$273,2,FALSE)</f>
        <v>Town</v>
      </c>
      <c r="C169" s="10">
        <f>VLOOKUP(A169,'Municipality Stats'!$A$2:$C$273,3,FALSE)</f>
        <v>9</v>
      </c>
      <c r="D169" s="4">
        <v>1565500</v>
      </c>
      <c r="E169" s="23">
        <f>D169*Controls!$A$2</f>
        <v>313100</v>
      </c>
      <c r="F169" s="24">
        <f>D169*Controls!$D$2</f>
        <v>234825</v>
      </c>
      <c r="G169" s="24">
        <f>D169*Controls!$G$2</f>
        <v>156550</v>
      </c>
      <c r="H169" s="2">
        <v>153419</v>
      </c>
      <c r="I169" s="24">
        <f>D169*Controls!$E$2</f>
        <v>219170.00000000003</v>
      </c>
      <c r="J169" s="2">
        <v>212594.9</v>
      </c>
      <c r="K169" s="24">
        <f>D169*Controls!$B$2</f>
        <v>93930</v>
      </c>
      <c r="L169" s="2">
        <v>93930</v>
      </c>
      <c r="M169" s="24">
        <f>D169*Controls!$C$2</f>
        <v>187860</v>
      </c>
      <c r="N169" s="2">
        <v>184102.8</v>
      </c>
      <c r="O169" s="24">
        <f>D169*Controls!$F$2</f>
        <v>360065</v>
      </c>
      <c r="P169" s="2">
        <v>360065</v>
      </c>
      <c r="Q169" s="24">
        <f t="shared" si="1"/>
        <v>13463.299999999988</v>
      </c>
      <c r="R169" s="24"/>
      <c r="S169" s="24"/>
      <c r="T169" s="24"/>
      <c r="U169" s="24"/>
      <c r="V169" s="24"/>
    </row>
    <row r="170" spans="1:22" x14ac:dyDescent="0.25">
      <c r="A170" s="10" t="str">
        <f>'Municipality Stats'!A170</f>
        <v>169</v>
      </c>
      <c r="B170" s="10" t="str">
        <f>VLOOKUP(A170,'Municipality Stats'!$A$2:$B$273,2,FALSE)</f>
        <v>Town</v>
      </c>
      <c r="C170" s="10">
        <f>VLOOKUP(A170,'Municipality Stats'!$A$2:$C$273,3,FALSE)</f>
        <v>7</v>
      </c>
      <c r="D170" s="4">
        <v>556075</v>
      </c>
      <c r="E170" s="23">
        <f>D170*Controls!$A$2</f>
        <v>111215</v>
      </c>
      <c r="F170" s="24">
        <f>D170*Controls!$D$2</f>
        <v>83411.25</v>
      </c>
      <c r="G170" s="24">
        <f>D170*Controls!$G$2</f>
        <v>55607.5</v>
      </c>
      <c r="H170" s="2">
        <v>56719.65</v>
      </c>
      <c r="I170" s="24">
        <f>D170*Controls!$E$2</f>
        <v>77850.500000000015</v>
      </c>
      <c r="J170" s="2">
        <v>80186.02</v>
      </c>
      <c r="K170" s="24">
        <f>D170*Controls!$B$2</f>
        <v>33364.5</v>
      </c>
      <c r="L170" s="2">
        <v>32363.57</v>
      </c>
      <c r="M170" s="24">
        <f>D170*Controls!$C$2</f>
        <v>66729</v>
      </c>
      <c r="N170" s="2">
        <v>66729</v>
      </c>
      <c r="O170" s="24">
        <f>D170*Controls!$F$2</f>
        <v>127897.25</v>
      </c>
      <c r="P170" s="2">
        <v>130455.2</v>
      </c>
      <c r="Q170" s="24">
        <f t="shared" si="1"/>
        <v>-5004.690000000046</v>
      </c>
      <c r="R170" s="24"/>
      <c r="S170" s="24"/>
      <c r="T170" s="24"/>
      <c r="U170" s="24"/>
      <c r="V170" s="24"/>
    </row>
    <row r="171" spans="1:22" x14ac:dyDescent="0.25">
      <c r="A171" s="10" t="str">
        <f>'Municipality Stats'!A171</f>
        <v>170</v>
      </c>
      <c r="B171" s="10" t="str">
        <f>VLOOKUP(A171,'Municipality Stats'!$A$2:$B$273,2,FALSE)</f>
        <v>Town</v>
      </c>
      <c r="C171" s="10">
        <f>VLOOKUP(A171,'Municipality Stats'!$A$2:$C$273,3,FALSE)</f>
        <v>0</v>
      </c>
      <c r="D171" s="4">
        <v>4436800</v>
      </c>
      <c r="E171" s="23">
        <f>D171*Controls!$A$2</f>
        <v>887360</v>
      </c>
      <c r="F171" s="24">
        <f>D171*Controls!$D$2</f>
        <v>665520</v>
      </c>
      <c r="G171" s="24">
        <f>D171*Controls!$G$2</f>
        <v>443680</v>
      </c>
      <c r="H171" s="2">
        <v>443680</v>
      </c>
      <c r="I171" s="24">
        <f>D171*Controls!$E$2</f>
        <v>621152.00000000012</v>
      </c>
      <c r="J171" s="2">
        <v>621152</v>
      </c>
      <c r="K171" s="24">
        <f>D171*Controls!$B$2</f>
        <v>266208</v>
      </c>
      <c r="L171" s="2">
        <v>260883.84</v>
      </c>
      <c r="M171" s="24">
        <f>D171*Controls!$C$2</f>
        <v>532416</v>
      </c>
      <c r="N171" s="2">
        <v>516443.52</v>
      </c>
      <c r="O171" s="24">
        <f>D171*Controls!$F$2</f>
        <v>1020464</v>
      </c>
      <c r="P171" s="2">
        <v>1040873.28</v>
      </c>
      <c r="Q171" s="24">
        <f t="shared" si="1"/>
        <v>887.35999999986961</v>
      </c>
      <c r="R171" s="24"/>
      <c r="S171" s="24"/>
      <c r="T171" s="24"/>
      <c r="U171" s="24"/>
      <c r="V171" s="24"/>
    </row>
    <row r="172" spans="1:22" x14ac:dyDescent="0.25">
      <c r="A172" s="10" t="str">
        <f>'Municipality Stats'!A172</f>
        <v>171</v>
      </c>
      <c r="B172" s="10" t="str">
        <f>VLOOKUP(A172,'Municipality Stats'!$A$2:$B$273,2,FALSE)</f>
        <v>Town</v>
      </c>
      <c r="C172" s="10">
        <f>VLOOKUP(A172,'Municipality Stats'!$A$2:$C$273,3,FALSE)</f>
        <v>4</v>
      </c>
      <c r="D172" s="4">
        <v>24637.5</v>
      </c>
      <c r="E172" s="23">
        <f>D172*Controls!$A$2</f>
        <v>4927.5</v>
      </c>
      <c r="F172" s="24">
        <f>D172*Controls!$D$2</f>
        <v>3695.625</v>
      </c>
      <c r="G172" s="24">
        <f>D172*Controls!$G$2</f>
        <v>2463.75</v>
      </c>
      <c r="H172" s="2">
        <v>2488.39</v>
      </c>
      <c r="I172" s="24">
        <f>D172*Controls!$E$2</f>
        <v>3449.2500000000005</v>
      </c>
      <c r="J172" s="2">
        <v>3483.74</v>
      </c>
      <c r="K172" s="24">
        <f>D172*Controls!$B$2</f>
        <v>1478.25</v>
      </c>
      <c r="L172" s="2">
        <v>1507.82</v>
      </c>
      <c r="M172" s="24">
        <f>D172*Controls!$C$2</f>
        <v>2956.5</v>
      </c>
      <c r="N172" s="2">
        <v>2897.37</v>
      </c>
      <c r="O172" s="24">
        <f>D172*Controls!$F$2</f>
        <v>5666.625</v>
      </c>
      <c r="P172" s="2">
        <v>5609.96</v>
      </c>
      <c r="Q172" s="24">
        <f t="shared" si="1"/>
        <v>27.095000000001164</v>
      </c>
      <c r="R172" s="24"/>
      <c r="S172" s="24"/>
      <c r="T172" s="24"/>
      <c r="U172" s="24"/>
      <c r="V172" s="24"/>
    </row>
    <row r="173" spans="1:22" x14ac:dyDescent="0.25">
      <c r="A173" s="10" t="str">
        <f>'Municipality Stats'!A173</f>
        <v>172</v>
      </c>
      <c r="B173" s="10" t="str">
        <f>VLOOKUP(A173,'Municipality Stats'!$A$2:$B$273,2,FALSE)</f>
        <v>Town</v>
      </c>
      <c r="C173" s="10">
        <f>VLOOKUP(A173,'Municipality Stats'!$A$2:$C$273,3,FALSE)</f>
        <v>8</v>
      </c>
      <c r="D173" s="4">
        <v>56225</v>
      </c>
      <c r="E173" s="23">
        <f>D173*Controls!$A$2</f>
        <v>11245</v>
      </c>
      <c r="F173" s="24">
        <f>D173*Controls!$D$2</f>
        <v>8433.75</v>
      </c>
      <c r="G173" s="24">
        <f>D173*Controls!$G$2</f>
        <v>5622.5</v>
      </c>
      <c r="H173" s="2">
        <v>5734.95</v>
      </c>
      <c r="I173" s="24">
        <f>D173*Controls!$E$2</f>
        <v>7871.5000000000009</v>
      </c>
      <c r="J173" s="2">
        <v>7950.22</v>
      </c>
      <c r="K173" s="24">
        <f>D173*Controls!$B$2</f>
        <v>3373.5</v>
      </c>
      <c r="L173" s="2">
        <v>3407.24</v>
      </c>
      <c r="M173" s="24">
        <f>D173*Controls!$C$2</f>
        <v>6747</v>
      </c>
      <c r="N173" s="2">
        <v>6612.06</v>
      </c>
      <c r="O173" s="24">
        <f>D173*Controls!$F$2</f>
        <v>12931.75</v>
      </c>
      <c r="P173" s="2">
        <v>13190.39</v>
      </c>
      <c r="Q173" s="24">
        <f t="shared" si="1"/>
        <v>-348.61000000000422</v>
      </c>
      <c r="R173" s="24"/>
      <c r="S173" s="24"/>
      <c r="T173" s="24"/>
      <c r="U173" s="24"/>
      <c r="V173" s="24"/>
    </row>
    <row r="174" spans="1:22" x14ac:dyDescent="0.25">
      <c r="A174" s="10" t="str">
        <f>'Municipality Stats'!A174</f>
        <v>173</v>
      </c>
      <c r="B174" s="10" t="str">
        <f>VLOOKUP(A174,'Municipality Stats'!$A$2:$B$273,2,FALSE)</f>
        <v>Town</v>
      </c>
      <c r="C174" s="10">
        <f>VLOOKUP(A174,'Municipality Stats'!$A$2:$C$273,3,FALSE)</f>
        <v>2</v>
      </c>
      <c r="D174" s="4">
        <v>101682.5</v>
      </c>
      <c r="E174" s="23">
        <f>D174*Controls!$A$2</f>
        <v>20336.5</v>
      </c>
      <c r="F174" s="24">
        <f>D174*Controls!$D$2</f>
        <v>15252.375</v>
      </c>
      <c r="G174" s="24">
        <f>D174*Controls!$G$2</f>
        <v>10168.25</v>
      </c>
      <c r="H174" s="2">
        <v>10473.299999999999</v>
      </c>
      <c r="I174" s="24">
        <f>D174*Controls!$E$2</f>
        <v>14235.550000000001</v>
      </c>
      <c r="J174" s="2">
        <v>14377.91</v>
      </c>
      <c r="K174" s="24">
        <f>D174*Controls!$B$2</f>
        <v>6100.95</v>
      </c>
      <c r="L174" s="2">
        <v>6283.98</v>
      </c>
      <c r="M174" s="24">
        <f>D174*Controls!$C$2</f>
        <v>12201.9</v>
      </c>
      <c r="N174" s="2">
        <v>11957.86</v>
      </c>
      <c r="O174" s="24">
        <f>D174*Controls!$F$2</f>
        <v>23386.975000000002</v>
      </c>
      <c r="P174" s="2">
        <v>23854.71</v>
      </c>
      <c r="Q174" s="24">
        <f t="shared" si="1"/>
        <v>-854.13500000000204</v>
      </c>
      <c r="R174" s="24"/>
      <c r="S174" s="24"/>
      <c r="T174" s="24"/>
      <c r="U174" s="24"/>
      <c r="V174" s="24"/>
    </row>
    <row r="175" spans="1:22" x14ac:dyDescent="0.25">
      <c r="A175" s="10" t="str">
        <f>'Municipality Stats'!A175</f>
        <v>174</v>
      </c>
      <c r="B175" s="10" t="str">
        <f>VLOOKUP(A175,'Municipality Stats'!$A$2:$B$273,2,FALSE)</f>
        <v>Town</v>
      </c>
      <c r="C175" s="10">
        <f>VLOOKUP(A175,'Municipality Stats'!$A$2:$C$273,3,FALSE)</f>
        <v>7</v>
      </c>
      <c r="D175" s="4">
        <v>56425</v>
      </c>
      <c r="E175" s="23">
        <f>D175*Controls!$A$2</f>
        <v>11285</v>
      </c>
      <c r="F175" s="24">
        <f>D175*Controls!$D$2</f>
        <v>8463.75</v>
      </c>
      <c r="G175" s="24">
        <f>D175*Controls!$G$2</f>
        <v>5642.5</v>
      </c>
      <c r="H175" s="2">
        <v>5529.65</v>
      </c>
      <c r="I175" s="24">
        <f>D175*Controls!$E$2</f>
        <v>7899.5000000000009</v>
      </c>
      <c r="J175" s="2">
        <v>7662.52</v>
      </c>
      <c r="K175" s="24">
        <f>D175*Controls!$B$2</f>
        <v>3385.5</v>
      </c>
      <c r="L175" s="2">
        <v>3351.65</v>
      </c>
      <c r="M175" s="24">
        <f>D175*Controls!$C$2</f>
        <v>6771</v>
      </c>
      <c r="N175" s="2">
        <v>6703.29</v>
      </c>
      <c r="O175" s="24">
        <f>D175*Controls!$F$2</f>
        <v>12977.75</v>
      </c>
      <c r="P175" s="2">
        <v>12588.42</v>
      </c>
      <c r="Q175" s="24">
        <f t="shared" si="1"/>
        <v>840.71999999999571</v>
      </c>
      <c r="R175" s="24"/>
      <c r="S175" s="24"/>
      <c r="T175" s="24"/>
      <c r="U175" s="24"/>
      <c r="V175" s="24"/>
    </row>
    <row r="176" spans="1:22" x14ac:dyDescent="0.25">
      <c r="A176" s="10" t="str">
        <f>'Municipality Stats'!A176</f>
        <v>175</v>
      </c>
      <c r="B176" s="10" t="str">
        <f>VLOOKUP(A176,'Municipality Stats'!$A$2:$B$273,2,FALSE)</f>
        <v>Town</v>
      </c>
      <c r="C176" s="10">
        <f>VLOOKUP(A176,'Municipality Stats'!$A$2:$C$273,3,FALSE)</f>
        <v>7</v>
      </c>
      <c r="D176" s="4">
        <v>32500</v>
      </c>
      <c r="E176" s="23">
        <f>D176*Controls!$A$2</f>
        <v>6500</v>
      </c>
      <c r="F176" s="24">
        <f>D176*Controls!$D$2</f>
        <v>4875</v>
      </c>
      <c r="G176" s="24">
        <f>D176*Controls!$G$2</f>
        <v>3250</v>
      </c>
      <c r="H176" s="2">
        <v>3315</v>
      </c>
      <c r="I176" s="24">
        <f>D176*Controls!$E$2</f>
        <v>4550</v>
      </c>
      <c r="J176" s="2">
        <v>4459</v>
      </c>
      <c r="K176" s="24">
        <f>D176*Controls!$B$2</f>
        <v>1950</v>
      </c>
      <c r="L176" s="2">
        <v>1969.5</v>
      </c>
      <c r="M176" s="24">
        <f>D176*Controls!$C$2</f>
        <v>3900</v>
      </c>
      <c r="N176" s="2">
        <v>3861</v>
      </c>
      <c r="O176" s="24">
        <f>D176*Controls!$F$2</f>
        <v>7475</v>
      </c>
      <c r="P176" s="2">
        <v>7250.75</v>
      </c>
      <c r="Q176" s="24">
        <f t="shared" si="1"/>
        <v>269.75</v>
      </c>
      <c r="R176" s="24"/>
      <c r="S176" s="24"/>
      <c r="T176" s="24"/>
      <c r="U176" s="24"/>
      <c r="V176" s="24"/>
    </row>
    <row r="177" spans="1:22" x14ac:dyDescent="0.25">
      <c r="A177" s="10" t="str">
        <f>'Municipality Stats'!A177</f>
        <v>176</v>
      </c>
      <c r="B177" s="10" t="str">
        <f>VLOOKUP(A177,'Municipality Stats'!$A$2:$B$273,2,FALSE)</f>
        <v>Town</v>
      </c>
      <c r="C177" s="10">
        <f>VLOOKUP(A177,'Municipality Stats'!$A$2:$C$273,3,FALSE)</f>
        <v>6</v>
      </c>
      <c r="D177" s="4">
        <v>6862500</v>
      </c>
      <c r="E177" s="23">
        <f>D177*Controls!$A$2</f>
        <v>1372500</v>
      </c>
      <c r="F177" s="24">
        <f>D177*Controls!$D$2</f>
        <v>1029375</v>
      </c>
      <c r="G177" s="24">
        <f>D177*Controls!$G$2</f>
        <v>686250</v>
      </c>
      <c r="H177" s="2">
        <v>706837.5</v>
      </c>
      <c r="I177" s="24">
        <f>D177*Controls!$E$2</f>
        <v>960750.00000000012</v>
      </c>
      <c r="J177" s="2">
        <v>960750</v>
      </c>
      <c r="K177" s="24">
        <f>D177*Controls!$B$2</f>
        <v>411750</v>
      </c>
      <c r="L177" s="2">
        <v>424102.5</v>
      </c>
      <c r="M177" s="24">
        <f>D177*Controls!$C$2</f>
        <v>823500</v>
      </c>
      <c r="N177" s="2">
        <v>823500</v>
      </c>
      <c r="O177" s="24">
        <f>D177*Controls!$F$2</f>
        <v>1578375</v>
      </c>
      <c r="P177" s="2">
        <v>1562591.25</v>
      </c>
      <c r="Q177" s="24">
        <f t="shared" si="1"/>
        <v>-17156.25</v>
      </c>
      <c r="R177" s="24"/>
      <c r="S177" s="24"/>
      <c r="T177" s="24"/>
      <c r="U177" s="24"/>
      <c r="V177" s="24"/>
    </row>
    <row r="178" spans="1:22" x14ac:dyDescent="0.25">
      <c r="A178" s="10" t="str">
        <f>'Municipality Stats'!A178</f>
        <v>177</v>
      </c>
      <c r="B178" s="10" t="str">
        <f>VLOOKUP(A178,'Municipality Stats'!$A$2:$B$273,2,FALSE)</f>
        <v>Town</v>
      </c>
      <c r="C178" s="10">
        <f>VLOOKUP(A178,'Municipality Stats'!$A$2:$C$273,3,FALSE)</f>
        <v>2</v>
      </c>
      <c r="D178" s="4">
        <v>1086750</v>
      </c>
      <c r="E178" s="23">
        <f>D178*Controls!$A$2</f>
        <v>217350</v>
      </c>
      <c r="F178" s="24">
        <f>D178*Controls!$D$2</f>
        <v>163012.5</v>
      </c>
      <c r="G178" s="24">
        <f>D178*Controls!$G$2</f>
        <v>108675</v>
      </c>
      <c r="H178" s="2">
        <v>111935.25</v>
      </c>
      <c r="I178" s="24">
        <f>D178*Controls!$E$2</f>
        <v>152145</v>
      </c>
      <c r="J178" s="2">
        <v>152145</v>
      </c>
      <c r="K178" s="24">
        <f>D178*Controls!$B$2</f>
        <v>65205</v>
      </c>
      <c r="L178" s="2">
        <v>67161.149999999994</v>
      </c>
      <c r="M178" s="24">
        <f>D178*Controls!$C$2</f>
        <v>130410</v>
      </c>
      <c r="N178" s="2">
        <v>129105.9</v>
      </c>
      <c r="O178" s="24">
        <f>D178*Controls!$F$2</f>
        <v>249952.5</v>
      </c>
      <c r="P178" s="2">
        <v>257451.08</v>
      </c>
      <c r="Q178" s="24">
        <f t="shared" si="1"/>
        <v>-11410.880000000005</v>
      </c>
      <c r="R178" s="24"/>
      <c r="S178" s="24"/>
      <c r="T178" s="24"/>
      <c r="U178" s="24"/>
      <c r="V178" s="24"/>
    </row>
    <row r="179" spans="1:22" x14ac:dyDescent="0.25">
      <c r="A179" s="10" t="str">
        <f>'Municipality Stats'!A179</f>
        <v>178</v>
      </c>
      <c r="B179" s="10" t="str">
        <f>VLOOKUP(A179,'Municipality Stats'!$A$2:$B$273,2,FALSE)</f>
        <v>Town</v>
      </c>
      <c r="C179" s="10">
        <f>VLOOKUP(A179,'Municipality Stats'!$A$2:$C$273,3,FALSE)</f>
        <v>2</v>
      </c>
      <c r="D179" s="4">
        <v>23210</v>
      </c>
      <c r="E179" s="23">
        <f>D179*Controls!$A$2</f>
        <v>4642</v>
      </c>
      <c r="F179" s="24">
        <f>D179*Controls!$D$2</f>
        <v>3481.5</v>
      </c>
      <c r="G179" s="24">
        <f>D179*Controls!$G$2</f>
        <v>2321</v>
      </c>
      <c r="H179" s="2">
        <v>2321</v>
      </c>
      <c r="I179" s="24">
        <f>D179*Controls!$E$2</f>
        <v>3249.4</v>
      </c>
      <c r="J179" s="2">
        <v>3346.88</v>
      </c>
      <c r="K179" s="24">
        <f>D179*Controls!$B$2</f>
        <v>1392.6</v>
      </c>
      <c r="L179" s="2">
        <v>1392.6</v>
      </c>
      <c r="M179" s="24">
        <f>D179*Controls!$C$2</f>
        <v>2785.2</v>
      </c>
      <c r="N179" s="2">
        <v>2729.5</v>
      </c>
      <c r="O179" s="24">
        <f>D179*Controls!$F$2</f>
        <v>5338.3</v>
      </c>
      <c r="P179" s="2">
        <v>5498.45</v>
      </c>
      <c r="Q179" s="24">
        <f t="shared" si="1"/>
        <v>-201.9300000000012</v>
      </c>
      <c r="R179" s="24"/>
      <c r="S179" s="24"/>
      <c r="T179" s="24"/>
      <c r="U179" s="24"/>
      <c r="V179" s="24"/>
    </row>
    <row r="180" spans="1:22" x14ac:dyDescent="0.25">
      <c r="A180" s="10" t="str">
        <f>'Municipality Stats'!A180</f>
        <v>179</v>
      </c>
      <c r="B180" s="10" t="str">
        <f>VLOOKUP(A180,'Municipality Stats'!$A$2:$B$273,2,FALSE)</f>
        <v>Town</v>
      </c>
      <c r="C180" s="10">
        <f>VLOOKUP(A180,'Municipality Stats'!$A$2:$C$273,3,FALSE)</f>
        <v>8</v>
      </c>
      <c r="D180" s="4">
        <v>954900</v>
      </c>
      <c r="E180" s="23">
        <f>D180*Controls!$A$2</f>
        <v>190980</v>
      </c>
      <c r="F180" s="24">
        <f>D180*Controls!$D$2</f>
        <v>143235</v>
      </c>
      <c r="G180" s="24">
        <f>D180*Controls!$G$2</f>
        <v>95490</v>
      </c>
      <c r="H180" s="2">
        <v>94535.1</v>
      </c>
      <c r="I180" s="24">
        <f>D180*Controls!$E$2</f>
        <v>133686</v>
      </c>
      <c r="J180" s="2">
        <v>131012.28</v>
      </c>
      <c r="K180" s="24">
        <f>D180*Controls!$B$2</f>
        <v>57294</v>
      </c>
      <c r="L180" s="2">
        <v>55575.18</v>
      </c>
      <c r="M180" s="24">
        <f>D180*Controls!$C$2</f>
        <v>114588</v>
      </c>
      <c r="N180" s="2">
        <v>114588</v>
      </c>
      <c r="O180" s="24">
        <f>D180*Controls!$F$2</f>
        <v>219627</v>
      </c>
      <c r="P180" s="2">
        <v>226215.81</v>
      </c>
      <c r="Q180" s="24">
        <f t="shared" si="1"/>
        <v>-1241.3699999999953</v>
      </c>
      <c r="R180" s="24"/>
      <c r="S180" s="24"/>
      <c r="T180" s="24"/>
      <c r="U180" s="24"/>
      <c r="V180" s="24"/>
    </row>
    <row r="181" spans="1:22" x14ac:dyDescent="0.25">
      <c r="A181" s="10" t="str">
        <f>'Municipality Stats'!A181</f>
        <v>180</v>
      </c>
      <c r="B181" s="10" t="str">
        <f>VLOOKUP(A181,'Municipality Stats'!$A$2:$B$273,2,FALSE)</f>
        <v>Town</v>
      </c>
      <c r="C181" s="10">
        <f>VLOOKUP(A181,'Municipality Stats'!$A$2:$C$273,3,FALSE)</f>
        <v>4</v>
      </c>
      <c r="D181" s="4">
        <v>193795</v>
      </c>
      <c r="E181" s="23">
        <f>D181*Controls!$A$2</f>
        <v>38759</v>
      </c>
      <c r="F181" s="24">
        <f>D181*Controls!$D$2</f>
        <v>29069.25</v>
      </c>
      <c r="G181" s="24">
        <f>D181*Controls!$G$2</f>
        <v>19379.5</v>
      </c>
      <c r="H181" s="2">
        <v>19379.5</v>
      </c>
      <c r="I181" s="24">
        <f>D181*Controls!$E$2</f>
        <v>27131.300000000003</v>
      </c>
      <c r="J181" s="2">
        <v>27945.24</v>
      </c>
      <c r="K181" s="24">
        <f>D181*Controls!$B$2</f>
        <v>11627.699999999999</v>
      </c>
      <c r="L181" s="2">
        <v>11860.25</v>
      </c>
      <c r="M181" s="24">
        <f>D181*Controls!$C$2</f>
        <v>23255.399999999998</v>
      </c>
      <c r="N181" s="2">
        <v>23953.06</v>
      </c>
      <c r="O181" s="24">
        <f>D181*Controls!$F$2</f>
        <v>44572.85</v>
      </c>
      <c r="P181" s="2">
        <v>43235.66</v>
      </c>
      <c r="Q181" s="24">
        <f t="shared" si="1"/>
        <v>-406.9600000000064</v>
      </c>
      <c r="R181" s="24"/>
      <c r="S181" s="24"/>
      <c r="T181" s="24"/>
      <c r="U181" s="24"/>
      <c r="V181" s="24"/>
    </row>
    <row r="182" spans="1:22" x14ac:dyDescent="0.25">
      <c r="A182" s="10" t="str">
        <f>'Municipality Stats'!A182</f>
        <v>181</v>
      </c>
      <c r="B182" s="10" t="str">
        <f>VLOOKUP(A182,'Municipality Stats'!$A$2:$B$273,2,FALSE)</f>
        <v>Town</v>
      </c>
      <c r="C182" s="10">
        <f>VLOOKUP(A182,'Municipality Stats'!$A$2:$C$273,3,FALSE)</f>
        <v>0</v>
      </c>
      <c r="D182" s="4">
        <v>34830</v>
      </c>
      <c r="E182" s="23">
        <f>D182*Controls!$A$2</f>
        <v>6966</v>
      </c>
      <c r="F182" s="24">
        <f>D182*Controls!$D$2</f>
        <v>5224.5</v>
      </c>
      <c r="G182" s="24">
        <f>D182*Controls!$G$2</f>
        <v>3483</v>
      </c>
      <c r="H182" s="2">
        <v>3413.34</v>
      </c>
      <c r="I182" s="24">
        <f>D182*Controls!$E$2</f>
        <v>4876.2000000000007</v>
      </c>
      <c r="J182" s="2">
        <v>4973.72</v>
      </c>
      <c r="K182" s="24">
        <f>D182*Controls!$B$2</f>
        <v>2089.7999999999997</v>
      </c>
      <c r="L182" s="2">
        <v>2110.6999999999998</v>
      </c>
      <c r="M182" s="24">
        <f>D182*Controls!$C$2</f>
        <v>4179.5999999999995</v>
      </c>
      <c r="N182" s="2">
        <v>4263.1899999999996</v>
      </c>
      <c r="O182" s="24">
        <f>D182*Controls!$F$2</f>
        <v>8010.9000000000005</v>
      </c>
      <c r="P182" s="2">
        <v>7930.79</v>
      </c>
      <c r="Q182" s="24">
        <f t="shared" si="1"/>
        <v>-52.240000000001601</v>
      </c>
      <c r="R182" s="24"/>
      <c r="S182" s="24"/>
      <c r="T182" s="24"/>
      <c r="U182" s="24"/>
      <c r="V182" s="24"/>
    </row>
    <row r="183" spans="1:22" x14ac:dyDescent="0.25">
      <c r="A183" s="10" t="str">
        <f>'Municipality Stats'!A183</f>
        <v>182</v>
      </c>
      <c r="B183" s="10" t="str">
        <f>VLOOKUP(A183,'Municipality Stats'!$A$2:$B$273,2,FALSE)</f>
        <v>Town</v>
      </c>
      <c r="C183" s="10">
        <f>VLOOKUP(A183,'Municipality Stats'!$A$2:$C$273,3,FALSE)</f>
        <v>3</v>
      </c>
      <c r="D183" s="4">
        <v>86487.5</v>
      </c>
      <c r="E183" s="23">
        <f>D183*Controls!$A$2</f>
        <v>17297.5</v>
      </c>
      <c r="F183" s="24">
        <f>D183*Controls!$D$2</f>
        <v>12973.125</v>
      </c>
      <c r="G183" s="24">
        <f>D183*Controls!$G$2</f>
        <v>8648.75</v>
      </c>
      <c r="H183" s="2">
        <v>8821.73</v>
      </c>
      <c r="I183" s="24">
        <f>D183*Controls!$E$2</f>
        <v>12108.250000000002</v>
      </c>
      <c r="J183" s="2">
        <v>11745</v>
      </c>
      <c r="K183" s="24">
        <f>D183*Controls!$B$2</f>
        <v>5189.25</v>
      </c>
      <c r="L183" s="2">
        <v>5241.1400000000003</v>
      </c>
      <c r="M183" s="24">
        <f>D183*Controls!$C$2</f>
        <v>10378.5</v>
      </c>
      <c r="N183" s="2">
        <v>10067.15</v>
      </c>
      <c r="O183" s="24">
        <f>D183*Controls!$F$2</f>
        <v>19892.125</v>
      </c>
      <c r="P183" s="2">
        <v>19295.36</v>
      </c>
      <c r="Q183" s="24">
        <f t="shared" si="1"/>
        <v>1046.4950000000026</v>
      </c>
      <c r="R183" s="24"/>
      <c r="S183" s="24"/>
      <c r="T183" s="24"/>
      <c r="U183" s="24"/>
      <c r="V183" s="24"/>
    </row>
    <row r="184" spans="1:22" x14ac:dyDescent="0.25">
      <c r="A184" s="10" t="str">
        <f>'Municipality Stats'!A184</f>
        <v>183</v>
      </c>
      <c r="B184" s="10" t="str">
        <f>VLOOKUP(A184,'Municipality Stats'!$A$2:$B$273,2,FALSE)</f>
        <v>Town</v>
      </c>
      <c r="C184" s="10">
        <f>VLOOKUP(A184,'Municipality Stats'!$A$2:$C$273,3,FALSE)</f>
        <v>3</v>
      </c>
      <c r="D184" s="4">
        <v>15662.5</v>
      </c>
      <c r="E184" s="23">
        <f>D184*Controls!$A$2</f>
        <v>3132.5</v>
      </c>
      <c r="F184" s="24">
        <f>D184*Controls!$D$2</f>
        <v>2349.375</v>
      </c>
      <c r="G184" s="24">
        <f>D184*Controls!$G$2</f>
        <v>1566.25</v>
      </c>
      <c r="H184" s="2">
        <v>1613.24</v>
      </c>
      <c r="I184" s="24">
        <f>D184*Controls!$E$2</f>
        <v>2192.75</v>
      </c>
      <c r="J184" s="2">
        <v>2192.75</v>
      </c>
      <c r="K184" s="24">
        <f>D184*Controls!$B$2</f>
        <v>939.75</v>
      </c>
      <c r="L184" s="2">
        <v>939.75</v>
      </c>
      <c r="M184" s="24">
        <f>D184*Controls!$C$2</f>
        <v>1879.5</v>
      </c>
      <c r="N184" s="2">
        <v>1879.5</v>
      </c>
      <c r="O184" s="24">
        <f>D184*Controls!$F$2</f>
        <v>3602.375</v>
      </c>
      <c r="P184" s="2">
        <v>3674.42</v>
      </c>
      <c r="Q184" s="24">
        <f t="shared" si="1"/>
        <v>-119.03499999999985</v>
      </c>
      <c r="R184" s="24"/>
      <c r="S184" s="24"/>
      <c r="T184" s="24"/>
      <c r="U184" s="24"/>
      <c r="V184" s="24"/>
    </row>
    <row r="185" spans="1:22" x14ac:dyDescent="0.25">
      <c r="A185" s="10" t="str">
        <f>'Municipality Stats'!A185</f>
        <v>184</v>
      </c>
      <c r="B185" s="10" t="str">
        <f>VLOOKUP(A185,'Municipality Stats'!$A$2:$B$273,2,FALSE)</f>
        <v>Town</v>
      </c>
      <c r="C185" s="10">
        <f>VLOOKUP(A185,'Municipality Stats'!$A$2:$C$273,3,FALSE)</f>
        <v>7</v>
      </c>
      <c r="D185" s="4">
        <v>29125</v>
      </c>
      <c r="E185" s="23">
        <f>D185*Controls!$A$2</f>
        <v>5825</v>
      </c>
      <c r="F185" s="24">
        <f>D185*Controls!$D$2</f>
        <v>4368.75</v>
      </c>
      <c r="G185" s="24">
        <f>D185*Controls!$G$2</f>
        <v>2912.5</v>
      </c>
      <c r="H185" s="2">
        <v>2883.38</v>
      </c>
      <c r="I185" s="24">
        <f>D185*Controls!$E$2</f>
        <v>4077.5000000000005</v>
      </c>
      <c r="J185" s="2">
        <v>4199.83</v>
      </c>
      <c r="K185" s="24">
        <f>D185*Controls!$B$2</f>
        <v>1747.5</v>
      </c>
      <c r="L185" s="2">
        <v>1764.98</v>
      </c>
      <c r="M185" s="24">
        <f>D185*Controls!$C$2</f>
        <v>3495</v>
      </c>
      <c r="N185" s="2">
        <v>3564.9</v>
      </c>
      <c r="O185" s="24">
        <f>D185*Controls!$F$2</f>
        <v>6698.75</v>
      </c>
      <c r="P185" s="2">
        <v>6698.75</v>
      </c>
      <c r="Q185" s="24">
        <f t="shared" si="1"/>
        <v>-180.59000000000015</v>
      </c>
      <c r="R185" s="24"/>
      <c r="S185" s="24"/>
      <c r="T185" s="24"/>
      <c r="U185" s="24"/>
      <c r="V185" s="24"/>
    </row>
    <row r="186" spans="1:22" x14ac:dyDescent="0.25">
      <c r="A186" s="10" t="str">
        <f>'Municipality Stats'!A186</f>
        <v>185</v>
      </c>
      <c r="B186" s="10" t="str">
        <f>VLOOKUP(A186,'Municipality Stats'!$A$2:$B$273,2,FALSE)</f>
        <v>Town</v>
      </c>
      <c r="C186" s="10">
        <f>VLOOKUP(A186,'Municipality Stats'!$A$2:$C$273,3,FALSE)</f>
        <v>8</v>
      </c>
      <c r="D186" s="4">
        <v>129437.5</v>
      </c>
      <c r="E186" s="23">
        <f>D186*Controls!$A$2</f>
        <v>25887.5</v>
      </c>
      <c r="F186" s="24">
        <f>D186*Controls!$D$2</f>
        <v>19415.625</v>
      </c>
      <c r="G186" s="24">
        <f>D186*Controls!$G$2</f>
        <v>12943.75</v>
      </c>
      <c r="H186" s="2">
        <v>13202.63</v>
      </c>
      <c r="I186" s="24">
        <f>D186*Controls!$E$2</f>
        <v>18121.25</v>
      </c>
      <c r="J186" s="2">
        <v>18483.68</v>
      </c>
      <c r="K186" s="24">
        <f>D186*Controls!$B$2</f>
        <v>7766.25</v>
      </c>
      <c r="L186" s="2">
        <v>7766.25</v>
      </c>
      <c r="M186" s="24">
        <f>D186*Controls!$C$2</f>
        <v>15532.5</v>
      </c>
      <c r="N186" s="2">
        <v>15221.85</v>
      </c>
      <c r="O186" s="24">
        <f>D186*Controls!$F$2</f>
        <v>29770.625</v>
      </c>
      <c r="P186" s="2">
        <v>28877.51</v>
      </c>
      <c r="Q186" s="24">
        <f t="shared" si="1"/>
        <v>582.45499999999811</v>
      </c>
      <c r="R186" s="24"/>
      <c r="S186" s="24"/>
      <c r="T186" s="24"/>
      <c r="U186" s="24"/>
      <c r="V186" s="24"/>
    </row>
    <row r="187" spans="1:22" x14ac:dyDescent="0.25">
      <c r="A187" s="10" t="str">
        <f>'Municipality Stats'!A187</f>
        <v>186</v>
      </c>
      <c r="B187" s="10" t="str">
        <f>VLOOKUP(A187,'Municipality Stats'!$A$2:$B$273,2,FALSE)</f>
        <v>Town</v>
      </c>
      <c r="C187" s="10">
        <f>VLOOKUP(A187,'Municipality Stats'!$A$2:$C$273,3,FALSE)</f>
        <v>1</v>
      </c>
      <c r="D187" s="4">
        <v>5839275.5</v>
      </c>
      <c r="E187" s="23">
        <f>D187*Controls!$A$2</f>
        <v>1167855.1000000001</v>
      </c>
      <c r="F187" s="24">
        <f>D187*Controls!$D$2</f>
        <v>875891.32499999995</v>
      </c>
      <c r="G187" s="24">
        <f>D187*Controls!$G$2</f>
        <v>583927.55000000005</v>
      </c>
      <c r="H187" s="2">
        <v>583927.55000000005</v>
      </c>
      <c r="I187" s="24">
        <f>D187*Controls!$E$2</f>
        <v>817498.57000000007</v>
      </c>
      <c r="J187" s="2">
        <v>809323.58</v>
      </c>
      <c r="K187" s="24">
        <f>D187*Controls!$B$2</f>
        <v>350356.52999999997</v>
      </c>
      <c r="L187" s="2">
        <v>360867.23</v>
      </c>
      <c r="M187" s="24">
        <f>D187*Controls!$C$2</f>
        <v>700713.05999999994</v>
      </c>
      <c r="N187" s="2">
        <v>721734.45</v>
      </c>
      <c r="O187" s="24">
        <f>D187*Controls!$F$2</f>
        <v>1343033.365</v>
      </c>
      <c r="P187" s="2">
        <v>1343033.37</v>
      </c>
      <c r="Q187" s="24">
        <f t="shared" si="1"/>
        <v>-23357.104999999749</v>
      </c>
      <c r="R187" s="24"/>
      <c r="S187" s="24"/>
      <c r="T187" s="24"/>
      <c r="U187" s="24"/>
      <c r="V187" s="24"/>
    </row>
    <row r="188" spans="1:22" x14ac:dyDescent="0.25">
      <c r="A188" s="10" t="str">
        <f>'Municipality Stats'!A188</f>
        <v>187</v>
      </c>
      <c r="B188" s="10" t="str">
        <f>VLOOKUP(A188,'Municipality Stats'!$A$2:$B$273,2,FALSE)</f>
        <v>Town</v>
      </c>
      <c r="C188" s="10">
        <f>VLOOKUP(A188,'Municipality Stats'!$A$2:$C$273,3,FALSE)</f>
        <v>2</v>
      </c>
      <c r="D188" s="4">
        <v>595200</v>
      </c>
      <c r="E188" s="23">
        <f>D188*Controls!$A$2</f>
        <v>119040</v>
      </c>
      <c r="F188" s="24">
        <f>D188*Controls!$D$2</f>
        <v>89280</v>
      </c>
      <c r="G188" s="24">
        <f>D188*Controls!$G$2</f>
        <v>59520</v>
      </c>
      <c r="H188" s="2">
        <v>61305.599999999999</v>
      </c>
      <c r="I188" s="24">
        <f>D188*Controls!$E$2</f>
        <v>83328.000000000015</v>
      </c>
      <c r="J188" s="2">
        <v>83328</v>
      </c>
      <c r="K188" s="24">
        <f>D188*Controls!$B$2</f>
        <v>35712</v>
      </c>
      <c r="L188" s="2">
        <v>35354.879999999997</v>
      </c>
      <c r="M188" s="24">
        <f>D188*Controls!$C$2</f>
        <v>71424</v>
      </c>
      <c r="N188" s="2">
        <v>69281.279999999999</v>
      </c>
      <c r="O188" s="24">
        <f>D188*Controls!$F$2</f>
        <v>136896</v>
      </c>
      <c r="P188" s="2">
        <v>136896</v>
      </c>
      <c r="Q188" s="24">
        <f t="shared" si="1"/>
        <v>714.24000000001979</v>
      </c>
      <c r="R188" s="24"/>
      <c r="S188" s="24"/>
      <c r="T188" s="24"/>
      <c r="U188" s="24"/>
      <c r="V188" s="24"/>
    </row>
    <row r="189" spans="1:22" x14ac:dyDescent="0.25">
      <c r="A189" s="10" t="str">
        <f>'Municipality Stats'!A189</f>
        <v>188</v>
      </c>
      <c r="B189" s="10" t="str">
        <f>VLOOKUP(A189,'Municipality Stats'!$A$2:$B$273,2,FALSE)</f>
        <v>Town</v>
      </c>
      <c r="C189" s="10">
        <f>VLOOKUP(A189,'Municipality Stats'!$A$2:$C$273,3,FALSE)</f>
        <v>3</v>
      </c>
      <c r="D189" s="4">
        <v>5162.5</v>
      </c>
      <c r="E189" s="23">
        <f>D189*Controls!$A$2</f>
        <v>1032.5</v>
      </c>
      <c r="F189" s="24">
        <f>D189*Controls!$D$2</f>
        <v>774.375</v>
      </c>
      <c r="G189" s="24">
        <f>D189*Controls!$G$2</f>
        <v>516.25</v>
      </c>
      <c r="H189" s="2">
        <v>526.58000000000004</v>
      </c>
      <c r="I189" s="24">
        <f>D189*Controls!$E$2</f>
        <v>722.75000000000011</v>
      </c>
      <c r="J189" s="2">
        <v>737.21</v>
      </c>
      <c r="K189" s="24">
        <f>D189*Controls!$B$2</f>
        <v>309.75</v>
      </c>
      <c r="L189" s="2">
        <v>319.04000000000002</v>
      </c>
      <c r="M189" s="24">
        <f>D189*Controls!$C$2</f>
        <v>619.5</v>
      </c>
      <c r="N189" s="2">
        <v>607.11</v>
      </c>
      <c r="O189" s="24">
        <f>D189*Controls!$F$2</f>
        <v>1187.375</v>
      </c>
      <c r="P189" s="2">
        <v>1199.25</v>
      </c>
      <c r="Q189" s="24">
        <f t="shared" si="1"/>
        <v>-33.565000000000055</v>
      </c>
      <c r="R189" s="24"/>
      <c r="S189" s="24"/>
      <c r="T189" s="24"/>
      <c r="U189" s="24"/>
      <c r="V189" s="24"/>
    </row>
    <row r="190" spans="1:22" x14ac:dyDescent="0.25">
      <c r="A190" s="10" t="str">
        <f>'Municipality Stats'!A190</f>
        <v>189</v>
      </c>
      <c r="B190" s="10" t="str">
        <f>VLOOKUP(A190,'Municipality Stats'!$A$2:$B$273,2,FALSE)</f>
        <v>Town</v>
      </c>
      <c r="C190" s="10">
        <f>VLOOKUP(A190,'Municipality Stats'!$A$2:$C$273,3,FALSE)</f>
        <v>1</v>
      </c>
      <c r="D190" s="4">
        <v>23220</v>
      </c>
      <c r="E190" s="23">
        <f>D190*Controls!$A$2</f>
        <v>4644</v>
      </c>
      <c r="F190" s="24">
        <f>D190*Controls!$D$2</f>
        <v>3483</v>
      </c>
      <c r="G190" s="24">
        <f>D190*Controls!$G$2</f>
        <v>2322</v>
      </c>
      <c r="H190" s="2">
        <v>2368.44</v>
      </c>
      <c r="I190" s="24">
        <f>D190*Controls!$E$2</f>
        <v>3250.8</v>
      </c>
      <c r="J190" s="2">
        <v>3185.78</v>
      </c>
      <c r="K190" s="24">
        <f>D190*Controls!$B$2</f>
        <v>1393.2</v>
      </c>
      <c r="L190" s="2">
        <v>1379.27</v>
      </c>
      <c r="M190" s="24">
        <f>D190*Controls!$C$2</f>
        <v>2786.4</v>
      </c>
      <c r="N190" s="2">
        <v>2758.54</v>
      </c>
      <c r="O190" s="24">
        <f>D190*Controls!$F$2</f>
        <v>5340.6</v>
      </c>
      <c r="P190" s="2">
        <v>5447.41</v>
      </c>
      <c r="Q190" s="24">
        <f t="shared" si="1"/>
        <v>-46.440000000001419</v>
      </c>
      <c r="R190" s="24"/>
      <c r="S190" s="24"/>
      <c r="T190" s="24"/>
      <c r="U190" s="24"/>
      <c r="V190" s="24"/>
    </row>
    <row r="191" spans="1:22" x14ac:dyDescent="0.25">
      <c r="A191" s="10" t="str">
        <f>'Municipality Stats'!A191</f>
        <v>190</v>
      </c>
      <c r="B191" s="10" t="str">
        <f>VLOOKUP(A191,'Municipality Stats'!$A$2:$B$273,2,FALSE)</f>
        <v>Town</v>
      </c>
      <c r="C191" s="10">
        <f>VLOOKUP(A191,'Municipality Stats'!$A$2:$C$273,3,FALSE)</f>
        <v>9</v>
      </c>
      <c r="D191" s="4">
        <v>43875</v>
      </c>
      <c r="E191" s="23">
        <f>D191*Controls!$A$2</f>
        <v>8775</v>
      </c>
      <c r="F191" s="24">
        <f>D191*Controls!$D$2</f>
        <v>6581.25</v>
      </c>
      <c r="G191" s="24">
        <f>D191*Controls!$G$2</f>
        <v>4387.5</v>
      </c>
      <c r="H191" s="2">
        <v>4475.25</v>
      </c>
      <c r="I191" s="24">
        <f>D191*Controls!$E$2</f>
        <v>6142.5000000000009</v>
      </c>
      <c r="J191" s="2">
        <v>6203.93</v>
      </c>
      <c r="K191" s="24">
        <f>D191*Controls!$B$2</f>
        <v>2632.5</v>
      </c>
      <c r="L191" s="2">
        <v>2658.83</v>
      </c>
      <c r="M191" s="24">
        <f>D191*Controls!$C$2</f>
        <v>5265</v>
      </c>
      <c r="N191" s="2">
        <v>5107.05</v>
      </c>
      <c r="O191" s="24">
        <f>D191*Controls!$F$2</f>
        <v>10091.25</v>
      </c>
      <c r="P191" s="2">
        <v>9990.34</v>
      </c>
      <c r="Q191" s="24">
        <f t="shared" si="1"/>
        <v>83.349999999998545</v>
      </c>
      <c r="R191" s="24"/>
      <c r="S191" s="24"/>
      <c r="T191" s="24"/>
      <c r="U191" s="24"/>
      <c r="V191" s="24"/>
    </row>
    <row r="192" spans="1:22" x14ac:dyDescent="0.25">
      <c r="A192" s="10" t="str">
        <f>'Municipality Stats'!A192</f>
        <v>191</v>
      </c>
      <c r="B192" s="10" t="str">
        <f>VLOOKUP(A192,'Municipality Stats'!$A$2:$B$273,2,FALSE)</f>
        <v>Town</v>
      </c>
      <c r="C192" s="10">
        <f>VLOOKUP(A192,'Municipality Stats'!$A$2:$C$273,3,FALSE)</f>
        <v>6</v>
      </c>
      <c r="D192" s="4">
        <v>71595</v>
      </c>
      <c r="E192" s="23">
        <f>D192*Controls!$A$2</f>
        <v>14319</v>
      </c>
      <c r="F192" s="24">
        <f>D192*Controls!$D$2</f>
        <v>10739.25</v>
      </c>
      <c r="G192" s="24">
        <f>D192*Controls!$G$2</f>
        <v>7159.5</v>
      </c>
      <c r="H192" s="2">
        <v>7087.91</v>
      </c>
      <c r="I192" s="24">
        <f>D192*Controls!$E$2</f>
        <v>10023.300000000001</v>
      </c>
      <c r="J192" s="2">
        <v>9822.83</v>
      </c>
      <c r="K192" s="24">
        <f>D192*Controls!$B$2</f>
        <v>4295.7</v>
      </c>
      <c r="L192" s="2">
        <v>4252.74</v>
      </c>
      <c r="M192" s="24">
        <f>D192*Controls!$C$2</f>
        <v>8591.4</v>
      </c>
      <c r="N192" s="2">
        <v>8849.14</v>
      </c>
      <c r="O192" s="24">
        <f>D192*Controls!$F$2</f>
        <v>16466.850000000002</v>
      </c>
      <c r="P192" s="2">
        <v>16960.86</v>
      </c>
      <c r="Q192" s="24">
        <f t="shared" si="1"/>
        <v>-436.7300000000032</v>
      </c>
      <c r="R192" s="24"/>
      <c r="S192" s="24"/>
      <c r="T192" s="24"/>
      <c r="U192" s="24"/>
      <c r="V192" s="24"/>
    </row>
    <row r="193" spans="1:22" x14ac:dyDescent="0.25">
      <c r="A193" s="10" t="str">
        <f>'Municipality Stats'!A193</f>
        <v>192</v>
      </c>
      <c r="B193" s="10" t="str">
        <f>VLOOKUP(A193,'Municipality Stats'!$A$2:$B$273,2,FALSE)</f>
        <v>Town</v>
      </c>
      <c r="C193" s="10">
        <f>VLOOKUP(A193,'Municipality Stats'!$A$2:$C$273,3,FALSE)</f>
        <v>2</v>
      </c>
      <c r="D193" s="4">
        <v>360500</v>
      </c>
      <c r="E193" s="23">
        <f>D193*Controls!$A$2</f>
        <v>72100</v>
      </c>
      <c r="F193" s="24">
        <f>D193*Controls!$D$2</f>
        <v>54075</v>
      </c>
      <c r="G193" s="24">
        <f>D193*Controls!$G$2</f>
        <v>36050</v>
      </c>
      <c r="H193" s="2">
        <v>34968.5</v>
      </c>
      <c r="I193" s="24">
        <f>D193*Controls!$E$2</f>
        <v>50470.000000000007</v>
      </c>
      <c r="J193" s="2">
        <v>51984.1</v>
      </c>
      <c r="K193" s="24">
        <f>D193*Controls!$B$2</f>
        <v>21630</v>
      </c>
      <c r="L193" s="2">
        <v>21846.3</v>
      </c>
      <c r="M193" s="24">
        <f>D193*Controls!$C$2</f>
        <v>43260</v>
      </c>
      <c r="N193" s="2">
        <v>43692.6</v>
      </c>
      <c r="O193" s="24">
        <f>D193*Controls!$F$2</f>
        <v>82915</v>
      </c>
      <c r="P193" s="2">
        <v>82915</v>
      </c>
      <c r="Q193" s="24">
        <f t="shared" si="1"/>
        <v>-1081.5</v>
      </c>
      <c r="R193" s="24"/>
      <c r="S193" s="24"/>
      <c r="T193" s="24"/>
      <c r="U193" s="24"/>
      <c r="V193" s="24"/>
    </row>
    <row r="194" spans="1:22" x14ac:dyDescent="0.25">
      <c r="A194" s="10" t="str">
        <f>'Municipality Stats'!A194</f>
        <v>193</v>
      </c>
      <c r="B194" s="10" t="str">
        <f>VLOOKUP(A194,'Municipality Stats'!$A$2:$B$273,2,FALSE)</f>
        <v>Town</v>
      </c>
      <c r="C194" s="10">
        <f>VLOOKUP(A194,'Municipality Stats'!$A$2:$C$273,3,FALSE)</f>
        <v>2</v>
      </c>
      <c r="D194" s="4">
        <v>91162.5</v>
      </c>
      <c r="E194" s="23">
        <f>D194*Controls!$A$2</f>
        <v>18232.5</v>
      </c>
      <c r="F194" s="24">
        <f>D194*Controls!$D$2</f>
        <v>13674.375</v>
      </c>
      <c r="G194" s="24">
        <f>D194*Controls!$G$2</f>
        <v>9116.25</v>
      </c>
      <c r="H194" s="2">
        <v>8842.76</v>
      </c>
      <c r="I194" s="24">
        <f>D194*Controls!$E$2</f>
        <v>12762.750000000002</v>
      </c>
      <c r="J194" s="2">
        <v>12379.87</v>
      </c>
      <c r="K194" s="24">
        <f>D194*Controls!$B$2</f>
        <v>5469.75</v>
      </c>
      <c r="L194" s="2">
        <v>5415.05</v>
      </c>
      <c r="M194" s="24">
        <f>D194*Controls!$C$2</f>
        <v>10939.5</v>
      </c>
      <c r="N194" s="2">
        <v>11048.9</v>
      </c>
      <c r="O194" s="24">
        <f>D194*Controls!$F$2</f>
        <v>20967.375</v>
      </c>
      <c r="P194" s="2">
        <v>21177.05</v>
      </c>
      <c r="Q194" s="24">
        <f t="shared" si="1"/>
        <v>391.99499999999898</v>
      </c>
      <c r="R194" s="24"/>
      <c r="S194" s="24"/>
      <c r="T194" s="24"/>
      <c r="U194" s="24"/>
      <c r="V194" s="24"/>
    </row>
    <row r="195" spans="1:22" x14ac:dyDescent="0.25">
      <c r="A195" s="10" t="str">
        <f>'Municipality Stats'!A195</f>
        <v>194</v>
      </c>
      <c r="B195" s="10" t="str">
        <f>VLOOKUP(A195,'Municipality Stats'!$A$2:$B$273,2,FALSE)</f>
        <v>Town</v>
      </c>
      <c r="C195" s="10">
        <f>VLOOKUP(A195,'Municipality Stats'!$A$2:$C$273,3,FALSE)</f>
        <v>6</v>
      </c>
      <c r="D195" s="4">
        <v>1197500</v>
      </c>
      <c r="E195" s="23">
        <f>D195*Controls!$A$2</f>
        <v>239500</v>
      </c>
      <c r="F195" s="24">
        <f>D195*Controls!$D$2</f>
        <v>179625</v>
      </c>
      <c r="G195" s="24">
        <f>D195*Controls!$G$2</f>
        <v>119750</v>
      </c>
      <c r="H195" s="2">
        <v>119750</v>
      </c>
      <c r="I195" s="24">
        <f>D195*Controls!$E$2</f>
        <v>167650.00000000003</v>
      </c>
      <c r="J195" s="2">
        <v>171003</v>
      </c>
      <c r="K195" s="24">
        <f>D195*Controls!$B$2</f>
        <v>71850</v>
      </c>
      <c r="L195" s="2">
        <v>71131.5</v>
      </c>
      <c r="M195" s="24">
        <f>D195*Controls!$C$2</f>
        <v>143700</v>
      </c>
      <c r="N195" s="2">
        <v>140826</v>
      </c>
      <c r="O195" s="24">
        <f>D195*Controls!$F$2</f>
        <v>275425</v>
      </c>
      <c r="P195" s="2">
        <v>275425</v>
      </c>
      <c r="Q195" s="24">
        <f t="shared" ref="Q195:Q258" si="2">D195-E195-F195-H195-J195-L195-N195-P195</f>
        <v>239.5</v>
      </c>
      <c r="R195" s="24"/>
      <c r="S195" s="24"/>
      <c r="T195" s="24"/>
      <c r="U195" s="24"/>
      <c r="V195" s="24"/>
    </row>
    <row r="196" spans="1:22" x14ac:dyDescent="0.25">
      <c r="A196" s="10" t="str">
        <f>'Municipality Stats'!A196</f>
        <v>195</v>
      </c>
      <c r="B196" s="10" t="str">
        <f>VLOOKUP(A196,'Municipality Stats'!$A$2:$B$273,2,FALSE)</f>
        <v>Town</v>
      </c>
      <c r="C196" s="10">
        <f>VLOOKUP(A196,'Municipality Stats'!$A$2:$C$273,3,FALSE)</f>
        <v>0</v>
      </c>
      <c r="D196" s="4">
        <v>66990</v>
      </c>
      <c r="E196" s="23">
        <f>D196*Controls!$A$2</f>
        <v>13398</v>
      </c>
      <c r="F196" s="24">
        <f>D196*Controls!$D$2</f>
        <v>10048.5</v>
      </c>
      <c r="G196" s="24">
        <f>D196*Controls!$G$2</f>
        <v>6699</v>
      </c>
      <c r="H196" s="2">
        <v>6565.02</v>
      </c>
      <c r="I196" s="24">
        <f>D196*Controls!$E$2</f>
        <v>9378.6</v>
      </c>
      <c r="J196" s="2">
        <v>9284.81</v>
      </c>
      <c r="K196" s="24">
        <f>D196*Controls!$B$2</f>
        <v>4019.3999999999996</v>
      </c>
      <c r="L196" s="2">
        <v>3939.01</v>
      </c>
      <c r="M196" s="24">
        <f>D196*Controls!$C$2</f>
        <v>8038.7999999999993</v>
      </c>
      <c r="N196" s="2">
        <v>8038.8</v>
      </c>
      <c r="O196" s="24">
        <f>D196*Controls!$F$2</f>
        <v>15407.7</v>
      </c>
      <c r="P196" s="2">
        <v>15253.62</v>
      </c>
      <c r="Q196" s="24">
        <f t="shared" si="2"/>
        <v>462.23999999999614</v>
      </c>
      <c r="R196" s="24"/>
      <c r="S196" s="24"/>
      <c r="T196" s="24"/>
      <c r="U196" s="24"/>
      <c r="V196" s="24"/>
    </row>
    <row r="197" spans="1:22" x14ac:dyDescent="0.25">
      <c r="A197" s="10" t="str">
        <f>'Municipality Stats'!A197</f>
        <v>196</v>
      </c>
      <c r="B197" s="10" t="str">
        <f>VLOOKUP(A197,'Municipality Stats'!$A$2:$B$273,2,FALSE)</f>
        <v>Town</v>
      </c>
      <c r="C197" s="10">
        <f>VLOOKUP(A197,'Municipality Stats'!$A$2:$C$273,3,FALSE)</f>
        <v>5</v>
      </c>
      <c r="D197" s="4">
        <v>43062.5</v>
      </c>
      <c r="E197" s="23">
        <f>D197*Controls!$A$2</f>
        <v>8612.5</v>
      </c>
      <c r="F197" s="24">
        <f>D197*Controls!$D$2</f>
        <v>6459.375</v>
      </c>
      <c r="G197" s="24">
        <f>D197*Controls!$G$2</f>
        <v>4306.25</v>
      </c>
      <c r="H197" s="2">
        <v>4220.13</v>
      </c>
      <c r="I197" s="24">
        <f>D197*Controls!$E$2</f>
        <v>6028.7500000000009</v>
      </c>
      <c r="J197" s="2">
        <v>5847.89</v>
      </c>
      <c r="K197" s="24">
        <f>D197*Controls!$B$2</f>
        <v>2583.75</v>
      </c>
      <c r="L197" s="2">
        <v>2635.43</v>
      </c>
      <c r="M197" s="24">
        <f>D197*Controls!$C$2</f>
        <v>5167.5</v>
      </c>
      <c r="N197" s="2">
        <v>5167.5</v>
      </c>
      <c r="O197" s="24">
        <f>D197*Controls!$F$2</f>
        <v>9904.375</v>
      </c>
      <c r="P197" s="2">
        <v>10003.42</v>
      </c>
      <c r="Q197" s="24">
        <f t="shared" si="2"/>
        <v>116.2549999999992</v>
      </c>
      <c r="R197" s="24"/>
      <c r="S197" s="24"/>
      <c r="T197" s="24"/>
      <c r="U197" s="24"/>
      <c r="V197" s="24"/>
    </row>
    <row r="198" spans="1:22" x14ac:dyDescent="0.25">
      <c r="A198" s="10" t="str">
        <f>'Municipality Stats'!A198</f>
        <v>197</v>
      </c>
      <c r="B198" s="10" t="str">
        <f>VLOOKUP(A198,'Municipality Stats'!$A$2:$B$273,2,FALSE)</f>
        <v>Town</v>
      </c>
      <c r="C198" s="10">
        <f>VLOOKUP(A198,'Municipality Stats'!$A$2:$C$273,3,FALSE)</f>
        <v>1</v>
      </c>
      <c r="D198" s="4">
        <v>728500</v>
      </c>
      <c r="E198" s="23">
        <f>D198*Controls!$A$2</f>
        <v>145700</v>
      </c>
      <c r="F198" s="24">
        <f>D198*Controls!$D$2</f>
        <v>109275</v>
      </c>
      <c r="G198" s="24">
        <f>D198*Controls!$G$2</f>
        <v>72850</v>
      </c>
      <c r="H198" s="2">
        <v>73578.5</v>
      </c>
      <c r="I198" s="24">
        <f>D198*Controls!$E$2</f>
        <v>101990.00000000001</v>
      </c>
      <c r="J198" s="2">
        <v>101990</v>
      </c>
      <c r="K198" s="24">
        <f>D198*Controls!$B$2</f>
        <v>43710</v>
      </c>
      <c r="L198" s="2">
        <v>42398.7</v>
      </c>
      <c r="M198" s="24">
        <f>D198*Controls!$C$2</f>
        <v>87420</v>
      </c>
      <c r="N198" s="2">
        <v>85671.6</v>
      </c>
      <c r="O198" s="24">
        <f>D198*Controls!$F$2</f>
        <v>167555</v>
      </c>
      <c r="P198" s="2">
        <v>167555</v>
      </c>
      <c r="Q198" s="24">
        <f t="shared" si="2"/>
        <v>2331.1999999999825</v>
      </c>
      <c r="R198" s="24"/>
      <c r="S198" s="24"/>
      <c r="T198" s="24"/>
      <c r="U198" s="24"/>
      <c r="V198" s="24"/>
    </row>
    <row r="199" spans="1:22" x14ac:dyDescent="0.25">
      <c r="A199" s="10" t="str">
        <f>'Municipality Stats'!A199</f>
        <v>198</v>
      </c>
      <c r="B199" s="10" t="str">
        <f>VLOOKUP(A199,'Municipality Stats'!$A$2:$B$273,2,FALSE)</f>
        <v>Town</v>
      </c>
      <c r="C199" s="10">
        <f>VLOOKUP(A199,'Municipality Stats'!$A$2:$C$273,3,FALSE)</f>
        <v>4</v>
      </c>
      <c r="D199" s="4">
        <v>0</v>
      </c>
      <c r="E199" s="23">
        <f>D199*Controls!$A$2</f>
        <v>0</v>
      </c>
      <c r="F199" s="24">
        <f>D199*Controls!$D$2</f>
        <v>0</v>
      </c>
      <c r="G199" s="24">
        <f>D199*Controls!$G$2</f>
        <v>0</v>
      </c>
      <c r="H199" s="2">
        <v>0</v>
      </c>
      <c r="I199" s="24">
        <f>D199*Controls!$E$2</f>
        <v>0</v>
      </c>
      <c r="J199" s="2">
        <v>0</v>
      </c>
      <c r="K199" s="24">
        <f>D199*Controls!$B$2</f>
        <v>0</v>
      </c>
      <c r="L199" s="2">
        <v>0</v>
      </c>
      <c r="M199" s="24">
        <f>D199*Controls!$C$2</f>
        <v>0</v>
      </c>
      <c r="N199" s="2">
        <v>0</v>
      </c>
      <c r="O199" s="24">
        <f>D199*Controls!$F$2</f>
        <v>0</v>
      </c>
      <c r="P199" s="2">
        <v>0</v>
      </c>
      <c r="Q199" s="24">
        <f t="shared" si="2"/>
        <v>0</v>
      </c>
      <c r="R199" s="24"/>
      <c r="S199" s="24"/>
      <c r="T199" s="24"/>
      <c r="U199" s="24"/>
      <c r="V199" s="24"/>
    </row>
    <row r="200" spans="1:22" x14ac:dyDescent="0.25">
      <c r="A200" s="10" t="str">
        <f>'Municipality Stats'!A200</f>
        <v>199</v>
      </c>
      <c r="B200" s="10" t="str">
        <f>VLOOKUP(A200,'Municipality Stats'!$A$2:$B$273,2,FALSE)</f>
        <v>Town</v>
      </c>
      <c r="C200" s="10">
        <f>VLOOKUP(A200,'Municipality Stats'!$A$2:$C$273,3,FALSE)</f>
        <v>4</v>
      </c>
      <c r="D200" s="4">
        <v>69445</v>
      </c>
      <c r="E200" s="23">
        <f>D200*Controls!$A$2</f>
        <v>13889</v>
      </c>
      <c r="F200" s="24">
        <f>D200*Controls!$D$2</f>
        <v>10416.75</v>
      </c>
      <c r="G200" s="24">
        <f>D200*Controls!$G$2</f>
        <v>6944.5</v>
      </c>
      <c r="H200" s="2">
        <v>6736.17</v>
      </c>
      <c r="I200" s="24">
        <f>D200*Controls!$E$2</f>
        <v>9722.3000000000011</v>
      </c>
      <c r="J200" s="2">
        <v>9527.85</v>
      </c>
      <c r="K200" s="24">
        <f>D200*Controls!$B$2</f>
        <v>4166.7</v>
      </c>
      <c r="L200" s="2">
        <v>4291.7</v>
      </c>
      <c r="M200" s="24">
        <f>D200*Controls!$C$2</f>
        <v>8333.4</v>
      </c>
      <c r="N200" s="2">
        <v>8333.4</v>
      </c>
      <c r="O200" s="24">
        <f>D200*Controls!$F$2</f>
        <v>15972.35</v>
      </c>
      <c r="P200" s="2">
        <v>16451.52</v>
      </c>
      <c r="Q200" s="24">
        <f t="shared" si="2"/>
        <v>-201.3899999999976</v>
      </c>
      <c r="R200" s="24"/>
      <c r="S200" s="24"/>
      <c r="T200" s="24"/>
      <c r="U200" s="24"/>
      <c r="V200" s="24"/>
    </row>
    <row r="201" spans="1:22" x14ac:dyDescent="0.25">
      <c r="A201" s="10" t="str">
        <f>'Municipality Stats'!A201</f>
        <v>200</v>
      </c>
      <c r="B201" s="10" t="str">
        <f>VLOOKUP(A201,'Municipality Stats'!$A$2:$B$273,2,FALSE)</f>
        <v>Town</v>
      </c>
      <c r="C201" s="10">
        <f>VLOOKUP(A201,'Municipality Stats'!$A$2:$C$273,3,FALSE)</f>
        <v>5</v>
      </c>
      <c r="D201" s="4">
        <v>14700</v>
      </c>
      <c r="E201" s="23">
        <f>D201*Controls!$A$2</f>
        <v>2940</v>
      </c>
      <c r="F201" s="24">
        <f>D201*Controls!$D$2</f>
        <v>2205</v>
      </c>
      <c r="G201" s="24">
        <f>D201*Controls!$G$2</f>
        <v>1470</v>
      </c>
      <c r="H201" s="2">
        <v>1440.6</v>
      </c>
      <c r="I201" s="24">
        <f>D201*Controls!$E$2</f>
        <v>2058</v>
      </c>
      <c r="J201" s="2">
        <v>2078.58</v>
      </c>
      <c r="K201" s="24">
        <f>D201*Controls!$B$2</f>
        <v>882</v>
      </c>
      <c r="L201" s="2">
        <v>855.54</v>
      </c>
      <c r="M201" s="24">
        <f>D201*Controls!$C$2</f>
        <v>1764</v>
      </c>
      <c r="N201" s="2">
        <v>1764</v>
      </c>
      <c r="O201" s="24">
        <f>D201*Controls!$F$2</f>
        <v>3381</v>
      </c>
      <c r="P201" s="2">
        <v>3381</v>
      </c>
      <c r="Q201" s="24">
        <f t="shared" si="2"/>
        <v>35.279999999999745</v>
      </c>
      <c r="R201" s="24"/>
      <c r="S201" s="24"/>
      <c r="T201" s="24"/>
      <c r="U201" s="24"/>
      <c r="V201" s="24"/>
    </row>
    <row r="202" spans="1:22" x14ac:dyDescent="0.25">
      <c r="A202" s="10" t="str">
        <f>'Municipality Stats'!A202</f>
        <v>201</v>
      </c>
      <c r="B202" s="10" t="str">
        <f>VLOOKUP(A202,'Municipality Stats'!$A$2:$B$273,2,FALSE)</f>
        <v>Town</v>
      </c>
      <c r="C202" s="10">
        <f>VLOOKUP(A202,'Municipality Stats'!$A$2:$C$273,3,FALSE)</f>
        <v>4</v>
      </c>
      <c r="D202" s="4">
        <v>139920</v>
      </c>
      <c r="E202" s="23">
        <f>D202*Controls!$A$2</f>
        <v>27984</v>
      </c>
      <c r="F202" s="24">
        <f>D202*Controls!$D$2</f>
        <v>20988</v>
      </c>
      <c r="G202" s="24">
        <f>D202*Controls!$G$2</f>
        <v>13992</v>
      </c>
      <c r="H202" s="2">
        <v>13852.08</v>
      </c>
      <c r="I202" s="24">
        <f>D202*Controls!$E$2</f>
        <v>19588.800000000003</v>
      </c>
      <c r="J202" s="2">
        <v>19980.580000000002</v>
      </c>
      <c r="K202" s="24">
        <f>D202*Controls!$B$2</f>
        <v>8395.1999999999989</v>
      </c>
      <c r="L202" s="2">
        <v>8563.1</v>
      </c>
      <c r="M202" s="24">
        <f>D202*Controls!$C$2</f>
        <v>16790.399999999998</v>
      </c>
      <c r="N202" s="2">
        <v>16286.69</v>
      </c>
      <c r="O202" s="24">
        <f>D202*Controls!$F$2</f>
        <v>32181.600000000002</v>
      </c>
      <c r="P202" s="2">
        <v>33147.050000000003</v>
      </c>
      <c r="Q202" s="24">
        <f t="shared" si="2"/>
        <v>-881.50000000000728</v>
      </c>
      <c r="R202" s="24"/>
      <c r="S202" s="24"/>
      <c r="T202" s="24"/>
      <c r="U202" s="24"/>
      <c r="V202" s="24"/>
    </row>
    <row r="203" spans="1:22" x14ac:dyDescent="0.25">
      <c r="A203" s="10" t="str">
        <f>'Municipality Stats'!A203</f>
        <v>202</v>
      </c>
      <c r="B203" s="10" t="str">
        <f>VLOOKUP(A203,'Municipality Stats'!$A$2:$B$273,2,FALSE)</f>
        <v>Town</v>
      </c>
      <c r="C203" s="10">
        <f>VLOOKUP(A203,'Municipality Stats'!$A$2:$C$273,3,FALSE)</f>
        <v>4</v>
      </c>
      <c r="D203" s="4">
        <v>169295</v>
      </c>
      <c r="E203" s="23">
        <f>D203*Controls!$A$2</f>
        <v>33859</v>
      </c>
      <c r="F203" s="24">
        <f>D203*Controls!$D$2</f>
        <v>25394.25</v>
      </c>
      <c r="G203" s="24">
        <f>D203*Controls!$G$2</f>
        <v>16929.5</v>
      </c>
      <c r="H203" s="2">
        <v>16760.21</v>
      </c>
      <c r="I203" s="24">
        <f>D203*Controls!$E$2</f>
        <v>23701.300000000003</v>
      </c>
      <c r="J203" s="2">
        <v>23464.29</v>
      </c>
      <c r="K203" s="24">
        <f>D203*Controls!$B$2</f>
        <v>10157.699999999999</v>
      </c>
      <c r="L203" s="2">
        <v>9954.5499999999993</v>
      </c>
      <c r="M203" s="24">
        <f>D203*Controls!$C$2</f>
        <v>20315.399999999998</v>
      </c>
      <c r="N203" s="2">
        <v>19705.939999999999</v>
      </c>
      <c r="O203" s="24">
        <f>D203*Controls!$F$2</f>
        <v>38937.85</v>
      </c>
      <c r="P203" s="2">
        <v>38159.089999999997</v>
      </c>
      <c r="Q203" s="24">
        <f t="shared" si="2"/>
        <v>1997.6699999999983</v>
      </c>
      <c r="R203" s="24"/>
      <c r="S203" s="24"/>
      <c r="T203" s="24"/>
      <c r="U203" s="24"/>
      <c r="V203" s="24"/>
    </row>
    <row r="204" spans="1:22" x14ac:dyDescent="0.25">
      <c r="A204" s="10" t="str">
        <f>'Municipality Stats'!A204</f>
        <v>203</v>
      </c>
      <c r="B204" s="10" t="str">
        <f>VLOOKUP(A204,'Municipality Stats'!$A$2:$B$273,2,FALSE)</f>
        <v>Town</v>
      </c>
      <c r="C204" s="10">
        <f>VLOOKUP(A204,'Municipality Stats'!$A$2:$C$273,3,FALSE)</f>
        <v>5</v>
      </c>
      <c r="D204" s="4">
        <v>63187.5</v>
      </c>
      <c r="E204" s="23">
        <f>D204*Controls!$A$2</f>
        <v>12637.5</v>
      </c>
      <c r="F204" s="24">
        <f>D204*Controls!$D$2</f>
        <v>9478.125</v>
      </c>
      <c r="G204" s="24">
        <f>D204*Controls!$G$2</f>
        <v>6318.75</v>
      </c>
      <c r="H204" s="2">
        <v>6445.13</v>
      </c>
      <c r="I204" s="24">
        <f>D204*Controls!$E$2</f>
        <v>8846.25</v>
      </c>
      <c r="J204" s="2">
        <v>8669.33</v>
      </c>
      <c r="K204" s="24">
        <f>D204*Controls!$B$2</f>
        <v>3791.25</v>
      </c>
      <c r="L204" s="2">
        <v>3867.08</v>
      </c>
      <c r="M204" s="24">
        <f>D204*Controls!$C$2</f>
        <v>7582.5</v>
      </c>
      <c r="N204" s="2">
        <v>7658.33</v>
      </c>
      <c r="O204" s="24">
        <f>D204*Controls!$F$2</f>
        <v>14533.125</v>
      </c>
      <c r="P204" s="2">
        <v>14387.79</v>
      </c>
      <c r="Q204" s="24">
        <f t="shared" si="2"/>
        <v>44.214999999998327</v>
      </c>
      <c r="R204" s="24"/>
      <c r="S204" s="24"/>
      <c r="T204" s="24"/>
      <c r="U204" s="24"/>
      <c r="V204" s="24"/>
    </row>
    <row r="205" spans="1:22" x14ac:dyDescent="0.25">
      <c r="A205" s="10" t="str">
        <f>'Municipality Stats'!A205</f>
        <v>204</v>
      </c>
      <c r="B205" s="10" t="str">
        <f>VLOOKUP(A205,'Municipality Stats'!$A$2:$B$273,2,FALSE)</f>
        <v>Town</v>
      </c>
      <c r="C205" s="10">
        <f>VLOOKUP(A205,'Municipality Stats'!$A$2:$C$273,3,FALSE)</f>
        <v>9</v>
      </c>
      <c r="D205" s="4">
        <v>107245</v>
      </c>
      <c r="E205" s="23">
        <f>D205*Controls!$A$2</f>
        <v>21449</v>
      </c>
      <c r="F205" s="24">
        <f>D205*Controls!$D$2</f>
        <v>16086.75</v>
      </c>
      <c r="G205" s="24">
        <f>D205*Controls!$G$2</f>
        <v>10724.5</v>
      </c>
      <c r="H205" s="2">
        <v>11046.24</v>
      </c>
      <c r="I205" s="24">
        <f>D205*Controls!$E$2</f>
        <v>15014.300000000001</v>
      </c>
      <c r="J205" s="2">
        <v>14864.16</v>
      </c>
      <c r="K205" s="24">
        <f>D205*Controls!$B$2</f>
        <v>6434.7</v>
      </c>
      <c r="L205" s="2">
        <v>6434.7</v>
      </c>
      <c r="M205" s="24">
        <f>D205*Controls!$C$2</f>
        <v>12869.4</v>
      </c>
      <c r="N205" s="2">
        <v>12483.32</v>
      </c>
      <c r="O205" s="24">
        <f>D205*Controls!$F$2</f>
        <v>24666.350000000002</v>
      </c>
      <c r="P205" s="2">
        <v>24666.35</v>
      </c>
      <c r="Q205" s="24">
        <f t="shared" si="2"/>
        <v>214.48000000001048</v>
      </c>
      <c r="R205" s="24"/>
      <c r="S205" s="24"/>
      <c r="T205" s="24"/>
      <c r="U205" s="24"/>
      <c r="V205" s="24"/>
    </row>
    <row r="206" spans="1:22" x14ac:dyDescent="0.25">
      <c r="A206" s="10" t="str">
        <f>'Municipality Stats'!A206</f>
        <v>205</v>
      </c>
      <c r="B206" s="10" t="str">
        <f>VLOOKUP(A206,'Municipality Stats'!$A$2:$B$273,2,FALSE)</f>
        <v>Town</v>
      </c>
      <c r="C206" s="10">
        <f>VLOOKUP(A206,'Municipality Stats'!$A$2:$C$273,3,FALSE)</f>
        <v>5</v>
      </c>
      <c r="D206" s="4">
        <v>3450</v>
      </c>
      <c r="E206" s="23">
        <f>D206*Controls!$A$2</f>
        <v>690</v>
      </c>
      <c r="F206" s="24">
        <f>D206*Controls!$D$2</f>
        <v>517.5</v>
      </c>
      <c r="G206" s="24">
        <f>D206*Controls!$G$2</f>
        <v>345</v>
      </c>
      <c r="H206" s="2">
        <v>351.9</v>
      </c>
      <c r="I206" s="24">
        <f>D206*Controls!$E$2</f>
        <v>483.00000000000006</v>
      </c>
      <c r="J206" s="2">
        <v>483</v>
      </c>
      <c r="K206" s="24">
        <f>D206*Controls!$B$2</f>
        <v>207</v>
      </c>
      <c r="L206" s="2">
        <v>209.07</v>
      </c>
      <c r="M206" s="24">
        <f>D206*Controls!$C$2</f>
        <v>414</v>
      </c>
      <c r="N206" s="2">
        <v>422.28</v>
      </c>
      <c r="O206" s="24">
        <f>D206*Controls!$F$2</f>
        <v>793.5</v>
      </c>
      <c r="P206" s="2">
        <v>817.31</v>
      </c>
      <c r="Q206" s="24">
        <f t="shared" si="2"/>
        <v>-41.059999999999945</v>
      </c>
      <c r="R206" s="24"/>
      <c r="S206" s="24"/>
      <c r="T206" s="24"/>
      <c r="U206" s="24"/>
      <c r="V206" s="24"/>
    </row>
    <row r="207" spans="1:22" x14ac:dyDescent="0.25">
      <c r="A207" s="10" t="str">
        <f>'Municipality Stats'!A207</f>
        <v>206</v>
      </c>
      <c r="B207" s="10" t="str">
        <f>VLOOKUP(A207,'Municipality Stats'!$A$2:$B$273,2,FALSE)</f>
        <v>Town</v>
      </c>
      <c r="C207" s="10">
        <f>VLOOKUP(A207,'Municipality Stats'!$A$2:$C$273,3,FALSE)</f>
        <v>9</v>
      </c>
      <c r="D207" s="4">
        <v>168250</v>
      </c>
      <c r="E207" s="23">
        <f>D207*Controls!$A$2</f>
        <v>33650</v>
      </c>
      <c r="F207" s="24">
        <f>D207*Controls!$D$2</f>
        <v>25237.5</v>
      </c>
      <c r="G207" s="24">
        <f>D207*Controls!$G$2</f>
        <v>16825</v>
      </c>
      <c r="H207" s="2">
        <v>16993.25</v>
      </c>
      <c r="I207" s="24">
        <f>D207*Controls!$E$2</f>
        <v>23555.000000000004</v>
      </c>
      <c r="J207" s="2">
        <v>22848.35</v>
      </c>
      <c r="K207" s="24">
        <f>D207*Controls!$B$2</f>
        <v>10095</v>
      </c>
      <c r="L207" s="2">
        <v>10095</v>
      </c>
      <c r="M207" s="24">
        <f>D207*Controls!$C$2</f>
        <v>20190</v>
      </c>
      <c r="N207" s="2">
        <v>20593.8</v>
      </c>
      <c r="O207" s="24">
        <f>D207*Controls!$F$2</f>
        <v>38697.5</v>
      </c>
      <c r="P207" s="2">
        <v>37923.550000000003</v>
      </c>
      <c r="Q207" s="24">
        <f t="shared" si="2"/>
        <v>908.54999999998836</v>
      </c>
      <c r="R207" s="24"/>
      <c r="S207" s="24"/>
      <c r="T207" s="24"/>
      <c r="U207" s="24"/>
      <c r="V207" s="24"/>
    </row>
    <row r="208" spans="1:22" x14ac:dyDescent="0.25">
      <c r="A208" s="10" t="str">
        <f>'Municipality Stats'!A208</f>
        <v>207</v>
      </c>
      <c r="B208" s="10" t="str">
        <f>VLOOKUP(A208,'Municipality Stats'!$A$2:$B$273,2,FALSE)</f>
        <v>Town</v>
      </c>
      <c r="C208" s="10">
        <f>VLOOKUP(A208,'Municipality Stats'!$A$2:$C$273,3,FALSE)</f>
        <v>3</v>
      </c>
      <c r="D208" s="4">
        <v>2622375</v>
      </c>
      <c r="E208" s="23">
        <f>D208*Controls!$A$2</f>
        <v>524475</v>
      </c>
      <c r="F208" s="24">
        <f>D208*Controls!$D$2</f>
        <v>393356.25</v>
      </c>
      <c r="G208" s="24">
        <f>D208*Controls!$G$2</f>
        <v>262237.5</v>
      </c>
      <c r="H208" s="2">
        <v>264859.88</v>
      </c>
      <c r="I208" s="24">
        <f>D208*Controls!$E$2</f>
        <v>367132.50000000006</v>
      </c>
      <c r="J208" s="2">
        <v>374475.15</v>
      </c>
      <c r="K208" s="24">
        <f>D208*Controls!$B$2</f>
        <v>157342.5</v>
      </c>
      <c r="L208" s="2">
        <v>158915.93</v>
      </c>
      <c r="M208" s="24">
        <f>D208*Controls!$C$2</f>
        <v>314685</v>
      </c>
      <c r="N208" s="2">
        <v>317831.84999999998</v>
      </c>
      <c r="O208" s="24">
        <f>D208*Controls!$F$2</f>
        <v>603146.25</v>
      </c>
      <c r="P208" s="2">
        <v>597114.79</v>
      </c>
      <c r="Q208" s="24">
        <f t="shared" si="2"/>
        <v>-8653.8499999997439</v>
      </c>
      <c r="R208" s="24"/>
      <c r="S208" s="24"/>
      <c r="T208" s="24"/>
      <c r="U208" s="24"/>
      <c r="V208" s="24"/>
    </row>
    <row r="209" spans="1:22" x14ac:dyDescent="0.25">
      <c r="A209" s="10" t="str">
        <f>'Municipality Stats'!A209</f>
        <v>208</v>
      </c>
      <c r="B209" s="10" t="str">
        <f>VLOOKUP(A209,'Municipality Stats'!$A$2:$B$273,2,FALSE)</f>
        <v>Town</v>
      </c>
      <c r="C209" s="10">
        <f>VLOOKUP(A209,'Municipality Stats'!$A$2:$C$273,3,FALSE)</f>
        <v>4</v>
      </c>
      <c r="D209" s="4">
        <v>50350</v>
      </c>
      <c r="E209" s="23">
        <f>D209*Controls!$A$2</f>
        <v>10070</v>
      </c>
      <c r="F209" s="24">
        <f>D209*Controls!$D$2</f>
        <v>7552.5</v>
      </c>
      <c r="G209" s="24">
        <f>D209*Controls!$G$2</f>
        <v>5035</v>
      </c>
      <c r="H209" s="2">
        <v>5135.7</v>
      </c>
      <c r="I209" s="24">
        <f>D209*Controls!$E$2</f>
        <v>7049.0000000000009</v>
      </c>
      <c r="J209" s="2">
        <v>7260.47</v>
      </c>
      <c r="K209" s="24">
        <f>D209*Controls!$B$2</f>
        <v>3021</v>
      </c>
      <c r="L209" s="2">
        <v>3111.63</v>
      </c>
      <c r="M209" s="24">
        <f>D209*Controls!$C$2</f>
        <v>6042</v>
      </c>
      <c r="N209" s="2">
        <v>6223.26</v>
      </c>
      <c r="O209" s="24">
        <f>D209*Controls!$F$2</f>
        <v>11580.5</v>
      </c>
      <c r="P209" s="2">
        <v>11233.09</v>
      </c>
      <c r="Q209" s="24">
        <f t="shared" si="2"/>
        <v>-236.65000000000327</v>
      </c>
      <c r="R209" s="24"/>
      <c r="S209" s="24"/>
      <c r="T209" s="24"/>
      <c r="U209" s="24"/>
      <c r="V209" s="24"/>
    </row>
    <row r="210" spans="1:22" x14ac:dyDescent="0.25">
      <c r="A210" s="10" t="str">
        <f>'Municipality Stats'!A210</f>
        <v>209</v>
      </c>
      <c r="B210" s="10" t="str">
        <f>VLOOKUP(A210,'Municipality Stats'!$A$2:$B$273,2,FALSE)</f>
        <v>Town</v>
      </c>
      <c r="C210" s="10">
        <f>VLOOKUP(A210,'Municipality Stats'!$A$2:$C$273,3,FALSE)</f>
        <v>8</v>
      </c>
      <c r="D210" s="4">
        <v>190250</v>
      </c>
      <c r="E210" s="23">
        <f>D210*Controls!$A$2</f>
        <v>38050</v>
      </c>
      <c r="F210" s="24">
        <f>D210*Controls!$D$2</f>
        <v>28537.5</v>
      </c>
      <c r="G210" s="24">
        <f>D210*Controls!$G$2</f>
        <v>19025</v>
      </c>
      <c r="H210" s="2">
        <v>18644.5</v>
      </c>
      <c r="I210" s="24">
        <f>D210*Controls!$E$2</f>
        <v>26635.000000000004</v>
      </c>
      <c r="J210" s="2">
        <v>27167.7</v>
      </c>
      <c r="K210" s="24">
        <f>D210*Controls!$B$2</f>
        <v>11415</v>
      </c>
      <c r="L210" s="2">
        <v>11643.3</v>
      </c>
      <c r="M210" s="24">
        <f>D210*Controls!$C$2</f>
        <v>22830</v>
      </c>
      <c r="N210" s="2">
        <v>22601.7</v>
      </c>
      <c r="O210" s="24">
        <f>D210*Controls!$F$2</f>
        <v>43757.5</v>
      </c>
      <c r="P210" s="2">
        <v>44632.65</v>
      </c>
      <c r="Q210" s="24">
        <f t="shared" si="2"/>
        <v>-1027.3499999999985</v>
      </c>
      <c r="R210" s="24"/>
      <c r="S210" s="24"/>
      <c r="T210" s="24"/>
      <c r="U210" s="24"/>
      <c r="V210" s="24"/>
    </row>
    <row r="211" spans="1:22" x14ac:dyDescent="0.25">
      <c r="A211" s="10" t="str">
        <f>'Municipality Stats'!A211</f>
        <v>210</v>
      </c>
      <c r="B211" s="10" t="str">
        <f>VLOOKUP(A211,'Municipality Stats'!$A$2:$B$273,2,FALSE)</f>
        <v>Town</v>
      </c>
      <c r="C211" s="10">
        <f>VLOOKUP(A211,'Municipality Stats'!$A$2:$C$273,3,FALSE)</f>
        <v>5</v>
      </c>
      <c r="D211" s="4">
        <v>32987.5</v>
      </c>
      <c r="E211" s="23">
        <f>D211*Controls!$A$2</f>
        <v>6597.5</v>
      </c>
      <c r="F211" s="24">
        <f>D211*Controls!$D$2</f>
        <v>4948.125</v>
      </c>
      <c r="G211" s="24">
        <f>D211*Controls!$G$2</f>
        <v>3298.75</v>
      </c>
      <c r="H211" s="2">
        <v>3232.78</v>
      </c>
      <c r="I211" s="24">
        <f>D211*Controls!$E$2</f>
        <v>4618.25</v>
      </c>
      <c r="J211" s="2">
        <v>4525.8900000000003</v>
      </c>
      <c r="K211" s="24">
        <f>D211*Controls!$B$2</f>
        <v>1979.25</v>
      </c>
      <c r="L211" s="2">
        <v>1939.67</v>
      </c>
      <c r="M211" s="24">
        <f>D211*Controls!$C$2</f>
        <v>3958.5</v>
      </c>
      <c r="N211" s="2">
        <v>3958.5</v>
      </c>
      <c r="O211" s="24">
        <f>D211*Controls!$F$2</f>
        <v>7587.125</v>
      </c>
      <c r="P211" s="2">
        <v>7435.38</v>
      </c>
      <c r="Q211" s="24">
        <f t="shared" si="2"/>
        <v>349.65500000000156</v>
      </c>
      <c r="R211" s="24"/>
      <c r="S211" s="24"/>
      <c r="T211" s="24"/>
      <c r="U211" s="24"/>
      <c r="V211" s="24"/>
    </row>
    <row r="212" spans="1:22" x14ac:dyDescent="0.25">
      <c r="A212" s="10" t="str">
        <f>'Municipality Stats'!A212</f>
        <v>211</v>
      </c>
      <c r="B212" s="10" t="str">
        <f>VLOOKUP(A212,'Municipality Stats'!$A$2:$B$273,2,FALSE)</f>
        <v>Town</v>
      </c>
      <c r="C212" s="10">
        <f>VLOOKUP(A212,'Municipality Stats'!$A$2:$C$273,3,FALSE)</f>
        <v>0</v>
      </c>
      <c r="D212" s="4">
        <v>165000</v>
      </c>
      <c r="E212" s="23">
        <f>D212*Controls!$A$2</f>
        <v>33000</v>
      </c>
      <c r="F212" s="24">
        <f>D212*Controls!$D$2</f>
        <v>24750</v>
      </c>
      <c r="G212" s="24">
        <f>D212*Controls!$G$2</f>
        <v>16500</v>
      </c>
      <c r="H212" s="2">
        <v>16170</v>
      </c>
      <c r="I212" s="24">
        <f>D212*Controls!$E$2</f>
        <v>23100.000000000004</v>
      </c>
      <c r="J212" s="2">
        <v>23331</v>
      </c>
      <c r="K212" s="24">
        <f>D212*Controls!$B$2</f>
        <v>9900</v>
      </c>
      <c r="L212" s="2">
        <v>9801</v>
      </c>
      <c r="M212" s="24">
        <f>D212*Controls!$C$2</f>
        <v>19800</v>
      </c>
      <c r="N212" s="2">
        <v>19206</v>
      </c>
      <c r="O212" s="24">
        <f>D212*Controls!$F$2</f>
        <v>37950</v>
      </c>
      <c r="P212" s="2">
        <v>38709</v>
      </c>
      <c r="Q212" s="24">
        <f t="shared" si="2"/>
        <v>33</v>
      </c>
      <c r="R212" s="24"/>
      <c r="S212" s="24"/>
      <c r="T212" s="24"/>
      <c r="U212" s="24"/>
      <c r="V212" s="24"/>
    </row>
    <row r="213" spans="1:22" x14ac:dyDescent="0.25">
      <c r="A213" s="10" t="str">
        <f>'Municipality Stats'!A213</f>
        <v>212</v>
      </c>
      <c r="B213" s="10" t="str">
        <f>VLOOKUP(A213,'Municipality Stats'!$A$2:$B$273,2,FALSE)</f>
        <v>Town</v>
      </c>
      <c r="C213" s="10">
        <f>VLOOKUP(A213,'Municipality Stats'!$A$2:$C$273,3,FALSE)</f>
        <v>0</v>
      </c>
      <c r="D213" s="4">
        <v>130625</v>
      </c>
      <c r="E213" s="23">
        <f>D213*Controls!$A$2</f>
        <v>26125</v>
      </c>
      <c r="F213" s="24">
        <f>D213*Controls!$D$2</f>
        <v>19593.75</v>
      </c>
      <c r="G213" s="24">
        <f>D213*Controls!$G$2</f>
        <v>13062.5</v>
      </c>
      <c r="H213" s="2">
        <v>12931.88</v>
      </c>
      <c r="I213" s="24">
        <f>D213*Controls!$E$2</f>
        <v>18287.5</v>
      </c>
      <c r="J213" s="2">
        <v>18104.63</v>
      </c>
      <c r="K213" s="24">
        <f>D213*Controls!$B$2</f>
        <v>7837.5</v>
      </c>
      <c r="L213" s="2">
        <v>7994.25</v>
      </c>
      <c r="M213" s="24">
        <f>D213*Controls!$C$2</f>
        <v>15675</v>
      </c>
      <c r="N213" s="2">
        <v>15204.75</v>
      </c>
      <c r="O213" s="24">
        <f>D213*Controls!$F$2</f>
        <v>30043.75</v>
      </c>
      <c r="P213" s="2">
        <v>30644.63</v>
      </c>
      <c r="Q213" s="24">
        <f t="shared" si="2"/>
        <v>26.109999999989668</v>
      </c>
      <c r="R213" s="24"/>
      <c r="S213" s="24"/>
      <c r="T213" s="24"/>
      <c r="U213" s="24"/>
      <c r="V213" s="24"/>
    </row>
    <row r="214" spans="1:22" x14ac:dyDescent="0.25">
      <c r="A214" s="10" t="str">
        <f>'Municipality Stats'!A214</f>
        <v>213</v>
      </c>
      <c r="B214" s="10" t="str">
        <f>VLOOKUP(A214,'Municipality Stats'!$A$2:$B$273,2,FALSE)</f>
        <v>Town</v>
      </c>
      <c r="C214" s="10">
        <f>VLOOKUP(A214,'Municipality Stats'!$A$2:$C$273,3,FALSE)</f>
        <v>0</v>
      </c>
      <c r="D214" s="4">
        <v>36720</v>
      </c>
      <c r="E214" s="23">
        <f>D214*Controls!$A$2</f>
        <v>7344</v>
      </c>
      <c r="F214" s="24">
        <f>D214*Controls!$D$2</f>
        <v>5508</v>
      </c>
      <c r="G214" s="24">
        <f>D214*Controls!$G$2</f>
        <v>3672</v>
      </c>
      <c r="H214" s="2">
        <v>3782.16</v>
      </c>
      <c r="I214" s="24">
        <f>D214*Controls!$E$2</f>
        <v>5140.8</v>
      </c>
      <c r="J214" s="2">
        <v>4986.58</v>
      </c>
      <c r="K214" s="24">
        <f>D214*Controls!$B$2</f>
        <v>2203.1999999999998</v>
      </c>
      <c r="L214" s="2">
        <v>2269.3000000000002</v>
      </c>
      <c r="M214" s="24">
        <f>D214*Controls!$C$2</f>
        <v>4406.3999999999996</v>
      </c>
      <c r="N214" s="2">
        <v>4362.34</v>
      </c>
      <c r="O214" s="24">
        <f>D214*Controls!$F$2</f>
        <v>8445.6</v>
      </c>
      <c r="P214" s="2">
        <v>8530.06</v>
      </c>
      <c r="Q214" s="24">
        <f t="shared" si="2"/>
        <v>-62.440000000000509</v>
      </c>
      <c r="R214" s="24"/>
      <c r="S214" s="24"/>
      <c r="T214" s="24"/>
      <c r="U214" s="24"/>
      <c r="V214" s="24"/>
    </row>
    <row r="215" spans="1:22" x14ac:dyDescent="0.25">
      <c r="A215" s="10" t="str">
        <f>'Municipality Stats'!A215</f>
        <v>214</v>
      </c>
      <c r="B215" s="10" t="str">
        <f>VLOOKUP(A215,'Municipality Stats'!$A$2:$B$273,2,FALSE)</f>
        <v>City</v>
      </c>
      <c r="C215" s="10">
        <f>VLOOKUP(A215,'Municipality Stats'!$A$2:$C$273,3,FALSE)</f>
        <v>9</v>
      </c>
      <c r="D215" s="4">
        <v>11434450</v>
      </c>
      <c r="E215" s="23">
        <f>D215*Controls!$A$2</f>
        <v>2286890</v>
      </c>
      <c r="F215" s="24">
        <f>D215*Controls!$D$2</f>
        <v>1715167.5</v>
      </c>
      <c r="G215" s="24">
        <f>D215*Controls!$G$2</f>
        <v>1143445</v>
      </c>
      <c r="H215" s="2">
        <v>1143445</v>
      </c>
      <c r="I215" s="24">
        <f>D215*Controls!$E$2</f>
        <v>1600823.0000000002</v>
      </c>
      <c r="J215" s="2">
        <v>1616831.23</v>
      </c>
      <c r="K215" s="24">
        <f>D215*Controls!$B$2</f>
        <v>686067</v>
      </c>
      <c r="L215" s="2">
        <v>672345.66</v>
      </c>
      <c r="M215" s="24">
        <f>D215*Controls!$C$2</f>
        <v>1372134</v>
      </c>
      <c r="N215" s="2">
        <v>1385855.34</v>
      </c>
      <c r="O215" s="24">
        <f>D215*Controls!$F$2</f>
        <v>2629923.5</v>
      </c>
      <c r="P215" s="2">
        <v>2629923.5</v>
      </c>
      <c r="Q215" s="24">
        <f t="shared" si="2"/>
        <v>-16008.230000000447</v>
      </c>
      <c r="R215" s="24"/>
      <c r="S215" s="24"/>
      <c r="T215" s="24"/>
      <c r="U215" s="24"/>
      <c r="V215" s="24"/>
    </row>
    <row r="216" spans="1:22" x14ac:dyDescent="0.25">
      <c r="A216" s="10" t="str">
        <f>'Municipality Stats'!A216</f>
        <v>215</v>
      </c>
      <c r="B216" s="10" t="str">
        <f>VLOOKUP(A216,'Municipality Stats'!$A$2:$B$273,2,FALSE)</f>
        <v>Town</v>
      </c>
      <c r="C216" s="10">
        <f>VLOOKUP(A216,'Municipality Stats'!$A$2:$C$273,3,FALSE)</f>
        <v>6</v>
      </c>
      <c r="D216" s="4">
        <v>143687.5</v>
      </c>
      <c r="E216" s="23">
        <f>D216*Controls!$A$2</f>
        <v>28737.5</v>
      </c>
      <c r="F216" s="24">
        <f>D216*Controls!$D$2</f>
        <v>21553.125</v>
      </c>
      <c r="G216" s="24">
        <f>D216*Controls!$G$2</f>
        <v>14368.75</v>
      </c>
      <c r="H216" s="2">
        <v>14225.06</v>
      </c>
      <c r="I216" s="24">
        <f>D216*Controls!$E$2</f>
        <v>20116.250000000004</v>
      </c>
      <c r="J216" s="2">
        <v>19713.93</v>
      </c>
      <c r="K216" s="24">
        <f>D216*Controls!$B$2</f>
        <v>8621.25</v>
      </c>
      <c r="L216" s="2">
        <v>8879.89</v>
      </c>
      <c r="M216" s="24">
        <f>D216*Controls!$C$2</f>
        <v>17242.5</v>
      </c>
      <c r="N216" s="2">
        <v>17242.5</v>
      </c>
      <c r="O216" s="24">
        <f>D216*Controls!$F$2</f>
        <v>33048.125</v>
      </c>
      <c r="P216" s="2">
        <v>34039.57</v>
      </c>
      <c r="Q216" s="24">
        <f t="shared" si="2"/>
        <v>-704.07499999999709</v>
      </c>
      <c r="R216" s="24"/>
      <c r="S216" s="24"/>
      <c r="T216" s="24"/>
      <c r="U216" s="24"/>
      <c r="V216" s="24"/>
    </row>
    <row r="217" spans="1:22" x14ac:dyDescent="0.25">
      <c r="A217" s="10" t="str">
        <f>'Municipality Stats'!A217</f>
        <v>216</v>
      </c>
      <c r="B217" s="10" t="str">
        <f>VLOOKUP(A217,'Municipality Stats'!$A$2:$B$273,2,FALSE)</f>
        <v>Town</v>
      </c>
      <c r="C217" s="10">
        <f>VLOOKUP(A217,'Municipality Stats'!$A$2:$C$273,3,FALSE)</f>
        <v>1</v>
      </c>
      <c r="D217" s="4">
        <v>19800</v>
      </c>
      <c r="E217" s="23">
        <f>D217*Controls!$A$2</f>
        <v>3960</v>
      </c>
      <c r="F217" s="24">
        <f>D217*Controls!$D$2</f>
        <v>2970</v>
      </c>
      <c r="G217" s="24">
        <f>D217*Controls!$G$2</f>
        <v>1980</v>
      </c>
      <c r="H217" s="2">
        <v>1940.4</v>
      </c>
      <c r="I217" s="24">
        <f>D217*Controls!$E$2</f>
        <v>2772.0000000000005</v>
      </c>
      <c r="J217" s="2">
        <v>2744.28</v>
      </c>
      <c r="K217" s="24">
        <f>D217*Controls!$B$2</f>
        <v>1188</v>
      </c>
      <c r="L217" s="2">
        <v>1188</v>
      </c>
      <c r="M217" s="24">
        <f>D217*Controls!$C$2</f>
        <v>2376</v>
      </c>
      <c r="N217" s="2">
        <v>2352.2399999999998</v>
      </c>
      <c r="O217" s="24">
        <f>D217*Controls!$F$2</f>
        <v>4554</v>
      </c>
      <c r="P217" s="2">
        <v>4599.54</v>
      </c>
      <c r="Q217" s="24">
        <f t="shared" si="2"/>
        <v>45.539999999999964</v>
      </c>
      <c r="R217" s="24"/>
      <c r="S217" s="24"/>
      <c r="T217" s="24"/>
      <c r="U217" s="24"/>
      <c r="V217" s="24"/>
    </row>
    <row r="218" spans="1:22" x14ac:dyDescent="0.25">
      <c r="A218" s="10" t="str">
        <f>'Municipality Stats'!A218</f>
        <v>217</v>
      </c>
      <c r="B218" s="10" t="str">
        <f>VLOOKUP(A218,'Municipality Stats'!$A$2:$B$273,2,FALSE)</f>
        <v>Town</v>
      </c>
      <c r="C218" s="10">
        <f>VLOOKUP(A218,'Municipality Stats'!$A$2:$C$273,3,FALSE)</f>
        <v>5</v>
      </c>
      <c r="D218" s="4">
        <v>20362.5</v>
      </c>
      <c r="E218" s="23">
        <f>D218*Controls!$A$2</f>
        <v>4072.5</v>
      </c>
      <c r="F218" s="24">
        <f>D218*Controls!$D$2</f>
        <v>3054.375</v>
      </c>
      <c r="G218" s="24">
        <f>D218*Controls!$G$2</f>
        <v>2036.25</v>
      </c>
      <c r="H218" s="2">
        <v>2076.98</v>
      </c>
      <c r="I218" s="24">
        <f>D218*Controls!$E$2</f>
        <v>2850.7500000000005</v>
      </c>
      <c r="J218" s="2">
        <v>2850.75</v>
      </c>
      <c r="K218" s="24">
        <f>D218*Controls!$B$2</f>
        <v>1221.75</v>
      </c>
      <c r="L218" s="2">
        <v>1197.32</v>
      </c>
      <c r="M218" s="24">
        <f>D218*Controls!$C$2</f>
        <v>2443.5</v>
      </c>
      <c r="N218" s="2">
        <v>2516.81</v>
      </c>
      <c r="O218" s="24">
        <f>D218*Controls!$F$2</f>
        <v>4683.375</v>
      </c>
      <c r="P218" s="2">
        <v>4542.87</v>
      </c>
      <c r="Q218" s="24">
        <f t="shared" si="2"/>
        <v>50.895000000001346</v>
      </c>
      <c r="R218" s="24"/>
      <c r="S218" s="24"/>
      <c r="T218" s="24"/>
      <c r="U218" s="24"/>
      <c r="V218" s="24"/>
    </row>
    <row r="219" spans="1:22" x14ac:dyDescent="0.25">
      <c r="A219" s="10" t="str">
        <f>'Municipality Stats'!A219</f>
        <v>218</v>
      </c>
      <c r="B219" s="10" t="str">
        <f>VLOOKUP(A219,'Municipality Stats'!$A$2:$B$273,2,FALSE)</f>
        <v>Town</v>
      </c>
      <c r="C219" s="10">
        <f>VLOOKUP(A219,'Municipality Stats'!$A$2:$C$273,3,FALSE)</f>
        <v>9</v>
      </c>
      <c r="D219" s="4">
        <v>69700</v>
      </c>
      <c r="E219" s="23">
        <f>D219*Controls!$A$2</f>
        <v>13940</v>
      </c>
      <c r="F219" s="24">
        <f>D219*Controls!$D$2</f>
        <v>10455</v>
      </c>
      <c r="G219" s="24">
        <f>D219*Controls!$G$2</f>
        <v>6970</v>
      </c>
      <c r="H219" s="2">
        <v>7179.1</v>
      </c>
      <c r="I219" s="24">
        <f>D219*Controls!$E$2</f>
        <v>9758.0000000000018</v>
      </c>
      <c r="J219" s="2">
        <v>9758</v>
      </c>
      <c r="K219" s="24">
        <f>D219*Controls!$B$2</f>
        <v>4182</v>
      </c>
      <c r="L219" s="2">
        <v>4223.82</v>
      </c>
      <c r="M219" s="24">
        <f>D219*Controls!$C$2</f>
        <v>8364</v>
      </c>
      <c r="N219" s="2">
        <v>8614.92</v>
      </c>
      <c r="O219" s="24">
        <f>D219*Controls!$F$2</f>
        <v>16031</v>
      </c>
      <c r="P219" s="2">
        <v>16351.62</v>
      </c>
      <c r="Q219" s="24">
        <f t="shared" si="2"/>
        <v>-822.45999999999913</v>
      </c>
      <c r="R219" s="24"/>
      <c r="S219" s="24"/>
      <c r="T219" s="24"/>
      <c r="U219" s="24"/>
      <c r="V219" s="24"/>
    </row>
    <row r="220" spans="1:22" x14ac:dyDescent="0.25">
      <c r="A220" s="10" t="str">
        <f>'Municipality Stats'!A220</f>
        <v>219</v>
      </c>
      <c r="B220" s="10" t="str">
        <f>VLOOKUP(A220,'Municipality Stats'!$A$2:$B$273,2,FALSE)</f>
        <v>Town</v>
      </c>
      <c r="C220" s="10">
        <f>VLOOKUP(A220,'Municipality Stats'!$A$2:$C$273,3,FALSE)</f>
        <v>4</v>
      </c>
      <c r="D220" s="4">
        <v>15157280</v>
      </c>
      <c r="E220" s="23">
        <f>D220*Controls!$A$2</f>
        <v>3031456</v>
      </c>
      <c r="F220" s="24">
        <f>D220*Controls!$D$2</f>
        <v>2273592</v>
      </c>
      <c r="G220" s="24">
        <f>D220*Controls!$G$2</f>
        <v>1515728</v>
      </c>
      <c r="H220" s="2">
        <v>1500570.72</v>
      </c>
      <c r="I220" s="24">
        <f>D220*Controls!$E$2</f>
        <v>2122019.2000000002</v>
      </c>
      <c r="J220" s="2">
        <v>2058358.62</v>
      </c>
      <c r="K220" s="24">
        <f>D220*Controls!$B$2</f>
        <v>909436.79999999993</v>
      </c>
      <c r="L220" s="2">
        <v>918531.17</v>
      </c>
      <c r="M220" s="24">
        <f>D220*Controls!$C$2</f>
        <v>1818873.5999999999</v>
      </c>
      <c r="N220" s="2">
        <v>1873439.81</v>
      </c>
      <c r="O220" s="24">
        <f>D220*Controls!$F$2</f>
        <v>3486174.4000000004</v>
      </c>
      <c r="P220" s="2">
        <v>3451312.66</v>
      </c>
      <c r="Q220" s="24">
        <f t="shared" si="2"/>
        <v>50019.020000000019</v>
      </c>
      <c r="R220" s="24"/>
      <c r="S220" s="24"/>
      <c r="T220" s="24"/>
      <c r="U220" s="24"/>
      <c r="V220" s="24"/>
    </row>
    <row r="221" spans="1:22" x14ac:dyDescent="0.25">
      <c r="A221" s="10" t="str">
        <f>'Municipality Stats'!A221</f>
        <v>220</v>
      </c>
      <c r="B221" s="10" t="str">
        <f>VLOOKUP(A221,'Municipality Stats'!$A$2:$B$273,2,FALSE)</f>
        <v>Town</v>
      </c>
      <c r="C221" s="10">
        <f>VLOOKUP(A221,'Municipality Stats'!$A$2:$C$273,3,FALSE)</f>
        <v>9</v>
      </c>
      <c r="D221" s="4">
        <v>39462.5</v>
      </c>
      <c r="E221" s="23">
        <f>D221*Controls!$A$2</f>
        <v>7892.5</v>
      </c>
      <c r="F221" s="24">
        <f>D221*Controls!$D$2</f>
        <v>5919.375</v>
      </c>
      <c r="G221" s="24">
        <f>D221*Controls!$G$2</f>
        <v>3946.25</v>
      </c>
      <c r="H221" s="2">
        <v>4064.64</v>
      </c>
      <c r="I221" s="24">
        <f>D221*Controls!$E$2</f>
        <v>5524.7500000000009</v>
      </c>
      <c r="J221" s="2">
        <v>5414.26</v>
      </c>
      <c r="K221" s="24">
        <f>D221*Controls!$B$2</f>
        <v>2367.75</v>
      </c>
      <c r="L221" s="2">
        <v>2367.75</v>
      </c>
      <c r="M221" s="24">
        <f>D221*Controls!$C$2</f>
        <v>4735.5</v>
      </c>
      <c r="N221" s="2">
        <v>4735.5</v>
      </c>
      <c r="O221" s="24">
        <f>D221*Controls!$F$2</f>
        <v>9076.375</v>
      </c>
      <c r="P221" s="2">
        <v>9076.3799999999992</v>
      </c>
      <c r="Q221" s="24">
        <f t="shared" si="2"/>
        <v>-7.9049999999988358</v>
      </c>
      <c r="R221" s="24"/>
      <c r="S221" s="24"/>
      <c r="T221" s="24"/>
      <c r="U221" s="24"/>
      <c r="V221" s="24"/>
    </row>
    <row r="222" spans="1:22" x14ac:dyDescent="0.25">
      <c r="A222" s="10" t="str">
        <f>'Municipality Stats'!A222</f>
        <v>221</v>
      </c>
      <c r="B222" s="10" t="str">
        <f>VLOOKUP(A222,'Municipality Stats'!$A$2:$B$273,2,FALSE)</f>
        <v>Town</v>
      </c>
      <c r="C222" s="10">
        <f>VLOOKUP(A222,'Municipality Stats'!$A$2:$C$273,3,FALSE)</f>
        <v>5</v>
      </c>
      <c r="D222" s="4">
        <v>18525</v>
      </c>
      <c r="E222" s="23">
        <f>D222*Controls!$A$2</f>
        <v>3705</v>
      </c>
      <c r="F222" s="24">
        <f>D222*Controls!$D$2</f>
        <v>2778.75</v>
      </c>
      <c r="G222" s="24">
        <f>D222*Controls!$G$2</f>
        <v>1852.5</v>
      </c>
      <c r="H222" s="2">
        <v>1796.93</v>
      </c>
      <c r="I222" s="24">
        <f>D222*Controls!$E$2</f>
        <v>2593.5000000000005</v>
      </c>
      <c r="J222" s="2">
        <v>2541.63</v>
      </c>
      <c r="K222" s="24">
        <f>D222*Controls!$B$2</f>
        <v>1111.5</v>
      </c>
      <c r="L222" s="2">
        <v>1122.6199999999999</v>
      </c>
      <c r="M222" s="24">
        <f>D222*Controls!$C$2</f>
        <v>2223</v>
      </c>
      <c r="N222" s="2">
        <v>2289.69</v>
      </c>
      <c r="O222" s="24">
        <f>D222*Controls!$F$2</f>
        <v>4260.75</v>
      </c>
      <c r="P222" s="2">
        <v>4175.54</v>
      </c>
      <c r="Q222" s="24">
        <f t="shared" si="2"/>
        <v>114.83999999999924</v>
      </c>
      <c r="R222" s="24"/>
      <c r="S222" s="24"/>
      <c r="T222" s="24"/>
      <c r="U222" s="24"/>
      <c r="V222" s="24"/>
    </row>
    <row r="223" spans="1:22" x14ac:dyDescent="0.25">
      <c r="A223" s="10" t="str">
        <f>'Municipality Stats'!A223</f>
        <v>222</v>
      </c>
      <c r="B223" s="10" t="str">
        <f>VLOOKUP(A223,'Municipality Stats'!$A$2:$B$273,2,FALSE)</f>
        <v>Town</v>
      </c>
      <c r="C223" s="10">
        <f>VLOOKUP(A223,'Municipality Stats'!$A$2:$C$273,3,FALSE)</f>
        <v>3</v>
      </c>
      <c r="D223" s="4">
        <v>73237.5</v>
      </c>
      <c r="E223" s="23">
        <f>D223*Controls!$A$2</f>
        <v>14647.5</v>
      </c>
      <c r="F223" s="24">
        <f>D223*Controls!$D$2</f>
        <v>10985.625</v>
      </c>
      <c r="G223" s="24">
        <f>D223*Controls!$G$2</f>
        <v>7323.75</v>
      </c>
      <c r="H223" s="2">
        <v>7177.28</v>
      </c>
      <c r="I223" s="24">
        <f>D223*Controls!$E$2</f>
        <v>10253.250000000002</v>
      </c>
      <c r="J223" s="2">
        <v>10150.719999999999</v>
      </c>
      <c r="K223" s="24">
        <f>D223*Controls!$B$2</f>
        <v>4394.25</v>
      </c>
      <c r="L223" s="2">
        <v>4526.08</v>
      </c>
      <c r="M223" s="24">
        <f>D223*Controls!$C$2</f>
        <v>8788.5</v>
      </c>
      <c r="N223" s="2">
        <v>8788.5</v>
      </c>
      <c r="O223" s="24">
        <f>D223*Controls!$F$2</f>
        <v>16844.625</v>
      </c>
      <c r="P223" s="2">
        <v>16507.73</v>
      </c>
      <c r="Q223" s="24">
        <f t="shared" si="2"/>
        <v>454.06499999999869</v>
      </c>
      <c r="R223" s="24"/>
      <c r="S223" s="24"/>
      <c r="T223" s="24"/>
      <c r="U223" s="24"/>
      <c r="V223" s="24"/>
    </row>
    <row r="224" spans="1:22" x14ac:dyDescent="0.25">
      <c r="A224" s="10" t="str">
        <f>'Municipality Stats'!A224</f>
        <v>223</v>
      </c>
      <c r="B224" s="10" t="str">
        <f>VLOOKUP(A224,'Municipality Stats'!$A$2:$B$273,2,FALSE)</f>
        <v>Town</v>
      </c>
      <c r="C224" s="10">
        <f>VLOOKUP(A224,'Municipality Stats'!$A$2:$C$273,3,FALSE)</f>
        <v>9</v>
      </c>
      <c r="D224" s="4">
        <v>9625</v>
      </c>
      <c r="E224" s="23">
        <f>D224*Controls!$A$2</f>
        <v>1925</v>
      </c>
      <c r="F224" s="24">
        <f>D224*Controls!$D$2</f>
        <v>1443.75</v>
      </c>
      <c r="G224" s="24">
        <f>D224*Controls!$G$2</f>
        <v>962.5</v>
      </c>
      <c r="H224" s="2">
        <v>962.5</v>
      </c>
      <c r="I224" s="24">
        <f>D224*Controls!$E$2</f>
        <v>1347.5000000000002</v>
      </c>
      <c r="J224" s="2">
        <v>1307.08</v>
      </c>
      <c r="K224" s="24">
        <f>D224*Controls!$B$2</f>
        <v>577.5</v>
      </c>
      <c r="L224" s="2">
        <v>560.17999999999995</v>
      </c>
      <c r="M224" s="24">
        <f>D224*Controls!$C$2</f>
        <v>1155</v>
      </c>
      <c r="N224" s="2">
        <v>1155</v>
      </c>
      <c r="O224" s="24">
        <f>D224*Controls!$F$2</f>
        <v>2213.75</v>
      </c>
      <c r="P224" s="2">
        <v>2280.16</v>
      </c>
      <c r="Q224" s="24">
        <f t="shared" si="2"/>
        <v>-8.669999999999618</v>
      </c>
      <c r="R224" s="24"/>
      <c r="S224" s="24"/>
      <c r="T224" s="24"/>
      <c r="U224" s="24"/>
      <c r="V224" s="24"/>
    </row>
    <row r="225" spans="1:22" x14ac:dyDescent="0.25">
      <c r="A225" s="10" t="str">
        <f>'Municipality Stats'!A225</f>
        <v>224</v>
      </c>
      <c r="B225" s="10" t="str">
        <f>VLOOKUP(A225,'Municipality Stats'!$A$2:$B$273,2,FALSE)</f>
        <v>Town</v>
      </c>
      <c r="C225" s="10">
        <f>VLOOKUP(A225,'Municipality Stats'!$A$2:$C$273,3,FALSE)</f>
        <v>0</v>
      </c>
      <c r="D225" s="4">
        <v>5750</v>
      </c>
      <c r="E225" s="23">
        <f>D225*Controls!$A$2</f>
        <v>1150</v>
      </c>
      <c r="F225" s="24">
        <f>D225*Controls!$D$2</f>
        <v>862.5</v>
      </c>
      <c r="G225" s="24">
        <f>D225*Controls!$G$2</f>
        <v>575</v>
      </c>
      <c r="H225" s="2">
        <v>580.75</v>
      </c>
      <c r="I225" s="24">
        <f>D225*Controls!$E$2</f>
        <v>805.00000000000011</v>
      </c>
      <c r="J225" s="2">
        <v>796.95</v>
      </c>
      <c r="K225" s="24">
        <f>D225*Controls!$B$2</f>
        <v>345</v>
      </c>
      <c r="L225" s="2">
        <v>355.35</v>
      </c>
      <c r="M225" s="24">
        <f>D225*Controls!$C$2</f>
        <v>690</v>
      </c>
      <c r="N225" s="2">
        <v>710.7</v>
      </c>
      <c r="O225" s="24">
        <f>D225*Controls!$F$2</f>
        <v>1322.5</v>
      </c>
      <c r="P225" s="2">
        <v>1282.83</v>
      </c>
      <c r="Q225" s="24">
        <f t="shared" si="2"/>
        <v>10.9200000000003</v>
      </c>
      <c r="R225" s="24"/>
      <c r="S225" s="24"/>
      <c r="T225" s="24"/>
      <c r="U225" s="24"/>
      <c r="V225" s="24"/>
    </row>
    <row r="226" spans="1:22" x14ac:dyDescent="0.25">
      <c r="A226" s="10" t="str">
        <f>'Municipality Stats'!A226</f>
        <v>225</v>
      </c>
      <c r="B226" s="10" t="str">
        <f>VLOOKUP(A226,'Municipality Stats'!$A$2:$B$273,2,FALSE)</f>
        <v>Town</v>
      </c>
      <c r="C226" s="10">
        <f>VLOOKUP(A226,'Municipality Stats'!$A$2:$C$273,3,FALSE)</f>
        <v>5</v>
      </c>
      <c r="D226" s="4">
        <v>349000</v>
      </c>
      <c r="E226" s="23">
        <f>D226*Controls!$A$2</f>
        <v>69800</v>
      </c>
      <c r="F226" s="24">
        <f>D226*Controls!$D$2</f>
        <v>52350</v>
      </c>
      <c r="G226" s="24">
        <f>D226*Controls!$G$2</f>
        <v>34900</v>
      </c>
      <c r="H226" s="2">
        <v>35947</v>
      </c>
      <c r="I226" s="24">
        <f>D226*Controls!$E$2</f>
        <v>48860.000000000007</v>
      </c>
      <c r="J226" s="2">
        <v>48371.4</v>
      </c>
      <c r="K226" s="24">
        <f>D226*Controls!$B$2</f>
        <v>20940</v>
      </c>
      <c r="L226" s="2">
        <v>20521.2</v>
      </c>
      <c r="M226" s="24">
        <f>D226*Controls!$C$2</f>
        <v>41880</v>
      </c>
      <c r="N226" s="2">
        <v>40623.599999999999</v>
      </c>
      <c r="O226" s="24">
        <f>D226*Controls!$F$2</f>
        <v>80270</v>
      </c>
      <c r="P226" s="2">
        <v>79467.3</v>
      </c>
      <c r="Q226" s="24">
        <f t="shared" si="2"/>
        <v>1919.5000000000146</v>
      </c>
      <c r="R226" s="24"/>
      <c r="S226" s="24"/>
      <c r="T226" s="24"/>
      <c r="U226" s="24"/>
      <c r="V226" s="24"/>
    </row>
    <row r="227" spans="1:22" x14ac:dyDescent="0.25">
      <c r="A227" s="10" t="str">
        <f>'Municipality Stats'!A227</f>
        <v>226</v>
      </c>
      <c r="B227" s="10" t="str">
        <f>VLOOKUP(A227,'Municipality Stats'!$A$2:$B$273,2,FALSE)</f>
        <v>Town</v>
      </c>
      <c r="C227" s="10">
        <f>VLOOKUP(A227,'Municipality Stats'!$A$2:$C$273,3,FALSE)</f>
        <v>8</v>
      </c>
      <c r="D227" s="4">
        <v>3090432</v>
      </c>
      <c r="E227" s="23">
        <f>D227*Controls!$A$2</f>
        <v>618086.40000000002</v>
      </c>
      <c r="F227" s="24">
        <f>D227*Controls!$D$2</f>
        <v>463564.79999999999</v>
      </c>
      <c r="G227" s="24">
        <f>D227*Controls!$G$2</f>
        <v>309043.20000000001</v>
      </c>
      <c r="H227" s="2">
        <v>309043.20000000001</v>
      </c>
      <c r="I227" s="24">
        <f>D227*Controls!$E$2</f>
        <v>432660.48000000004</v>
      </c>
      <c r="J227" s="2">
        <v>419680.67</v>
      </c>
      <c r="K227" s="24">
        <f>D227*Controls!$B$2</f>
        <v>185425.91999999998</v>
      </c>
      <c r="L227" s="2">
        <v>181717.4</v>
      </c>
      <c r="M227" s="24">
        <f>D227*Controls!$C$2</f>
        <v>370851.83999999997</v>
      </c>
      <c r="N227" s="2">
        <v>381977.4</v>
      </c>
      <c r="O227" s="24">
        <f>D227*Controls!$F$2</f>
        <v>710799.35999999999</v>
      </c>
      <c r="P227" s="2">
        <v>696583.37</v>
      </c>
      <c r="Q227" s="24">
        <f t="shared" si="2"/>
        <v>19778.760000000242</v>
      </c>
      <c r="R227" s="24"/>
      <c r="S227" s="24"/>
      <c r="T227" s="24"/>
      <c r="U227" s="24"/>
      <c r="V227" s="24"/>
    </row>
    <row r="228" spans="1:22" x14ac:dyDescent="0.25">
      <c r="A228" s="10" t="str">
        <f>'Municipality Stats'!A228</f>
        <v>227</v>
      </c>
      <c r="B228" s="10" t="str">
        <f>VLOOKUP(A228,'Municipality Stats'!$A$2:$B$273,2,FALSE)</f>
        <v>Town</v>
      </c>
      <c r="C228" s="10">
        <f>VLOOKUP(A228,'Municipality Stats'!$A$2:$C$273,3,FALSE)</f>
        <v>5</v>
      </c>
      <c r="D228" s="4">
        <v>50050</v>
      </c>
      <c r="E228" s="23">
        <f>D228*Controls!$A$2</f>
        <v>10010</v>
      </c>
      <c r="F228" s="24">
        <f>D228*Controls!$D$2</f>
        <v>7507.5</v>
      </c>
      <c r="G228" s="24">
        <f>D228*Controls!$G$2</f>
        <v>5005</v>
      </c>
      <c r="H228" s="2">
        <v>5005</v>
      </c>
      <c r="I228" s="24">
        <f>D228*Controls!$E$2</f>
        <v>7007.0000000000009</v>
      </c>
      <c r="J228" s="2">
        <v>6796.79</v>
      </c>
      <c r="K228" s="24">
        <f>D228*Controls!$B$2</f>
        <v>3003</v>
      </c>
      <c r="L228" s="2">
        <v>3093.09</v>
      </c>
      <c r="M228" s="24">
        <f>D228*Controls!$C$2</f>
        <v>6006</v>
      </c>
      <c r="N228" s="2">
        <v>6006</v>
      </c>
      <c r="O228" s="24">
        <f>D228*Controls!$F$2</f>
        <v>11511.5</v>
      </c>
      <c r="P228" s="2">
        <v>11396.39</v>
      </c>
      <c r="Q228" s="24">
        <f t="shared" si="2"/>
        <v>235.22999999999956</v>
      </c>
      <c r="R228" s="24"/>
      <c r="S228" s="24"/>
      <c r="T228" s="24"/>
      <c r="U228" s="24"/>
      <c r="V228" s="24"/>
    </row>
    <row r="229" spans="1:22" x14ac:dyDescent="0.25">
      <c r="A229" s="10" t="str">
        <f>'Municipality Stats'!A229</f>
        <v>228</v>
      </c>
      <c r="B229" s="10" t="str">
        <f>VLOOKUP(A229,'Municipality Stats'!$A$2:$B$273,2,FALSE)</f>
        <v>Town</v>
      </c>
      <c r="C229" s="10">
        <f>VLOOKUP(A229,'Municipality Stats'!$A$2:$C$273,3,FALSE)</f>
        <v>6</v>
      </c>
      <c r="D229" s="4">
        <v>87750</v>
      </c>
      <c r="E229" s="23">
        <f>D229*Controls!$A$2</f>
        <v>17550</v>
      </c>
      <c r="F229" s="24">
        <f>D229*Controls!$D$2</f>
        <v>13162.5</v>
      </c>
      <c r="G229" s="24">
        <f>D229*Controls!$G$2</f>
        <v>8775</v>
      </c>
      <c r="H229" s="2">
        <v>8862.75</v>
      </c>
      <c r="I229" s="24">
        <f>D229*Controls!$E$2</f>
        <v>12285.000000000002</v>
      </c>
      <c r="J229" s="2">
        <v>12530.7</v>
      </c>
      <c r="K229" s="24">
        <f>D229*Controls!$B$2</f>
        <v>5265</v>
      </c>
      <c r="L229" s="2">
        <v>5212.3500000000004</v>
      </c>
      <c r="M229" s="24">
        <f>D229*Controls!$C$2</f>
        <v>10530</v>
      </c>
      <c r="N229" s="2">
        <v>10424.700000000001</v>
      </c>
      <c r="O229" s="24">
        <f>D229*Controls!$F$2</f>
        <v>20182.5</v>
      </c>
      <c r="P229" s="2">
        <v>20182.5</v>
      </c>
      <c r="Q229" s="24">
        <f t="shared" si="2"/>
        <v>-175.49999999999636</v>
      </c>
      <c r="R229" s="24"/>
      <c r="S229" s="24"/>
      <c r="T229" s="24"/>
      <c r="U229" s="24"/>
      <c r="V229" s="24"/>
    </row>
    <row r="230" spans="1:22" x14ac:dyDescent="0.25">
      <c r="A230" s="10" t="str">
        <f>'Municipality Stats'!A230</f>
        <v>229</v>
      </c>
      <c r="B230" s="10" t="str">
        <f>VLOOKUP(A230,'Municipality Stats'!$A$2:$B$273,2,FALSE)</f>
        <v>Town</v>
      </c>
      <c r="C230" s="10">
        <f>VLOOKUP(A230,'Municipality Stats'!$A$2:$C$273,3,FALSE)</f>
        <v>1</v>
      </c>
      <c r="D230" s="4">
        <v>1251000</v>
      </c>
      <c r="E230" s="23">
        <f>D230*Controls!$A$2</f>
        <v>250200</v>
      </c>
      <c r="F230" s="24">
        <f>D230*Controls!$D$2</f>
        <v>187650</v>
      </c>
      <c r="G230" s="24">
        <f>D230*Controls!$G$2</f>
        <v>125100</v>
      </c>
      <c r="H230" s="2">
        <v>126351</v>
      </c>
      <c r="I230" s="24">
        <f>D230*Controls!$E$2</f>
        <v>175140.00000000003</v>
      </c>
      <c r="J230" s="2">
        <v>171637.2</v>
      </c>
      <c r="K230" s="24">
        <f>D230*Controls!$B$2</f>
        <v>75060</v>
      </c>
      <c r="L230" s="2">
        <v>75810.600000000006</v>
      </c>
      <c r="M230" s="24">
        <f>D230*Controls!$C$2</f>
        <v>150120</v>
      </c>
      <c r="N230" s="2">
        <v>148618.79999999999</v>
      </c>
      <c r="O230" s="24">
        <f>D230*Controls!$F$2</f>
        <v>287730</v>
      </c>
      <c r="P230" s="2">
        <v>287730</v>
      </c>
      <c r="Q230" s="24">
        <f t="shared" si="2"/>
        <v>3002.3999999999651</v>
      </c>
      <c r="R230" s="24"/>
      <c r="S230" s="24"/>
      <c r="T230" s="24"/>
      <c r="U230" s="24"/>
      <c r="V230" s="24"/>
    </row>
    <row r="231" spans="1:22" x14ac:dyDescent="0.25">
      <c r="A231" s="10" t="str">
        <f>'Municipality Stats'!A231</f>
        <v>230</v>
      </c>
      <c r="B231" s="10" t="str">
        <f>VLOOKUP(A231,'Municipality Stats'!$A$2:$B$273,2,FALSE)</f>
        <v>Town</v>
      </c>
      <c r="C231" s="10">
        <f>VLOOKUP(A231,'Municipality Stats'!$A$2:$C$273,3,FALSE)</f>
        <v>0</v>
      </c>
      <c r="D231" s="4">
        <v>35337.5</v>
      </c>
      <c r="E231" s="23">
        <f>D231*Controls!$A$2</f>
        <v>7067.5</v>
      </c>
      <c r="F231" s="24">
        <f>D231*Controls!$D$2</f>
        <v>5300.625</v>
      </c>
      <c r="G231" s="24">
        <f>D231*Controls!$G$2</f>
        <v>3533.75</v>
      </c>
      <c r="H231" s="2">
        <v>3498.41</v>
      </c>
      <c r="I231" s="24">
        <f>D231*Controls!$E$2</f>
        <v>4947.2500000000009</v>
      </c>
      <c r="J231" s="2">
        <v>4848.3100000000004</v>
      </c>
      <c r="K231" s="24">
        <f>D231*Controls!$B$2</f>
        <v>2120.25</v>
      </c>
      <c r="L231" s="2">
        <v>2183.86</v>
      </c>
      <c r="M231" s="24">
        <f>D231*Controls!$C$2</f>
        <v>4240.5</v>
      </c>
      <c r="N231" s="2">
        <v>4367.72</v>
      </c>
      <c r="O231" s="24">
        <f>D231*Controls!$F$2</f>
        <v>8127.625</v>
      </c>
      <c r="P231" s="2">
        <v>8127.63</v>
      </c>
      <c r="Q231" s="24">
        <f t="shared" si="2"/>
        <v>-56.55500000000211</v>
      </c>
      <c r="R231" s="24"/>
      <c r="S231" s="24"/>
      <c r="T231" s="24"/>
      <c r="U231" s="24"/>
      <c r="V231" s="24"/>
    </row>
    <row r="232" spans="1:22" x14ac:dyDescent="0.25">
      <c r="A232" s="10" t="str">
        <f>'Municipality Stats'!A232</f>
        <v>231</v>
      </c>
      <c r="B232" s="10" t="str">
        <f>VLOOKUP(A232,'Municipality Stats'!$A$2:$B$273,2,FALSE)</f>
        <v>Town</v>
      </c>
      <c r="C232" s="10">
        <f>VLOOKUP(A232,'Municipality Stats'!$A$2:$C$273,3,FALSE)</f>
        <v>2</v>
      </c>
      <c r="D232" s="4">
        <v>22560</v>
      </c>
      <c r="E232" s="23">
        <f>D232*Controls!$A$2</f>
        <v>4512</v>
      </c>
      <c r="F232" s="24">
        <f>D232*Controls!$D$2</f>
        <v>3384</v>
      </c>
      <c r="G232" s="24">
        <f>D232*Controls!$G$2</f>
        <v>2256</v>
      </c>
      <c r="H232" s="2">
        <v>2188.3200000000002</v>
      </c>
      <c r="I232" s="24">
        <f>D232*Controls!$E$2</f>
        <v>3158.4</v>
      </c>
      <c r="J232" s="2">
        <v>3253.15</v>
      </c>
      <c r="K232" s="24">
        <f>D232*Controls!$B$2</f>
        <v>1353.6</v>
      </c>
      <c r="L232" s="2">
        <v>1353.6</v>
      </c>
      <c r="M232" s="24">
        <f>D232*Controls!$C$2</f>
        <v>2707.2</v>
      </c>
      <c r="N232" s="2">
        <v>2788.42</v>
      </c>
      <c r="O232" s="24">
        <f>D232*Controls!$F$2</f>
        <v>5188.8</v>
      </c>
      <c r="P232" s="2">
        <v>5240.6899999999996</v>
      </c>
      <c r="Q232" s="24">
        <f t="shared" si="2"/>
        <v>-160.17999999999938</v>
      </c>
      <c r="R232" s="24"/>
      <c r="S232" s="24"/>
      <c r="T232" s="24"/>
      <c r="U232" s="24"/>
      <c r="V232" s="24"/>
    </row>
    <row r="233" spans="1:22" x14ac:dyDescent="0.25">
      <c r="A233" s="10" t="str">
        <f>'Municipality Stats'!A233</f>
        <v>232</v>
      </c>
      <c r="B233" s="10" t="str">
        <f>VLOOKUP(A233,'Municipality Stats'!$A$2:$B$273,2,FALSE)</f>
        <v>Town</v>
      </c>
      <c r="C233" s="10">
        <f>VLOOKUP(A233,'Municipality Stats'!$A$2:$C$273,3,FALSE)</f>
        <v>2</v>
      </c>
      <c r="D233" s="4">
        <v>261225</v>
      </c>
      <c r="E233" s="23">
        <f>D233*Controls!$A$2</f>
        <v>52245</v>
      </c>
      <c r="F233" s="24">
        <f>D233*Controls!$D$2</f>
        <v>39183.75</v>
      </c>
      <c r="G233" s="24">
        <f>D233*Controls!$G$2</f>
        <v>26122.5</v>
      </c>
      <c r="H233" s="2">
        <v>26906.18</v>
      </c>
      <c r="I233" s="24">
        <f>D233*Controls!$E$2</f>
        <v>36571.5</v>
      </c>
      <c r="J233" s="2">
        <v>35474.36</v>
      </c>
      <c r="K233" s="24">
        <f>D233*Controls!$B$2</f>
        <v>15673.5</v>
      </c>
      <c r="L233" s="2">
        <v>16143.71</v>
      </c>
      <c r="M233" s="24">
        <f>D233*Controls!$C$2</f>
        <v>31347</v>
      </c>
      <c r="N233" s="2">
        <v>31660.47</v>
      </c>
      <c r="O233" s="24">
        <f>D233*Controls!$F$2</f>
        <v>60081.75</v>
      </c>
      <c r="P233" s="2">
        <v>59480.93</v>
      </c>
      <c r="Q233" s="24">
        <f t="shared" si="2"/>
        <v>130.59999999999854</v>
      </c>
      <c r="R233" s="24"/>
      <c r="S233" s="24"/>
      <c r="T233" s="24"/>
      <c r="U233" s="24"/>
      <c r="V233" s="24"/>
    </row>
    <row r="234" spans="1:22" x14ac:dyDescent="0.25">
      <c r="A234" s="10" t="str">
        <f>'Municipality Stats'!A234</f>
        <v>233</v>
      </c>
      <c r="B234" s="10" t="str">
        <f>VLOOKUP(A234,'Municipality Stats'!$A$2:$B$273,2,FALSE)</f>
        <v>Town</v>
      </c>
      <c r="C234" s="10">
        <f>VLOOKUP(A234,'Municipality Stats'!$A$2:$C$273,3,FALSE)</f>
        <v>5</v>
      </c>
      <c r="D234" s="4">
        <v>123480</v>
      </c>
      <c r="E234" s="23">
        <f>D234*Controls!$A$2</f>
        <v>24696</v>
      </c>
      <c r="F234" s="24">
        <f>D234*Controls!$D$2</f>
        <v>18522</v>
      </c>
      <c r="G234" s="24">
        <f>D234*Controls!$G$2</f>
        <v>12348</v>
      </c>
      <c r="H234" s="2">
        <v>11977.56</v>
      </c>
      <c r="I234" s="24">
        <f>D234*Controls!$E$2</f>
        <v>17287.2</v>
      </c>
      <c r="J234" s="2">
        <v>16768.580000000002</v>
      </c>
      <c r="K234" s="24">
        <f>D234*Controls!$B$2</f>
        <v>7408.7999999999993</v>
      </c>
      <c r="L234" s="2">
        <v>7186.54</v>
      </c>
      <c r="M234" s="24">
        <f>D234*Controls!$C$2</f>
        <v>14817.599999999999</v>
      </c>
      <c r="N234" s="2">
        <v>15262.13</v>
      </c>
      <c r="O234" s="24">
        <f>D234*Controls!$F$2</f>
        <v>28400.400000000001</v>
      </c>
      <c r="P234" s="2">
        <v>29252.41</v>
      </c>
      <c r="Q234" s="24">
        <f t="shared" si="2"/>
        <v>-185.21999999999753</v>
      </c>
      <c r="R234" s="24"/>
      <c r="S234" s="24"/>
      <c r="T234" s="24"/>
      <c r="U234" s="24"/>
      <c r="V234" s="24"/>
    </row>
    <row r="235" spans="1:22" x14ac:dyDescent="0.25">
      <c r="A235" s="10" t="str">
        <f>'Municipality Stats'!A235</f>
        <v>234</v>
      </c>
      <c r="B235" s="10" t="str">
        <f>VLOOKUP(A235,'Municipality Stats'!$A$2:$B$273,2,FALSE)</f>
        <v>Town</v>
      </c>
      <c r="C235" s="10">
        <f>VLOOKUP(A235,'Municipality Stats'!$A$2:$C$273,3,FALSE)</f>
        <v>4</v>
      </c>
      <c r="D235" s="4">
        <v>82912.5</v>
      </c>
      <c r="E235" s="23">
        <f>D235*Controls!$A$2</f>
        <v>16582.5</v>
      </c>
      <c r="F235" s="24">
        <f>D235*Controls!$D$2</f>
        <v>12436.875</v>
      </c>
      <c r="G235" s="24">
        <f>D235*Controls!$G$2</f>
        <v>8291.25</v>
      </c>
      <c r="H235" s="2">
        <v>8125.43</v>
      </c>
      <c r="I235" s="24">
        <f>D235*Controls!$E$2</f>
        <v>11607.750000000002</v>
      </c>
      <c r="J235" s="2">
        <v>11375.6</v>
      </c>
      <c r="K235" s="24">
        <f>D235*Controls!$B$2</f>
        <v>4974.75</v>
      </c>
      <c r="L235" s="2">
        <v>4925</v>
      </c>
      <c r="M235" s="24">
        <f>D235*Controls!$C$2</f>
        <v>9949.5</v>
      </c>
      <c r="N235" s="2">
        <v>10247.99</v>
      </c>
      <c r="O235" s="24">
        <f>D235*Controls!$F$2</f>
        <v>19069.875</v>
      </c>
      <c r="P235" s="2">
        <v>19260.57</v>
      </c>
      <c r="Q235" s="24">
        <f t="shared" si="2"/>
        <v>-41.464999999996508</v>
      </c>
      <c r="R235" s="24"/>
      <c r="S235" s="24"/>
      <c r="T235" s="24"/>
      <c r="U235" s="24"/>
      <c r="V235" s="24"/>
    </row>
    <row r="236" spans="1:22" x14ac:dyDescent="0.25">
      <c r="A236" s="10" t="str">
        <f>'Municipality Stats'!A236</f>
        <v>235</v>
      </c>
      <c r="B236" s="10" t="str">
        <f>VLOOKUP(A236,'Municipality Stats'!$A$2:$B$273,2,FALSE)</f>
        <v>Town</v>
      </c>
      <c r="C236" s="10">
        <f>VLOOKUP(A236,'Municipality Stats'!$A$2:$C$273,3,FALSE)</f>
        <v>0</v>
      </c>
      <c r="D236" s="4">
        <v>2843400</v>
      </c>
      <c r="E236" s="23">
        <f>D236*Controls!$A$2</f>
        <v>568680</v>
      </c>
      <c r="F236" s="24">
        <f>D236*Controls!$D$2</f>
        <v>426510</v>
      </c>
      <c r="G236" s="24">
        <f>D236*Controls!$G$2</f>
        <v>284340</v>
      </c>
      <c r="H236" s="2">
        <v>292870.2</v>
      </c>
      <c r="I236" s="24">
        <f>D236*Controls!$E$2</f>
        <v>398076.00000000006</v>
      </c>
      <c r="J236" s="2">
        <v>410018.28</v>
      </c>
      <c r="K236" s="24">
        <f>D236*Controls!$B$2</f>
        <v>170604</v>
      </c>
      <c r="L236" s="2">
        <v>165485.88</v>
      </c>
      <c r="M236" s="24">
        <f>D236*Controls!$C$2</f>
        <v>341208</v>
      </c>
      <c r="N236" s="2">
        <v>341208</v>
      </c>
      <c r="O236" s="24">
        <f>D236*Controls!$F$2</f>
        <v>653982</v>
      </c>
      <c r="P236" s="2">
        <v>660521.81999999995</v>
      </c>
      <c r="Q236" s="24">
        <f t="shared" si="2"/>
        <v>-21894.179999999935</v>
      </c>
      <c r="R236" s="24"/>
      <c r="S236" s="24"/>
      <c r="T236" s="24"/>
      <c r="U236" s="24"/>
      <c r="V236" s="24"/>
    </row>
    <row r="237" spans="1:22" x14ac:dyDescent="0.25">
      <c r="A237" s="10" t="str">
        <f>'Municipality Stats'!A237</f>
        <v>236</v>
      </c>
      <c r="B237" s="10" t="str">
        <f>VLOOKUP(A237,'Municipality Stats'!$A$2:$B$273,2,FALSE)</f>
        <v>Town</v>
      </c>
      <c r="C237" s="10">
        <f>VLOOKUP(A237,'Municipality Stats'!$A$2:$C$273,3,FALSE)</f>
        <v>7</v>
      </c>
      <c r="D237" s="4">
        <v>237250</v>
      </c>
      <c r="E237" s="23">
        <f>D237*Controls!$A$2</f>
        <v>47450</v>
      </c>
      <c r="F237" s="24">
        <f>D237*Controls!$D$2</f>
        <v>35587.5</v>
      </c>
      <c r="G237" s="24">
        <f>D237*Controls!$G$2</f>
        <v>23725</v>
      </c>
      <c r="H237" s="2">
        <v>23487.75</v>
      </c>
      <c r="I237" s="24">
        <f>D237*Controls!$E$2</f>
        <v>33215</v>
      </c>
      <c r="J237" s="2">
        <v>33879.300000000003</v>
      </c>
      <c r="K237" s="24">
        <f>D237*Controls!$B$2</f>
        <v>14235</v>
      </c>
      <c r="L237" s="2">
        <v>14235</v>
      </c>
      <c r="M237" s="24">
        <f>D237*Controls!$C$2</f>
        <v>28470</v>
      </c>
      <c r="N237" s="2">
        <v>27900.6</v>
      </c>
      <c r="O237" s="24">
        <f>D237*Controls!$F$2</f>
        <v>54567.5</v>
      </c>
      <c r="P237" s="2">
        <v>55113.18</v>
      </c>
      <c r="Q237" s="24">
        <f t="shared" si="2"/>
        <v>-403.33000000000175</v>
      </c>
      <c r="R237" s="24"/>
      <c r="S237" s="24"/>
      <c r="T237" s="24"/>
      <c r="U237" s="24"/>
      <c r="V237" s="24"/>
    </row>
    <row r="238" spans="1:22" x14ac:dyDescent="0.25">
      <c r="A238" s="10" t="str">
        <f>'Municipality Stats'!A238</f>
        <v>237</v>
      </c>
      <c r="B238" s="10" t="str">
        <f>VLOOKUP(A238,'Municipality Stats'!$A$2:$B$273,2,FALSE)</f>
        <v>Town</v>
      </c>
      <c r="C238" s="10">
        <f>VLOOKUP(A238,'Municipality Stats'!$A$2:$C$273,3,FALSE)</f>
        <v>7</v>
      </c>
      <c r="D238" s="4">
        <v>112585</v>
      </c>
      <c r="E238" s="23">
        <f>D238*Controls!$A$2</f>
        <v>22517</v>
      </c>
      <c r="F238" s="24">
        <f>D238*Controls!$D$2</f>
        <v>16887.75</v>
      </c>
      <c r="G238" s="24">
        <f>D238*Controls!$G$2</f>
        <v>11258.5</v>
      </c>
      <c r="H238" s="2">
        <v>11371.09</v>
      </c>
      <c r="I238" s="24">
        <f>D238*Controls!$E$2</f>
        <v>15761.900000000001</v>
      </c>
      <c r="J238" s="2">
        <v>16234.76</v>
      </c>
      <c r="K238" s="24">
        <f>D238*Controls!$B$2</f>
        <v>6755.0999999999995</v>
      </c>
      <c r="L238" s="2">
        <v>6687.55</v>
      </c>
      <c r="M238" s="24">
        <f>D238*Controls!$C$2</f>
        <v>13510.199999999999</v>
      </c>
      <c r="N238" s="2">
        <v>13375.1</v>
      </c>
      <c r="O238" s="24">
        <f>D238*Controls!$F$2</f>
        <v>25894.550000000003</v>
      </c>
      <c r="P238" s="2">
        <v>26153.5</v>
      </c>
      <c r="Q238" s="24">
        <f t="shared" si="2"/>
        <v>-641.75</v>
      </c>
      <c r="R238" s="24"/>
      <c r="S238" s="24"/>
      <c r="T238" s="24"/>
      <c r="U238" s="24"/>
      <c r="V238" s="24"/>
    </row>
    <row r="239" spans="1:22" x14ac:dyDescent="0.25">
      <c r="A239" s="10" t="str">
        <f>'Municipality Stats'!A239</f>
        <v>238</v>
      </c>
      <c r="B239" s="10" t="str">
        <f>VLOOKUP(A239,'Municipality Stats'!$A$2:$B$273,2,FALSE)</f>
        <v>Town</v>
      </c>
      <c r="C239" s="10">
        <f>VLOOKUP(A239,'Municipality Stats'!$A$2:$C$273,3,FALSE)</f>
        <v>5</v>
      </c>
      <c r="D239" s="4">
        <v>117000</v>
      </c>
      <c r="E239" s="23">
        <f>D239*Controls!$A$2</f>
        <v>23400</v>
      </c>
      <c r="F239" s="24">
        <f>D239*Controls!$D$2</f>
        <v>17550</v>
      </c>
      <c r="G239" s="24">
        <f>D239*Controls!$G$2</f>
        <v>11700</v>
      </c>
      <c r="H239" s="2">
        <v>12051</v>
      </c>
      <c r="I239" s="24">
        <f>D239*Controls!$E$2</f>
        <v>16380.000000000002</v>
      </c>
      <c r="J239" s="2">
        <v>16380</v>
      </c>
      <c r="K239" s="24">
        <f>D239*Controls!$B$2</f>
        <v>7020</v>
      </c>
      <c r="L239" s="2">
        <v>7230.6</v>
      </c>
      <c r="M239" s="24">
        <f>D239*Controls!$C$2</f>
        <v>14040</v>
      </c>
      <c r="N239" s="2">
        <v>13618.8</v>
      </c>
      <c r="O239" s="24">
        <f>D239*Controls!$F$2</f>
        <v>26910</v>
      </c>
      <c r="P239" s="2">
        <v>26102.7</v>
      </c>
      <c r="Q239" s="24">
        <f t="shared" si="2"/>
        <v>666.90000000000146</v>
      </c>
      <c r="R239" s="24"/>
      <c r="S239" s="24"/>
      <c r="T239" s="24"/>
      <c r="U239" s="24"/>
      <c r="V239" s="24"/>
    </row>
    <row r="240" spans="1:22" x14ac:dyDescent="0.25">
      <c r="A240" s="10" t="str">
        <f>'Municipality Stats'!A240</f>
        <v>239</v>
      </c>
      <c r="B240" s="10" t="str">
        <f>VLOOKUP(A240,'Municipality Stats'!$A$2:$B$273,2,FALSE)</f>
        <v>Town</v>
      </c>
      <c r="C240" s="10">
        <f>VLOOKUP(A240,'Municipality Stats'!$A$2:$C$273,3,FALSE)</f>
        <v>7</v>
      </c>
      <c r="D240" s="4">
        <v>138337.5</v>
      </c>
      <c r="E240" s="23">
        <f>D240*Controls!$A$2</f>
        <v>27667.5</v>
      </c>
      <c r="F240" s="24">
        <f>D240*Controls!$D$2</f>
        <v>20750.625</v>
      </c>
      <c r="G240" s="24">
        <f>D240*Controls!$G$2</f>
        <v>13833.75</v>
      </c>
      <c r="H240" s="2">
        <v>13833.75</v>
      </c>
      <c r="I240" s="24">
        <f>D240*Controls!$E$2</f>
        <v>19367.250000000004</v>
      </c>
      <c r="J240" s="2">
        <v>18979.91</v>
      </c>
      <c r="K240" s="24">
        <f>D240*Controls!$B$2</f>
        <v>8300.25</v>
      </c>
      <c r="L240" s="2">
        <v>8134.25</v>
      </c>
      <c r="M240" s="24">
        <f>D240*Controls!$C$2</f>
        <v>16600.5</v>
      </c>
      <c r="N240" s="2">
        <v>16434.5</v>
      </c>
      <c r="O240" s="24">
        <f>D240*Controls!$F$2</f>
        <v>31817.625</v>
      </c>
      <c r="P240" s="2">
        <v>30863.1</v>
      </c>
      <c r="Q240" s="24">
        <f t="shared" si="2"/>
        <v>1673.864999999998</v>
      </c>
      <c r="R240" s="24"/>
      <c r="S240" s="24"/>
      <c r="T240" s="24"/>
      <c r="U240" s="24"/>
      <c r="V240" s="24"/>
    </row>
    <row r="241" spans="1:22" x14ac:dyDescent="0.25">
      <c r="A241" s="10" t="str">
        <f>'Municipality Stats'!A241</f>
        <v>240</v>
      </c>
      <c r="B241" s="10" t="str">
        <f>VLOOKUP(A241,'Municipality Stats'!$A$2:$B$273,2,FALSE)</f>
        <v>Town</v>
      </c>
      <c r="C241" s="10">
        <f>VLOOKUP(A241,'Municipality Stats'!$A$2:$C$273,3,FALSE)</f>
        <v>1</v>
      </c>
      <c r="D241" s="4">
        <v>56712.5</v>
      </c>
      <c r="E241" s="23">
        <f>D241*Controls!$A$2</f>
        <v>11342.5</v>
      </c>
      <c r="F241" s="24">
        <f>D241*Controls!$D$2</f>
        <v>8506.875</v>
      </c>
      <c r="G241" s="24">
        <f>D241*Controls!$G$2</f>
        <v>5671.25</v>
      </c>
      <c r="H241" s="2">
        <v>5784.68</v>
      </c>
      <c r="I241" s="24">
        <f>D241*Controls!$E$2</f>
        <v>7939.7500000000009</v>
      </c>
      <c r="J241" s="2">
        <v>8177.94</v>
      </c>
      <c r="K241" s="24">
        <f>D241*Controls!$B$2</f>
        <v>3402.75</v>
      </c>
      <c r="L241" s="2">
        <v>3402.75</v>
      </c>
      <c r="M241" s="24">
        <f>D241*Controls!$C$2</f>
        <v>6805.5</v>
      </c>
      <c r="N241" s="2">
        <v>6941.61</v>
      </c>
      <c r="O241" s="24">
        <f>D241*Controls!$F$2</f>
        <v>13043.875</v>
      </c>
      <c r="P241" s="2">
        <v>13304.75</v>
      </c>
      <c r="Q241" s="24">
        <f t="shared" si="2"/>
        <v>-748.60499999999956</v>
      </c>
      <c r="R241" s="24"/>
      <c r="S241" s="24"/>
      <c r="T241" s="24"/>
      <c r="U241" s="24"/>
      <c r="V241" s="24"/>
    </row>
    <row r="242" spans="1:22" x14ac:dyDescent="0.25">
      <c r="A242" s="10" t="str">
        <f>'Municipality Stats'!A242</f>
        <v>241</v>
      </c>
      <c r="B242" s="10" t="str">
        <f>VLOOKUP(A242,'Municipality Stats'!$A$2:$B$273,2,FALSE)</f>
        <v>Town</v>
      </c>
      <c r="C242" s="10">
        <f>VLOOKUP(A242,'Municipality Stats'!$A$2:$C$273,3,FALSE)</f>
        <v>2</v>
      </c>
      <c r="D242" s="4">
        <v>1212000</v>
      </c>
      <c r="E242" s="23">
        <f>D242*Controls!$A$2</f>
        <v>242400</v>
      </c>
      <c r="F242" s="24">
        <f>D242*Controls!$D$2</f>
        <v>181800</v>
      </c>
      <c r="G242" s="24">
        <f>D242*Controls!$G$2</f>
        <v>121200</v>
      </c>
      <c r="H242" s="2">
        <v>122412</v>
      </c>
      <c r="I242" s="24">
        <f>D242*Controls!$E$2</f>
        <v>169680.00000000003</v>
      </c>
      <c r="J242" s="2">
        <v>174770.4</v>
      </c>
      <c r="K242" s="24">
        <f>D242*Controls!$B$2</f>
        <v>72720</v>
      </c>
      <c r="L242" s="2">
        <v>74901.600000000006</v>
      </c>
      <c r="M242" s="24">
        <f>D242*Controls!$C$2</f>
        <v>145440</v>
      </c>
      <c r="N242" s="2">
        <v>143985.60000000001</v>
      </c>
      <c r="O242" s="24">
        <f>D242*Controls!$F$2</f>
        <v>278760</v>
      </c>
      <c r="P242" s="2">
        <v>273184.8</v>
      </c>
      <c r="Q242" s="24">
        <f t="shared" si="2"/>
        <v>-1454.3999999999651</v>
      </c>
      <c r="R242" s="24"/>
      <c r="S242" s="24"/>
      <c r="T242" s="24"/>
      <c r="U242" s="24"/>
      <c r="V242" s="24"/>
    </row>
    <row r="243" spans="1:22" x14ac:dyDescent="0.25">
      <c r="A243" s="10" t="str">
        <f>'Municipality Stats'!A243</f>
        <v>242</v>
      </c>
      <c r="B243" s="10" t="str">
        <f>VLOOKUP(A243,'Municipality Stats'!$A$2:$B$273,2,FALSE)</f>
        <v>Town</v>
      </c>
      <c r="C243" s="10">
        <f>VLOOKUP(A243,'Municipality Stats'!$A$2:$C$273,3,FALSE)</f>
        <v>1</v>
      </c>
      <c r="D243" s="4">
        <v>658800</v>
      </c>
      <c r="E243" s="23">
        <f>D243*Controls!$A$2</f>
        <v>131760</v>
      </c>
      <c r="F243" s="24">
        <f>D243*Controls!$D$2</f>
        <v>98820</v>
      </c>
      <c r="G243" s="24">
        <f>D243*Controls!$G$2</f>
        <v>65880</v>
      </c>
      <c r="H243" s="2">
        <v>65221.2</v>
      </c>
      <c r="I243" s="24">
        <f>D243*Controls!$E$2</f>
        <v>92232.000000000015</v>
      </c>
      <c r="J243" s="2">
        <v>94076.64</v>
      </c>
      <c r="K243" s="24">
        <f>D243*Controls!$B$2</f>
        <v>39528</v>
      </c>
      <c r="L243" s="2">
        <v>39528</v>
      </c>
      <c r="M243" s="24">
        <f>D243*Controls!$C$2</f>
        <v>79056</v>
      </c>
      <c r="N243" s="2">
        <v>80637.119999999995</v>
      </c>
      <c r="O243" s="24">
        <f>D243*Controls!$F$2</f>
        <v>151524</v>
      </c>
      <c r="P243" s="2">
        <v>148493.51999999999</v>
      </c>
      <c r="Q243" s="24">
        <f t="shared" si="2"/>
        <v>263.51999999998952</v>
      </c>
      <c r="R243" s="24"/>
      <c r="S243" s="24"/>
      <c r="T243" s="24"/>
      <c r="U243" s="24"/>
      <c r="V243" s="24"/>
    </row>
    <row r="244" spans="1:22" x14ac:dyDescent="0.25">
      <c r="A244" s="10" t="str">
        <f>'Municipality Stats'!A244</f>
        <v>243</v>
      </c>
      <c r="B244" s="10" t="str">
        <f>VLOOKUP(A244,'Municipality Stats'!$A$2:$B$273,2,FALSE)</f>
        <v>Town</v>
      </c>
      <c r="C244" s="10">
        <f>VLOOKUP(A244,'Municipality Stats'!$A$2:$C$273,3,FALSE)</f>
        <v>9</v>
      </c>
      <c r="D244" s="4">
        <v>174000</v>
      </c>
      <c r="E244" s="23">
        <f>D244*Controls!$A$2</f>
        <v>34800</v>
      </c>
      <c r="F244" s="24">
        <f>D244*Controls!$D$2</f>
        <v>26100</v>
      </c>
      <c r="G244" s="24">
        <f>D244*Controls!$G$2</f>
        <v>17400</v>
      </c>
      <c r="H244" s="2">
        <v>16878</v>
      </c>
      <c r="I244" s="24">
        <f>D244*Controls!$E$2</f>
        <v>24360.000000000004</v>
      </c>
      <c r="J244" s="2">
        <v>24603.599999999999</v>
      </c>
      <c r="K244" s="24">
        <f>D244*Controls!$B$2</f>
        <v>10440</v>
      </c>
      <c r="L244" s="2">
        <v>10440</v>
      </c>
      <c r="M244" s="24">
        <f>D244*Controls!$C$2</f>
        <v>20880</v>
      </c>
      <c r="N244" s="2">
        <v>21088.799999999999</v>
      </c>
      <c r="O244" s="24">
        <f>D244*Controls!$F$2</f>
        <v>40020</v>
      </c>
      <c r="P244" s="2">
        <v>41220.6</v>
      </c>
      <c r="Q244" s="24">
        <f t="shared" si="2"/>
        <v>-1131.0000000000073</v>
      </c>
      <c r="R244" s="24"/>
      <c r="S244" s="24"/>
      <c r="T244" s="24"/>
      <c r="U244" s="24"/>
      <c r="V244" s="24"/>
    </row>
    <row r="245" spans="1:22" x14ac:dyDescent="0.25">
      <c r="A245" s="10" t="str">
        <f>'Municipality Stats'!A245</f>
        <v>244</v>
      </c>
      <c r="B245" s="10" t="str">
        <f>VLOOKUP(A245,'Municipality Stats'!$A$2:$B$273,2,FALSE)</f>
        <v>Town</v>
      </c>
      <c r="C245" s="10">
        <f>VLOOKUP(A245,'Municipality Stats'!$A$2:$C$273,3,FALSE)</f>
        <v>9</v>
      </c>
      <c r="D245" s="4">
        <v>44550</v>
      </c>
      <c r="E245" s="23">
        <f>D245*Controls!$A$2</f>
        <v>8910</v>
      </c>
      <c r="F245" s="24">
        <f>D245*Controls!$D$2</f>
        <v>6682.5</v>
      </c>
      <c r="G245" s="24">
        <f>D245*Controls!$G$2</f>
        <v>4455</v>
      </c>
      <c r="H245" s="2">
        <v>4321.3500000000004</v>
      </c>
      <c r="I245" s="24">
        <f>D245*Controls!$E$2</f>
        <v>6237.0000000000009</v>
      </c>
      <c r="J245" s="2">
        <v>6112.26</v>
      </c>
      <c r="K245" s="24">
        <f>D245*Controls!$B$2</f>
        <v>2673</v>
      </c>
      <c r="L245" s="2">
        <v>2592.81</v>
      </c>
      <c r="M245" s="24">
        <f>D245*Controls!$C$2</f>
        <v>5346</v>
      </c>
      <c r="N245" s="2">
        <v>5452.92</v>
      </c>
      <c r="O245" s="24">
        <f>D245*Controls!$F$2</f>
        <v>10246.5</v>
      </c>
      <c r="P245" s="2">
        <v>10041.57</v>
      </c>
      <c r="Q245" s="24">
        <f t="shared" si="2"/>
        <v>436.59000000000015</v>
      </c>
      <c r="R245" s="24"/>
      <c r="S245" s="24"/>
      <c r="T245" s="24"/>
      <c r="U245" s="24"/>
      <c r="V245" s="24"/>
    </row>
    <row r="246" spans="1:22" x14ac:dyDescent="0.25">
      <c r="A246" s="10" t="str">
        <f>'Municipality Stats'!A246</f>
        <v>245</v>
      </c>
      <c r="B246" s="10" t="str">
        <f>VLOOKUP(A246,'Municipality Stats'!$A$2:$B$273,2,FALSE)</f>
        <v>Town</v>
      </c>
      <c r="C246" s="10">
        <f>VLOOKUP(A246,'Municipality Stats'!$A$2:$C$273,3,FALSE)</f>
        <v>4</v>
      </c>
      <c r="D246" s="4">
        <v>168750</v>
      </c>
      <c r="E246" s="23">
        <f>D246*Controls!$A$2</f>
        <v>33750</v>
      </c>
      <c r="F246" s="24">
        <f>D246*Controls!$D$2</f>
        <v>25312.5</v>
      </c>
      <c r="G246" s="24">
        <f>D246*Controls!$G$2</f>
        <v>16875</v>
      </c>
      <c r="H246" s="2">
        <v>16368.75</v>
      </c>
      <c r="I246" s="24">
        <f>D246*Controls!$E$2</f>
        <v>23625.000000000004</v>
      </c>
      <c r="J246" s="2">
        <v>24097.5</v>
      </c>
      <c r="K246" s="24">
        <f>D246*Controls!$B$2</f>
        <v>10125</v>
      </c>
      <c r="L246" s="2">
        <v>10226.25</v>
      </c>
      <c r="M246" s="24">
        <f>D246*Controls!$C$2</f>
        <v>20250</v>
      </c>
      <c r="N246" s="2">
        <v>20857.5</v>
      </c>
      <c r="O246" s="24">
        <f>D246*Controls!$F$2</f>
        <v>38812.5</v>
      </c>
      <c r="P246" s="2">
        <v>39588.75</v>
      </c>
      <c r="Q246" s="24">
        <f t="shared" si="2"/>
        <v>-1451.25</v>
      </c>
      <c r="R246" s="24"/>
      <c r="S246" s="24"/>
      <c r="T246" s="24"/>
      <c r="U246" s="24"/>
      <c r="V246" s="24"/>
    </row>
    <row r="247" spans="1:22" x14ac:dyDescent="0.25">
      <c r="A247" s="10" t="str">
        <f>'Municipality Stats'!A247</f>
        <v>246</v>
      </c>
      <c r="B247" s="10" t="str">
        <f>VLOOKUP(A247,'Municipality Stats'!$A$2:$B$273,2,FALSE)</f>
        <v>Town</v>
      </c>
      <c r="C247" s="10">
        <f>VLOOKUP(A247,'Municipality Stats'!$A$2:$C$273,3,FALSE)</f>
        <v>0</v>
      </c>
      <c r="D247" s="4">
        <v>23512.5</v>
      </c>
      <c r="E247" s="23">
        <f>D247*Controls!$A$2</f>
        <v>4702.5</v>
      </c>
      <c r="F247" s="24">
        <f>D247*Controls!$D$2</f>
        <v>3526.875</v>
      </c>
      <c r="G247" s="24">
        <f>D247*Controls!$G$2</f>
        <v>2351.25</v>
      </c>
      <c r="H247" s="2">
        <v>2374.7600000000002</v>
      </c>
      <c r="I247" s="24">
        <f>D247*Controls!$E$2</f>
        <v>3291.7500000000005</v>
      </c>
      <c r="J247" s="2">
        <v>3357.59</v>
      </c>
      <c r="K247" s="24">
        <f>D247*Controls!$B$2</f>
        <v>1410.75</v>
      </c>
      <c r="L247" s="2">
        <v>1396.64</v>
      </c>
      <c r="M247" s="24">
        <f>D247*Controls!$C$2</f>
        <v>2821.5</v>
      </c>
      <c r="N247" s="2">
        <v>2765.07</v>
      </c>
      <c r="O247" s="24">
        <f>D247*Controls!$F$2</f>
        <v>5407.875</v>
      </c>
      <c r="P247" s="2">
        <v>5407.88</v>
      </c>
      <c r="Q247" s="24">
        <f t="shared" si="2"/>
        <v>-18.815000000001419</v>
      </c>
      <c r="R247" s="24"/>
      <c r="S247" s="24"/>
      <c r="T247" s="24"/>
      <c r="U247" s="24"/>
      <c r="V247" s="24"/>
    </row>
    <row r="248" spans="1:22" x14ac:dyDescent="0.25">
      <c r="A248" s="10" t="str">
        <f>'Municipality Stats'!A248</f>
        <v>247</v>
      </c>
      <c r="B248" s="10" t="str">
        <f>VLOOKUP(A248,'Municipality Stats'!$A$2:$B$273,2,FALSE)</f>
        <v>Town</v>
      </c>
      <c r="C248" s="10">
        <f>VLOOKUP(A248,'Municipality Stats'!$A$2:$C$273,3,FALSE)</f>
        <v>1</v>
      </c>
      <c r="D248" s="4">
        <v>15837.5</v>
      </c>
      <c r="E248" s="23">
        <f>D248*Controls!$A$2</f>
        <v>3167.5</v>
      </c>
      <c r="F248" s="24">
        <f>D248*Controls!$D$2</f>
        <v>2375.625</v>
      </c>
      <c r="G248" s="24">
        <f>D248*Controls!$G$2</f>
        <v>1583.75</v>
      </c>
      <c r="H248" s="2">
        <v>1631.26</v>
      </c>
      <c r="I248" s="24">
        <f>D248*Controls!$E$2</f>
        <v>2217.25</v>
      </c>
      <c r="J248" s="2">
        <v>2217.25</v>
      </c>
      <c r="K248" s="24">
        <f>D248*Controls!$B$2</f>
        <v>950.25</v>
      </c>
      <c r="L248" s="2">
        <v>959.75</v>
      </c>
      <c r="M248" s="24">
        <f>D248*Controls!$C$2</f>
        <v>1900.5</v>
      </c>
      <c r="N248" s="2">
        <v>1919.51</v>
      </c>
      <c r="O248" s="24">
        <f>D248*Controls!$F$2</f>
        <v>3642.625</v>
      </c>
      <c r="P248" s="2">
        <v>3642.63</v>
      </c>
      <c r="Q248" s="24">
        <f t="shared" si="2"/>
        <v>-76.025000000000546</v>
      </c>
      <c r="R248" s="24"/>
      <c r="S248" s="24"/>
      <c r="T248" s="24"/>
      <c r="U248" s="24"/>
      <c r="V248" s="24"/>
    </row>
    <row r="249" spans="1:22" x14ac:dyDescent="0.25">
      <c r="A249" s="10" t="str">
        <f>'Municipality Stats'!A249</f>
        <v>248</v>
      </c>
      <c r="B249" s="10" t="str">
        <f>VLOOKUP(A249,'Municipality Stats'!$A$2:$B$273,2,FALSE)</f>
        <v>Town</v>
      </c>
      <c r="C249" s="10">
        <f>VLOOKUP(A249,'Municipality Stats'!$A$2:$C$273,3,FALSE)</f>
        <v>3</v>
      </c>
      <c r="D249" s="4">
        <v>24700</v>
      </c>
      <c r="E249" s="23">
        <f>D249*Controls!$A$2</f>
        <v>4940</v>
      </c>
      <c r="F249" s="24">
        <f>D249*Controls!$D$2</f>
        <v>3705</v>
      </c>
      <c r="G249" s="24">
        <f>D249*Controls!$G$2</f>
        <v>2470</v>
      </c>
      <c r="H249" s="2">
        <v>2470</v>
      </c>
      <c r="I249" s="24">
        <f>D249*Controls!$E$2</f>
        <v>3458.0000000000005</v>
      </c>
      <c r="J249" s="2">
        <v>3458</v>
      </c>
      <c r="K249" s="24">
        <f>D249*Controls!$B$2</f>
        <v>1482</v>
      </c>
      <c r="L249" s="2">
        <v>1437.54</v>
      </c>
      <c r="M249" s="24">
        <f>D249*Controls!$C$2</f>
        <v>2964</v>
      </c>
      <c r="N249" s="2">
        <v>2964</v>
      </c>
      <c r="O249" s="24">
        <f>D249*Controls!$F$2</f>
        <v>5681</v>
      </c>
      <c r="P249" s="2">
        <v>5567.38</v>
      </c>
      <c r="Q249" s="24">
        <f t="shared" si="2"/>
        <v>158.07999999999902</v>
      </c>
      <c r="R249" s="24"/>
      <c r="S249" s="24"/>
      <c r="T249" s="24"/>
      <c r="U249" s="24"/>
      <c r="V249" s="24"/>
    </row>
    <row r="250" spans="1:22" x14ac:dyDescent="0.25">
      <c r="A250" s="10" t="str">
        <f>'Municipality Stats'!A250</f>
        <v>249</v>
      </c>
      <c r="B250" s="10" t="str">
        <f>VLOOKUP(A250,'Municipality Stats'!$A$2:$B$273,2,FALSE)</f>
        <v>Town</v>
      </c>
      <c r="C250" s="10">
        <f>VLOOKUP(A250,'Municipality Stats'!$A$2:$C$273,3,FALSE)</f>
        <v>5</v>
      </c>
      <c r="D250" s="4">
        <v>1428800</v>
      </c>
      <c r="E250" s="23">
        <f>D250*Controls!$A$2</f>
        <v>285760</v>
      </c>
      <c r="F250" s="24">
        <f>D250*Controls!$D$2</f>
        <v>214320</v>
      </c>
      <c r="G250" s="24">
        <f>D250*Controls!$G$2</f>
        <v>142880</v>
      </c>
      <c r="H250" s="2">
        <v>140022.39999999999</v>
      </c>
      <c r="I250" s="24">
        <f>D250*Controls!$E$2</f>
        <v>200032.00000000003</v>
      </c>
      <c r="J250" s="2">
        <v>200032</v>
      </c>
      <c r="K250" s="24">
        <f>D250*Controls!$B$2</f>
        <v>85728</v>
      </c>
      <c r="L250" s="2">
        <v>83156.160000000003</v>
      </c>
      <c r="M250" s="24">
        <f>D250*Controls!$C$2</f>
        <v>171456</v>
      </c>
      <c r="N250" s="2">
        <v>173170.56</v>
      </c>
      <c r="O250" s="24">
        <f>D250*Controls!$F$2</f>
        <v>328624</v>
      </c>
      <c r="P250" s="2">
        <v>331910.24</v>
      </c>
      <c r="Q250" s="24">
        <f t="shared" si="2"/>
        <v>428.63999999995576</v>
      </c>
      <c r="R250" s="24"/>
      <c r="S250" s="24"/>
      <c r="T250" s="24"/>
      <c r="U250" s="24"/>
      <c r="V250" s="24"/>
    </row>
    <row r="251" spans="1:22" x14ac:dyDescent="0.25">
      <c r="A251" s="10" t="str">
        <f>'Municipality Stats'!A251</f>
        <v>250</v>
      </c>
      <c r="B251" s="10" t="str">
        <f>VLOOKUP(A251,'Municipality Stats'!$A$2:$B$273,2,FALSE)</f>
        <v>Town</v>
      </c>
      <c r="C251" s="10">
        <f>VLOOKUP(A251,'Municipality Stats'!$A$2:$C$273,3,FALSE)</f>
        <v>8</v>
      </c>
      <c r="D251" s="4">
        <v>1884225</v>
      </c>
      <c r="E251" s="23">
        <f>D251*Controls!$A$2</f>
        <v>376845</v>
      </c>
      <c r="F251" s="24">
        <f>D251*Controls!$D$2</f>
        <v>282633.75</v>
      </c>
      <c r="G251" s="24">
        <f>D251*Controls!$G$2</f>
        <v>188422.5</v>
      </c>
      <c r="H251" s="2">
        <v>186538.28</v>
      </c>
      <c r="I251" s="24">
        <f>D251*Controls!$E$2</f>
        <v>263791.5</v>
      </c>
      <c r="J251" s="2">
        <v>263791.5</v>
      </c>
      <c r="K251" s="24">
        <f>D251*Controls!$B$2</f>
        <v>113053.5</v>
      </c>
      <c r="L251" s="2">
        <v>109661.9</v>
      </c>
      <c r="M251" s="24">
        <f>D251*Controls!$C$2</f>
        <v>226107</v>
      </c>
      <c r="N251" s="2">
        <v>223845.93</v>
      </c>
      <c r="O251" s="24">
        <f>D251*Controls!$F$2</f>
        <v>433371.75</v>
      </c>
      <c r="P251" s="2">
        <v>433371.75</v>
      </c>
      <c r="Q251" s="24">
        <f t="shared" si="2"/>
        <v>7536.8899999999558</v>
      </c>
      <c r="R251" s="24"/>
      <c r="S251" s="24"/>
      <c r="T251" s="24"/>
      <c r="U251" s="24"/>
      <c r="V251" s="24"/>
    </row>
    <row r="252" spans="1:22" x14ac:dyDescent="0.25">
      <c r="A252" s="10" t="str">
        <f>'Municipality Stats'!A252</f>
        <v>251</v>
      </c>
      <c r="B252" s="10" t="str">
        <f>VLOOKUP(A252,'Municipality Stats'!$A$2:$B$273,2,FALSE)</f>
        <v>Town</v>
      </c>
      <c r="C252" s="10">
        <f>VLOOKUP(A252,'Municipality Stats'!$A$2:$C$273,3,FALSE)</f>
        <v>5</v>
      </c>
      <c r="D252" s="4">
        <v>1921075</v>
      </c>
      <c r="E252" s="23">
        <f>D252*Controls!$A$2</f>
        <v>384215</v>
      </c>
      <c r="F252" s="24">
        <f>D252*Controls!$D$2</f>
        <v>288161.25</v>
      </c>
      <c r="G252" s="24">
        <f>D252*Controls!$G$2</f>
        <v>192107.5</v>
      </c>
      <c r="H252" s="2">
        <v>188265.35</v>
      </c>
      <c r="I252" s="24">
        <f>D252*Controls!$E$2</f>
        <v>268950.5</v>
      </c>
      <c r="J252" s="2">
        <v>260881.99</v>
      </c>
      <c r="K252" s="24">
        <f>D252*Controls!$B$2</f>
        <v>115264.5</v>
      </c>
      <c r="L252" s="2">
        <v>117569.79</v>
      </c>
      <c r="M252" s="24">
        <f>D252*Controls!$C$2</f>
        <v>230529</v>
      </c>
      <c r="N252" s="2">
        <v>237444.87</v>
      </c>
      <c r="O252" s="24">
        <f>D252*Controls!$F$2</f>
        <v>441847.25</v>
      </c>
      <c r="P252" s="2">
        <v>441847.25</v>
      </c>
      <c r="Q252" s="24">
        <f t="shared" si="2"/>
        <v>2689.4999999998836</v>
      </c>
      <c r="R252" s="24"/>
      <c r="S252" s="24"/>
      <c r="T252" s="24"/>
      <c r="U252" s="24"/>
      <c r="V252" s="24"/>
    </row>
    <row r="253" spans="1:22" x14ac:dyDescent="0.25">
      <c r="A253" s="10" t="str">
        <f>'Municipality Stats'!A253</f>
        <v>252</v>
      </c>
      <c r="B253" s="10" t="str">
        <f>VLOOKUP(A253,'Municipality Stats'!$A$2:$B$273,2,FALSE)</f>
        <v>Town</v>
      </c>
      <c r="C253" s="10">
        <f>VLOOKUP(A253,'Municipality Stats'!$A$2:$C$273,3,FALSE)</f>
        <v>6</v>
      </c>
      <c r="D253" s="4">
        <v>20625</v>
      </c>
      <c r="E253" s="23">
        <f>D253*Controls!$A$2</f>
        <v>4125</v>
      </c>
      <c r="F253" s="24">
        <f>D253*Controls!$D$2</f>
        <v>3093.75</v>
      </c>
      <c r="G253" s="24">
        <f>D253*Controls!$G$2</f>
        <v>2062.5</v>
      </c>
      <c r="H253" s="2">
        <v>2041.88</v>
      </c>
      <c r="I253" s="24">
        <f>D253*Controls!$E$2</f>
        <v>2887.5000000000005</v>
      </c>
      <c r="J253" s="2">
        <v>2945.25</v>
      </c>
      <c r="K253" s="24">
        <f>D253*Controls!$B$2</f>
        <v>1237.5</v>
      </c>
      <c r="L253" s="2">
        <v>1225.1300000000001</v>
      </c>
      <c r="M253" s="24">
        <f>D253*Controls!$C$2</f>
        <v>2475</v>
      </c>
      <c r="N253" s="2">
        <v>2450.25</v>
      </c>
      <c r="O253" s="24">
        <f>D253*Controls!$F$2</f>
        <v>4743.75</v>
      </c>
      <c r="P253" s="2">
        <v>4791.1899999999996</v>
      </c>
      <c r="Q253" s="24">
        <f t="shared" si="2"/>
        <v>-47.450000000000728</v>
      </c>
      <c r="R253" s="24"/>
      <c r="S253" s="24"/>
      <c r="T253" s="24"/>
      <c r="U253" s="24"/>
      <c r="V253" s="24"/>
    </row>
    <row r="254" spans="1:22" x14ac:dyDescent="0.25">
      <c r="A254" s="10" t="str">
        <f>'Municipality Stats'!A254</f>
        <v>253</v>
      </c>
      <c r="B254" s="10" t="str">
        <f>VLOOKUP(A254,'Municipality Stats'!$A$2:$B$273,2,FALSE)</f>
        <v>Town</v>
      </c>
      <c r="C254" s="10">
        <f>VLOOKUP(A254,'Municipality Stats'!$A$2:$C$273,3,FALSE)</f>
        <v>1</v>
      </c>
      <c r="D254" s="4">
        <v>12740</v>
      </c>
      <c r="E254" s="23">
        <f>D254*Controls!$A$2</f>
        <v>2548</v>
      </c>
      <c r="F254" s="24">
        <f>D254*Controls!$D$2</f>
        <v>1911</v>
      </c>
      <c r="G254" s="24">
        <f>D254*Controls!$G$2</f>
        <v>1274</v>
      </c>
      <c r="H254" s="2">
        <v>1299.48</v>
      </c>
      <c r="I254" s="24">
        <f>D254*Controls!$E$2</f>
        <v>1783.6000000000001</v>
      </c>
      <c r="J254" s="2">
        <v>1819.27</v>
      </c>
      <c r="K254" s="24">
        <f>D254*Controls!$B$2</f>
        <v>764.4</v>
      </c>
      <c r="L254" s="2">
        <v>764.4</v>
      </c>
      <c r="M254" s="24">
        <f>D254*Controls!$C$2</f>
        <v>1528.8</v>
      </c>
      <c r="N254" s="2">
        <v>1574.66</v>
      </c>
      <c r="O254" s="24">
        <f>D254*Controls!$F$2</f>
        <v>2930.2000000000003</v>
      </c>
      <c r="P254" s="2">
        <v>2842.29</v>
      </c>
      <c r="Q254" s="24">
        <f t="shared" si="2"/>
        <v>-19.099999999999454</v>
      </c>
      <c r="R254" s="24"/>
      <c r="S254" s="24"/>
      <c r="T254" s="24"/>
      <c r="U254" s="24"/>
      <c r="V254" s="24"/>
    </row>
    <row r="255" spans="1:22" x14ac:dyDescent="0.25">
      <c r="A255" s="10" t="str">
        <f>'Municipality Stats'!A255</f>
        <v>254</v>
      </c>
      <c r="B255" s="10" t="str">
        <f>VLOOKUP(A255,'Municipality Stats'!$A$2:$B$273,2,FALSE)</f>
        <v>Town</v>
      </c>
      <c r="C255" s="10">
        <f>VLOOKUP(A255,'Municipality Stats'!$A$2:$C$273,3,FALSE)</f>
        <v>7</v>
      </c>
      <c r="D255" s="4">
        <v>63675</v>
      </c>
      <c r="E255" s="23">
        <f>D255*Controls!$A$2</f>
        <v>12735</v>
      </c>
      <c r="F255" s="24">
        <f>D255*Controls!$D$2</f>
        <v>9551.25</v>
      </c>
      <c r="G255" s="24">
        <f>D255*Controls!$G$2</f>
        <v>6367.5</v>
      </c>
      <c r="H255" s="2">
        <v>6303.83</v>
      </c>
      <c r="I255" s="24">
        <f>D255*Controls!$E$2</f>
        <v>8914.5</v>
      </c>
      <c r="J255" s="2">
        <v>8914.5</v>
      </c>
      <c r="K255" s="24">
        <f>D255*Controls!$B$2</f>
        <v>3820.5</v>
      </c>
      <c r="L255" s="2">
        <v>3820.5</v>
      </c>
      <c r="M255" s="24">
        <f>D255*Controls!$C$2</f>
        <v>7641</v>
      </c>
      <c r="N255" s="2">
        <v>7488.18</v>
      </c>
      <c r="O255" s="24">
        <f>D255*Controls!$F$2</f>
        <v>14645.25</v>
      </c>
      <c r="P255" s="2">
        <v>14938.16</v>
      </c>
      <c r="Q255" s="24">
        <f t="shared" si="2"/>
        <v>-76.420000000001892</v>
      </c>
      <c r="R255" s="24"/>
      <c r="S255" s="24"/>
      <c r="T255" s="24"/>
      <c r="U255" s="24"/>
      <c r="V255" s="24"/>
    </row>
    <row r="256" spans="1:22" x14ac:dyDescent="0.25">
      <c r="A256" s="10" t="str">
        <f>'Municipality Stats'!A256</f>
        <v>255</v>
      </c>
      <c r="B256" s="10" t="str">
        <f>VLOOKUP(A256,'Municipality Stats'!$A$2:$B$273,2,FALSE)</f>
        <v>Town</v>
      </c>
      <c r="C256" s="10">
        <f>VLOOKUP(A256,'Municipality Stats'!$A$2:$C$273,3,FALSE)</f>
        <v>0</v>
      </c>
      <c r="D256" s="4">
        <v>35787.5</v>
      </c>
      <c r="E256" s="23">
        <f>D256*Controls!$A$2</f>
        <v>7157.5</v>
      </c>
      <c r="F256" s="24">
        <f>D256*Controls!$D$2</f>
        <v>5368.125</v>
      </c>
      <c r="G256" s="24">
        <f>D256*Controls!$G$2</f>
        <v>3578.75</v>
      </c>
      <c r="H256" s="2">
        <v>3578.75</v>
      </c>
      <c r="I256" s="24">
        <f>D256*Controls!$E$2</f>
        <v>5010.2500000000009</v>
      </c>
      <c r="J256" s="2">
        <v>5110.46</v>
      </c>
      <c r="K256" s="24">
        <f>D256*Controls!$B$2</f>
        <v>2147.25</v>
      </c>
      <c r="L256" s="2">
        <v>2147.25</v>
      </c>
      <c r="M256" s="24">
        <f>D256*Controls!$C$2</f>
        <v>4294.5</v>
      </c>
      <c r="N256" s="2">
        <v>4337.45</v>
      </c>
      <c r="O256" s="24">
        <f>D256*Controls!$F$2</f>
        <v>8231.125</v>
      </c>
      <c r="P256" s="2">
        <v>8478.06</v>
      </c>
      <c r="Q256" s="24">
        <f t="shared" si="2"/>
        <v>-390.09499999999844</v>
      </c>
      <c r="R256" s="24"/>
      <c r="S256" s="24"/>
      <c r="T256" s="24"/>
      <c r="U256" s="24"/>
      <c r="V256" s="24"/>
    </row>
    <row r="257" spans="1:22" x14ac:dyDescent="0.25">
      <c r="A257" s="10" t="str">
        <f>'Municipality Stats'!A257</f>
        <v>256</v>
      </c>
      <c r="B257" s="10" t="str">
        <f>VLOOKUP(A257,'Municipality Stats'!$A$2:$B$273,2,FALSE)</f>
        <v>Town</v>
      </c>
      <c r="C257" s="10">
        <f>VLOOKUP(A257,'Municipality Stats'!$A$2:$C$273,3,FALSE)</f>
        <v>1</v>
      </c>
      <c r="D257" s="4">
        <v>3875</v>
      </c>
      <c r="E257" s="23">
        <f>D257*Controls!$A$2</f>
        <v>775</v>
      </c>
      <c r="F257" s="24">
        <f>D257*Controls!$D$2</f>
        <v>581.25</v>
      </c>
      <c r="G257" s="24">
        <f>D257*Controls!$G$2</f>
        <v>387.5</v>
      </c>
      <c r="H257" s="2">
        <v>387.5</v>
      </c>
      <c r="I257" s="24">
        <f>D257*Controls!$E$2</f>
        <v>542.5</v>
      </c>
      <c r="J257" s="2">
        <v>526.23</v>
      </c>
      <c r="K257" s="24">
        <f>D257*Controls!$B$2</f>
        <v>232.5</v>
      </c>
      <c r="L257" s="2">
        <v>227.85</v>
      </c>
      <c r="M257" s="24">
        <f>D257*Controls!$C$2</f>
        <v>465</v>
      </c>
      <c r="N257" s="2">
        <v>474.3</v>
      </c>
      <c r="O257" s="24">
        <f>D257*Controls!$F$2</f>
        <v>891.25</v>
      </c>
      <c r="P257" s="2">
        <v>864.51</v>
      </c>
      <c r="Q257" s="24">
        <f t="shared" si="2"/>
        <v>38.360000000000127</v>
      </c>
      <c r="R257" s="24"/>
      <c r="S257" s="24"/>
      <c r="T257" s="24"/>
      <c r="U257" s="24"/>
      <c r="V257" s="24"/>
    </row>
    <row r="258" spans="1:22" x14ac:dyDescent="0.25">
      <c r="A258" s="10" t="str">
        <f>'Municipality Stats'!A258</f>
        <v>257</v>
      </c>
      <c r="B258" s="10" t="str">
        <f>VLOOKUP(A258,'Municipality Stats'!$A$2:$B$273,2,FALSE)</f>
        <v>Town</v>
      </c>
      <c r="C258" s="10">
        <f>VLOOKUP(A258,'Municipality Stats'!$A$2:$C$273,3,FALSE)</f>
        <v>9</v>
      </c>
      <c r="D258" s="4">
        <v>11250</v>
      </c>
      <c r="E258" s="23">
        <f>D258*Controls!$A$2</f>
        <v>2250</v>
      </c>
      <c r="F258" s="24">
        <f>D258*Controls!$D$2</f>
        <v>1687.5</v>
      </c>
      <c r="G258" s="24">
        <f>D258*Controls!$G$2</f>
        <v>1125</v>
      </c>
      <c r="H258" s="2">
        <v>1113.75</v>
      </c>
      <c r="I258" s="24">
        <f>D258*Controls!$E$2</f>
        <v>1575.0000000000002</v>
      </c>
      <c r="J258" s="2">
        <v>1606.5</v>
      </c>
      <c r="K258" s="24">
        <f>D258*Controls!$B$2</f>
        <v>675</v>
      </c>
      <c r="L258" s="2">
        <v>654.75</v>
      </c>
      <c r="M258" s="24">
        <f>D258*Controls!$C$2</f>
        <v>1350</v>
      </c>
      <c r="N258" s="2">
        <v>1323</v>
      </c>
      <c r="O258" s="24">
        <f>D258*Controls!$F$2</f>
        <v>2587.5</v>
      </c>
      <c r="P258" s="2">
        <v>2509.88</v>
      </c>
      <c r="Q258" s="24">
        <f t="shared" si="2"/>
        <v>104.61999999999989</v>
      </c>
      <c r="R258" s="24"/>
      <c r="S258" s="24"/>
      <c r="T258" s="24"/>
      <c r="U258" s="24"/>
      <c r="V258" s="24"/>
    </row>
    <row r="259" spans="1:22" x14ac:dyDescent="0.25">
      <c r="A259" s="10" t="str">
        <f>'Municipality Stats'!A259</f>
        <v>258</v>
      </c>
      <c r="B259" s="10" t="str">
        <f>VLOOKUP(A259,'Municipality Stats'!$A$2:$B$273,2,FALSE)</f>
        <v>Town</v>
      </c>
      <c r="C259" s="10">
        <f>VLOOKUP(A259,'Municipality Stats'!$A$2:$C$273,3,FALSE)</f>
        <v>4</v>
      </c>
      <c r="D259" s="4">
        <v>23100</v>
      </c>
      <c r="E259" s="23">
        <f>D259*Controls!$A$2</f>
        <v>4620</v>
      </c>
      <c r="F259" s="24">
        <f>D259*Controls!$D$2</f>
        <v>3465</v>
      </c>
      <c r="G259" s="24">
        <f>D259*Controls!$G$2</f>
        <v>2310</v>
      </c>
      <c r="H259" s="2">
        <v>2333.1</v>
      </c>
      <c r="I259" s="24">
        <f>D259*Controls!$E$2</f>
        <v>3234.0000000000005</v>
      </c>
      <c r="J259" s="2">
        <v>3234</v>
      </c>
      <c r="K259" s="24">
        <f>D259*Controls!$B$2</f>
        <v>1386</v>
      </c>
      <c r="L259" s="2">
        <v>1344.42</v>
      </c>
      <c r="M259" s="24">
        <f>D259*Controls!$C$2</f>
        <v>2772</v>
      </c>
      <c r="N259" s="2">
        <v>2772</v>
      </c>
      <c r="O259" s="24">
        <f>D259*Controls!$F$2</f>
        <v>5313</v>
      </c>
      <c r="P259" s="2">
        <v>5366.13</v>
      </c>
      <c r="Q259" s="24">
        <f t="shared" ref="Q259:Q273" si="3">D259-E259-F259-H259-J259-L259-N259-P259</f>
        <v>-34.650000000000546</v>
      </c>
      <c r="R259" s="24"/>
      <c r="S259" s="24"/>
      <c r="T259" s="24"/>
      <c r="U259" s="24"/>
      <c r="V259" s="24"/>
    </row>
    <row r="260" spans="1:22" x14ac:dyDescent="0.25">
      <c r="A260" s="10" t="str">
        <f>'Municipality Stats'!A260</f>
        <v>259</v>
      </c>
      <c r="B260" s="10" t="str">
        <f>VLOOKUP(A260,'Municipality Stats'!$A$2:$B$273,2,FALSE)</f>
        <v>Town</v>
      </c>
      <c r="C260" s="10">
        <f>VLOOKUP(A260,'Municipality Stats'!$A$2:$C$273,3,FALSE)</f>
        <v>7</v>
      </c>
      <c r="D260" s="4">
        <v>3490800</v>
      </c>
      <c r="E260" s="23">
        <f>D260*Controls!$A$2</f>
        <v>698160</v>
      </c>
      <c r="F260" s="24">
        <f>D260*Controls!$D$2</f>
        <v>523620</v>
      </c>
      <c r="G260" s="24">
        <f>D260*Controls!$G$2</f>
        <v>349080</v>
      </c>
      <c r="H260" s="2">
        <v>345589.2</v>
      </c>
      <c r="I260" s="24">
        <f>D260*Controls!$E$2</f>
        <v>488712.00000000006</v>
      </c>
      <c r="J260" s="2">
        <v>503373.36</v>
      </c>
      <c r="K260" s="24">
        <f>D260*Controls!$B$2</f>
        <v>209448</v>
      </c>
      <c r="L260" s="2">
        <v>213636.96</v>
      </c>
      <c r="M260" s="24">
        <f>D260*Controls!$C$2</f>
        <v>418896</v>
      </c>
      <c r="N260" s="2">
        <v>431462.88</v>
      </c>
      <c r="O260" s="24">
        <f>D260*Controls!$F$2</f>
        <v>802884</v>
      </c>
      <c r="P260" s="2">
        <v>778797.48</v>
      </c>
      <c r="Q260" s="24">
        <f t="shared" si="3"/>
        <v>-3839.8800000000047</v>
      </c>
      <c r="R260" s="24"/>
      <c r="S260" s="24"/>
      <c r="T260" s="24"/>
      <c r="U260" s="24"/>
      <c r="V260" s="24"/>
    </row>
    <row r="261" spans="1:22" x14ac:dyDescent="0.25">
      <c r="A261" s="10" t="str">
        <f>'Municipality Stats'!A261</f>
        <v>260</v>
      </c>
      <c r="B261" s="10" t="str">
        <f>VLOOKUP(A261,'Municipality Stats'!$A$2:$B$273,2,FALSE)</f>
        <v>Town</v>
      </c>
      <c r="C261" s="10">
        <f>VLOOKUP(A261,'Municipality Stats'!$A$2:$C$273,3,FALSE)</f>
        <v>7</v>
      </c>
      <c r="D261" s="4">
        <v>71250</v>
      </c>
      <c r="E261" s="23">
        <f>D261*Controls!$A$2</f>
        <v>14250</v>
      </c>
      <c r="F261" s="24">
        <f>D261*Controls!$D$2</f>
        <v>10687.5</v>
      </c>
      <c r="G261" s="24">
        <f>D261*Controls!$G$2</f>
        <v>7125</v>
      </c>
      <c r="H261" s="2">
        <v>6911.25</v>
      </c>
      <c r="I261" s="24">
        <f>D261*Controls!$E$2</f>
        <v>9975.0000000000018</v>
      </c>
      <c r="J261" s="2">
        <v>10274.25</v>
      </c>
      <c r="K261" s="24">
        <f>D261*Controls!$B$2</f>
        <v>4275</v>
      </c>
      <c r="L261" s="2">
        <v>4317.75</v>
      </c>
      <c r="M261" s="24">
        <f>D261*Controls!$C$2</f>
        <v>8550</v>
      </c>
      <c r="N261" s="2">
        <v>8721</v>
      </c>
      <c r="O261" s="24">
        <f>D261*Controls!$F$2</f>
        <v>16387.5</v>
      </c>
      <c r="P261" s="2">
        <v>16551.38</v>
      </c>
      <c r="Q261" s="24">
        <f t="shared" si="3"/>
        <v>-463.13000000000102</v>
      </c>
      <c r="R261" s="24"/>
      <c r="S261" s="24"/>
      <c r="T261" s="24"/>
      <c r="U261" s="24"/>
      <c r="V261" s="24"/>
    </row>
    <row r="262" spans="1:22" x14ac:dyDescent="0.25">
      <c r="A262" s="10" t="str">
        <f>'Municipality Stats'!A262</f>
        <v>261</v>
      </c>
      <c r="B262" s="10" t="str">
        <f>VLOOKUP(A262,'Municipality Stats'!$A$2:$B$273,2,FALSE)</f>
        <v>Town</v>
      </c>
      <c r="C262" s="10">
        <f>VLOOKUP(A262,'Municipality Stats'!$A$2:$C$273,3,FALSE)</f>
        <v>3</v>
      </c>
      <c r="D262" s="4">
        <v>119400</v>
      </c>
      <c r="E262" s="23">
        <f>D262*Controls!$A$2</f>
        <v>23880</v>
      </c>
      <c r="F262" s="24">
        <f>D262*Controls!$D$2</f>
        <v>17910</v>
      </c>
      <c r="G262" s="24">
        <f>D262*Controls!$G$2</f>
        <v>11940</v>
      </c>
      <c r="H262" s="2">
        <v>11701.2</v>
      </c>
      <c r="I262" s="24">
        <f>D262*Controls!$E$2</f>
        <v>16716</v>
      </c>
      <c r="J262" s="2">
        <v>16548.84</v>
      </c>
      <c r="K262" s="24">
        <f>D262*Controls!$B$2</f>
        <v>7164</v>
      </c>
      <c r="L262" s="2">
        <v>7092.36</v>
      </c>
      <c r="M262" s="24">
        <f>D262*Controls!$C$2</f>
        <v>14328</v>
      </c>
      <c r="N262" s="2">
        <v>14614.56</v>
      </c>
      <c r="O262" s="24">
        <f>D262*Controls!$F$2</f>
        <v>27462</v>
      </c>
      <c r="P262" s="2">
        <v>28011.24</v>
      </c>
      <c r="Q262" s="24">
        <f t="shared" si="3"/>
        <v>-358.19999999999345</v>
      </c>
      <c r="R262" s="24"/>
      <c r="S262" s="24"/>
      <c r="T262" s="24"/>
      <c r="U262" s="24"/>
      <c r="V262" s="24"/>
    </row>
    <row r="263" spans="1:22" x14ac:dyDescent="0.25">
      <c r="A263" s="10" t="str">
        <f>'Municipality Stats'!A263</f>
        <v>262</v>
      </c>
      <c r="B263" s="10" t="str">
        <f>VLOOKUP(A263,'Municipality Stats'!$A$2:$B$273,2,FALSE)</f>
        <v>Town</v>
      </c>
      <c r="C263" s="10">
        <f>VLOOKUP(A263,'Municipality Stats'!$A$2:$C$273,3,FALSE)</f>
        <v>7</v>
      </c>
      <c r="D263" s="4">
        <v>641500</v>
      </c>
      <c r="E263" s="23">
        <f>D263*Controls!$A$2</f>
        <v>128300</v>
      </c>
      <c r="F263" s="24">
        <f>D263*Controls!$D$2</f>
        <v>96225</v>
      </c>
      <c r="G263" s="24">
        <f>D263*Controls!$G$2</f>
        <v>64150</v>
      </c>
      <c r="H263" s="2">
        <v>65433</v>
      </c>
      <c r="I263" s="24">
        <f>D263*Controls!$E$2</f>
        <v>89810.000000000015</v>
      </c>
      <c r="J263" s="2">
        <v>91606.2</v>
      </c>
      <c r="K263" s="24">
        <f>D263*Controls!$B$2</f>
        <v>38490</v>
      </c>
      <c r="L263" s="2">
        <v>37335.300000000003</v>
      </c>
      <c r="M263" s="24">
        <f>D263*Controls!$C$2</f>
        <v>76980</v>
      </c>
      <c r="N263" s="2">
        <v>76980</v>
      </c>
      <c r="O263" s="24">
        <f>D263*Controls!$F$2</f>
        <v>147545</v>
      </c>
      <c r="P263" s="2">
        <v>151971.35</v>
      </c>
      <c r="Q263" s="24">
        <f t="shared" si="3"/>
        <v>-6350.8500000000058</v>
      </c>
      <c r="R263" s="24"/>
      <c r="S263" s="24"/>
      <c r="T263" s="24"/>
      <c r="U263" s="24"/>
      <c r="V263" s="24"/>
    </row>
    <row r="264" spans="1:22" x14ac:dyDescent="0.25">
      <c r="A264" s="10" t="str">
        <f>'Municipality Stats'!A264</f>
        <v>263</v>
      </c>
      <c r="B264" s="10" t="str">
        <f>VLOOKUP(A264,'Municipality Stats'!$A$2:$B$273,2,FALSE)</f>
        <v>Town</v>
      </c>
      <c r="C264" s="10">
        <f>VLOOKUP(A264,'Municipality Stats'!$A$2:$C$273,3,FALSE)</f>
        <v>7</v>
      </c>
      <c r="D264" s="4">
        <v>138950</v>
      </c>
      <c r="E264" s="23">
        <f>D264*Controls!$A$2</f>
        <v>27790</v>
      </c>
      <c r="F264" s="24">
        <f>D264*Controls!$D$2</f>
        <v>20842.5</v>
      </c>
      <c r="G264" s="24">
        <f>D264*Controls!$G$2</f>
        <v>13895</v>
      </c>
      <c r="H264" s="2">
        <v>13756.05</v>
      </c>
      <c r="I264" s="24">
        <f>D264*Controls!$E$2</f>
        <v>19453.000000000004</v>
      </c>
      <c r="J264" s="2">
        <v>18869.41</v>
      </c>
      <c r="K264" s="24">
        <f>D264*Controls!$B$2</f>
        <v>8337</v>
      </c>
      <c r="L264" s="2">
        <v>8503.74</v>
      </c>
      <c r="M264" s="24">
        <f>D264*Controls!$C$2</f>
        <v>16674</v>
      </c>
      <c r="N264" s="2">
        <v>16340.52</v>
      </c>
      <c r="O264" s="24">
        <f>D264*Controls!$F$2</f>
        <v>31958.5</v>
      </c>
      <c r="P264" s="2">
        <v>31319.33</v>
      </c>
      <c r="Q264" s="24">
        <f t="shared" si="3"/>
        <v>1528.4499999999971</v>
      </c>
      <c r="R264" s="24"/>
      <c r="S264" s="24"/>
      <c r="T264" s="24"/>
      <c r="U264" s="24"/>
      <c r="V264" s="24"/>
    </row>
    <row r="265" spans="1:22" x14ac:dyDescent="0.25">
      <c r="A265" s="10" t="str">
        <f>'Municipality Stats'!A265</f>
        <v>264</v>
      </c>
      <c r="B265" s="10" t="str">
        <f>VLOOKUP(A265,'Municipality Stats'!$A$2:$B$273,2,FALSE)</f>
        <v>Town</v>
      </c>
      <c r="C265" s="10">
        <f>VLOOKUP(A265,'Municipality Stats'!$A$2:$C$273,3,FALSE)</f>
        <v>6</v>
      </c>
      <c r="D265" s="4">
        <v>10275</v>
      </c>
      <c r="E265" s="23">
        <f>D265*Controls!$A$2</f>
        <v>2055</v>
      </c>
      <c r="F265" s="24">
        <f>D265*Controls!$D$2</f>
        <v>1541.25</v>
      </c>
      <c r="G265" s="24">
        <f>D265*Controls!$G$2</f>
        <v>1027.5</v>
      </c>
      <c r="H265" s="2">
        <v>1037.78</v>
      </c>
      <c r="I265" s="24">
        <f>D265*Controls!$E$2</f>
        <v>1438.5000000000002</v>
      </c>
      <c r="J265" s="2">
        <v>1438.5</v>
      </c>
      <c r="K265" s="24">
        <f>D265*Controls!$B$2</f>
        <v>616.5</v>
      </c>
      <c r="L265" s="2">
        <v>610.34</v>
      </c>
      <c r="M265" s="24">
        <f>D265*Controls!$C$2</f>
        <v>1233</v>
      </c>
      <c r="N265" s="2">
        <v>1245.33</v>
      </c>
      <c r="O265" s="24">
        <f>D265*Controls!$F$2</f>
        <v>2363.25</v>
      </c>
      <c r="P265" s="2">
        <v>2386.88</v>
      </c>
      <c r="Q265" s="24">
        <f t="shared" si="3"/>
        <v>-40.079999999999927</v>
      </c>
      <c r="R265" s="24"/>
      <c r="S265" s="24"/>
      <c r="T265" s="24"/>
      <c r="U265" s="24"/>
      <c r="V265" s="24"/>
    </row>
    <row r="266" spans="1:22" x14ac:dyDescent="0.25">
      <c r="A266" s="10" t="str">
        <f>'Municipality Stats'!A266</f>
        <v>265</v>
      </c>
      <c r="B266" s="10" t="str">
        <f>VLOOKUP(A266,'Municipality Stats'!$A$2:$B$273,2,FALSE)</f>
        <v>Town</v>
      </c>
      <c r="C266" s="10">
        <f>VLOOKUP(A266,'Municipality Stats'!$A$2:$C$273,3,FALSE)</f>
        <v>3</v>
      </c>
      <c r="D266" s="4">
        <v>325375</v>
      </c>
      <c r="E266" s="23">
        <f>D266*Controls!$A$2</f>
        <v>65075</v>
      </c>
      <c r="F266" s="24">
        <f>D266*Controls!$D$2</f>
        <v>48806.25</v>
      </c>
      <c r="G266" s="24">
        <f>D266*Controls!$G$2</f>
        <v>32537.5</v>
      </c>
      <c r="H266" s="2">
        <v>33188.25</v>
      </c>
      <c r="I266" s="24">
        <f>D266*Controls!$E$2</f>
        <v>45552.500000000007</v>
      </c>
      <c r="J266" s="2">
        <v>45552.5</v>
      </c>
      <c r="K266" s="24">
        <f>D266*Controls!$B$2</f>
        <v>19522.5</v>
      </c>
      <c r="L266" s="2">
        <v>20108.18</v>
      </c>
      <c r="M266" s="24">
        <f>D266*Controls!$C$2</f>
        <v>39045</v>
      </c>
      <c r="N266" s="2">
        <v>39435.449999999997</v>
      </c>
      <c r="O266" s="24">
        <f>D266*Controls!$F$2</f>
        <v>74836.25</v>
      </c>
      <c r="P266" s="2">
        <v>75584.61</v>
      </c>
      <c r="Q266" s="24">
        <f t="shared" si="3"/>
        <v>-2375.2399999999907</v>
      </c>
      <c r="R266" s="24"/>
      <c r="S266" s="24"/>
      <c r="T266" s="24"/>
      <c r="U266" s="24"/>
      <c r="V266" s="24"/>
    </row>
    <row r="267" spans="1:22" x14ac:dyDescent="0.25">
      <c r="A267" s="10" t="str">
        <f>'Municipality Stats'!A267</f>
        <v>266</v>
      </c>
      <c r="B267" s="10" t="str">
        <f>VLOOKUP(A267,'Municipality Stats'!$A$2:$B$273,2,FALSE)</f>
        <v>Town</v>
      </c>
      <c r="C267" s="10">
        <f>VLOOKUP(A267,'Municipality Stats'!$A$2:$C$273,3,FALSE)</f>
        <v>2</v>
      </c>
      <c r="D267" s="4">
        <v>79300</v>
      </c>
      <c r="E267" s="23">
        <f>D267*Controls!$A$2</f>
        <v>15860</v>
      </c>
      <c r="F267" s="24">
        <f>D267*Controls!$D$2</f>
        <v>11895</v>
      </c>
      <c r="G267" s="24">
        <f>D267*Controls!$G$2</f>
        <v>7930</v>
      </c>
      <c r="H267" s="2">
        <v>7771.4</v>
      </c>
      <c r="I267" s="24">
        <f>D267*Controls!$E$2</f>
        <v>11102.000000000002</v>
      </c>
      <c r="J267" s="2">
        <v>11213.02</v>
      </c>
      <c r="K267" s="24">
        <f>D267*Controls!$B$2</f>
        <v>4758</v>
      </c>
      <c r="L267" s="2">
        <v>4710.42</v>
      </c>
      <c r="M267" s="24">
        <f>D267*Controls!$C$2</f>
        <v>9516</v>
      </c>
      <c r="N267" s="2">
        <v>9420.84</v>
      </c>
      <c r="O267" s="24">
        <f>D267*Controls!$F$2</f>
        <v>18239</v>
      </c>
      <c r="P267" s="2">
        <v>17874.22</v>
      </c>
      <c r="Q267" s="24">
        <f t="shared" si="3"/>
        <v>555.09999999999491</v>
      </c>
      <c r="R267" s="24"/>
      <c r="S267" s="24"/>
      <c r="T267" s="24"/>
      <c r="U267" s="24"/>
      <c r="V267" s="24"/>
    </row>
    <row r="268" spans="1:22" x14ac:dyDescent="0.25">
      <c r="A268" s="10" t="str">
        <f>'Municipality Stats'!A268</f>
        <v>267</v>
      </c>
      <c r="B268" s="10" t="str">
        <f>VLOOKUP(A268,'Municipality Stats'!$A$2:$B$273,2,FALSE)</f>
        <v>Town</v>
      </c>
      <c r="C268" s="10">
        <f>VLOOKUP(A268,'Municipality Stats'!$A$2:$C$273,3,FALSE)</f>
        <v>4</v>
      </c>
      <c r="D268" s="4">
        <v>79500</v>
      </c>
      <c r="E268" s="23">
        <f>D268*Controls!$A$2</f>
        <v>15900</v>
      </c>
      <c r="F268" s="24">
        <f>D268*Controls!$D$2</f>
        <v>11925</v>
      </c>
      <c r="G268" s="24">
        <f>D268*Controls!$G$2</f>
        <v>7950</v>
      </c>
      <c r="H268" s="2">
        <v>8109</v>
      </c>
      <c r="I268" s="24">
        <f>D268*Controls!$E$2</f>
        <v>11130.000000000002</v>
      </c>
      <c r="J268" s="2">
        <v>11018.7</v>
      </c>
      <c r="K268" s="24">
        <f>D268*Controls!$B$2</f>
        <v>4770</v>
      </c>
      <c r="L268" s="2">
        <v>4770</v>
      </c>
      <c r="M268" s="24">
        <f>D268*Controls!$C$2</f>
        <v>9540</v>
      </c>
      <c r="N268" s="2">
        <v>9349.2000000000007</v>
      </c>
      <c r="O268" s="24">
        <f>D268*Controls!$F$2</f>
        <v>18285</v>
      </c>
      <c r="P268" s="2">
        <v>17736.45</v>
      </c>
      <c r="Q268" s="24">
        <f t="shared" si="3"/>
        <v>691.64999999999782</v>
      </c>
      <c r="R268" s="24"/>
      <c r="S268" s="24"/>
      <c r="T268" s="24"/>
      <c r="U268" s="24"/>
      <c r="V268" s="24"/>
    </row>
    <row r="269" spans="1:22" x14ac:dyDescent="0.25">
      <c r="A269" s="10" t="str">
        <f>'Municipality Stats'!A269</f>
        <v>268</v>
      </c>
      <c r="B269" s="10" t="str">
        <f>VLOOKUP(A269,'Municipality Stats'!$A$2:$B$273,2,FALSE)</f>
        <v>Town</v>
      </c>
      <c r="C269" s="10">
        <f>VLOOKUP(A269,'Municipality Stats'!$A$2:$C$273,3,FALSE)</f>
        <v>8</v>
      </c>
      <c r="D269" s="4">
        <v>185625</v>
      </c>
      <c r="E269" s="23">
        <f>D269*Controls!$A$2</f>
        <v>37125</v>
      </c>
      <c r="F269" s="24">
        <f>D269*Controls!$D$2</f>
        <v>27843.75</v>
      </c>
      <c r="G269" s="24">
        <f>D269*Controls!$G$2</f>
        <v>18562.5</v>
      </c>
      <c r="H269" s="2">
        <v>18562.5</v>
      </c>
      <c r="I269" s="24">
        <f>D269*Controls!$E$2</f>
        <v>25987.500000000004</v>
      </c>
      <c r="J269" s="2">
        <v>26767.13</v>
      </c>
      <c r="K269" s="24">
        <f>D269*Controls!$B$2</f>
        <v>11137.5</v>
      </c>
      <c r="L269" s="2">
        <v>10914.75</v>
      </c>
      <c r="M269" s="24">
        <f>D269*Controls!$C$2</f>
        <v>22275</v>
      </c>
      <c r="N269" s="2">
        <v>22720.5</v>
      </c>
      <c r="O269" s="24">
        <f>D269*Controls!$F$2</f>
        <v>42693.75</v>
      </c>
      <c r="P269" s="2">
        <v>43974.559999999998</v>
      </c>
      <c r="Q269" s="24">
        <f t="shared" si="3"/>
        <v>-2283.1900000000023</v>
      </c>
      <c r="R269" s="24"/>
      <c r="S269" s="24"/>
      <c r="T269" s="24"/>
      <c r="U269" s="24"/>
      <c r="V269" s="24"/>
    </row>
    <row r="270" spans="1:22" x14ac:dyDescent="0.25">
      <c r="A270" s="10" t="str">
        <f>'Municipality Stats'!A270</f>
        <v>269</v>
      </c>
      <c r="B270" s="10" t="str">
        <f>VLOOKUP(A270,'Municipality Stats'!$A$2:$B$273,2,FALSE)</f>
        <v>Town</v>
      </c>
      <c r="C270" s="10">
        <f>VLOOKUP(A270,'Municipality Stats'!$A$2:$C$273,3,FALSE)</f>
        <v>7</v>
      </c>
      <c r="D270" s="4">
        <v>6017.5</v>
      </c>
      <c r="E270" s="23">
        <f>D270*Controls!$A$2</f>
        <v>1203.5</v>
      </c>
      <c r="F270" s="24">
        <f>D270*Controls!$D$2</f>
        <v>902.625</v>
      </c>
      <c r="G270" s="24">
        <f>D270*Controls!$G$2</f>
        <v>601.75</v>
      </c>
      <c r="H270" s="2">
        <v>595.73</v>
      </c>
      <c r="I270" s="24">
        <f>D270*Controls!$E$2</f>
        <v>842.45</v>
      </c>
      <c r="J270" s="2">
        <v>834.03</v>
      </c>
      <c r="K270" s="24">
        <f>D270*Controls!$B$2</f>
        <v>361.05</v>
      </c>
      <c r="L270" s="2">
        <v>368.27</v>
      </c>
      <c r="M270" s="24">
        <f>D270*Controls!$C$2</f>
        <v>722.1</v>
      </c>
      <c r="N270" s="2">
        <v>743.76</v>
      </c>
      <c r="O270" s="24">
        <f>D270*Controls!$F$2</f>
        <v>1384.0250000000001</v>
      </c>
      <c r="P270" s="2">
        <v>1411.71</v>
      </c>
      <c r="Q270" s="24">
        <f t="shared" si="3"/>
        <v>-42.125000000000227</v>
      </c>
      <c r="R270" s="24"/>
      <c r="S270" s="24"/>
      <c r="T270" s="24"/>
      <c r="U270" s="24"/>
      <c r="V270" s="24"/>
    </row>
    <row r="271" spans="1:22" x14ac:dyDescent="0.25">
      <c r="A271" s="10" t="str">
        <f>'Municipality Stats'!A271</f>
        <v>270</v>
      </c>
      <c r="B271" s="10" t="str">
        <f>VLOOKUP(A271,'Municipality Stats'!$A$2:$B$273,2,FALSE)</f>
        <v>Town</v>
      </c>
      <c r="C271" s="10">
        <f>VLOOKUP(A271,'Municipality Stats'!$A$2:$C$273,3,FALSE)</f>
        <v>6</v>
      </c>
      <c r="D271" s="4">
        <v>83970</v>
      </c>
      <c r="E271" s="23">
        <f>D271*Controls!$A$2</f>
        <v>16794</v>
      </c>
      <c r="F271" s="24">
        <f>D271*Controls!$D$2</f>
        <v>12595.5</v>
      </c>
      <c r="G271" s="24">
        <f>D271*Controls!$G$2</f>
        <v>8397</v>
      </c>
      <c r="H271" s="2">
        <v>8480.9699999999993</v>
      </c>
      <c r="I271" s="24">
        <f>D271*Controls!$E$2</f>
        <v>11755.800000000001</v>
      </c>
      <c r="J271" s="2">
        <v>11638.24</v>
      </c>
      <c r="K271" s="24">
        <f>D271*Controls!$B$2</f>
        <v>5038.2</v>
      </c>
      <c r="L271" s="2">
        <v>5138.96</v>
      </c>
      <c r="M271" s="24">
        <f>D271*Controls!$C$2</f>
        <v>10076.4</v>
      </c>
      <c r="N271" s="2">
        <v>9874.8700000000008</v>
      </c>
      <c r="O271" s="24">
        <f>D271*Controls!$F$2</f>
        <v>19313.100000000002</v>
      </c>
      <c r="P271" s="2">
        <v>19892.490000000002</v>
      </c>
      <c r="Q271" s="24">
        <f t="shared" si="3"/>
        <v>-445.03000000000247</v>
      </c>
      <c r="R271" s="24"/>
      <c r="S271" s="24"/>
      <c r="T271" s="24"/>
      <c r="U271" s="24"/>
      <c r="V271" s="24"/>
    </row>
    <row r="272" spans="1:22" x14ac:dyDescent="0.25">
      <c r="A272" s="10" t="str">
        <f>'Municipality Stats'!A272</f>
        <v>271</v>
      </c>
      <c r="B272" s="10" t="str">
        <f>VLOOKUP(A272,'Municipality Stats'!$A$2:$B$273,2,FALSE)</f>
        <v>Town</v>
      </c>
      <c r="C272" s="10">
        <f>VLOOKUP(A272,'Municipality Stats'!$A$2:$C$273,3,FALSE)</f>
        <v>2</v>
      </c>
      <c r="D272" s="4">
        <v>44825</v>
      </c>
      <c r="E272" s="23">
        <f>D272*Controls!$A$2</f>
        <v>8965</v>
      </c>
      <c r="F272" s="24">
        <f>D272*Controls!$D$2</f>
        <v>6723.75</v>
      </c>
      <c r="G272" s="24">
        <f>D272*Controls!$G$2</f>
        <v>4482.5</v>
      </c>
      <c r="H272" s="2">
        <v>4616.9799999999996</v>
      </c>
      <c r="I272" s="24">
        <f>D272*Controls!$E$2</f>
        <v>6275.5000000000009</v>
      </c>
      <c r="J272" s="2">
        <v>6275.5</v>
      </c>
      <c r="K272" s="24">
        <f>D272*Controls!$B$2</f>
        <v>2689.5</v>
      </c>
      <c r="L272" s="2">
        <v>2716.4</v>
      </c>
      <c r="M272" s="24">
        <f>D272*Controls!$C$2</f>
        <v>5379</v>
      </c>
      <c r="N272" s="2">
        <v>5432.79</v>
      </c>
      <c r="O272" s="24">
        <f>D272*Controls!$F$2</f>
        <v>10309.75</v>
      </c>
      <c r="P272" s="2">
        <v>10000.459999999999</v>
      </c>
      <c r="Q272" s="24">
        <f t="shared" si="3"/>
        <v>94.120000000002619</v>
      </c>
      <c r="R272" s="24"/>
      <c r="S272" s="24"/>
      <c r="T272" s="24"/>
      <c r="U272" s="24"/>
      <c r="V272" s="24"/>
    </row>
    <row r="273" spans="1:22" x14ac:dyDescent="0.25">
      <c r="A273" s="10" t="str">
        <f>'Municipality Stats'!A273</f>
        <v>272</v>
      </c>
      <c r="B273" s="10" t="str">
        <f>VLOOKUP(A273,'Municipality Stats'!$A$2:$B$273,2,FALSE)</f>
        <v>Town</v>
      </c>
      <c r="C273" s="10">
        <f>VLOOKUP(A273,'Municipality Stats'!$A$2:$C$273,3,FALSE)</f>
        <v>1</v>
      </c>
      <c r="D273" s="4">
        <v>11475</v>
      </c>
      <c r="E273" s="23">
        <f>D273*Controls!$A$2</f>
        <v>2295</v>
      </c>
      <c r="F273" s="24">
        <f>D273*Controls!$D$2</f>
        <v>1721.25</v>
      </c>
      <c r="G273" s="24">
        <f>D273*Controls!$G$2</f>
        <v>1147.5</v>
      </c>
      <c r="H273" s="2">
        <v>1147.5</v>
      </c>
      <c r="I273" s="24">
        <f>D273*Controls!$E$2</f>
        <v>1606.5000000000002</v>
      </c>
      <c r="J273" s="2">
        <v>1622.57</v>
      </c>
      <c r="K273" s="24">
        <f>D273*Controls!$B$2</f>
        <v>688.5</v>
      </c>
      <c r="L273" s="2">
        <v>674.73</v>
      </c>
      <c r="M273" s="24">
        <f>D273*Controls!$C$2</f>
        <v>1377</v>
      </c>
      <c r="N273" s="2">
        <v>1418.31</v>
      </c>
      <c r="O273" s="24">
        <f>D273*Controls!$F$2</f>
        <v>2639.25</v>
      </c>
      <c r="P273" s="2">
        <v>2560.0700000000002</v>
      </c>
      <c r="Q273" s="24">
        <f t="shared" si="3"/>
        <v>35.570000000000164</v>
      </c>
      <c r="R273" s="24"/>
      <c r="S273" s="24"/>
      <c r="T273" s="24"/>
      <c r="U273" s="24"/>
      <c r="V273" s="24"/>
    </row>
    <row r="274" spans="1:22" x14ac:dyDescent="0.25">
      <c r="U274" s="24"/>
    </row>
    <row r="275" spans="1:22" x14ac:dyDescent="0.25">
      <c r="U275" s="2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opLeftCell="A10" workbookViewId="0">
      <selection activeCell="I13" sqref="I13"/>
    </sheetView>
  </sheetViews>
  <sheetFormatPr defaultRowHeight="15" x14ac:dyDescent="0.25"/>
  <cols>
    <col min="1" max="1" width="40.42578125" customWidth="1"/>
    <col min="2" max="2" width="17.140625" customWidth="1"/>
    <col min="3" max="3" width="18.28515625" customWidth="1"/>
    <col min="4" max="4" width="16" customWidth="1"/>
    <col min="5" max="5" width="32.42578125" customWidth="1"/>
    <col min="6" max="6" width="17.5703125" customWidth="1"/>
    <col min="7" max="7" width="16.7109375" customWidth="1"/>
    <col min="8" max="8" width="15.85546875" customWidth="1"/>
    <col min="9" max="9" width="16.5703125" customWidth="1"/>
    <col min="10" max="19" width="13.85546875" bestFit="1" customWidth="1"/>
  </cols>
  <sheetData>
    <row r="1" spans="1:17" x14ac:dyDescent="0.25">
      <c r="A1" s="41" t="s">
        <v>1505</v>
      </c>
      <c r="B1" s="41"/>
      <c r="C1" s="41"/>
      <c r="D1" s="41"/>
      <c r="E1" s="41"/>
      <c r="F1" s="41"/>
    </row>
    <row r="2" spans="1:17" ht="15.75" customHeight="1" thickBot="1" x14ac:dyDescent="0.3"/>
    <row r="3" spans="1:17" ht="28.5" customHeight="1" thickBot="1" x14ac:dyDescent="0.3">
      <c r="A3" s="49" t="s">
        <v>1506</v>
      </c>
      <c r="B3" s="53">
        <v>0.05</v>
      </c>
      <c r="C3" s="54" t="s">
        <v>1513</v>
      </c>
    </row>
    <row r="4" spans="1:17" x14ac:dyDescent="0.25">
      <c r="A4" s="44" t="s">
        <v>557</v>
      </c>
      <c r="B4" s="50">
        <v>0.2</v>
      </c>
      <c r="C4" s="45" t="s">
        <v>1515</v>
      </c>
      <c r="E4" s="49" t="s">
        <v>1531</v>
      </c>
      <c r="F4" s="67">
        <v>0.21</v>
      </c>
      <c r="G4" s="67">
        <v>0.22</v>
      </c>
      <c r="H4" s="67">
        <v>0.23</v>
      </c>
      <c r="I4" s="67">
        <v>0.24</v>
      </c>
      <c r="J4" s="67">
        <v>0.25</v>
      </c>
      <c r="K4" s="67">
        <v>0.26</v>
      </c>
      <c r="L4" s="67">
        <v>0.27</v>
      </c>
      <c r="M4" s="67">
        <v>0.28000000000000003</v>
      </c>
      <c r="N4" s="67">
        <v>0.28999999999999998</v>
      </c>
      <c r="O4" s="68">
        <v>0.3</v>
      </c>
    </row>
    <row r="5" spans="1:17" ht="15.75" thickBot="1" x14ac:dyDescent="0.3">
      <c r="A5" s="44" t="s">
        <v>1507</v>
      </c>
      <c r="B5" s="50">
        <v>0.6</v>
      </c>
      <c r="C5" s="45"/>
      <c r="E5" s="66">
        <f>F13</f>
        <v>14715439.200000001</v>
      </c>
      <c r="F5" s="62">
        <f t="dataTable" ref="F5:O5" dt2D="0" dtr="1" r1="B4"/>
        <v>15451211.16</v>
      </c>
      <c r="G5" s="62">
        <v>16186983.119999999</v>
      </c>
      <c r="H5" s="62">
        <v>16922755.080000002</v>
      </c>
      <c r="I5" s="62">
        <v>17658527.039999999</v>
      </c>
      <c r="J5" s="62">
        <v>18394299</v>
      </c>
      <c r="K5" s="62">
        <v>19130070.960000001</v>
      </c>
      <c r="L5" s="62">
        <v>19865842.920000002</v>
      </c>
      <c r="M5" s="62">
        <v>20601614.880000003</v>
      </c>
      <c r="N5" s="62">
        <v>21337386.84</v>
      </c>
      <c r="O5" s="63">
        <v>22073158.800000001</v>
      </c>
    </row>
    <row r="6" spans="1:17" x14ac:dyDescent="0.25">
      <c r="A6" s="44" t="s">
        <v>1508</v>
      </c>
      <c r="B6" s="50">
        <v>0.4</v>
      </c>
      <c r="C6" s="45"/>
    </row>
    <row r="7" spans="1:17" x14ac:dyDescent="0.25">
      <c r="A7" s="44" t="s">
        <v>1509</v>
      </c>
      <c r="B7" s="51">
        <v>3.0000000000000001E-3</v>
      </c>
      <c r="C7" s="45" t="s">
        <v>1514</v>
      </c>
    </row>
    <row r="8" spans="1:17" x14ac:dyDescent="0.25">
      <c r="A8" s="44" t="s">
        <v>1510</v>
      </c>
      <c r="B8" s="51">
        <v>2E-3</v>
      </c>
      <c r="C8" s="45" t="s">
        <v>1514</v>
      </c>
    </row>
    <row r="9" spans="1:17" ht="15.75" thickBot="1" x14ac:dyDescent="0.3">
      <c r="A9" s="46" t="s">
        <v>1511</v>
      </c>
      <c r="B9" s="52">
        <v>-5595355</v>
      </c>
      <c r="C9" s="48"/>
    </row>
    <row r="11" spans="1:17" ht="15.75" thickBot="1" x14ac:dyDescent="0.3">
      <c r="B11" s="42" t="s">
        <v>1512</v>
      </c>
      <c r="C11" s="42">
        <v>2017</v>
      </c>
      <c r="D11" s="42">
        <v>2018</v>
      </c>
      <c r="E11" s="42">
        <v>2019</v>
      </c>
      <c r="F11" s="42">
        <v>2020</v>
      </c>
    </row>
    <row r="12" spans="1:17" ht="15.75" thickBot="1" x14ac:dyDescent="0.3">
      <c r="A12" s="43" t="s">
        <v>1516</v>
      </c>
      <c r="B12" s="58">
        <f>VLOOKUP("087",Accounts!$A$2:$D$273,4,FALSE)</f>
        <v>70073520</v>
      </c>
      <c r="C12" s="58">
        <f>VLOOKUP("087",Accounts!$A$2:$D$273,4,FALSE)</f>
        <v>70073520</v>
      </c>
      <c r="D12" s="58">
        <f>VLOOKUP("087",Accounts!$A$2:$D$273,4,FALSE)*$B$3+VLOOKUP("087",Accounts!$A$2:$D$273,4,FALSE)</f>
        <v>73577196</v>
      </c>
      <c r="E12" s="58">
        <f>VLOOKUP("087",Accounts!$A$2:$D$273,4,FALSE)*$B$3+VLOOKUP("087",Accounts!$A$2:$D$273,4,FALSE)</f>
        <v>73577196</v>
      </c>
      <c r="F12" s="60">
        <f>VLOOKUP("087",Accounts!$A$2:$D$273,4,FALSE)*$B$3+VLOOKUP("087",Accounts!$A$2:$D$273,4,FALSE)</f>
        <v>73577196</v>
      </c>
      <c r="I12" s="74" t="s">
        <v>1532</v>
      </c>
      <c r="J12" s="75"/>
      <c r="K12" s="75"/>
      <c r="L12" s="75"/>
      <c r="M12" s="75"/>
      <c r="N12" s="75"/>
      <c r="O12" s="75"/>
      <c r="P12" s="75"/>
      <c r="Q12" s="76"/>
    </row>
    <row r="13" spans="1:17" x14ac:dyDescent="0.25">
      <c r="A13" s="44" t="s">
        <v>1517</v>
      </c>
      <c r="B13" s="59">
        <f>B12*$B$4</f>
        <v>14014704</v>
      </c>
      <c r="C13" s="59">
        <f>C12*$B$4</f>
        <v>14014704</v>
      </c>
      <c r="D13" s="59">
        <f t="shared" ref="D13:F13" si="0">D12*$B$4</f>
        <v>14715439.200000001</v>
      </c>
      <c r="E13" s="59">
        <f t="shared" si="0"/>
        <v>14715439.200000001</v>
      </c>
      <c r="F13" s="61">
        <f t="shared" si="0"/>
        <v>14715439.200000001</v>
      </c>
      <c r="I13" s="69">
        <f>C25</f>
        <v>-5641974.9088499993</v>
      </c>
      <c r="J13" s="70">
        <v>3.0000000000000001E-3</v>
      </c>
      <c r="K13" s="70">
        <v>4.0000000000000001E-3</v>
      </c>
      <c r="L13" s="70">
        <v>5.0000000000000001E-3</v>
      </c>
      <c r="M13" s="70">
        <v>6.0000000000000001E-3</v>
      </c>
      <c r="N13" s="70">
        <v>7.0000000000000001E-3</v>
      </c>
      <c r="O13" s="70">
        <v>8.0000000000000002E-3</v>
      </c>
      <c r="P13" s="70">
        <v>8.9999999999999993E-3</v>
      </c>
      <c r="Q13" s="71">
        <v>0.01</v>
      </c>
    </row>
    <row r="14" spans="1:17" x14ac:dyDescent="0.25">
      <c r="A14" s="44" t="s">
        <v>1518</v>
      </c>
      <c r="B14" s="59">
        <f>B13*$B$5</f>
        <v>8408822.4000000004</v>
      </c>
      <c r="C14" s="59">
        <f t="shared" ref="C14:F14" si="1">C13*$B$5</f>
        <v>8408822.4000000004</v>
      </c>
      <c r="D14" s="59">
        <f t="shared" si="1"/>
        <v>8829263.5199999996</v>
      </c>
      <c r="E14" s="59">
        <f t="shared" si="1"/>
        <v>8829263.5199999996</v>
      </c>
      <c r="F14" s="61">
        <f t="shared" si="1"/>
        <v>8829263.5199999996</v>
      </c>
      <c r="I14" s="72">
        <v>1E-3</v>
      </c>
      <c r="J14" s="59">
        <f t="dataTable" ref="J14:Q17" dt2D="1" dtr="1" r1="B7" r2="B8"/>
        <v>-5649122.4078899994</v>
      </c>
      <c r="K14" s="59">
        <v>-5664755.8101999983</v>
      </c>
      <c r="L14" s="59">
        <v>-5680389.2125099972</v>
      </c>
      <c r="M14" s="59">
        <v>-5696022.6148200035</v>
      </c>
      <c r="N14" s="59">
        <v>-5711656.0171300024</v>
      </c>
      <c r="O14" s="59">
        <v>-5727289.4194400012</v>
      </c>
      <c r="P14" s="59">
        <v>-5742922.8217500001</v>
      </c>
      <c r="Q14" s="61">
        <v>-5758556.224059999</v>
      </c>
    </row>
    <row r="15" spans="1:17" x14ac:dyDescent="0.25">
      <c r="A15" s="44" t="s">
        <v>1519</v>
      </c>
      <c r="B15" s="59">
        <f>B13*$B$6</f>
        <v>5605881.6000000006</v>
      </c>
      <c r="C15" s="59">
        <f t="shared" ref="C15:F15" si="2">C13*$B$6</f>
        <v>5605881.6000000006</v>
      </c>
      <c r="D15" s="59">
        <f t="shared" si="2"/>
        <v>5886175.6800000006</v>
      </c>
      <c r="E15" s="59">
        <f t="shared" si="2"/>
        <v>5886175.6800000006</v>
      </c>
      <c r="F15" s="61">
        <f t="shared" si="2"/>
        <v>5886175.6800000006</v>
      </c>
      <c r="I15" s="72">
        <v>2E-3</v>
      </c>
      <c r="J15" s="59">
        <v>-5641974.9088499993</v>
      </c>
      <c r="K15" s="59">
        <v>-5657608.3111599982</v>
      </c>
      <c r="L15" s="59">
        <v>-5673241.713469997</v>
      </c>
      <c r="M15" s="59">
        <v>-5688875.1157800034</v>
      </c>
      <c r="N15" s="59">
        <v>-5704508.5180900022</v>
      </c>
      <c r="O15" s="59">
        <v>-5720141.9204000011</v>
      </c>
      <c r="P15" s="59">
        <v>-5735775.32271</v>
      </c>
      <c r="Q15" s="61">
        <v>-5751408.7250199988</v>
      </c>
    </row>
    <row r="16" spans="1:17" x14ac:dyDescent="0.25">
      <c r="A16" s="44" t="s">
        <v>1520</v>
      </c>
      <c r="B16" s="59">
        <f>VLOOKUP("087",Accounts!$A$2:$L$273,12,FALSE)</f>
        <v>4204411.2</v>
      </c>
      <c r="C16" s="59">
        <f>VLOOKUP("087",Accounts!$A$2:$L$273,12,FALSE)</f>
        <v>4204411.2</v>
      </c>
      <c r="D16" s="59">
        <f>VLOOKUP("087",Accounts!$A$2:$L$273,12,FALSE)</f>
        <v>4204411.2</v>
      </c>
      <c r="E16" s="59">
        <f>VLOOKUP("087",Accounts!$A$2:$L$273,12,FALSE)</f>
        <v>4204411.2</v>
      </c>
      <c r="F16" s="61">
        <f>VLOOKUP("087",Accounts!$A$2:$L$273,12,FALSE)</f>
        <v>4204411.2</v>
      </c>
      <c r="I16" s="72">
        <v>3.0000000000000001E-3</v>
      </c>
      <c r="J16" s="59">
        <v>-5634827.4098099992</v>
      </c>
      <c r="K16" s="59">
        <v>-5650460.812119998</v>
      </c>
      <c r="L16" s="59">
        <v>-5666094.2144299969</v>
      </c>
      <c r="M16" s="59">
        <v>-5681727.6167400032</v>
      </c>
      <c r="N16" s="59">
        <v>-5697361.0190500021</v>
      </c>
      <c r="O16" s="59">
        <v>-5712994.421360001</v>
      </c>
      <c r="P16" s="59">
        <v>-5728627.8236699998</v>
      </c>
      <c r="Q16" s="61">
        <v>-5744261.2259799987</v>
      </c>
    </row>
    <row r="17" spans="1:17" ht="15.75" thickBot="1" x14ac:dyDescent="0.3">
      <c r="A17" s="44" t="s">
        <v>1521</v>
      </c>
      <c r="B17" s="59">
        <f>VLOOKUP("087",Accounts!$A$2:$N$273,14,FALSE)</f>
        <v>8661087.0700000003</v>
      </c>
      <c r="C17" s="59">
        <f>VLOOKUP("087",Accounts!$A$2:$N$273,14,FALSE)</f>
        <v>8661087.0700000003</v>
      </c>
      <c r="D17" s="59">
        <f>VLOOKUP("087",Accounts!$A$2:$N$273,14,FALSE)</f>
        <v>8661087.0700000003</v>
      </c>
      <c r="E17" s="59">
        <f>VLOOKUP("087",Accounts!$A$2:$N$273,14,FALSE)</f>
        <v>8661087.0700000003</v>
      </c>
      <c r="F17" s="61">
        <f>VLOOKUP("087",Accounts!$A$2:$N$273,14,FALSE)</f>
        <v>8661087.0700000003</v>
      </c>
      <c r="I17" s="73">
        <v>4.0000000000000001E-3</v>
      </c>
      <c r="J17" s="62">
        <v>-5627679.910769999</v>
      </c>
      <c r="K17" s="62">
        <v>-5643313.3130799979</v>
      </c>
      <c r="L17" s="62">
        <v>-5658946.7153899968</v>
      </c>
      <c r="M17" s="62">
        <v>-5674580.1177000031</v>
      </c>
      <c r="N17" s="62">
        <v>-5690213.520010002</v>
      </c>
      <c r="O17" s="62">
        <v>-5705846.9223200008</v>
      </c>
      <c r="P17" s="62">
        <v>-5721480.3246299997</v>
      </c>
      <c r="Q17" s="63">
        <v>-5737113.7269399986</v>
      </c>
    </row>
    <row r="18" spans="1:17" x14ac:dyDescent="0.25">
      <c r="A18" s="44" t="s">
        <v>1522</v>
      </c>
      <c r="B18" s="59">
        <f>VLOOKUP("087",Accounts!$A$2:$F$273,6,FALSE)</f>
        <v>10511028</v>
      </c>
      <c r="C18" s="59">
        <f>VLOOKUP("087",Accounts!$A$2:$F$273,6,FALSE)</f>
        <v>10511028</v>
      </c>
      <c r="D18" s="59">
        <f>VLOOKUP("087",Accounts!$A$2:$F$273,6,FALSE)</f>
        <v>10511028</v>
      </c>
      <c r="E18" s="59">
        <f>VLOOKUP("087",Accounts!$A$2:$F$273,6,FALSE)</f>
        <v>10511028</v>
      </c>
      <c r="F18" s="59">
        <f>VLOOKUP("087",Accounts!$A$2:$F$273,6,FALSE)</f>
        <v>10511028</v>
      </c>
    </row>
    <row r="19" spans="1:17" x14ac:dyDescent="0.25">
      <c r="A19" s="44" t="s">
        <v>1523</v>
      </c>
      <c r="B19" s="59">
        <f>VLOOKUP("087",Accounts!$A$2:$J$273,10,FALSE)</f>
        <v>9908395.7300000004</v>
      </c>
      <c r="C19" s="59">
        <f>VLOOKUP("087",Accounts!$A$2:$J$273,10,FALSE)</f>
        <v>9908395.7300000004</v>
      </c>
      <c r="D19" s="59">
        <f>VLOOKUP("087",Accounts!$A$2:$J$273,10,FALSE)</f>
        <v>9908395.7300000004</v>
      </c>
      <c r="E19" s="59">
        <f>VLOOKUP("087",Accounts!$A$2:$J$273,10,FALSE)</f>
        <v>9908395.7300000004</v>
      </c>
      <c r="F19" s="59">
        <f>VLOOKUP("087",Accounts!$A$2:$J$273,10,FALSE)</f>
        <v>9908395.7300000004</v>
      </c>
    </row>
    <row r="20" spans="1:17" ht="15.75" thickBot="1" x14ac:dyDescent="0.3">
      <c r="A20" s="44" t="s">
        <v>1524</v>
      </c>
      <c r="B20" s="59">
        <f>VLOOKUP("087",Accounts!$A$2:$P$273,16,FALSE)</f>
        <v>15633402.310000001</v>
      </c>
      <c r="C20" s="59">
        <f>B20*$B$7 + B20</f>
        <v>15680302.516930001</v>
      </c>
      <c r="D20" s="59">
        <f t="shared" ref="D20:F20" si="3">C20*$B$7 + C20</f>
        <v>15727343.42448079</v>
      </c>
      <c r="E20" s="59">
        <f t="shared" si="3"/>
        <v>15774525.454754233</v>
      </c>
      <c r="F20" s="61">
        <f t="shared" si="3"/>
        <v>15821849.031118495</v>
      </c>
    </row>
    <row r="21" spans="1:17" ht="15.75" thickBot="1" x14ac:dyDescent="0.3">
      <c r="A21" s="46" t="s">
        <v>1525</v>
      </c>
      <c r="B21" s="62">
        <f>VLOOKUP("087",Accounts!$A$2:$H$273,8,FALSE)</f>
        <v>7147499.04</v>
      </c>
      <c r="C21" s="62">
        <f>B21 - B21*$B$8</f>
        <v>7133204.0419199998</v>
      </c>
      <c r="D21" s="62">
        <f t="shared" ref="D21:F21" si="4">C21 - C21*$B$8</f>
        <v>7118937.6338361595</v>
      </c>
      <c r="E21" s="62">
        <f t="shared" si="4"/>
        <v>7104699.7585684871</v>
      </c>
      <c r="F21" s="63">
        <f t="shared" si="4"/>
        <v>7090490.3590513505</v>
      </c>
      <c r="H21" s="89" t="s">
        <v>1535</v>
      </c>
      <c r="I21" s="81"/>
      <c r="J21" s="81"/>
      <c r="K21" s="82"/>
    </row>
    <row r="22" spans="1:17" ht="15.75" thickBot="1" x14ac:dyDescent="0.3">
      <c r="H22" s="83"/>
      <c r="I22" s="84"/>
      <c r="J22" s="84"/>
      <c r="K22" s="85"/>
    </row>
    <row r="23" spans="1:17" x14ac:dyDescent="0.25">
      <c r="A23" s="49" t="s">
        <v>1526</v>
      </c>
      <c r="B23" s="64">
        <f>B16+B17+B18+B19+B20+B21</f>
        <v>56065823.350000001</v>
      </c>
      <c r="C23" s="64">
        <f t="shared" ref="C23:F23" si="5">C16+C17+C18+C19+C20+C21</f>
        <v>56098428.558849998</v>
      </c>
      <c r="D23" s="64">
        <f t="shared" si="5"/>
        <v>56131203.058316946</v>
      </c>
      <c r="E23" s="64">
        <f t="shared" si="5"/>
        <v>56164147.213322721</v>
      </c>
      <c r="F23" s="77">
        <f t="shared" si="5"/>
        <v>56197261.390169844</v>
      </c>
      <c r="H23" s="83"/>
      <c r="I23" s="84"/>
      <c r="J23" s="84"/>
      <c r="K23" s="85"/>
    </row>
    <row r="24" spans="1:17" ht="15.75" thickBot="1" x14ac:dyDescent="0.3">
      <c r="A24" s="44" t="s">
        <v>1527</v>
      </c>
      <c r="B24" s="65">
        <f>$B$9</f>
        <v>-5595355</v>
      </c>
      <c r="C24" s="59">
        <f>B25</f>
        <v>-5602362.3500000015</v>
      </c>
      <c r="D24" s="59">
        <f t="shared" ref="D24:F24" si="6">C25</f>
        <v>-5641974.9088499993</v>
      </c>
      <c r="E24" s="59">
        <f t="shared" si="6"/>
        <v>-2911421.1671669483</v>
      </c>
      <c r="F24" s="61">
        <f t="shared" si="6"/>
        <v>-213811.58048967272</v>
      </c>
      <c r="H24" s="86"/>
      <c r="I24" s="87"/>
      <c r="J24" s="87"/>
      <c r="K24" s="88"/>
    </row>
    <row r="25" spans="1:17" x14ac:dyDescent="0.25">
      <c r="A25" s="44" t="s">
        <v>1528</v>
      </c>
      <c r="B25" s="59">
        <f>B12+B24-B13-B23</f>
        <v>-5602362.3500000015</v>
      </c>
      <c r="C25" s="59">
        <f t="shared" ref="C25:F25" si="7">C12+C24-C13-C23</f>
        <v>-5641974.9088499993</v>
      </c>
      <c r="D25" s="59">
        <f>D12+D24-D13-D23</f>
        <v>-2911421.1671669483</v>
      </c>
      <c r="E25" s="59">
        <f t="shared" si="7"/>
        <v>-213811.58048967272</v>
      </c>
      <c r="F25" s="61">
        <f t="shared" si="7"/>
        <v>2450683.8293404877</v>
      </c>
    </row>
    <row r="26" spans="1:17" x14ac:dyDescent="0.25">
      <c r="A26" s="44" t="s">
        <v>1529</v>
      </c>
      <c r="B26" s="59">
        <f>IF(B25 &lt; 0, B25*-1,0)</f>
        <v>5602362.3500000015</v>
      </c>
      <c r="C26" s="59">
        <f t="shared" ref="C26:F26" si="8">IF(C25 &lt; 0, C25*-1,0)</f>
        <v>5641974.9088499993</v>
      </c>
      <c r="D26" s="59">
        <f t="shared" si="8"/>
        <v>2911421.1671669483</v>
      </c>
      <c r="E26" s="59">
        <f t="shared" si="8"/>
        <v>213811.58048967272</v>
      </c>
      <c r="F26" s="61">
        <f t="shared" si="8"/>
        <v>0</v>
      </c>
    </row>
    <row r="27" spans="1:17" ht="15.75" thickBot="1" x14ac:dyDescent="0.3">
      <c r="A27" s="46" t="s">
        <v>1530</v>
      </c>
      <c r="B27" s="47" t="str">
        <f>IF(B15 &gt; B26, "Yes", "No")</f>
        <v>Yes</v>
      </c>
      <c r="C27" s="47" t="str">
        <f t="shared" ref="C27:F27" si="9">IF(C15 &gt; C26, "Yes", "No")</f>
        <v>No</v>
      </c>
      <c r="D27" s="47" t="str">
        <f t="shared" si="9"/>
        <v>Yes</v>
      </c>
      <c r="E27" s="47" t="str">
        <f t="shared" si="9"/>
        <v>Yes</v>
      </c>
      <c r="F27" s="48" t="str">
        <f t="shared" si="9"/>
        <v>Yes</v>
      </c>
    </row>
    <row r="30" spans="1:17" x14ac:dyDescent="0.25">
      <c r="A30" s="78"/>
      <c r="B30" s="78"/>
      <c r="C30" s="80" t="s">
        <v>1533</v>
      </c>
      <c r="D30" s="78"/>
      <c r="E30" s="78"/>
      <c r="F30" s="78"/>
      <c r="G30" s="78"/>
      <c r="H30" s="78"/>
    </row>
    <row r="31" spans="1:17" x14ac:dyDescent="0.25">
      <c r="A31" s="78"/>
      <c r="B31" s="78"/>
      <c r="C31" s="78"/>
      <c r="D31" s="78"/>
      <c r="E31" s="78"/>
      <c r="F31" s="78"/>
      <c r="G31" s="78"/>
      <c r="H31" s="78"/>
    </row>
    <row r="32" spans="1:17" x14ac:dyDescent="0.25">
      <c r="A32" s="78"/>
      <c r="B32" s="78"/>
      <c r="C32" s="78"/>
      <c r="D32" s="78"/>
      <c r="E32" s="78"/>
      <c r="F32" s="78"/>
      <c r="G32" s="78"/>
      <c r="H32" s="78"/>
    </row>
    <row r="33" spans="1:8" x14ac:dyDescent="0.25">
      <c r="A33" s="78"/>
      <c r="B33" s="78"/>
      <c r="C33" s="78"/>
      <c r="D33" s="78"/>
      <c r="E33" s="78"/>
      <c r="F33" s="78"/>
      <c r="G33" s="78"/>
      <c r="H33" s="78"/>
    </row>
    <row r="34" spans="1:8" x14ac:dyDescent="0.25">
      <c r="A34" s="78"/>
      <c r="B34" s="78"/>
      <c r="C34" s="78"/>
      <c r="D34" s="78"/>
      <c r="E34" s="78"/>
      <c r="F34" s="78"/>
      <c r="G34" s="78"/>
      <c r="H34" s="78"/>
    </row>
    <row r="35" spans="1:8" x14ac:dyDescent="0.25">
      <c r="A35" s="78"/>
      <c r="B35" s="78"/>
      <c r="C35" s="78"/>
      <c r="D35" s="78"/>
      <c r="E35" s="78"/>
      <c r="F35" s="78"/>
      <c r="G35" s="78"/>
      <c r="H35" s="78"/>
    </row>
    <row r="36" spans="1:8" x14ac:dyDescent="0.25">
      <c r="A36" s="78"/>
      <c r="B36" s="78"/>
      <c r="C36" s="78"/>
      <c r="D36" s="78"/>
      <c r="E36" s="78"/>
      <c r="F36" s="78"/>
      <c r="G36" s="78"/>
      <c r="H36" s="78"/>
    </row>
    <row r="37" spans="1:8" x14ac:dyDescent="0.25">
      <c r="A37" s="78"/>
      <c r="B37" s="78"/>
      <c r="C37" s="78"/>
      <c r="D37" s="78"/>
      <c r="E37" s="78"/>
      <c r="F37" s="78"/>
      <c r="G37" s="78"/>
      <c r="H37" s="78"/>
    </row>
    <row r="38" spans="1:8" x14ac:dyDescent="0.25">
      <c r="A38" s="78"/>
      <c r="B38" s="78"/>
      <c r="C38" s="78"/>
      <c r="D38" s="78"/>
      <c r="E38" s="78"/>
      <c r="F38" s="78"/>
      <c r="G38" s="78"/>
      <c r="H38" s="78"/>
    </row>
    <row r="39" spans="1:8" x14ac:dyDescent="0.25">
      <c r="A39" s="78"/>
      <c r="B39" s="78"/>
      <c r="C39" s="78"/>
      <c r="D39" s="78"/>
      <c r="E39" s="78"/>
      <c r="F39" s="78"/>
      <c r="G39" s="78"/>
      <c r="H39" s="78"/>
    </row>
    <row r="40" spans="1:8" x14ac:dyDescent="0.25">
      <c r="A40" s="78"/>
      <c r="B40" s="78"/>
      <c r="C40" s="78"/>
      <c r="D40" s="78"/>
      <c r="E40" s="78"/>
      <c r="F40" s="78"/>
      <c r="G40" s="78"/>
      <c r="H40" s="78"/>
    </row>
    <row r="41" spans="1:8" x14ac:dyDescent="0.25">
      <c r="A41" s="78"/>
      <c r="B41" s="78"/>
      <c r="C41" s="78"/>
      <c r="D41" s="78"/>
      <c r="E41" s="78"/>
      <c r="F41" s="78"/>
      <c r="G41" s="78"/>
      <c r="H41" s="78"/>
    </row>
    <row r="42" spans="1:8" x14ac:dyDescent="0.25">
      <c r="A42" s="78"/>
      <c r="B42" s="78"/>
      <c r="C42" s="78"/>
      <c r="D42" s="78"/>
      <c r="E42" s="78"/>
      <c r="F42" s="78"/>
      <c r="G42" s="78"/>
      <c r="H42" s="78"/>
    </row>
    <row r="43" spans="1:8" x14ac:dyDescent="0.25">
      <c r="A43" s="78"/>
      <c r="B43" s="78"/>
      <c r="C43" s="78"/>
      <c r="D43" s="78"/>
      <c r="E43" s="78"/>
      <c r="F43" s="78"/>
      <c r="G43" s="78"/>
      <c r="H43" s="78"/>
    </row>
    <row r="44" spans="1:8" x14ac:dyDescent="0.25">
      <c r="A44" s="78"/>
      <c r="B44" s="78"/>
      <c r="C44" s="78"/>
      <c r="D44" s="78"/>
      <c r="E44" s="78"/>
      <c r="F44" s="78"/>
      <c r="G44" s="78"/>
      <c r="H44" s="78"/>
    </row>
    <row r="45" spans="1:8" x14ac:dyDescent="0.25">
      <c r="A45" s="78"/>
      <c r="B45" s="78"/>
      <c r="C45" s="78"/>
      <c r="D45" s="78"/>
      <c r="E45" s="78"/>
      <c r="F45" s="78"/>
      <c r="G45" s="78"/>
      <c r="H45" s="78"/>
    </row>
    <row r="46" spans="1:8" x14ac:dyDescent="0.25">
      <c r="A46" s="78"/>
      <c r="B46" s="78"/>
      <c r="C46" s="78"/>
      <c r="D46" s="78"/>
      <c r="E46" s="78"/>
      <c r="F46" s="78"/>
      <c r="G46" s="78"/>
      <c r="H46" s="78"/>
    </row>
    <row r="47" spans="1:8" x14ac:dyDescent="0.25">
      <c r="A47" s="78"/>
      <c r="B47" s="78"/>
      <c r="C47" s="78"/>
      <c r="D47" s="78"/>
      <c r="E47" s="78"/>
      <c r="F47" s="78"/>
      <c r="G47" s="78"/>
      <c r="H47" s="78"/>
    </row>
    <row r="48" spans="1:8" x14ac:dyDescent="0.25">
      <c r="A48" s="78"/>
      <c r="B48" s="78"/>
      <c r="C48" s="78"/>
      <c r="D48" s="78"/>
      <c r="E48" s="78"/>
      <c r="F48" s="78"/>
      <c r="G48" s="78"/>
      <c r="H48" s="78"/>
    </row>
    <row r="49" spans="1:8" x14ac:dyDescent="0.25">
      <c r="A49" s="78"/>
      <c r="B49" s="78"/>
      <c r="C49" s="78"/>
      <c r="D49" s="78"/>
      <c r="E49" s="78"/>
      <c r="F49" s="78"/>
      <c r="G49" s="78"/>
      <c r="H49" s="78"/>
    </row>
    <row r="50" spans="1:8" x14ac:dyDescent="0.25">
      <c r="A50" s="78"/>
      <c r="B50" s="78"/>
      <c r="C50" s="78"/>
      <c r="D50" s="78"/>
      <c r="E50" s="78"/>
      <c r="F50" s="78"/>
      <c r="G50" s="78"/>
      <c r="H50" s="78"/>
    </row>
    <row r="51" spans="1:8" x14ac:dyDescent="0.25">
      <c r="A51" s="78"/>
      <c r="B51" s="78"/>
      <c r="C51" s="78"/>
      <c r="D51" s="78"/>
      <c r="E51" s="78"/>
      <c r="F51" s="78"/>
      <c r="G51" s="78"/>
      <c r="H51" s="78"/>
    </row>
    <row r="52" spans="1:8" x14ac:dyDescent="0.25">
      <c r="A52" s="78"/>
      <c r="B52" s="78"/>
      <c r="C52" s="78"/>
      <c r="D52" s="78"/>
      <c r="E52" s="78"/>
      <c r="F52" s="78"/>
      <c r="G52" s="78"/>
      <c r="H52" s="78"/>
    </row>
    <row r="53" spans="1:8" x14ac:dyDescent="0.25">
      <c r="A53" s="78"/>
      <c r="B53" s="78"/>
      <c r="C53" s="78"/>
      <c r="D53" s="78"/>
      <c r="E53" s="78"/>
      <c r="F53" s="78"/>
      <c r="G53" s="78"/>
      <c r="H53" s="78"/>
    </row>
    <row r="54" spans="1:8" x14ac:dyDescent="0.25">
      <c r="A54" s="78"/>
      <c r="B54" s="78"/>
      <c r="C54" s="78"/>
      <c r="D54" s="78"/>
      <c r="E54" s="78"/>
      <c r="F54" s="78"/>
      <c r="G54" s="78"/>
      <c r="H54" s="78"/>
    </row>
    <row r="55" spans="1:8" x14ac:dyDescent="0.25">
      <c r="A55" s="78"/>
      <c r="B55" s="78"/>
      <c r="C55" s="78"/>
      <c r="D55" s="78"/>
      <c r="E55" s="78"/>
      <c r="F55" s="78"/>
      <c r="G55" s="78"/>
      <c r="H55" s="78"/>
    </row>
    <row r="56" spans="1:8" x14ac:dyDescent="0.25">
      <c r="A56" s="78"/>
      <c r="B56" s="78"/>
      <c r="C56" s="78"/>
      <c r="D56" s="78"/>
      <c r="E56" s="78"/>
      <c r="F56" s="78"/>
      <c r="G56" s="78"/>
      <c r="H56" s="78"/>
    </row>
    <row r="57" spans="1:8" x14ac:dyDescent="0.25">
      <c r="A57" s="78"/>
      <c r="B57" s="78"/>
      <c r="C57" s="78"/>
      <c r="D57" s="78"/>
      <c r="E57" s="78"/>
      <c r="F57" s="78"/>
      <c r="G57" s="78"/>
      <c r="H57" s="78"/>
    </row>
    <row r="58" spans="1:8" x14ac:dyDescent="0.25">
      <c r="A58" s="78"/>
      <c r="B58" s="78"/>
      <c r="C58" s="78"/>
      <c r="D58" s="78"/>
      <c r="E58" s="78"/>
      <c r="F58" s="78"/>
      <c r="G58" s="78"/>
      <c r="H58" s="78"/>
    </row>
    <row r="59" spans="1:8" x14ac:dyDescent="0.25">
      <c r="A59" s="78"/>
      <c r="B59" s="78"/>
      <c r="C59" s="78"/>
      <c r="D59" s="78"/>
      <c r="E59" s="78"/>
      <c r="F59" s="78"/>
      <c r="G59" s="78"/>
      <c r="H59" s="78"/>
    </row>
    <row r="60" spans="1:8" x14ac:dyDescent="0.25">
      <c r="A60" s="78"/>
      <c r="B60" s="78"/>
      <c r="C60" s="78"/>
      <c r="D60" s="78"/>
      <c r="E60" s="78"/>
      <c r="F60" s="78"/>
      <c r="G60" s="78"/>
      <c r="H60" s="78"/>
    </row>
    <row r="63" spans="1:8" x14ac:dyDescent="0.25">
      <c r="A63" s="79"/>
      <c r="B63" s="79"/>
      <c r="C63" s="79" t="s">
        <v>1534</v>
      </c>
      <c r="D63" s="79"/>
      <c r="E63" s="79"/>
      <c r="F63" s="79"/>
      <c r="G63" s="79"/>
      <c r="H63" s="79"/>
    </row>
    <row r="64" spans="1:8" x14ac:dyDescent="0.25">
      <c r="A64" s="79"/>
      <c r="B64" s="79"/>
      <c r="C64" s="79"/>
      <c r="D64" s="79"/>
      <c r="E64" s="79"/>
      <c r="F64" s="79"/>
      <c r="G64" s="79"/>
      <c r="H64" s="79"/>
    </row>
    <row r="65" spans="1:8" x14ac:dyDescent="0.25">
      <c r="A65" s="79"/>
      <c r="B65" s="79"/>
      <c r="C65" s="79"/>
      <c r="D65" s="79"/>
      <c r="E65" s="79"/>
      <c r="F65" s="79"/>
      <c r="G65" s="79"/>
      <c r="H65" s="79"/>
    </row>
    <row r="66" spans="1:8" x14ac:dyDescent="0.25">
      <c r="A66" s="79"/>
      <c r="B66" s="79"/>
      <c r="C66" s="79"/>
      <c r="D66" s="79"/>
      <c r="E66" s="79"/>
      <c r="F66" s="79"/>
      <c r="G66" s="79"/>
      <c r="H66" s="79"/>
    </row>
    <row r="67" spans="1:8" x14ac:dyDescent="0.25">
      <c r="A67" s="79"/>
      <c r="B67" s="79"/>
      <c r="C67" s="79"/>
      <c r="D67" s="79"/>
      <c r="E67" s="79"/>
      <c r="F67" s="79"/>
      <c r="G67" s="79"/>
      <c r="H67" s="79"/>
    </row>
    <row r="68" spans="1:8" x14ac:dyDescent="0.25">
      <c r="A68" s="79"/>
      <c r="B68" s="79"/>
      <c r="C68" s="79"/>
      <c r="D68" s="79"/>
      <c r="E68" s="79"/>
      <c r="F68" s="79"/>
      <c r="G68" s="79"/>
      <c r="H68" s="79"/>
    </row>
    <row r="69" spans="1:8" x14ac:dyDescent="0.25">
      <c r="A69" s="79"/>
      <c r="B69" s="79"/>
      <c r="C69" s="79"/>
      <c r="D69" s="79"/>
      <c r="E69" s="79"/>
      <c r="F69" s="79"/>
      <c r="G69" s="79"/>
      <c r="H69" s="79"/>
    </row>
    <row r="70" spans="1:8" x14ac:dyDescent="0.25">
      <c r="A70" s="79"/>
      <c r="B70" s="79"/>
      <c r="C70" s="79"/>
      <c r="D70" s="79"/>
      <c r="E70" s="79"/>
      <c r="F70" s="79"/>
      <c r="G70" s="79"/>
      <c r="H70" s="79"/>
    </row>
    <row r="71" spans="1:8" x14ac:dyDescent="0.25">
      <c r="A71" s="79"/>
      <c r="B71" s="79"/>
      <c r="C71" s="79"/>
      <c r="D71" s="79"/>
      <c r="E71" s="79"/>
      <c r="F71" s="79"/>
      <c r="G71" s="79"/>
      <c r="H71" s="79"/>
    </row>
    <row r="72" spans="1:8" x14ac:dyDescent="0.25">
      <c r="A72" s="79"/>
      <c r="B72" s="79"/>
      <c r="C72" s="79"/>
      <c r="D72" s="79"/>
      <c r="E72" s="79"/>
      <c r="F72" s="79"/>
      <c r="G72" s="79"/>
      <c r="H72" s="79"/>
    </row>
    <row r="73" spans="1:8" x14ac:dyDescent="0.25">
      <c r="A73" s="79"/>
      <c r="B73" s="79"/>
      <c r="C73" s="79"/>
      <c r="D73" s="79"/>
      <c r="E73" s="79"/>
      <c r="F73" s="79"/>
      <c r="G73" s="79"/>
      <c r="H73" s="79"/>
    </row>
    <row r="74" spans="1:8" x14ac:dyDescent="0.25">
      <c r="A74" s="79"/>
      <c r="B74" s="79"/>
      <c r="C74" s="79"/>
      <c r="D74" s="79"/>
      <c r="E74" s="79"/>
      <c r="F74" s="79"/>
      <c r="G74" s="79"/>
      <c r="H74" s="79"/>
    </row>
    <row r="75" spans="1:8" x14ac:dyDescent="0.25">
      <c r="A75" s="79"/>
      <c r="B75" s="79"/>
      <c r="C75" s="79"/>
      <c r="D75" s="79"/>
      <c r="E75" s="79"/>
      <c r="F75" s="79"/>
      <c r="G75" s="79"/>
      <c r="H75" s="79"/>
    </row>
    <row r="76" spans="1:8" x14ac:dyDescent="0.25">
      <c r="A76" s="79"/>
      <c r="B76" s="79"/>
      <c r="C76" s="79"/>
      <c r="D76" s="79"/>
      <c r="E76" s="79"/>
      <c r="F76" s="79"/>
      <c r="G76" s="79"/>
      <c r="H76" s="79"/>
    </row>
    <row r="77" spans="1:8" x14ac:dyDescent="0.25">
      <c r="A77" s="79"/>
      <c r="B77" s="79"/>
      <c r="C77" s="79"/>
      <c r="D77" s="79"/>
      <c r="E77" s="79"/>
      <c r="F77" s="79"/>
      <c r="G77" s="79"/>
      <c r="H77" s="79"/>
    </row>
    <row r="78" spans="1:8" x14ac:dyDescent="0.25">
      <c r="A78" s="79"/>
      <c r="B78" s="79"/>
      <c r="C78" s="79"/>
      <c r="D78" s="79"/>
      <c r="E78" s="79"/>
      <c r="F78" s="79"/>
      <c r="G78" s="79"/>
      <c r="H78" s="79"/>
    </row>
    <row r="79" spans="1:8" x14ac:dyDescent="0.25">
      <c r="A79" s="79"/>
      <c r="B79" s="79"/>
      <c r="C79" s="79"/>
      <c r="D79" s="79"/>
      <c r="E79" s="79"/>
      <c r="F79" s="79"/>
      <c r="G79" s="79"/>
      <c r="H79" s="79"/>
    </row>
    <row r="80" spans="1:8" x14ac:dyDescent="0.25">
      <c r="A80" s="79"/>
      <c r="B80" s="79"/>
      <c r="C80" s="79"/>
      <c r="D80" s="79"/>
      <c r="E80" s="79"/>
      <c r="F80" s="79"/>
      <c r="G80" s="79"/>
      <c r="H80" s="79"/>
    </row>
    <row r="81" spans="1:8" x14ac:dyDescent="0.25">
      <c r="A81" s="79"/>
      <c r="B81" s="79"/>
      <c r="C81" s="79"/>
      <c r="D81" s="79"/>
      <c r="E81" s="79"/>
      <c r="F81" s="79"/>
      <c r="G81" s="79"/>
      <c r="H81" s="79"/>
    </row>
    <row r="82" spans="1:8" x14ac:dyDescent="0.25">
      <c r="A82" s="79"/>
      <c r="B82" s="79"/>
      <c r="C82" s="79"/>
      <c r="D82" s="79"/>
      <c r="E82" s="79"/>
      <c r="F82" s="79"/>
      <c r="G82" s="79"/>
      <c r="H82" s="79"/>
    </row>
    <row r="83" spans="1:8" x14ac:dyDescent="0.25">
      <c r="A83" s="79"/>
      <c r="B83" s="79"/>
      <c r="C83" s="79"/>
      <c r="D83" s="79"/>
      <c r="E83" s="79"/>
      <c r="F83" s="79"/>
      <c r="G83" s="79"/>
      <c r="H83" s="79"/>
    </row>
    <row r="84" spans="1:8" x14ac:dyDescent="0.25">
      <c r="A84" s="79"/>
      <c r="B84" s="79"/>
      <c r="C84" s="79"/>
      <c r="D84" s="79"/>
      <c r="E84" s="79"/>
      <c r="F84" s="79"/>
      <c r="G84" s="79"/>
      <c r="H84" s="79"/>
    </row>
    <row r="85" spans="1:8" x14ac:dyDescent="0.25">
      <c r="A85" s="79"/>
      <c r="B85" s="79"/>
      <c r="C85" s="79"/>
      <c r="D85" s="79"/>
      <c r="E85" s="79"/>
      <c r="F85" s="79"/>
      <c r="G85" s="79"/>
      <c r="H85" s="79"/>
    </row>
    <row r="86" spans="1:8" x14ac:dyDescent="0.25">
      <c r="A86" s="79"/>
      <c r="B86" s="79"/>
      <c r="C86" s="79"/>
      <c r="D86" s="79"/>
      <c r="E86" s="79"/>
      <c r="F86" s="79"/>
      <c r="G86" s="79"/>
      <c r="H86" s="79"/>
    </row>
    <row r="87" spans="1:8" x14ac:dyDescent="0.25">
      <c r="A87" s="79"/>
      <c r="B87" s="79"/>
      <c r="C87" s="79"/>
      <c r="D87" s="79"/>
      <c r="E87" s="79"/>
      <c r="F87" s="79"/>
      <c r="G87" s="79"/>
      <c r="H87" s="79"/>
    </row>
    <row r="88" spans="1:8" x14ac:dyDescent="0.25">
      <c r="A88" s="79"/>
      <c r="B88" s="79"/>
      <c r="C88" s="79"/>
      <c r="D88" s="79"/>
      <c r="E88" s="79"/>
      <c r="F88" s="79"/>
      <c r="G88" s="79"/>
      <c r="H88" s="79"/>
    </row>
    <row r="89" spans="1:8" x14ac:dyDescent="0.25">
      <c r="A89" s="79"/>
      <c r="B89" s="79"/>
      <c r="C89" s="79"/>
      <c r="D89" s="79"/>
      <c r="E89" s="79"/>
      <c r="F89" s="79"/>
      <c r="G89" s="79"/>
      <c r="H89" s="79"/>
    </row>
    <row r="90" spans="1:8" x14ac:dyDescent="0.25">
      <c r="A90" s="79"/>
      <c r="B90" s="79"/>
      <c r="C90" s="79"/>
      <c r="D90" s="79"/>
      <c r="E90" s="79"/>
      <c r="F90" s="79"/>
      <c r="G90" s="79"/>
      <c r="H90" s="79"/>
    </row>
    <row r="91" spans="1:8" x14ac:dyDescent="0.25">
      <c r="A91" s="79"/>
      <c r="B91" s="79"/>
      <c r="C91" s="79"/>
      <c r="D91" s="79"/>
      <c r="E91" s="79"/>
      <c r="F91" s="79"/>
      <c r="G91" s="79"/>
      <c r="H91" s="79"/>
    </row>
    <row r="92" spans="1:8" x14ac:dyDescent="0.25">
      <c r="A92" s="79"/>
      <c r="B92" s="79"/>
      <c r="C92" s="79"/>
      <c r="D92" s="79"/>
      <c r="E92" s="79"/>
      <c r="F92" s="79"/>
      <c r="G92" s="79"/>
      <c r="H92" s="79"/>
    </row>
    <row r="93" spans="1:8" x14ac:dyDescent="0.25">
      <c r="A93" s="79"/>
      <c r="B93" s="79"/>
      <c r="C93" s="79"/>
      <c r="D93" s="79"/>
      <c r="E93" s="79"/>
      <c r="F93" s="79"/>
      <c r="G93" s="79"/>
      <c r="H93" s="79"/>
    </row>
    <row r="94" spans="1:8" x14ac:dyDescent="0.25">
      <c r="A94" s="79"/>
      <c r="B94" s="79"/>
      <c r="C94" s="79"/>
      <c r="D94" s="79"/>
      <c r="E94" s="79"/>
      <c r="F94" s="79"/>
      <c r="G94" s="79"/>
      <c r="H94" s="79"/>
    </row>
    <row r="95" spans="1:8" x14ac:dyDescent="0.25">
      <c r="A95" s="79"/>
      <c r="B95" s="79"/>
      <c r="C95" s="79"/>
      <c r="D95" s="79"/>
      <c r="E95" s="79"/>
      <c r="F95" s="79"/>
      <c r="G95" s="79"/>
      <c r="H95" s="79"/>
    </row>
    <row r="96" spans="1:8" x14ac:dyDescent="0.25">
      <c r="A96" s="79"/>
      <c r="B96" s="79"/>
      <c r="C96" s="79"/>
      <c r="D96" s="79"/>
      <c r="E96" s="79"/>
      <c r="F96" s="79"/>
      <c r="G96" s="79"/>
      <c r="H96" s="79"/>
    </row>
  </sheetData>
  <mergeCells count="3">
    <mergeCell ref="A1:F1"/>
    <mergeCell ref="I12:Q12"/>
    <mergeCell ref="H21:K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3" sqref="B13"/>
    </sheetView>
  </sheetViews>
  <sheetFormatPr defaultRowHeight="15" x14ac:dyDescent="0.25"/>
  <cols>
    <col min="1" max="1" width="33.7109375" customWidth="1"/>
    <col min="2" max="2" width="22.85546875" customWidth="1"/>
    <col min="3" max="3" width="25.85546875" customWidth="1"/>
    <col min="4" max="4" width="21.7109375" customWidth="1"/>
    <col min="5" max="5" width="20.7109375" customWidth="1"/>
    <col min="6" max="6" width="26.85546875" customWidth="1"/>
    <col min="7" max="7" width="20.85546875" customWidth="1"/>
    <col min="8" max="8" width="19.140625" customWidth="1"/>
    <col min="9" max="9" width="24.140625" customWidth="1"/>
    <col min="10" max="10" width="22.42578125" customWidth="1"/>
    <col min="11" max="11" width="19" customWidth="1"/>
  </cols>
  <sheetData>
    <row r="1" spans="1:11" x14ac:dyDescent="0.25">
      <c r="A1" s="24" t="s">
        <v>1500</v>
      </c>
      <c r="B1" s="27" t="s">
        <v>1489</v>
      </c>
      <c r="C1" s="27" t="s">
        <v>1490</v>
      </c>
      <c r="D1" s="27" t="s">
        <v>1492</v>
      </c>
      <c r="E1" s="27" t="s">
        <v>1491</v>
      </c>
      <c r="F1" s="27" t="s">
        <v>1493</v>
      </c>
      <c r="G1" s="27" t="s">
        <v>1494</v>
      </c>
      <c r="H1" s="27" t="s">
        <v>1495</v>
      </c>
      <c r="I1" s="27" t="s">
        <v>1496</v>
      </c>
      <c r="J1" s="27" t="s">
        <v>1497</v>
      </c>
      <c r="K1" s="10" t="s">
        <v>1498</v>
      </c>
    </row>
    <row r="2" spans="1:11" x14ac:dyDescent="0.25">
      <c r="A2" s="34" t="s">
        <v>1499</v>
      </c>
      <c r="B2" s="31" t="s">
        <v>1483</v>
      </c>
      <c r="C2" s="30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</row>
    <row r="3" spans="1:11" x14ac:dyDescent="0.25">
      <c r="A3" s="25" t="s">
        <v>1484</v>
      </c>
      <c r="B3" s="32">
        <f>COUNTIF(Accounts!$C$2:$C$273, B$2)</f>
        <v>29</v>
      </c>
      <c r="C3" s="32">
        <f>COUNTIF(Accounts!$C$2:$C$273, C$2)</f>
        <v>30</v>
      </c>
      <c r="D3" s="32">
        <f>COUNTIF(Accounts!$C$2:$C$273, D$2)</f>
        <v>29</v>
      </c>
      <c r="E3" s="32">
        <f>COUNTIF(Accounts!$C$2:$C$273, E$2)</f>
        <v>20</v>
      </c>
      <c r="F3" s="32">
        <f>COUNTIF(Accounts!$C$2:$C$273, F$2)</f>
        <v>24</v>
      </c>
      <c r="G3" s="32">
        <f>COUNTIF(Accounts!$C$2:$C$273, G$2)</f>
        <v>29</v>
      </c>
      <c r="H3" s="32">
        <f>COUNTIF(Accounts!$C$2:$C$273, H$2)</f>
        <v>21</v>
      </c>
      <c r="I3" s="32">
        <f>COUNTIF(Accounts!$C$2:$C$273, I$2)</f>
        <v>31</v>
      </c>
      <c r="J3" s="32">
        <f>COUNTIF(Accounts!$C$2:$C$273, J$2)</f>
        <v>31</v>
      </c>
      <c r="K3" s="32">
        <f>COUNTIF(Accounts!$C$2:$C$273, K$2)</f>
        <v>28</v>
      </c>
    </row>
    <row r="4" spans="1:11" x14ac:dyDescent="0.25">
      <c r="A4" s="26" t="s">
        <v>1485</v>
      </c>
      <c r="B4" s="32">
        <f xml:space="preserve"> SUMIF('Municipality Stats'!$C$2:$C$273,B$2,'Municipality Stats'!$D$2:$D$273)</f>
        <v>36779</v>
      </c>
      <c r="C4" s="32">
        <f xml:space="preserve"> SUMIF('Municipality Stats'!$C$2:$C$273,C$2,'Municipality Stats'!$D$2:$D$273)</f>
        <v>32735</v>
      </c>
      <c r="D4" s="32">
        <f xml:space="preserve"> SUMIF('Municipality Stats'!$C$2:$C$273,D$2,'Municipality Stats'!$D$2:$D$273)</f>
        <v>26196</v>
      </c>
      <c r="E4" s="32">
        <f xml:space="preserve"> SUMIF('Municipality Stats'!$C$2:$C$273,E$2,'Municipality Stats'!$D$2:$D$273)</f>
        <v>15664</v>
      </c>
      <c r="F4" s="32">
        <f xml:space="preserve"> SUMIF('Municipality Stats'!$C$2:$C$273,F$2,'Municipality Stats'!$D$2:$D$273)</f>
        <v>149956</v>
      </c>
      <c r="G4" s="32">
        <f xml:space="preserve"> SUMIF('Municipality Stats'!$C$2:$C$273,G$2,'Municipality Stats'!$D$2:$D$273)</f>
        <v>22956</v>
      </c>
      <c r="H4" s="32">
        <f xml:space="preserve"> SUMIF('Municipality Stats'!$C$2:$C$273,H$2,'Municipality Stats'!$D$2:$D$273)</f>
        <v>29780</v>
      </c>
      <c r="I4" s="32">
        <f xml:space="preserve"> SUMIF('Municipality Stats'!$C$2:$C$273,I$2,'Municipality Stats'!$D$2:$D$273)</f>
        <v>41562</v>
      </c>
      <c r="J4" s="32">
        <f xml:space="preserve"> SUMIF('Municipality Stats'!$C$2:$C$273,J$2,'Municipality Stats'!$D$2:$D$273)</f>
        <v>25838</v>
      </c>
      <c r="K4" s="32">
        <f xml:space="preserve"> SUMIF('Municipality Stats'!$C$2:$C$273,K$2,'Municipality Stats'!$D$2:$D$273)</f>
        <v>76025</v>
      </c>
    </row>
    <row r="5" spans="1:11" x14ac:dyDescent="0.25">
      <c r="A5" s="26" t="s">
        <v>1486</v>
      </c>
      <c r="B5" s="24">
        <f>SUMIF(Accounts!$C$2:$C$273,B$2,Accounts!$O$2:$O$273)</f>
        <v>3717894.2250000001</v>
      </c>
      <c r="C5" s="24">
        <f>SUMIF(Accounts!$C$2:$C$273,C$2,Accounts!$O$2:$O$273)</f>
        <v>3111833.99</v>
      </c>
      <c r="D5" s="24">
        <f>SUMIF(Accounts!$C$2:$C$273,D$2,Accounts!$O$2:$O$273)</f>
        <v>1956648.5250000001</v>
      </c>
      <c r="E5" s="24">
        <f>SUMIF(Accounts!$C$2:$C$273,E$2,Accounts!$O$2:$O$273)</f>
        <v>1199071.075</v>
      </c>
      <c r="F5" s="24">
        <f>SUMIF(Accounts!$C$2:$C$273,F$2,Accounts!$O$2:$O$273)</f>
        <v>21196200.275000006</v>
      </c>
      <c r="G5" s="24">
        <f>SUMIF(Accounts!$C$2:$C$273,G$2,Accounts!$O$2:$O$273)</f>
        <v>1848636.5</v>
      </c>
      <c r="H5" s="24">
        <f>SUMIF(Accounts!$C$2:$C$273,H$2,Accounts!$O$2:$O$273)</f>
        <v>3125597.6500000004</v>
      </c>
      <c r="I5" s="24">
        <f>SUMIF(Accounts!$C$2:$C$273,I$2,Accounts!$O$2:$O$273)</f>
        <v>4442428.1500000004</v>
      </c>
      <c r="J5" s="24">
        <f>SUMIF(Accounts!$C$2:$C$273,J$2,Accounts!$O$2:$O$273)</f>
        <v>2213438.81</v>
      </c>
      <c r="K5" s="24">
        <f>SUMIF(Accounts!$C$2:$C$273,K$2,Accounts!$O$2:$O$273)</f>
        <v>8392666.3625000007</v>
      </c>
    </row>
    <row r="6" spans="1:11" x14ac:dyDescent="0.25">
      <c r="A6" s="26" t="s">
        <v>1487</v>
      </c>
      <c r="B6" s="33">
        <f>SUMIF(Accounts!$C$2:$C$273,B$2,Accounts!$P$2:$P$273)</f>
        <v>3763497.9499999997</v>
      </c>
      <c r="C6" s="33">
        <f>SUMIF(Accounts!$C$2:$C$273,C$2,Accounts!$P$2:$P$273)</f>
        <v>3098381.13</v>
      </c>
      <c r="D6" s="33">
        <f>SUMIF(Accounts!$C$2:$C$273,D$2,Accounts!$P$2:$P$273)</f>
        <v>1965527.2</v>
      </c>
      <c r="E6" s="33">
        <f>SUMIF(Accounts!$C$2:$C$273,E$2,Accounts!$P$2:$P$273)</f>
        <v>1190626.9099999999</v>
      </c>
      <c r="F6" s="33">
        <f>SUMIF(Accounts!$C$2:$C$273,F$2,Accounts!$P$2:$P$273)</f>
        <v>20699685.879999999</v>
      </c>
      <c r="G6" s="33">
        <f>SUMIF(Accounts!$C$2:$C$273,G$2,Accounts!$P$2:$P$273)</f>
        <v>1861435.9100000001</v>
      </c>
      <c r="H6" s="33">
        <f>SUMIF(Accounts!$C$2:$C$273,H$2,Accounts!$P$2:$P$273)</f>
        <v>3104105.0199999996</v>
      </c>
      <c r="I6" s="33">
        <f>SUMIF(Accounts!$C$2:$C$273,I$2,Accounts!$P$2:$P$273)</f>
        <v>4341887.6500000004</v>
      </c>
      <c r="J6" s="33">
        <f>SUMIF(Accounts!$C$2:$C$273,J$2,Accounts!$P$2:$P$273)</f>
        <v>2208896.3400000003</v>
      </c>
      <c r="K6" s="33">
        <f>SUMIF(Accounts!$C$2:$C$273,K$2,Accounts!$P$2:$P$273)</f>
        <v>8315433.5099999988</v>
      </c>
    </row>
    <row r="7" spans="1:11" x14ac:dyDescent="0.25">
      <c r="A7" s="26" t="s">
        <v>1488</v>
      </c>
      <c r="B7" s="24">
        <f>B$5 - B$6</f>
        <v>-45603.724999999627</v>
      </c>
      <c r="C7" s="24">
        <f>C$5 - C$6</f>
        <v>13452.860000000335</v>
      </c>
      <c r="D7" s="24">
        <f>D$5 - D$6</f>
        <v>-8878.6749999998137</v>
      </c>
      <c r="E7" s="24">
        <f>E$5 - E$6</f>
        <v>8444.1650000000373</v>
      </c>
      <c r="F7" s="24">
        <f>F$5 - F$6</f>
        <v>496514.395000007</v>
      </c>
      <c r="G7" s="24">
        <f>G$5 - G$6</f>
        <v>-12799.410000000149</v>
      </c>
      <c r="H7" s="24">
        <f>H$5 - H$6</f>
        <v>21492.63000000082</v>
      </c>
      <c r="I7" s="24">
        <f>I$5 - I$6</f>
        <v>100540.5</v>
      </c>
      <c r="J7" s="24">
        <f>J$5 - J$6</f>
        <v>4542.4699999997392</v>
      </c>
      <c r="K7" s="24">
        <f>K$5 - K$6</f>
        <v>77232.8525000019</v>
      </c>
    </row>
    <row r="10" spans="1:11" x14ac:dyDescent="0.25">
      <c r="A10" s="37" t="s">
        <v>1501</v>
      </c>
      <c r="B10" s="57" t="str">
        <f>INDEX('NL Municipalities'!$B$2:$B$273,MATCH(MIN('NL Municipalities'!$C$2:$C$273),'NL Municipalities'!$C$2:$C$273,0))</f>
        <v>Southern Harbour</v>
      </c>
    </row>
    <row r="11" spans="1:11" ht="30" customHeight="1" x14ac:dyDescent="0.25">
      <c r="A11" s="55" t="s">
        <v>1502</v>
      </c>
      <c r="B11" s="38" t="str">
        <f>VLOOKUP(B10, 'NL Municipalities'!$B$2:$D$273,3,FALSE)&amp;", "&amp;VLOOKUP(B10,'NL Municipalities'!$B$2:$E$273,4,FALSE)</f>
        <v>Hannah, Carr</v>
      </c>
    </row>
    <row r="12" spans="1:11" ht="30" customHeight="1" x14ac:dyDescent="0.25">
      <c r="A12" s="55" t="s">
        <v>1504</v>
      </c>
      <c r="B12" s="39" t="str">
        <f>INDEX('Municipality Stats'!$A$2:$A$273,MATCH(MIN('Municipality Stats'!$H$2:$H$273),'Municipality Stats'!$H$2:$H$273,0))</f>
        <v>103</v>
      </c>
    </row>
    <row r="13" spans="1:11" ht="32.25" customHeight="1" x14ac:dyDescent="0.25">
      <c r="A13" s="56" t="s">
        <v>1503</v>
      </c>
      <c r="B13" s="40" t="str">
        <f>VLOOKUP(B12,'NL Municipalities'!$A$2:$B$273,2,)</f>
        <v>Tilt Cove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2" sqref="G2"/>
    </sheetView>
  </sheetViews>
  <sheetFormatPr defaultRowHeight="15" x14ac:dyDescent="0.25"/>
  <cols>
    <col min="1" max="1" width="10.7109375" style="10" bestFit="1" customWidth="1"/>
    <col min="2" max="3" width="13.85546875" style="10" bestFit="1" customWidth="1"/>
    <col min="4" max="4" width="9.7109375" style="10" bestFit="1" customWidth="1"/>
    <col min="5" max="5" width="10.85546875" style="10" bestFit="1" customWidth="1"/>
    <col min="6" max="6" width="8.7109375" style="10" bestFit="1" customWidth="1"/>
    <col min="7" max="7" width="8.28515625" style="10" bestFit="1" customWidth="1"/>
    <col min="8" max="16384" width="9.140625" style="10"/>
  </cols>
  <sheetData>
    <row r="1" spans="1:9" ht="30" x14ac:dyDescent="0.25">
      <c r="A1" s="7" t="s">
        <v>557</v>
      </c>
      <c r="B1" s="7" t="s">
        <v>553</v>
      </c>
      <c r="C1" s="7" t="s">
        <v>552</v>
      </c>
      <c r="D1" s="7" t="s">
        <v>551</v>
      </c>
      <c r="E1" s="7" t="s">
        <v>555</v>
      </c>
      <c r="F1" s="7" t="s">
        <v>554</v>
      </c>
      <c r="G1" s="7" t="s">
        <v>550</v>
      </c>
    </row>
    <row r="2" spans="1:9" x14ac:dyDescent="0.25">
      <c r="A2" s="13">
        <v>0.2</v>
      </c>
      <c r="B2" s="13">
        <v>0.06</v>
      </c>
      <c r="C2" s="13">
        <v>0.12</v>
      </c>
      <c r="D2" s="13">
        <v>0.15</v>
      </c>
      <c r="E2" s="13">
        <v>0.14000000000000001</v>
      </c>
      <c r="F2" s="13">
        <v>0.23</v>
      </c>
      <c r="G2" s="13">
        <v>0.1</v>
      </c>
      <c r="I2" s="13"/>
    </row>
    <row r="5" spans="1:9" ht="45" x14ac:dyDescent="0.25">
      <c r="A5" s="19" t="s">
        <v>1469</v>
      </c>
      <c r="B5" s="19" t="s">
        <v>1470</v>
      </c>
      <c r="C5" s="19" t="s">
        <v>1471</v>
      </c>
      <c r="D5" s="14"/>
    </row>
    <row r="6" spans="1:9" x14ac:dyDescent="0.25">
      <c r="A6" s="15">
        <v>0</v>
      </c>
      <c r="B6" s="15" t="s">
        <v>1462</v>
      </c>
      <c r="C6" s="15" t="s">
        <v>1108</v>
      </c>
      <c r="D6" s="16"/>
    </row>
    <row r="7" spans="1:9" x14ac:dyDescent="0.25">
      <c r="A7" s="15">
        <v>50</v>
      </c>
      <c r="B7" s="15" t="s">
        <v>1464</v>
      </c>
      <c r="C7" s="15" t="s">
        <v>1468</v>
      </c>
      <c r="D7" s="16"/>
    </row>
    <row r="8" spans="1:9" x14ac:dyDescent="0.25">
      <c r="A8" s="15">
        <v>100</v>
      </c>
      <c r="B8" s="15" t="s">
        <v>1465</v>
      </c>
      <c r="C8" s="15" t="s">
        <v>1105</v>
      </c>
      <c r="D8" s="16"/>
    </row>
    <row r="9" spans="1:9" x14ac:dyDescent="0.25">
      <c r="A9" s="15">
        <v>300</v>
      </c>
      <c r="B9" s="15" t="s">
        <v>1466</v>
      </c>
      <c r="C9" s="15" t="s">
        <v>1109</v>
      </c>
      <c r="D9" s="16"/>
    </row>
    <row r="10" spans="1:9" x14ac:dyDescent="0.25">
      <c r="A10" s="15">
        <v>500</v>
      </c>
      <c r="B10" s="15" t="s">
        <v>1467</v>
      </c>
      <c r="C10" s="15" t="s">
        <v>1106</v>
      </c>
      <c r="D10" s="16"/>
    </row>
    <row r="11" spans="1:9" x14ac:dyDescent="0.25">
      <c r="A11" s="17">
        <v>1000</v>
      </c>
      <c r="B11" s="17" t="s">
        <v>1463</v>
      </c>
      <c r="C11" s="17" t="s">
        <v>1107</v>
      </c>
      <c r="D11" s="18"/>
    </row>
    <row r="12" spans="1:9" x14ac:dyDescent="0.25">
      <c r="C12" s="18"/>
    </row>
    <row r="13" spans="1:9" x14ac:dyDescent="0.25">
      <c r="C13" s="18"/>
    </row>
    <row r="14" spans="1:9" x14ac:dyDescent="0.25">
      <c r="C14" s="18"/>
    </row>
  </sheetData>
  <sortState ref="C1:F6">
    <sortCondition ref="C1:C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3" sqref="A3:A12"/>
    </sheetView>
  </sheetViews>
  <sheetFormatPr defaultRowHeight="15" x14ac:dyDescent="0.25"/>
  <cols>
    <col min="2" max="2" width="34.140625" customWidth="1"/>
    <col min="3" max="3" width="21" customWidth="1"/>
  </cols>
  <sheetData>
    <row r="1" spans="1:11" ht="15.75" thickBot="1" x14ac:dyDescent="0.3">
      <c r="A1" s="93" t="s">
        <v>1547</v>
      </c>
      <c r="B1" s="94"/>
      <c r="C1" s="95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91"/>
      <c r="B2" s="36" t="s">
        <v>1546</v>
      </c>
      <c r="C2" s="92" t="s">
        <v>1454</v>
      </c>
    </row>
    <row r="3" spans="1:11" x14ac:dyDescent="0.25">
      <c r="A3" s="44" t="s">
        <v>1545</v>
      </c>
      <c r="B3" s="59">
        <f ca="1" xml:space="preserve"> SUMIF(Accounts!$C$2:$C$273,0,Accounts!$P$3:$P$273)</f>
        <v>4468017.68</v>
      </c>
      <c r="C3" s="61">
        <f ca="1" xml:space="preserve"> SUMIF(Accounts!$C$2:$C$273,0,Accounts!$D$3:$D$273)</f>
        <v>19373970</v>
      </c>
    </row>
    <row r="4" spans="1:11" x14ac:dyDescent="0.25">
      <c r="A4" s="44" t="s">
        <v>1536</v>
      </c>
      <c r="B4" s="59">
        <f ca="1" xml:space="preserve"> SUMIF(Accounts!$C$2:$C$273,1,Accounts!$P$3:$P$273)</f>
        <v>1485159.5199999998</v>
      </c>
      <c r="C4" s="61">
        <f ca="1" xml:space="preserve"> SUMIF(Accounts!$C$2:$C$273,1,Accounts!$D$3:$D$273)</f>
        <v>6506510</v>
      </c>
    </row>
    <row r="5" spans="1:11" x14ac:dyDescent="0.25">
      <c r="A5" s="44" t="s">
        <v>1537</v>
      </c>
      <c r="B5" s="59">
        <f ca="1" xml:space="preserve"> SUMIF(Accounts!$C$2:$C$273,2,Accounts!$P$3:$P$273)</f>
        <v>1737303.6300000001</v>
      </c>
      <c r="C5" s="61">
        <f ca="1" xml:space="preserve"> SUMIF(Accounts!$C$2:$C$273,2,Accounts!$D$3:$D$273)</f>
        <v>7522002.5</v>
      </c>
    </row>
    <row r="6" spans="1:11" x14ac:dyDescent="0.25">
      <c r="A6" s="44" t="s">
        <v>1538</v>
      </c>
      <c r="B6" s="59">
        <f ca="1" xml:space="preserve"> SUMIF(Accounts!$C$2:$C$273,3,Accounts!$P$3:$P$273)</f>
        <v>5590429.209999999</v>
      </c>
      <c r="C6" s="61">
        <f ca="1" xml:space="preserve"> SUMIF(Accounts!$C$2:$C$273,3,Accounts!$D$3:$D$273)</f>
        <v>24621575</v>
      </c>
    </row>
    <row r="7" spans="1:11" x14ac:dyDescent="0.25">
      <c r="A7" s="44" t="s">
        <v>1539</v>
      </c>
      <c r="B7" s="59">
        <f ca="1" xml:space="preserve"> SUMIF(Accounts!$C$2:$C$273,4,Accounts!$P$3:$P$273)</f>
        <v>2409753.27</v>
      </c>
      <c r="C7" s="61">
        <f ca="1" xml:space="preserve"> SUMIF(Accounts!$C$2:$C$273,4,Accounts!$D$3:$D$273)</f>
        <v>10556457.5</v>
      </c>
    </row>
    <row r="8" spans="1:11" x14ac:dyDescent="0.25">
      <c r="A8" s="44" t="s">
        <v>1540</v>
      </c>
      <c r="B8" s="59">
        <f ca="1" xml:space="preserve"> SUMIF(Accounts!$C$2:$C$273,5,Accounts!$P$3:$P$273)</f>
        <v>2155769.7500000005</v>
      </c>
      <c r="C8" s="61">
        <f ca="1" xml:space="preserve"> SUMIF(Accounts!$C$2:$C$273,5,Accounts!$D$3:$D$273)</f>
        <v>9412604.5</v>
      </c>
    </row>
    <row r="9" spans="1:11" x14ac:dyDescent="0.25">
      <c r="A9" s="44" t="s">
        <v>1541</v>
      </c>
      <c r="B9" s="59">
        <f ca="1" xml:space="preserve"> SUMIF(Accounts!$C$2:$C$273,6,Accounts!$P$3:$P$273)</f>
        <v>2034324.3200000005</v>
      </c>
      <c r="C9" s="61">
        <f ca="1" xml:space="preserve"> SUMIF(Accounts!$C$2:$C$273,6,Accounts!$D$3:$D$273)</f>
        <v>8729460</v>
      </c>
    </row>
    <row r="10" spans="1:11" x14ac:dyDescent="0.25">
      <c r="A10" s="44" t="s">
        <v>1542</v>
      </c>
      <c r="B10" s="59">
        <f ca="1" xml:space="preserve"> SUMIF(Accounts!$C$2:$C$273,7,Accounts!$P$3:$P$273)</f>
        <v>3226001.4600000004</v>
      </c>
      <c r="C10" s="61">
        <f ca="1" xml:space="preserve"> SUMIF(Accounts!$C$2:$C$273,7,Accounts!$D$3:$D$273)</f>
        <v>14008487.5</v>
      </c>
    </row>
    <row r="11" spans="1:11" x14ac:dyDescent="0.25">
      <c r="A11" s="44" t="s">
        <v>1543</v>
      </c>
      <c r="B11" s="59">
        <f ca="1" xml:space="preserve"> SUMIF(Accounts!$C$2:$C$273,8,Accounts!$P$3:$P$273)</f>
        <v>19387621.680000003</v>
      </c>
      <c r="C11" s="61">
        <f ca="1" xml:space="preserve"> SUMIF(Accounts!$C$2:$C$273,8,Accounts!$D$3:$D$273)</f>
        <v>86348895.5</v>
      </c>
    </row>
    <row r="12" spans="1:11" ht="15.75" thickBot="1" x14ac:dyDescent="0.3">
      <c r="A12" s="46" t="s">
        <v>1544</v>
      </c>
      <c r="B12" s="62">
        <f ca="1" xml:space="preserve"> SUMIF(Accounts!$C$2:$C$273,9,Accounts!$P$3:$P$273)</f>
        <v>7935747.6799999997</v>
      </c>
      <c r="C12" s="63">
        <f ca="1" xml:space="preserve"> SUMIF(Accounts!$C$2:$C$273,9,Accounts!$D$3:$D$273)</f>
        <v>35018431.25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5" x14ac:dyDescent="0.25"/>
  <cols>
    <col min="2" max="2" width="38.7109375" customWidth="1"/>
  </cols>
  <sheetData>
    <row r="1" spans="1:2" ht="15.75" thickBot="1" x14ac:dyDescent="0.3">
      <c r="A1" s="74" t="s">
        <v>1548</v>
      </c>
      <c r="B1" s="76"/>
    </row>
    <row r="2" spans="1:2" x14ac:dyDescent="0.25">
      <c r="A2" s="91"/>
      <c r="B2" s="92" t="s">
        <v>1549</v>
      </c>
    </row>
    <row r="3" spans="1:2" x14ac:dyDescent="0.25">
      <c r="A3" s="44" t="s">
        <v>1545</v>
      </c>
      <c r="B3" s="96">
        <f>SUMIF('Municipality Stats'!$C$2:$C$273,0,'Municipality Stats'!$D$2:$D$273)/SUM('Municipality Stats'!$D$2:$D$273)</f>
        <v>8.0392838329060023E-2</v>
      </c>
    </row>
    <row r="4" spans="1:2" x14ac:dyDescent="0.25">
      <c r="A4" s="44" t="s">
        <v>1536</v>
      </c>
      <c r="B4" s="96">
        <f>SUMIF('Municipality Stats'!$C$2:$C$273,1,'Municipality Stats'!$D$2:$D$273)/SUM('Municipality Stats'!$D$2:$D$273)</f>
        <v>7.1553320174604529E-2</v>
      </c>
    </row>
    <row r="5" spans="1:2" x14ac:dyDescent="0.25">
      <c r="A5" s="44" t="s">
        <v>1537</v>
      </c>
      <c r="B5" s="96">
        <f>SUMIF('Municipality Stats'!$C$2:$C$273,2,'Municipality Stats'!$D$2:$D$273)/SUM('Municipality Stats'!$D$2:$D$273)</f>
        <v>5.7260142822481756E-2</v>
      </c>
    </row>
    <row r="6" spans="1:2" x14ac:dyDescent="0.25">
      <c r="A6" s="44" t="s">
        <v>1538</v>
      </c>
      <c r="B6" s="96">
        <f>SUMIF('Municipality Stats'!$C$2:$C$273,3,'Municipality Stats'!$D$2:$D$273)/SUM('Municipality Stats'!$D$2:$D$273)</f>
        <v>3.4238924918741573E-2</v>
      </c>
    </row>
    <row r="7" spans="1:2" x14ac:dyDescent="0.25">
      <c r="A7" s="44" t="s">
        <v>1539</v>
      </c>
      <c r="B7" s="96">
        <f>SUMIF('Municipality Stats'!$C$2:$C$273,4,'Municipality Stats'!$D$2:$D$273)/SUM('Municipality Stats'!$D$2:$D$273)</f>
        <v>0.32777912570957679</v>
      </c>
    </row>
    <row r="8" spans="1:2" x14ac:dyDescent="0.25">
      <c r="A8" s="44" t="s">
        <v>1540</v>
      </c>
      <c r="B8" s="96">
        <f>SUMIF('Municipality Stats'!$C$2:$C$273,5,'Municipality Stats'!$D$2:$D$273)/SUM('Municipality Stats'!$D$2:$D$273)</f>
        <v>5.0178036289238476E-2</v>
      </c>
    </row>
    <row r="9" spans="1:2" x14ac:dyDescent="0.25">
      <c r="A9" s="44" t="s">
        <v>1541</v>
      </c>
      <c r="B9" s="96">
        <f>SUMIF('Municipality Stats'!$C$2:$C$273,6,'Municipality Stats'!$D$2:$D$273)/SUM('Municipality Stats'!$D$2:$D$273)</f>
        <v>6.5094176716044685E-2</v>
      </c>
    </row>
    <row r="10" spans="1:2" x14ac:dyDescent="0.25">
      <c r="A10" s="44" t="s">
        <v>1542</v>
      </c>
      <c r="B10" s="96">
        <f>SUMIF('Municipality Stats'!$C$2:$C$273,7,'Municipality Stats'!$D$2:$D$273)/SUM('Municipality Stats'!$D$2:$D$273)</f>
        <v>9.0847688806992927E-2</v>
      </c>
    </row>
    <row r="11" spans="1:2" x14ac:dyDescent="0.25">
      <c r="A11" s="44" t="s">
        <v>1543</v>
      </c>
      <c r="B11" s="96">
        <f>SUMIF('Municipality Stats'!$C$2:$C$273,8,'Municipality Stats'!$D$2:$D$273)/SUM('Municipality Stats'!$D$2:$D$273)</f>
        <v>5.6477613767265365E-2</v>
      </c>
    </row>
    <row r="12" spans="1:2" ht="15.75" thickBot="1" x14ac:dyDescent="0.3">
      <c r="A12" s="46" t="s">
        <v>1544</v>
      </c>
      <c r="B12" s="97">
        <f>SUMIF('Municipality Stats'!$C$2:$C$273,9,'Municipality Stats'!$D$2:$D$273)/SUM('Municipality Stats'!$D$2:$D$273)</f>
        <v>0.16617813246599386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D48" sqref="D48"/>
    </sheetView>
  </sheetViews>
  <sheetFormatPr defaultRowHeight="15" x14ac:dyDescent="0.25"/>
  <cols>
    <col min="1" max="1" width="12.140625" customWidth="1"/>
    <col min="2" max="2" width="19.5703125" customWidth="1"/>
    <col min="3" max="3" width="24.5703125" customWidth="1"/>
    <col min="4" max="4" width="23.28515625" customWidth="1"/>
    <col min="5" max="5" width="15.85546875" customWidth="1"/>
    <col min="6" max="6" width="13.140625" customWidth="1"/>
    <col min="7" max="7" width="26.85546875" customWidth="1"/>
    <col min="8" max="8" width="24.85546875" customWidth="1"/>
    <col min="9" max="9" width="14.85546875" bestFit="1" customWidth="1"/>
    <col min="10" max="21" width="10.5703125" bestFit="1" customWidth="1"/>
    <col min="22" max="140" width="11.5703125" bestFit="1" customWidth="1"/>
    <col min="141" max="244" width="12.5703125" bestFit="1" customWidth="1"/>
    <col min="245" max="270" width="14.28515625" bestFit="1" customWidth="1"/>
    <col min="271" max="275" width="15.28515625" bestFit="1" customWidth="1"/>
    <col min="276" max="276" width="12.7109375" bestFit="1" customWidth="1"/>
  </cols>
  <sheetData>
    <row r="1" spans="1:3" x14ac:dyDescent="0.25">
      <c r="B1" s="98" t="s">
        <v>1553</v>
      </c>
    </row>
    <row r="2" spans="1:3" x14ac:dyDescent="0.25">
      <c r="A2" s="98" t="s">
        <v>1550</v>
      </c>
      <c r="B2" t="s">
        <v>1552</v>
      </c>
      <c r="C2" t="s">
        <v>1554</v>
      </c>
    </row>
    <row r="3" spans="1:3" x14ac:dyDescent="0.25">
      <c r="A3" s="99">
        <v>0</v>
      </c>
      <c r="B3" s="24">
        <v>16164757.5</v>
      </c>
      <c r="C3" s="35">
        <v>29</v>
      </c>
    </row>
    <row r="4" spans="1:3" x14ac:dyDescent="0.25">
      <c r="A4" s="100" t="s">
        <v>43</v>
      </c>
      <c r="B4" s="24"/>
      <c r="C4" s="35"/>
    </row>
    <row r="5" spans="1:3" x14ac:dyDescent="0.25">
      <c r="A5" s="100"/>
      <c r="B5" s="24"/>
      <c r="C5" s="35"/>
    </row>
    <row r="6" spans="1:3" x14ac:dyDescent="0.25">
      <c r="A6" s="100" t="s">
        <v>6</v>
      </c>
      <c r="B6" s="24">
        <v>16164757.5</v>
      </c>
      <c r="C6" s="35">
        <v>29</v>
      </c>
    </row>
    <row r="7" spans="1:3" x14ac:dyDescent="0.25">
      <c r="A7" s="100"/>
      <c r="B7" s="24"/>
      <c r="C7" s="35"/>
    </row>
    <row r="8" spans="1:3" x14ac:dyDescent="0.25">
      <c r="A8" s="99">
        <v>1</v>
      </c>
      <c r="B8" s="24">
        <v>13529713</v>
      </c>
      <c r="C8" s="35">
        <v>30</v>
      </c>
    </row>
    <row r="9" spans="1:3" x14ac:dyDescent="0.25">
      <c r="A9" s="100" t="s">
        <v>43</v>
      </c>
      <c r="B9" s="24"/>
      <c r="C9" s="35"/>
    </row>
    <row r="10" spans="1:3" x14ac:dyDescent="0.25">
      <c r="A10" s="100"/>
      <c r="B10" s="24"/>
      <c r="C10" s="35"/>
    </row>
    <row r="11" spans="1:3" x14ac:dyDescent="0.25">
      <c r="A11" s="100" t="s">
        <v>6</v>
      </c>
      <c r="B11" s="24">
        <v>13529713</v>
      </c>
      <c r="C11" s="35">
        <v>30</v>
      </c>
    </row>
    <row r="12" spans="1:3" x14ac:dyDescent="0.25">
      <c r="A12" s="100"/>
      <c r="B12" s="24"/>
      <c r="C12" s="35"/>
    </row>
    <row r="13" spans="1:3" x14ac:dyDescent="0.25">
      <c r="A13" s="99">
        <v>2</v>
      </c>
      <c r="B13" s="24">
        <v>8507167.5</v>
      </c>
      <c r="C13" s="35">
        <v>29</v>
      </c>
    </row>
    <row r="14" spans="1:3" x14ac:dyDescent="0.25">
      <c r="A14" s="100" t="s">
        <v>43</v>
      </c>
      <c r="B14" s="24"/>
      <c r="C14" s="35"/>
    </row>
    <row r="15" spans="1:3" x14ac:dyDescent="0.25">
      <c r="A15" s="100"/>
      <c r="B15" s="24"/>
      <c r="C15" s="35"/>
    </row>
    <row r="16" spans="1:3" x14ac:dyDescent="0.25">
      <c r="A16" s="100" t="s">
        <v>6</v>
      </c>
      <c r="B16" s="24">
        <v>8507167.5</v>
      </c>
      <c r="C16" s="35">
        <v>29</v>
      </c>
    </row>
    <row r="17" spans="1:3" x14ac:dyDescent="0.25">
      <c r="A17" s="100"/>
      <c r="B17" s="24"/>
      <c r="C17" s="35"/>
    </row>
    <row r="18" spans="1:3" x14ac:dyDescent="0.25">
      <c r="A18" s="99">
        <v>3</v>
      </c>
      <c r="B18" s="24">
        <v>5213352.5</v>
      </c>
      <c r="C18" s="35">
        <v>20</v>
      </c>
    </row>
    <row r="19" spans="1:3" x14ac:dyDescent="0.25">
      <c r="A19" s="100" t="s">
        <v>43</v>
      </c>
      <c r="B19" s="24"/>
      <c r="C19" s="35"/>
    </row>
    <row r="20" spans="1:3" x14ac:dyDescent="0.25">
      <c r="A20" s="100"/>
      <c r="B20" s="24"/>
      <c r="C20" s="35"/>
    </row>
    <row r="21" spans="1:3" x14ac:dyDescent="0.25">
      <c r="A21" s="100" t="s">
        <v>6</v>
      </c>
      <c r="B21" s="24">
        <v>5213352.5</v>
      </c>
      <c r="C21" s="35">
        <v>20</v>
      </c>
    </row>
    <row r="22" spans="1:3" x14ac:dyDescent="0.25">
      <c r="A22" s="100"/>
      <c r="B22" s="24"/>
      <c r="C22" s="35"/>
    </row>
    <row r="23" spans="1:3" x14ac:dyDescent="0.25">
      <c r="A23" s="99">
        <v>4</v>
      </c>
      <c r="B23" s="24">
        <v>92157392.5</v>
      </c>
      <c r="C23" s="35">
        <v>24</v>
      </c>
    </row>
    <row r="24" spans="1:3" x14ac:dyDescent="0.25">
      <c r="A24" s="100" t="s">
        <v>43</v>
      </c>
      <c r="B24" s="24">
        <v>70073520</v>
      </c>
      <c r="C24" s="35">
        <v>1</v>
      </c>
    </row>
    <row r="25" spans="1:3" x14ac:dyDescent="0.25">
      <c r="A25" s="100"/>
      <c r="B25" s="24"/>
      <c r="C25" s="35"/>
    </row>
    <row r="26" spans="1:3" x14ac:dyDescent="0.25">
      <c r="A26" s="100" t="s">
        <v>6</v>
      </c>
      <c r="B26" s="24">
        <v>22083872.5</v>
      </c>
      <c r="C26" s="35">
        <v>23</v>
      </c>
    </row>
    <row r="27" spans="1:3" x14ac:dyDescent="0.25">
      <c r="A27" s="100"/>
      <c r="B27" s="24"/>
      <c r="C27" s="35"/>
    </row>
    <row r="28" spans="1:3" x14ac:dyDescent="0.25">
      <c r="A28" s="99">
        <v>5</v>
      </c>
      <c r="B28" s="24">
        <v>8037550</v>
      </c>
      <c r="C28" s="35">
        <v>29</v>
      </c>
    </row>
    <row r="29" spans="1:3" x14ac:dyDescent="0.25">
      <c r="A29" s="100" t="s">
        <v>43</v>
      </c>
      <c r="B29" s="24"/>
      <c r="C29" s="35"/>
    </row>
    <row r="30" spans="1:3" x14ac:dyDescent="0.25">
      <c r="A30" s="100"/>
      <c r="B30" s="24"/>
      <c r="C30" s="35"/>
    </row>
    <row r="31" spans="1:3" x14ac:dyDescent="0.25">
      <c r="A31" s="100" t="s">
        <v>6</v>
      </c>
      <c r="B31" s="24">
        <v>8037550</v>
      </c>
      <c r="C31" s="35">
        <v>29</v>
      </c>
    </row>
    <row r="32" spans="1:3" x14ac:dyDescent="0.25">
      <c r="A32" s="100"/>
      <c r="B32" s="24"/>
      <c r="C32" s="35"/>
    </row>
    <row r="33" spans="1:3" x14ac:dyDescent="0.25">
      <c r="A33" s="99">
        <v>6</v>
      </c>
      <c r="B33" s="24">
        <v>13589555</v>
      </c>
      <c r="C33" s="35">
        <v>21</v>
      </c>
    </row>
    <row r="34" spans="1:3" x14ac:dyDescent="0.25">
      <c r="A34" s="100" t="s">
        <v>43</v>
      </c>
      <c r="B34" s="24"/>
      <c r="C34" s="35"/>
    </row>
    <row r="35" spans="1:3" x14ac:dyDescent="0.25">
      <c r="A35" s="100"/>
      <c r="B35" s="24"/>
      <c r="C35" s="35"/>
    </row>
    <row r="36" spans="1:3" x14ac:dyDescent="0.25">
      <c r="A36" s="100" t="s">
        <v>6</v>
      </c>
      <c r="B36" s="24">
        <v>13589555</v>
      </c>
      <c r="C36" s="35">
        <v>21</v>
      </c>
    </row>
    <row r="37" spans="1:3" x14ac:dyDescent="0.25">
      <c r="A37" s="100"/>
      <c r="B37" s="24"/>
      <c r="C37" s="35"/>
    </row>
    <row r="38" spans="1:3" x14ac:dyDescent="0.25">
      <c r="A38" s="99">
        <v>7</v>
      </c>
      <c r="B38" s="24">
        <v>19314905</v>
      </c>
      <c r="C38" s="35">
        <v>31</v>
      </c>
    </row>
    <row r="39" spans="1:3" x14ac:dyDescent="0.25">
      <c r="A39" s="100" t="s">
        <v>43</v>
      </c>
      <c r="B39" s="24"/>
      <c r="C39" s="35"/>
    </row>
    <row r="40" spans="1:3" x14ac:dyDescent="0.25">
      <c r="A40" s="100"/>
      <c r="B40" s="24"/>
      <c r="C40" s="35"/>
    </row>
    <row r="41" spans="1:3" x14ac:dyDescent="0.25">
      <c r="A41" s="100" t="s">
        <v>6</v>
      </c>
      <c r="B41" s="24">
        <v>19314905</v>
      </c>
      <c r="C41" s="35">
        <v>31</v>
      </c>
    </row>
    <row r="42" spans="1:3" x14ac:dyDescent="0.25">
      <c r="A42" s="100"/>
      <c r="B42" s="24"/>
      <c r="C42" s="35"/>
    </row>
    <row r="43" spans="1:3" x14ac:dyDescent="0.25">
      <c r="A43" s="99">
        <v>8</v>
      </c>
      <c r="B43" s="24">
        <v>9623647</v>
      </c>
      <c r="C43" s="35">
        <v>31</v>
      </c>
    </row>
    <row r="44" spans="1:3" x14ac:dyDescent="0.25">
      <c r="A44" s="100" t="s">
        <v>43</v>
      </c>
      <c r="B44" s="24"/>
      <c r="C44" s="35"/>
    </row>
    <row r="45" spans="1:3" x14ac:dyDescent="0.25">
      <c r="A45" s="100"/>
      <c r="B45" s="24"/>
      <c r="C45" s="35"/>
    </row>
    <row r="46" spans="1:3" x14ac:dyDescent="0.25">
      <c r="A46" s="100" t="s">
        <v>6</v>
      </c>
      <c r="B46" s="24">
        <v>9623647</v>
      </c>
      <c r="C46" s="35">
        <v>31</v>
      </c>
    </row>
    <row r="47" spans="1:3" x14ac:dyDescent="0.25">
      <c r="A47" s="100"/>
      <c r="B47" s="24"/>
      <c r="C47" s="35"/>
    </row>
    <row r="48" spans="1:3" x14ac:dyDescent="0.25">
      <c r="A48" s="99">
        <v>9</v>
      </c>
      <c r="B48" s="24">
        <v>36489853.75</v>
      </c>
      <c r="C48" s="35">
        <v>28</v>
      </c>
    </row>
    <row r="49" spans="1:3" x14ac:dyDescent="0.25">
      <c r="A49" s="100" t="s">
        <v>43</v>
      </c>
      <c r="B49" s="24">
        <v>26308400</v>
      </c>
      <c r="C49" s="35">
        <v>2</v>
      </c>
    </row>
    <row r="50" spans="1:3" x14ac:dyDescent="0.25">
      <c r="A50" s="100"/>
      <c r="B50" s="24"/>
      <c r="C50" s="35"/>
    </row>
    <row r="51" spans="1:3" x14ac:dyDescent="0.25">
      <c r="A51" s="100" t="s">
        <v>6</v>
      </c>
      <c r="B51" s="24">
        <v>10181453.75</v>
      </c>
      <c r="C51" s="35">
        <v>26</v>
      </c>
    </row>
    <row r="52" spans="1:3" x14ac:dyDescent="0.25">
      <c r="A52" s="100"/>
      <c r="B52" s="24"/>
      <c r="C52" s="35"/>
    </row>
    <row r="53" spans="1:3" x14ac:dyDescent="0.25">
      <c r="A53" s="99" t="s">
        <v>1551</v>
      </c>
      <c r="B53" s="24">
        <v>222627893.75</v>
      </c>
      <c r="C53" s="35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" sqref="E1:F11"/>
    </sheetView>
  </sheetViews>
  <sheetFormatPr defaultRowHeight="15" x14ac:dyDescent="0.25"/>
  <cols>
    <col min="1" max="1" width="13.140625" customWidth="1"/>
    <col min="2" max="2" width="24.28515625" bestFit="1" customWidth="1"/>
    <col min="3" max="3" width="22" bestFit="1" customWidth="1"/>
    <col min="6" max="6" width="18.85546875" customWidth="1"/>
  </cols>
  <sheetData>
    <row r="1" spans="1:6" x14ac:dyDescent="0.25">
      <c r="A1" s="98" t="s">
        <v>1550</v>
      </c>
      <c r="B1" t="s">
        <v>1555</v>
      </c>
      <c r="C1" t="s">
        <v>1556</v>
      </c>
      <c r="E1" s="49" t="s">
        <v>1557</v>
      </c>
      <c r="F1" s="90" t="s">
        <v>1558</v>
      </c>
    </row>
    <row r="2" spans="1:6" x14ac:dyDescent="0.25">
      <c r="A2" s="99">
        <v>0</v>
      </c>
      <c r="B2" s="29">
        <v>36779</v>
      </c>
      <c r="C2" s="29">
        <v>785.16000000000008</v>
      </c>
      <c r="E2" s="91">
        <v>0</v>
      </c>
      <c r="F2" s="45">
        <f>GETPIVOTDATA("Sum of Population in 2011",$A$1,"Census Region",0)/GETPIVOTDATA("Sum of Land Area (km²)",$A$1,"Census Region",0)</f>
        <v>46.842681746395634</v>
      </c>
    </row>
    <row r="3" spans="1:6" x14ac:dyDescent="0.25">
      <c r="A3" s="99">
        <v>1</v>
      </c>
      <c r="B3" s="29">
        <v>32735</v>
      </c>
      <c r="C3" s="29">
        <v>820.64</v>
      </c>
      <c r="E3" s="91">
        <v>1</v>
      </c>
      <c r="F3" s="45">
        <f>GETPIVOTDATA("Sum of Population in 2011",$A$1,"Census Region",1)/GETPIVOTDATA("Sum of Land Area (km²)",$A$1,"Census Region",1)</f>
        <v>39.889598362253849</v>
      </c>
    </row>
    <row r="4" spans="1:6" x14ac:dyDescent="0.25">
      <c r="A4" s="99">
        <v>2</v>
      </c>
      <c r="B4" s="29">
        <v>26196</v>
      </c>
      <c r="C4" s="29">
        <v>804.30000000000018</v>
      </c>
      <c r="E4" s="91">
        <v>2</v>
      </c>
      <c r="F4" s="45">
        <f>GETPIVOTDATA("Sum of Population in 2011",$A$1,"Census Region",2)/GETPIVOTDATA("Sum of Land Area (km²)",$A$1,"Census Region",2)</f>
        <v>32.569936590824312</v>
      </c>
    </row>
    <row r="5" spans="1:6" x14ac:dyDescent="0.25">
      <c r="A5" s="99">
        <v>3</v>
      </c>
      <c r="B5" s="29">
        <v>15664</v>
      </c>
      <c r="C5" s="29">
        <v>850.9799999999999</v>
      </c>
      <c r="E5" s="91">
        <v>3</v>
      </c>
      <c r="F5" s="45">
        <f>GETPIVOTDATA("Sum of Population in 2011",$A$1,"Census Region",3)/GETPIVOTDATA("Sum of Land Area (km²)",$A$1,"Census Region",3)</f>
        <v>18.407013090789444</v>
      </c>
    </row>
    <row r="6" spans="1:6" x14ac:dyDescent="0.25">
      <c r="A6" s="99">
        <v>4</v>
      </c>
      <c r="B6" s="29">
        <v>149956</v>
      </c>
      <c r="C6" s="29">
        <v>1084.29</v>
      </c>
      <c r="E6" s="91">
        <v>4</v>
      </c>
      <c r="F6" s="45">
        <f>GETPIVOTDATA("Sum of Population in 2011",$A$1,"Census Region",4)/GETPIVOTDATA("Sum of Land Area (km²)",$A$1,"Census Region",4)</f>
        <v>138.29879460291988</v>
      </c>
    </row>
    <row r="7" spans="1:6" x14ac:dyDescent="0.25">
      <c r="A7" s="99">
        <v>5</v>
      </c>
      <c r="B7" s="29">
        <v>22956</v>
      </c>
      <c r="C7" s="29">
        <v>664.70999999999992</v>
      </c>
      <c r="E7" s="91">
        <v>5</v>
      </c>
      <c r="F7" s="45">
        <f>GETPIVOTDATA("Sum of Population in 2011",$A$1,"Census Region",5)/GETPIVOTDATA("Sum of Land Area (km²)",$A$1,"Census Region",5)</f>
        <v>34.535361285372574</v>
      </c>
    </row>
    <row r="8" spans="1:6" x14ac:dyDescent="0.25">
      <c r="A8" s="99">
        <v>6</v>
      </c>
      <c r="B8" s="29">
        <v>29780</v>
      </c>
      <c r="C8" s="29">
        <v>676.41000000000008</v>
      </c>
      <c r="E8" s="91">
        <v>6</v>
      </c>
      <c r="F8" s="45">
        <f>GETPIVOTDATA("Sum of Population in 2011",$A$1,"Census Region",6)/GETPIVOTDATA("Sum of Land Area (km²)",$A$1,"Census Region",6)</f>
        <v>44.026551943347961</v>
      </c>
    </row>
    <row r="9" spans="1:6" x14ac:dyDescent="0.25">
      <c r="A9" s="99">
        <v>7</v>
      </c>
      <c r="B9" s="29">
        <v>41562</v>
      </c>
      <c r="C9" s="29">
        <v>889.93</v>
      </c>
      <c r="E9" s="91">
        <v>7</v>
      </c>
      <c r="F9" s="45">
        <f>GETPIVOTDATA("Sum of Population in 2011",$A$1,"Census Region",7)/GETPIVOTDATA("Sum of Land Area (km²)",$A$1,"Census Region",7)</f>
        <v>46.702549638735633</v>
      </c>
    </row>
    <row r="10" spans="1:6" x14ac:dyDescent="0.25">
      <c r="A10" s="99">
        <v>8</v>
      </c>
      <c r="B10" s="29">
        <v>25838</v>
      </c>
      <c r="C10" s="29">
        <v>836.75000000000011</v>
      </c>
      <c r="E10" s="91">
        <v>8</v>
      </c>
      <c r="F10" s="45">
        <f>GETPIVOTDATA("Sum of Population in 2011",$A$1,"Census Region",8)/GETPIVOTDATA("Sum of Land Area (km²)",$A$1,"Census Region",8)</f>
        <v>30.878996115924704</v>
      </c>
    </row>
    <row r="11" spans="1:6" ht="15.75" thickBot="1" x14ac:dyDescent="0.3">
      <c r="A11" s="99">
        <v>9</v>
      </c>
      <c r="B11" s="29">
        <v>76025</v>
      </c>
      <c r="C11" s="29">
        <v>696.0100000000001</v>
      </c>
      <c r="E11" s="101">
        <v>9</v>
      </c>
      <c r="F11" s="48">
        <f>GETPIVOTDATA("Sum of Population in 2011",$A$1,"Census Region",9)/GETPIVOTDATA("Sum of Land Area (km²)",$A$1,"Census Region",9)</f>
        <v>109.22975244608553</v>
      </c>
    </row>
    <row r="12" spans="1:6" x14ac:dyDescent="0.25">
      <c r="A12" s="99" t="s">
        <v>1551</v>
      </c>
      <c r="B12" s="29">
        <v>457491</v>
      </c>
      <c r="C12" s="29">
        <v>8109.1800000000012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26.85546875" bestFit="1" customWidth="1"/>
    <col min="3" max="3" width="38.28515625" bestFit="1" customWidth="1"/>
  </cols>
  <sheetData>
    <row r="1" spans="1:3" x14ac:dyDescent="0.25">
      <c r="A1" s="98" t="s">
        <v>548</v>
      </c>
      <c r="B1" t="s">
        <v>1559</v>
      </c>
      <c r="C1" t="s">
        <v>1560</v>
      </c>
    </row>
    <row r="2" spans="1:3" x14ac:dyDescent="0.25">
      <c r="A2" s="99" t="s">
        <v>287</v>
      </c>
      <c r="B2" s="24">
        <v>1487395</v>
      </c>
      <c r="C2" s="24">
        <v>1532016.85</v>
      </c>
    </row>
    <row r="3" spans="1:3" x14ac:dyDescent="0.25">
      <c r="A3" s="99" t="s">
        <v>301</v>
      </c>
      <c r="B3" s="24">
        <v>1061700</v>
      </c>
      <c r="C3" s="24">
        <v>1072317</v>
      </c>
    </row>
    <row r="4" spans="1:3" x14ac:dyDescent="0.25">
      <c r="A4" s="99" t="s">
        <v>362</v>
      </c>
      <c r="B4" s="24">
        <v>7007352</v>
      </c>
      <c r="C4" s="24">
        <v>7147499.04</v>
      </c>
    </row>
    <row r="5" spans="1:3" x14ac:dyDescent="0.25">
      <c r="A5" s="99" t="s">
        <v>379</v>
      </c>
      <c r="B5" s="24">
        <v>365226.875</v>
      </c>
      <c r="C5" s="24">
        <v>376183.68</v>
      </c>
    </row>
    <row r="6" spans="1:3" x14ac:dyDescent="0.25">
      <c r="A6" s="99" t="s">
        <v>421</v>
      </c>
      <c r="B6" s="24">
        <v>442020</v>
      </c>
      <c r="C6" s="24">
        <v>455280.6</v>
      </c>
    </row>
    <row r="7" spans="1:3" x14ac:dyDescent="0.25">
      <c r="A7" s="99" t="s">
        <v>445</v>
      </c>
      <c r="B7" s="24">
        <v>443680</v>
      </c>
      <c r="C7" s="24">
        <v>443680</v>
      </c>
    </row>
    <row r="8" spans="1:3" x14ac:dyDescent="0.25">
      <c r="A8" s="99" t="s">
        <v>451</v>
      </c>
      <c r="B8" s="24">
        <v>686250</v>
      </c>
      <c r="C8" s="24">
        <v>706837.5</v>
      </c>
    </row>
    <row r="9" spans="1:3" x14ac:dyDescent="0.25">
      <c r="A9" s="99" t="s">
        <v>461</v>
      </c>
      <c r="B9" s="24">
        <v>583927.55000000005</v>
      </c>
      <c r="C9" s="24">
        <v>583927.55000000005</v>
      </c>
    </row>
    <row r="10" spans="1:3" x14ac:dyDescent="0.25">
      <c r="A10" s="99" t="s">
        <v>489</v>
      </c>
      <c r="B10" s="24">
        <v>1143445</v>
      </c>
      <c r="C10" s="24">
        <v>1143445</v>
      </c>
    </row>
    <row r="11" spans="1:3" x14ac:dyDescent="0.25">
      <c r="A11" s="99" t="s">
        <v>494</v>
      </c>
      <c r="B11" s="24">
        <v>1515728</v>
      </c>
      <c r="C11" s="24">
        <v>1500570.72</v>
      </c>
    </row>
    <row r="12" spans="1:3" x14ac:dyDescent="0.25">
      <c r="A12" s="99" t="s">
        <v>1551</v>
      </c>
      <c r="B12" s="24">
        <v>14736724.425000001</v>
      </c>
      <c r="C12" s="24">
        <v>14961757.940000001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NL Municipalities</vt:lpstr>
      <vt:lpstr>Municipality Stats</vt:lpstr>
      <vt:lpstr>Accounts</vt:lpstr>
      <vt:lpstr>St.John's Municipality Account</vt:lpstr>
      <vt:lpstr>Summary</vt:lpstr>
      <vt:lpstr>Controls</vt:lpstr>
      <vt:lpstr>Chart1</vt:lpstr>
      <vt:lpstr>Chart2</vt:lpstr>
      <vt:lpstr>Chart3</vt:lpstr>
      <vt:lpstr>PivotTable1</vt:lpstr>
      <vt:lpstr>PivotTable2</vt:lpstr>
      <vt:lpstr>PivotTable3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</cp:lastModifiedBy>
  <dcterms:created xsi:type="dcterms:W3CDTF">2016-02-15T16:15:53Z</dcterms:created>
  <dcterms:modified xsi:type="dcterms:W3CDTF">2017-03-04T03:28:53Z</dcterms:modified>
</cp:coreProperties>
</file>