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pril 2023" sheetId="1" r:id="rId4"/>
    <sheet state="visible" name="May 2023" sheetId="2" r:id="rId5"/>
    <sheet state="visible" name="June 2023" sheetId="3" r:id="rId6"/>
  </sheets>
  <definedNames/>
  <calcPr/>
  <extLst>
    <ext uri="GoogleSheetsCustomDataVersion2">
      <go:sheetsCustomData xmlns:go="http://customooxmlschemas.google.com/" r:id="rId7" roundtripDataChecksum="+4NErxNGHQQQsE2DuvnSBcTbAICvXh+WV416H1jN1dY="/>
    </ext>
  </extLst>
</workbook>
</file>

<file path=xl/sharedStrings.xml><?xml version="1.0" encoding="utf-8"?>
<sst xmlns="http://schemas.openxmlformats.org/spreadsheetml/2006/main" count="758" uniqueCount="245">
  <si>
    <t>For April 30, 2023</t>
  </si>
  <si>
    <t>BFAR 1 A</t>
  </si>
  <si>
    <t>Particulars</t>
  </si>
  <si>
    <t>UACS CODE</t>
  </si>
  <si>
    <t>Obligations</t>
  </si>
  <si>
    <t>SOGOD</t>
  </si>
  <si>
    <t>To</t>
  </si>
  <si>
    <t>San Juan</t>
  </si>
  <si>
    <t>Bontoc</t>
  </si>
  <si>
    <t>MCC</t>
  </si>
  <si>
    <t>Hin</t>
  </si>
  <si>
    <t>total</t>
  </si>
  <si>
    <t>Personnel Services</t>
  </si>
  <si>
    <t>Basic Salary - Civilian</t>
  </si>
  <si>
    <t>50101010 01</t>
  </si>
  <si>
    <t>Salaries-CASUAL</t>
  </si>
  <si>
    <t>50101020 00</t>
  </si>
  <si>
    <t>PERA - Civilian</t>
  </si>
  <si>
    <t>50102010 01</t>
  </si>
  <si>
    <t>Representation Allow</t>
  </si>
  <si>
    <t>50102020 00</t>
  </si>
  <si>
    <t>Transportation Allowance</t>
  </si>
  <si>
    <t>50102030 01</t>
  </si>
  <si>
    <t>Clothing Allowance -Civilian</t>
  </si>
  <si>
    <t>50102040 01</t>
  </si>
  <si>
    <t>Subsistence Allowance- RA 7305</t>
  </si>
  <si>
    <t>50102050 03</t>
  </si>
  <si>
    <t>Laundry Allowance- RA 7305</t>
  </si>
  <si>
    <t>50102060 04</t>
  </si>
  <si>
    <t>Honoraria-Civilian</t>
  </si>
  <si>
    <t>50102100 01</t>
  </si>
  <si>
    <t>Hazard pay - RA 7305</t>
  </si>
  <si>
    <t>50102110 05</t>
  </si>
  <si>
    <t>Overtime</t>
  </si>
  <si>
    <t>Midyear Bonus</t>
  </si>
  <si>
    <t xml:space="preserve">Year End Bonus </t>
  </si>
  <si>
    <t>50102140 01</t>
  </si>
  <si>
    <t>Cash Gift Civilian</t>
  </si>
  <si>
    <t>50102150 01</t>
  </si>
  <si>
    <t>Productivity Incentive Allowance</t>
  </si>
  <si>
    <t>50102080 01</t>
  </si>
  <si>
    <t>Pag-ibig Contribution- Civilian</t>
  </si>
  <si>
    <t>50103020 01</t>
  </si>
  <si>
    <t>Philhealth -Civilian</t>
  </si>
  <si>
    <t>50103030 01</t>
  </si>
  <si>
    <t>ECIP -Civilian</t>
  </si>
  <si>
    <t>50103040 01</t>
  </si>
  <si>
    <t>ECC Contribution</t>
  </si>
  <si>
    <t>Step Inrement</t>
  </si>
  <si>
    <t>anniversary bonus</t>
  </si>
  <si>
    <t>VPs differential</t>
  </si>
  <si>
    <t>Monetization</t>
  </si>
  <si>
    <t>Other Personnel Benefits-TLB</t>
  </si>
  <si>
    <t>Other Personnel Benefits-Monetization</t>
  </si>
  <si>
    <t>Other Personnel Benefit-SRA</t>
  </si>
  <si>
    <t>Other Personnel Benefits-CLA</t>
  </si>
  <si>
    <t>C N A</t>
  </si>
  <si>
    <t>SRI</t>
  </si>
  <si>
    <t>Terminal Leave Benefits-APB</t>
  </si>
  <si>
    <t>Terminal Leave Benefits</t>
  </si>
  <si>
    <t>Loyalty Pay</t>
  </si>
  <si>
    <t>50104990 99</t>
  </si>
  <si>
    <t xml:space="preserve">Maintenance &amp; Other Operating Expenses </t>
  </si>
  <si>
    <t>Traveling Expenses - Local</t>
  </si>
  <si>
    <t>50201010 00</t>
  </si>
  <si>
    <t>Traveling Expenses - Foreign</t>
  </si>
  <si>
    <t>50202010 00</t>
  </si>
  <si>
    <t>Training Expenses</t>
  </si>
  <si>
    <t>Scholarship Grants/Expenses</t>
  </si>
  <si>
    <t>50202020 00</t>
  </si>
  <si>
    <t>ICT Supplies Expense</t>
  </si>
  <si>
    <t>Office Supplies Expenses</t>
  </si>
  <si>
    <t>50203010 00</t>
  </si>
  <si>
    <t>Accountable Forms Expenses</t>
  </si>
  <si>
    <t>50203020 00</t>
  </si>
  <si>
    <t>Non-Accountable Forms Expenses</t>
  </si>
  <si>
    <t>Animal/Zoological Supplies Expenses</t>
  </si>
  <si>
    <t>50203040 00</t>
  </si>
  <si>
    <t>Food Supplies Expenses</t>
  </si>
  <si>
    <t>50203050 00</t>
  </si>
  <si>
    <t>Fuel, Oil and Lubricants Expenses</t>
  </si>
  <si>
    <t>50203090 00</t>
  </si>
  <si>
    <t>Agricultural and Marine Supplies Expenses</t>
  </si>
  <si>
    <t>50203100 00</t>
  </si>
  <si>
    <t>Textbooks and Instructional Materials Expenses</t>
  </si>
  <si>
    <t>50203110 01</t>
  </si>
  <si>
    <t>Other Supplies and Materials Expenses</t>
  </si>
  <si>
    <t>50203990 00</t>
  </si>
  <si>
    <t>Semi expendable -Office equipment</t>
  </si>
  <si>
    <t>50203210 02</t>
  </si>
  <si>
    <t>Semi expendable ICT equipment</t>
  </si>
  <si>
    <t>50203210 03</t>
  </si>
  <si>
    <t>Semi Expendable-T &amp; S Equipment</t>
  </si>
  <si>
    <t>Semi expendable - Other Machinery and Equipment</t>
  </si>
  <si>
    <t>50203210 99</t>
  </si>
  <si>
    <t>Semi expendable -Furnitures and Equipment</t>
  </si>
  <si>
    <t>50203220 01</t>
  </si>
  <si>
    <t>Semi Expendable-Books</t>
  </si>
  <si>
    <t>Water Expenses</t>
  </si>
  <si>
    <t>50204010 00</t>
  </si>
  <si>
    <t>Electricity Expenses</t>
  </si>
  <si>
    <t>50204020 00</t>
  </si>
  <si>
    <t>Postage &amp; Courier Services</t>
  </si>
  <si>
    <t>50205010 00</t>
  </si>
  <si>
    <t>Telephone Expenses - mobile</t>
  </si>
  <si>
    <t>Telephone Expenses - landline</t>
  </si>
  <si>
    <t>50205020 02</t>
  </si>
  <si>
    <t>Internet Subscription expenses</t>
  </si>
  <si>
    <t>50205030 00</t>
  </si>
  <si>
    <t>Cable, Satellite , Telg. &amp; Radio Expenses</t>
  </si>
  <si>
    <t>50205040 00</t>
  </si>
  <si>
    <t>Rewards &amp; Incentives</t>
  </si>
  <si>
    <t>50206010 02</t>
  </si>
  <si>
    <t>Awards</t>
  </si>
  <si>
    <t>Legal Services</t>
  </si>
  <si>
    <t>Extraordinary &amp; Miscellaneous Expenses</t>
  </si>
  <si>
    <t>50210030 00</t>
  </si>
  <si>
    <t xml:space="preserve">      Professional Services</t>
  </si>
  <si>
    <t>Auditing services</t>
  </si>
  <si>
    <t>50211020 00</t>
  </si>
  <si>
    <t>Other Professional Services</t>
  </si>
  <si>
    <t>50211990 00</t>
  </si>
  <si>
    <t>Janitorial Services</t>
  </si>
  <si>
    <t>50212020 00</t>
  </si>
  <si>
    <t>Security Services</t>
  </si>
  <si>
    <t>50212030 00</t>
  </si>
  <si>
    <t>Other  General Services-ICT Services</t>
  </si>
  <si>
    <t>Other  General Services</t>
  </si>
  <si>
    <t>50212990 00</t>
  </si>
  <si>
    <t>Repair &amp; M - Electrification</t>
  </si>
  <si>
    <t>Repair &amp; M - Other Land Improvements</t>
  </si>
  <si>
    <t>50213020 00</t>
  </si>
  <si>
    <t>Repair &amp; M - Buildings</t>
  </si>
  <si>
    <t>50213040 01</t>
  </si>
  <si>
    <t>Repair &amp; M- School Buildings</t>
  </si>
  <si>
    <t>50213040 02</t>
  </si>
  <si>
    <t>Repair &amp; M- Other Structures</t>
  </si>
  <si>
    <t>50213040 99</t>
  </si>
  <si>
    <t>Repair &amp; M - Office Equipment</t>
  </si>
  <si>
    <t>50213050 02</t>
  </si>
  <si>
    <t>Repair &amp; M - ICT Equipment</t>
  </si>
  <si>
    <t>50213050 03</t>
  </si>
  <si>
    <t>Repair &amp; M -Other Machinery &amp; Equipment</t>
  </si>
  <si>
    <t>50213050 99</t>
  </si>
  <si>
    <t>Repair &amp; M - Motor Vehicle</t>
  </si>
  <si>
    <t>50213060 01</t>
  </si>
  <si>
    <t>Repair &amp; M - Furnitures &amp; Fixtures</t>
  </si>
  <si>
    <t>50213070 00</t>
  </si>
  <si>
    <t>Financial Subsidy Assistance</t>
  </si>
  <si>
    <t>Taxes, Duties &amp; Licenses</t>
  </si>
  <si>
    <t>50215010 01</t>
  </si>
  <si>
    <t>Fidelity Bond Premiums</t>
  </si>
  <si>
    <t>50215020 00</t>
  </si>
  <si>
    <t>Insurance Expenses</t>
  </si>
  <si>
    <t>50215030 00</t>
  </si>
  <si>
    <t>Labor &amp; wages</t>
  </si>
  <si>
    <t>50216010 00</t>
  </si>
  <si>
    <t>Advertising expenses</t>
  </si>
  <si>
    <t>50299010 00</t>
  </si>
  <si>
    <t>Printing &amp; Publication Expenses</t>
  </si>
  <si>
    <t>50299020 00</t>
  </si>
  <si>
    <t>Representation expenses</t>
  </si>
  <si>
    <t>50299030 00</t>
  </si>
  <si>
    <t>Transportation &amp; Delivery expenses</t>
  </si>
  <si>
    <t>50299040 00</t>
  </si>
  <si>
    <t>Rent Expenses - motor V</t>
  </si>
  <si>
    <t>50299050 01</t>
  </si>
  <si>
    <t xml:space="preserve">       equipment</t>
  </si>
  <si>
    <t>50299050 04</t>
  </si>
  <si>
    <t>Membership Dues &amp; Contributions to Organization</t>
  </si>
  <si>
    <t>50299060 00</t>
  </si>
  <si>
    <t>Subscription Exp.(grammarly &amp; karpers.)</t>
  </si>
  <si>
    <t>50299070 00</t>
  </si>
  <si>
    <t>Other Maintenance &amp; Operating expenses</t>
  </si>
  <si>
    <t>50299990 99</t>
  </si>
  <si>
    <t>Collective Negotiation Agreement</t>
  </si>
  <si>
    <t xml:space="preserve">Financial Expenses </t>
  </si>
  <si>
    <t xml:space="preserve">Capital Outlays </t>
  </si>
  <si>
    <t>Property, Plant and Equipment Outlay</t>
  </si>
  <si>
    <t>School Building- Complt U Library</t>
  </si>
  <si>
    <t>Furniture &amp; Fixtures _ Complet U Lib</t>
  </si>
  <si>
    <t>Dormitories-Const Female Dorm</t>
  </si>
  <si>
    <t>Furniture &amp; Fixtures _ Cons Female Dorm</t>
  </si>
  <si>
    <t>Other Structures - Rehab of Fish Pond with Advanced Pond Facilities</t>
  </si>
  <si>
    <t>Cons of Fish Processing Plant</t>
  </si>
  <si>
    <t>School Building- H Kinetics</t>
  </si>
  <si>
    <t>Furniture &amp; Fixtures -H Kinetcs</t>
  </si>
  <si>
    <t>Tech &amp; Scientific Equipment-Hkinetics</t>
  </si>
  <si>
    <t>Furniture &amp; Fixtures -Acqui</t>
  </si>
  <si>
    <t>Tech &amp; Scientific Equipment-Acq</t>
  </si>
  <si>
    <t>School Building- Grad Schl Bldg</t>
  </si>
  <si>
    <t>Furniture &amp; Fixtures -Grad Schl Bldg</t>
  </si>
  <si>
    <t>Furniture &amp; Fixtures</t>
  </si>
  <si>
    <t>Tech &amp; Scientific Equipment</t>
  </si>
  <si>
    <t>School Building-OSAS</t>
  </si>
  <si>
    <t>School Building- Sudents Welfare</t>
  </si>
  <si>
    <t>Office Equipment</t>
  </si>
  <si>
    <t xml:space="preserve">Furniture &amp; Fixtures </t>
  </si>
  <si>
    <t>Office Equipment- FishProcess</t>
  </si>
  <si>
    <t>Completion of R &amp; I Bldg</t>
  </si>
  <si>
    <t>Other Mach &amp; Equipt</t>
  </si>
  <si>
    <t>50103010 00</t>
  </si>
  <si>
    <t>B.  AUTOMATIC APPROPRIATIONS</t>
  </si>
  <si>
    <t>RLIP - GAS</t>
  </si>
  <si>
    <t>RLIP - Higher Ed Program</t>
  </si>
  <si>
    <t>RLIP - Research Program</t>
  </si>
  <si>
    <t>C.  SPECIAL PURPOSE FUND</t>
  </si>
  <si>
    <t>APB- TLB</t>
  </si>
  <si>
    <t>SSL Higher Ed</t>
  </si>
  <si>
    <t>monetization</t>
  </si>
  <si>
    <t>50101010 00</t>
  </si>
  <si>
    <t>NBC 461- Higher Educ Program</t>
  </si>
  <si>
    <t xml:space="preserve">           -Basic Salary -Civilian</t>
  </si>
  <si>
    <t xml:space="preserve">           -RLIP</t>
  </si>
  <si>
    <t>50104030 01</t>
  </si>
  <si>
    <t xml:space="preserve">                -PHIC</t>
  </si>
  <si>
    <t>GRAND TOTAL - CURRENT APPROPRIATIONS</t>
  </si>
  <si>
    <t>CONTINUING APPROPRIATIONS</t>
  </si>
  <si>
    <t>-</t>
  </si>
  <si>
    <t>Other MOOE</t>
  </si>
  <si>
    <t>School Building- OSAS bldg.</t>
  </si>
  <si>
    <t>School Building- SWDC</t>
  </si>
  <si>
    <t>F &amp; F-Univ Library</t>
  </si>
  <si>
    <t>F &amp; F-OSAS</t>
  </si>
  <si>
    <t>F &amp; F-SWDC</t>
  </si>
  <si>
    <t>Other Mach &amp; Eqpt- SWDC</t>
  </si>
  <si>
    <t>Other Mach &amp; Eqpt- OSAS</t>
  </si>
  <si>
    <t>Office Equipt-SWDC</t>
  </si>
  <si>
    <t>FHE</t>
  </si>
  <si>
    <t>Semi-Expendable Office Equipment</t>
  </si>
  <si>
    <t>Semi-Expendable ICT Equipment</t>
  </si>
  <si>
    <t>Semi-Expendable Sports Equipment</t>
  </si>
  <si>
    <t>Semi-Expendable Furniture and Fixtures</t>
  </si>
  <si>
    <t>Electricity Expense</t>
  </si>
  <si>
    <t>Repairs and Maintenance-Office Equipment</t>
  </si>
  <si>
    <t>Repairs and Maintenance-Furniture and Fixtures</t>
  </si>
  <si>
    <t>total cont approp</t>
  </si>
  <si>
    <r>
      <rPr>
        <rFont val="Calibri"/>
        <b/>
        <color theme="1"/>
        <sz val="11.0"/>
      </rPr>
      <t>GRAND TOTAL -</t>
    </r>
    <r>
      <rPr>
        <rFont val="Calibri"/>
        <b val="0"/>
        <color theme="1"/>
        <sz val="8.0"/>
      </rPr>
      <t xml:space="preserve"> CURRENT APPROPRIATIONS AND CONT. APPROPRIATIONS</t>
    </r>
  </si>
  <si>
    <t>For May 31, 2023</t>
  </si>
  <si>
    <t xml:space="preserve">Monetization of Leave Credits </t>
  </si>
  <si>
    <t xml:space="preserve">          -Mid-year Bonus- Civilian</t>
  </si>
  <si>
    <t>School Building- Univ. Library</t>
  </si>
  <si>
    <r>
      <rPr>
        <rFont val="Calibri"/>
        <b/>
        <color theme="1"/>
        <sz val="11.0"/>
      </rPr>
      <t>GRAND TOTAL -</t>
    </r>
    <r>
      <rPr>
        <rFont val="Calibri"/>
        <b val="0"/>
        <color theme="1"/>
        <sz val="8.0"/>
      </rPr>
      <t xml:space="preserve"> CURRENT APPROPRIATIONS AND CONT. APPROPRIATIONS</t>
    </r>
  </si>
  <si>
    <t>For June 30, 2023</t>
  </si>
  <si>
    <r>
      <rPr>
        <rFont val="Calibri"/>
        <b/>
        <color theme="1"/>
        <sz val="11.0"/>
      </rPr>
      <t>GRAND TOTAL -</t>
    </r>
    <r>
      <rPr>
        <rFont val="Calibri"/>
        <b val="0"/>
        <color theme="1"/>
        <sz val="8.0"/>
      </rPr>
      <t xml:space="preserve"> CURRENT APPROPRIATIONS AND CONT. APPROPRIATIONS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</si>
</sst>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_(* #,##0.00_);_(* \(#,##0.00\);_(* &quot;-&quot;??_);_(@_)"/>
    <numFmt numFmtId="165" formatCode="_-* #,##0.00_-;\-* #,##0.00_-;_-* &quot;-&quot;??_-;_-@"/>
  </numFmts>
  <fonts count="38">
    <font>
      <sz val="11.0"/>
      <color theme="1"/>
      <name val="Calibri"/>
      <scheme val="minor"/>
    </font>
    <font>
      <b/>
      <sz val="10.0"/>
      <color rgb="FFFF0000"/>
      <name val="Calibri"/>
    </font>
    <font>
      <b/>
      <sz val="10.0"/>
      <color theme="1"/>
      <name val="Calibri"/>
    </font>
    <font>
      <sz val="11.0"/>
      <color theme="1"/>
      <name val="Calibri"/>
    </font>
    <font>
      <b/>
      <sz val="11.0"/>
      <color theme="1"/>
      <name val="Calibri"/>
    </font>
    <font/>
    <font>
      <b/>
      <sz val="11.0"/>
      <color rgb="FFFF00FF"/>
      <name val="Calibri"/>
    </font>
    <font>
      <sz val="10.0"/>
      <color theme="1"/>
      <name val="Calibri"/>
    </font>
    <font>
      <sz val="11.0"/>
      <color rgb="FF000000"/>
      <name val="Calibri"/>
    </font>
    <font>
      <i/>
      <sz val="10.0"/>
      <color theme="1"/>
      <name val="Calibri"/>
    </font>
    <font>
      <i/>
      <sz val="8.0"/>
      <color theme="1"/>
      <name val="Calibri"/>
    </font>
    <font>
      <b/>
      <sz val="10.0"/>
      <color rgb="FFFF00FF"/>
      <name val="Calibri"/>
    </font>
    <font>
      <sz val="9.0"/>
      <color theme="1"/>
      <name val="Calibri"/>
    </font>
    <font>
      <sz val="7.0"/>
      <color theme="1"/>
      <name val="Calibri"/>
    </font>
    <font>
      <sz val="9.0"/>
      <color rgb="FFFF00FF"/>
      <name val="Calibri"/>
    </font>
    <font>
      <b/>
      <sz val="9.0"/>
      <color theme="1"/>
      <name val="Calibri"/>
    </font>
    <font>
      <sz val="8.0"/>
      <color theme="1"/>
      <name val="Calibri"/>
    </font>
    <font>
      <color theme="1"/>
      <name val="Calibri"/>
      <scheme val="minor"/>
    </font>
    <font>
      <sz val="8.0"/>
      <color theme="1"/>
      <name val="Arial"/>
    </font>
    <font>
      <b/>
      <sz val="9.0"/>
      <color rgb="FFFF00FF"/>
      <name val="Calibri"/>
    </font>
    <font>
      <i/>
      <sz val="9.0"/>
      <color theme="1"/>
      <name val="Calibri"/>
    </font>
    <font>
      <i/>
      <u/>
      <sz val="9.0"/>
      <color theme="1"/>
      <name val="Calibri"/>
    </font>
    <font>
      <b/>
      <sz val="7.0"/>
      <color theme="1"/>
      <name val="Calibri"/>
    </font>
    <font>
      <b/>
      <sz val="11.0"/>
      <color rgb="FF000000"/>
      <name val="Calibri"/>
    </font>
    <font>
      <sz val="11.0"/>
      <color rgb="FFFF00FF"/>
      <name val="Calibri"/>
    </font>
    <font>
      <sz val="10.0"/>
      <color rgb="FFFF0000"/>
      <name val="Calibri"/>
    </font>
    <font>
      <b/>
      <sz val="10.0"/>
      <color theme="1"/>
      <name val="Arial"/>
    </font>
    <font>
      <sz val="8.0"/>
      <color rgb="FF0000FF"/>
      <name val="Arial"/>
    </font>
    <font>
      <sz val="10.0"/>
      <color rgb="FFFF00FF"/>
      <name val="Calibri"/>
    </font>
    <font>
      <b/>
      <sz val="8.0"/>
      <color theme="1"/>
      <name val="Calibri"/>
    </font>
    <font>
      <b/>
      <sz val="8.0"/>
      <color rgb="FFCC00FF"/>
      <name val="Calibri"/>
    </font>
    <font>
      <sz val="8.0"/>
      <color rgb="FFCC00FF"/>
      <name val="Calibri"/>
    </font>
    <font>
      <sz val="11.0"/>
      <color rgb="FFCC00FF"/>
      <name val="Calibri"/>
    </font>
    <font>
      <sz val="11.0"/>
      <color rgb="FF00B050"/>
      <name val="Calibri"/>
    </font>
    <font>
      <b/>
      <sz val="28.0"/>
      <color rgb="FFFF00FF"/>
      <name val="Calibri"/>
    </font>
    <font>
      <b/>
      <sz val="28.0"/>
      <color theme="1"/>
      <name val="Calibri"/>
    </font>
    <font>
      <b/>
      <sz val="8.0"/>
      <color rgb="FFFF0000"/>
      <name val="Calibri"/>
    </font>
    <font>
      <i/>
      <u/>
      <sz val="9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23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medium">
        <color rgb="FF000000"/>
      </bottom>
    </border>
    <border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thin">
        <color rgb="FF000000"/>
      </right>
      <bottom style="double">
        <color rgb="FF000000"/>
      </bottom>
    </border>
    <border>
      <left style="thin">
        <color rgb="FF000000"/>
      </left>
      <right style="thin">
        <color rgb="FF000000"/>
      </right>
      <top style="double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0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0" xfId="0" applyFont="1"/>
    <xf borderId="0" fillId="0" fontId="2" numFmtId="0" xfId="0" applyFont="1"/>
    <xf borderId="0" fillId="0" fontId="3" numFmtId="0" xfId="0" applyFont="1"/>
    <xf borderId="1" fillId="0" fontId="4" numFmtId="0" xfId="0" applyAlignment="1" applyBorder="1" applyFont="1">
      <alignment horizontal="center" shrinkToFit="0" vertical="center" wrapText="1"/>
    </xf>
    <xf borderId="2" fillId="0" fontId="5" numFmtId="0" xfId="0" applyBorder="1" applyFont="1"/>
    <xf borderId="3" fillId="0" fontId="5" numFmtId="0" xfId="0" applyBorder="1" applyFont="1"/>
    <xf borderId="4" fillId="0" fontId="2" numFmtId="0" xfId="0" applyAlignment="1" applyBorder="1" applyFont="1">
      <alignment horizontal="center" shrinkToFit="0" vertical="center" wrapText="1"/>
    </xf>
    <xf borderId="5" fillId="0" fontId="4" numFmtId="0" xfId="0" applyAlignment="1" applyBorder="1" applyFont="1">
      <alignment horizontal="center" shrinkToFit="0" vertical="center" wrapText="1"/>
    </xf>
    <xf borderId="6" fillId="0" fontId="5" numFmtId="0" xfId="0" applyBorder="1" applyFont="1"/>
    <xf borderId="7" fillId="0" fontId="5" numFmtId="0" xfId="0" applyBorder="1" applyFont="1"/>
    <xf borderId="1" fillId="0" fontId="6" numFmtId="0" xfId="0" applyAlignment="1" applyBorder="1" applyFont="1">
      <alignment horizontal="center" shrinkToFit="0" vertical="center" wrapText="1"/>
    </xf>
    <xf borderId="8" fillId="0" fontId="5" numFmtId="0" xfId="0" applyBorder="1" applyFont="1"/>
    <xf borderId="9" fillId="0" fontId="5" numFmtId="0" xfId="0" applyBorder="1" applyFont="1"/>
    <xf borderId="10" fillId="0" fontId="5" numFmtId="0" xfId="0" applyBorder="1" applyFont="1"/>
    <xf borderId="11" fillId="0" fontId="5" numFmtId="0" xfId="0" applyBorder="1" applyFont="1"/>
    <xf borderId="11" fillId="0" fontId="7" numFmtId="0" xfId="0" applyAlignment="1" applyBorder="1" applyFont="1">
      <alignment horizontal="center" shrinkToFit="0" vertical="center" wrapText="1"/>
    </xf>
    <xf borderId="11" fillId="0" fontId="3" numFmtId="0" xfId="0" applyAlignment="1" applyBorder="1" applyFont="1">
      <alignment horizontal="center" shrinkToFit="0" vertical="center" wrapText="1"/>
    </xf>
    <xf borderId="11" fillId="2" fontId="8" numFmtId="0" xfId="0" applyAlignment="1" applyBorder="1" applyFill="1" applyFont="1">
      <alignment horizontal="center"/>
    </xf>
    <xf quotePrefix="1" borderId="11" fillId="0" fontId="3" numFmtId="0" xfId="0" applyAlignment="1" applyBorder="1" applyFont="1">
      <alignment horizontal="center" shrinkToFit="0" vertical="center" wrapText="1"/>
    </xf>
    <xf borderId="12" fillId="0" fontId="2" numFmtId="0" xfId="0" applyAlignment="1" applyBorder="1" applyFont="1">
      <alignment horizontal="left"/>
    </xf>
    <xf borderId="0" fillId="0" fontId="9" numFmtId="0" xfId="0" applyAlignment="1" applyFont="1">
      <alignment horizontal="left"/>
    </xf>
    <xf borderId="13" fillId="0" fontId="2" numFmtId="0" xfId="0" applyBorder="1" applyFont="1"/>
    <xf borderId="14" fillId="0" fontId="10" numFmtId="0" xfId="0" applyAlignment="1" applyBorder="1" applyFont="1">
      <alignment horizontal="left"/>
    </xf>
    <xf borderId="15" fillId="0" fontId="2" numFmtId="164" xfId="0" applyBorder="1" applyFont="1" applyNumberFormat="1"/>
    <xf borderId="15" fillId="0" fontId="1" numFmtId="164" xfId="0" applyBorder="1" applyFont="1" applyNumberFormat="1"/>
    <xf borderId="15" fillId="2" fontId="1" numFmtId="164" xfId="0" applyBorder="1" applyFont="1" applyNumberFormat="1"/>
    <xf borderId="12" fillId="0" fontId="11" numFmtId="0" xfId="0" applyAlignment="1" applyBorder="1" applyFont="1">
      <alignment horizontal="left"/>
    </xf>
    <xf borderId="12" fillId="0" fontId="12" numFmtId="0" xfId="0" applyAlignment="1" applyBorder="1" applyFont="1">
      <alignment horizontal="left"/>
    </xf>
    <xf borderId="0" fillId="0" fontId="12" numFmtId="0" xfId="0" applyAlignment="1" applyFont="1">
      <alignment horizontal="left"/>
    </xf>
    <xf borderId="0" fillId="0" fontId="7" numFmtId="0" xfId="0" applyAlignment="1" applyFont="1">
      <alignment horizontal="left"/>
    </xf>
    <xf borderId="13" fillId="0" fontId="7" numFmtId="0" xfId="0" applyAlignment="1" applyBorder="1" applyFont="1">
      <alignment horizontal="left"/>
    </xf>
    <xf borderId="14" fillId="0" fontId="13" numFmtId="0" xfId="0" applyAlignment="1" applyBorder="1" applyFont="1">
      <alignment horizontal="center" shrinkToFit="0" wrapText="1"/>
    </xf>
    <xf borderId="14" fillId="0" fontId="7" numFmtId="164" xfId="0" applyAlignment="1" applyBorder="1" applyFont="1" applyNumberFormat="1">
      <alignment readingOrder="0"/>
    </xf>
    <xf borderId="14" fillId="2" fontId="8" numFmtId="164" xfId="0" applyAlignment="1" applyBorder="1" applyFont="1" applyNumberFormat="1">
      <alignment readingOrder="0"/>
    </xf>
    <xf borderId="14" fillId="0" fontId="7" numFmtId="164" xfId="0" applyBorder="1" applyFont="1" applyNumberFormat="1"/>
    <xf borderId="12" fillId="0" fontId="14" numFmtId="0" xfId="0" applyAlignment="1" applyBorder="1" applyFont="1">
      <alignment horizontal="left"/>
    </xf>
    <xf borderId="14" fillId="2" fontId="8" numFmtId="164" xfId="0" applyBorder="1" applyFont="1" applyNumberFormat="1"/>
    <xf borderId="0" fillId="0" fontId="15" numFmtId="0" xfId="0" applyFont="1"/>
    <xf borderId="14" fillId="0" fontId="13" numFmtId="0" xfId="0" applyAlignment="1" applyBorder="1" applyFont="1">
      <alignment horizontal="center"/>
    </xf>
    <xf borderId="0" fillId="0" fontId="12" numFmtId="0" xfId="0" applyFont="1"/>
    <xf borderId="0" fillId="0" fontId="16" numFmtId="0" xfId="0" applyAlignment="1" applyFont="1">
      <alignment horizontal="left" shrinkToFit="0" wrapText="1"/>
    </xf>
    <xf borderId="13" fillId="0" fontId="5" numFmtId="0" xfId="0" applyBorder="1" applyFont="1"/>
    <xf borderId="0" fillId="0" fontId="17" numFmtId="164" xfId="0" applyFont="1" applyNumberFormat="1"/>
    <xf borderId="12" fillId="2" fontId="8" numFmtId="164" xfId="0" applyBorder="1" applyFont="1" applyNumberFormat="1"/>
    <xf borderId="0" fillId="0" fontId="7" numFmtId="164" xfId="0" applyFont="1" applyNumberFormat="1"/>
    <xf borderId="0" fillId="2" fontId="8" numFmtId="164" xfId="0" applyAlignment="1" applyFont="1" applyNumberFormat="1">
      <alignment readingOrder="0"/>
    </xf>
    <xf borderId="0" fillId="2" fontId="8" numFmtId="164" xfId="0" applyFont="1" applyNumberFormat="1"/>
    <xf borderId="0" fillId="0" fontId="3" numFmtId="164" xfId="0" applyFont="1" applyNumberFormat="1"/>
    <xf borderId="0" fillId="2" fontId="8" numFmtId="4" xfId="0" applyFont="1" applyNumberFormat="1"/>
    <xf borderId="14" fillId="0" fontId="3" numFmtId="0" xfId="0" applyBorder="1" applyFont="1"/>
    <xf borderId="0" fillId="2" fontId="3" numFmtId="4" xfId="0" applyFont="1" applyNumberFormat="1"/>
    <xf borderId="0" fillId="2" fontId="8" numFmtId="0" xfId="0" applyAlignment="1" applyFont="1">
      <alignment horizontal="right"/>
    </xf>
    <xf borderId="0" fillId="2" fontId="8" numFmtId="3" xfId="0" applyAlignment="1" applyFont="1" applyNumberFormat="1">
      <alignment horizontal="right"/>
    </xf>
    <xf borderId="0" fillId="0" fontId="9" numFmtId="0" xfId="0" applyAlignment="1" applyFont="1">
      <alignment horizontal="left" vertical="top"/>
    </xf>
    <xf borderId="0" fillId="0" fontId="7" numFmtId="0" xfId="0" applyAlignment="1" applyFont="1">
      <alignment horizontal="left" shrinkToFit="0" wrapText="1"/>
    </xf>
    <xf borderId="13" fillId="0" fontId="7" numFmtId="0" xfId="0" applyAlignment="1" applyBorder="1" applyFont="1">
      <alignment horizontal="left" shrinkToFit="0" wrapText="1"/>
    </xf>
    <xf borderId="11" fillId="0" fontId="1" numFmtId="164" xfId="0" applyBorder="1" applyFont="1" applyNumberFormat="1"/>
    <xf borderId="11" fillId="2" fontId="1" numFmtId="164" xfId="0" applyBorder="1" applyFont="1" applyNumberFormat="1"/>
    <xf borderId="11" fillId="0" fontId="2" numFmtId="164" xfId="0" applyBorder="1" applyFont="1" applyNumberFormat="1"/>
    <xf borderId="0" fillId="0" fontId="18" numFmtId="0" xfId="0" applyAlignment="1" applyFont="1">
      <alignment horizontal="left"/>
    </xf>
    <xf borderId="13" fillId="0" fontId="9" numFmtId="0" xfId="0" applyAlignment="1" applyBorder="1" applyFont="1">
      <alignment horizontal="left" vertical="top"/>
    </xf>
    <xf borderId="14" fillId="0" fontId="7" numFmtId="164" xfId="0" applyAlignment="1" applyBorder="1" applyFont="1" applyNumberFormat="1">
      <alignment horizontal="right" readingOrder="0"/>
    </xf>
    <xf borderId="14" fillId="2" fontId="8" numFmtId="164" xfId="0" applyAlignment="1" applyBorder="1" applyFont="1" applyNumberFormat="1">
      <alignment horizontal="right"/>
    </xf>
    <xf borderId="14" fillId="0" fontId="7" numFmtId="164" xfId="0" applyAlignment="1" applyBorder="1" applyFont="1" applyNumberFormat="1">
      <alignment horizontal="right"/>
    </xf>
    <xf borderId="0" fillId="0" fontId="18" numFmtId="0" xfId="0" applyAlignment="1" applyFont="1">
      <alignment horizontal="left" shrinkToFit="0" vertical="top" wrapText="1"/>
    </xf>
    <xf borderId="13" fillId="0" fontId="9" numFmtId="0" xfId="0" applyAlignment="1" applyBorder="1" applyFont="1">
      <alignment horizontal="left"/>
    </xf>
    <xf borderId="12" fillId="0" fontId="15" numFmtId="0" xfId="0" applyAlignment="1" applyBorder="1" applyFont="1">
      <alignment horizontal="left"/>
    </xf>
    <xf borderId="14" fillId="0" fontId="13" numFmtId="0" xfId="0" applyAlignment="1" applyBorder="1" applyFont="1">
      <alignment horizontal="left" shrinkToFit="0" wrapText="1"/>
    </xf>
    <xf borderId="12" fillId="0" fontId="19" numFmtId="0" xfId="0" applyAlignment="1" applyBorder="1" applyFont="1">
      <alignment horizontal="left"/>
    </xf>
    <xf borderId="0" fillId="0" fontId="12" numFmtId="0" xfId="0" applyAlignment="1" applyFont="1">
      <alignment horizontal="left" shrinkToFit="0" wrapText="1"/>
    </xf>
    <xf borderId="13" fillId="0" fontId="12" numFmtId="0" xfId="0" applyAlignment="1" applyBorder="1" applyFont="1">
      <alignment horizontal="left" shrinkToFit="0" wrapText="1"/>
    </xf>
    <xf borderId="0" fillId="0" fontId="18" numFmtId="0" xfId="0" applyAlignment="1" applyFont="1">
      <alignment horizontal="left" shrinkToFit="0" wrapText="1"/>
    </xf>
    <xf borderId="13" fillId="0" fontId="13" numFmtId="0" xfId="0" applyAlignment="1" applyBorder="1" applyFont="1">
      <alignment horizontal="center"/>
    </xf>
    <xf borderId="12" fillId="0" fontId="18" numFmtId="0" xfId="0" applyAlignment="1" applyBorder="1" applyFont="1">
      <alignment horizontal="left"/>
    </xf>
    <xf borderId="0" fillId="0" fontId="15" numFmtId="0" xfId="0" applyAlignment="1" applyFont="1">
      <alignment horizontal="left"/>
    </xf>
    <xf borderId="13" fillId="0" fontId="15" numFmtId="0" xfId="0" applyAlignment="1" applyBorder="1" applyFont="1">
      <alignment horizontal="left"/>
    </xf>
    <xf borderId="0" fillId="0" fontId="20" numFmtId="0" xfId="0" applyAlignment="1" applyFont="1">
      <alignment horizontal="left" vertical="top"/>
    </xf>
    <xf borderId="0" fillId="0" fontId="12" numFmtId="0" xfId="0" applyAlignment="1" applyFont="1">
      <alignment horizontal="left" vertical="top"/>
    </xf>
    <xf borderId="13" fillId="0" fontId="21" numFmtId="0" xfId="0" applyAlignment="1" applyBorder="1" applyFont="1">
      <alignment horizontal="left" vertical="top"/>
    </xf>
    <xf borderId="14" fillId="0" fontId="13" numFmtId="0" xfId="0" applyAlignment="1" applyBorder="1" applyFont="1">
      <alignment horizontal="center" vertical="top"/>
    </xf>
    <xf borderId="13" fillId="0" fontId="13" numFmtId="0" xfId="0" applyAlignment="1" applyBorder="1" applyFont="1">
      <alignment horizontal="center" vertical="top"/>
    </xf>
    <xf borderId="12" fillId="0" fontId="15" numFmtId="0" xfId="0" applyBorder="1" applyFont="1"/>
    <xf borderId="12" fillId="0" fontId="19" numFmtId="0" xfId="0" applyBorder="1" applyFont="1"/>
    <xf borderId="8" fillId="0" fontId="12" numFmtId="0" xfId="0" applyAlignment="1" applyBorder="1" applyFont="1">
      <alignment horizontal="left"/>
    </xf>
    <xf borderId="9" fillId="0" fontId="12" numFmtId="0" xfId="0" applyAlignment="1" applyBorder="1" applyFont="1">
      <alignment horizontal="left"/>
    </xf>
    <xf borderId="9" fillId="0" fontId="7" numFmtId="0" xfId="0" applyAlignment="1" applyBorder="1" applyFont="1">
      <alignment horizontal="left" shrinkToFit="0" wrapText="1"/>
    </xf>
    <xf borderId="10" fillId="0" fontId="7" numFmtId="0" xfId="0" applyAlignment="1" applyBorder="1" applyFont="1">
      <alignment horizontal="left" shrinkToFit="0" wrapText="1"/>
    </xf>
    <xf borderId="11" fillId="0" fontId="13" numFmtId="0" xfId="0" applyAlignment="1" applyBorder="1" applyFont="1">
      <alignment horizontal="center"/>
    </xf>
    <xf borderId="11" fillId="0" fontId="7" numFmtId="164" xfId="0" applyBorder="1" applyFont="1" applyNumberFormat="1"/>
    <xf borderId="11" fillId="2" fontId="8" numFmtId="164" xfId="0" applyBorder="1" applyFont="1" applyNumberFormat="1"/>
    <xf borderId="8" fillId="0" fontId="14" numFmtId="0" xfId="0" applyAlignment="1" applyBorder="1" applyFont="1">
      <alignment horizontal="left"/>
    </xf>
    <xf borderId="5" fillId="0" fontId="4" numFmtId="0" xfId="0" applyAlignment="1" applyBorder="1" applyFont="1">
      <alignment shrinkToFit="0" vertical="center" wrapText="1"/>
    </xf>
    <xf borderId="6" fillId="0" fontId="3" numFmtId="0" xfId="0" applyBorder="1" applyFont="1"/>
    <xf borderId="6" fillId="2" fontId="3" numFmtId="0" xfId="0" applyBorder="1" applyFont="1"/>
    <xf borderId="7" fillId="0" fontId="3" numFmtId="0" xfId="0" applyBorder="1" applyFont="1"/>
    <xf borderId="12" fillId="0" fontId="2" numFmtId="0" xfId="0" applyAlignment="1" applyBorder="1" applyFont="1">
      <alignment horizontal="center" shrinkToFit="0" vertical="center" wrapText="1"/>
    </xf>
    <xf borderId="0" fillId="0" fontId="2" numFmtId="0" xfId="0" applyAlignment="1" applyFont="1">
      <alignment horizontal="center" shrinkToFit="0" vertical="center" wrapText="1"/>
    </xf>
    <xf borderId="13" fillId="0" fontId="2" numFmtId="0" xfId="0" applyAlignment="1" applyBorder="1" applyFont="1">
      <alignment horizontal="center" shrinkToFit="0" vertical="center" wrapText="1"/>
    </xf>
    <xf borderId="4" fillId="0" fontId="7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horizontal="center" shrinkToFit="0" vertical="center" wrapText="1"/>
    </xf>
    <xf borderId="14" fillId="2" fontId="8" numFmtId="0" xfId="0" applyAlignment="1" applyBorder="1" applyFont="1">
      <alignment horizontal="center"/>
    </xf>
    <xf borderId="13" fillId="0" fontId="3" numFmtId="0" xfId="0" applyAlignment="1" applyBorder="1" applyFont="1">
      <alignment horizontal="center" shrinkToFit="0" vertical="center" wrapText="1"/>
    </xf>
    <xf borderId="12" fillId="0" fontId="11" numFmtId="0" xfId="0" applyAlignment="1" applyBorder="1" applyFont="1">
      <alignment horizontal="center" shrinkToFit="0" vertical="center" wrapText="1"/>
    </xf>
    <xf borderId="0" fillId="0" fontId="12" numFmtId="0" xfId="0" applyAlignment="1" applyFont="1">
      <alignment vertical="top"/>
    </xf>
    <xf borderId="13" fillId="0" fontId="12" numFmtId="0" xfId="0" applyAlignment="1" applyBorder="1" applyFont="1">
      <alignment horizontal="left"/>
    </xf>
    <xf borderId="0" fillId="0" fontId="7" numFmtId="0" xfId="0" applyFont="1"/>
    <xf borderId="13" fillId="0" fontId="7" numFmtId="0" xfId="0" applyBorder="1" applyFont="1"/>
    <xf borderId="14" fillId="0" fontId="22" numFmtId="0" xfId="0" applyAlignment="1" applyBorder="1" applyFont="1">
      <alignment horizontal="left" shrinkToFit="0" wrapText="1"/>
    </xf>
    <xf borderId="11" fillId="2" fontId="2" numFmtId="164" xfId="0" applyBorder="1" applyFont="1" applyNumberFormat="1"/>
    <xf borderId="0" fillId="0" fontId="18" numFmtId="0" xfId="0" applyFont="1"/>
    <xf borderId="14" fillId="0" fontId="18" numFmtId="164" xfId="0" applyAlignment="1" applyBorder="1" applyFont="1" applyNumberFormat="1">
      <alignment horizontal="right"/>
    </xf>
    <xf borderId="0" fillId="0" fontId="18" numFmtId="164" xfId="0" applyAlignment="1" applyFont="1" applyNumberFormat="1">
      <alignment horizontal="right"/>
    </xf>
    <xf borderId="0" fillId="0" fontId="18" numFmtId="164" xfId="0" applyAlignment="1" applyFont="1" applyNumberFormat="1">
      <alignment horizontal="left" shrinkToFit="0" wrapText="1"/>
    </xf>
    <xf borderId="0" fillId="0" fontId="7" numFmtId="0" xfId="0" applyAlignment="1" applyFont="1">
      <alignment horizontal="center" shrinkToFit="0" wrapText="1"/>
    </xf>
    <xf borderId="12" fillId="0" fontId="3" numFmtId="0" xfId="0" applyBorder="1" applyFont="1"/>
    <xf borderId="11" fillId="2" fontId="23" numFmtId="164" xfId="0" applyBorder="1" applyFont="1" applyNumberFormat="1"/>
    <xf borderId="11" fillId="0" fontId="7" numFmtId="164" xfId="0" applyAlignment="1" applyBorder="1" applyFont="1" applyNumberFormat="1">
      <alignment horizontal="right"/>
    </xf>
    <xf borderId="12" fillId="0" fontId="24" numFmtId="0" xfId="0" applyBorder="1" applyFont="1"/>
    <xf borderId="14" fillId="0" fontId="25" numFmtId="164" xfId="0" applyBorder="1" applyFont="1" applyNumberFormat="1"/>
    <xf borderId="12" fillId="0" fontId="4" numFmtId="0" xfId="0" applyAlignment="1" applyBorder="1" applyFont="1">
      <alignment horizontal="left"/>
    </xf>
    <xf borderId="12" fillId="0" fontId="6" numFmtId="0" xfId="0" applyAlignment="1" applyBorder="1" applyFont="1">
      <alignment horizontal="left"/>
    </xf>
    <xf borderId="14" fillId="0" fontId="7" numFmtId="39" xfId="0" applyBorder="1" applyFont="1" applyNumberFormat="1"/>
    <xf borderId="14" fillId="0" fontId="7" numFmtId="165" xfId="0" applyBorder="1" applyFont="1" applyNumberFormat="1"/>
    <xf borderId="0" fillId="0" fontId="26" numFmtId="164" xfId="0" applyFont="1" applyNumberFormat="1"/>
    <xf borderId="0" fillId="0" fontId="7" numFmtId="165" xfId="0" applyFont="1" applyNumberFormat="1"/>
    <xf borderId="0" fillId="0" fontId="27" numFmtId="0" xfId="0" applyAlignment="1" applyFont="1">
      <alignment readingOrder="0"/>
    </xf>
    <xf borderId="14" fillId="0" fontId="2" numFmtId="164" xfId="0" applyAlignment="1" applyBorder="1" applyFont="1" applyNumberFormat="1">
      <alignment readingOrder="0"/>
    </xf>
    <xf borderId="0" fillId="0" fontId="3" numFmtId="165" xfId="0" applyFont="1" applyNumberFormat="1"/>
    <xf borderId="0" fillId="0" fontId="13" numFmtId="0" xfId="0" applyAlignment="1" applyFont="1">
      <alignment horizontal="center" vertical="center"/>
    </xf>
    <xf borderId="16" fillId="0" fontId="4" numFmtId="0" xfId="0" applyAlignment="1" applyBorder="1" applyFont="1">
      <alignment horizontal="left"/>
    </xf>
    <xf borderId="17" fillId="0" fontId="7" numFmtId="0" xfId="0" applyAlignment="1" applyBorder="1" applyFont="1">
      <alignment horizontal="left"/>
    </xf>
    <xf borderId="18" fillId="0" fontId="7" numFmtId="0" xfId="0" applyAlignment="1" applyBorder="1" applyFont="1">
      <alignment horizontal="left"/>
    </xf>
    <xf borderId="19" fillId="0" fontId="13" numFmtId="0" xfId="0" applyAlignment="1" applyBorder="1" applyFont="1">
      <alignment horizontal="left"/>
    </xf>
    <xf borderId="20" fillId="0" fontId="7" numFmtId="164" xfId="0" applyBorder="1" applyFont="1" applyNumberFormat="1"/>
    <xf borderId="20" fillId="2" fontId="7" numFmtId="164" xfId="0" applyBorder="1" applyFont="1" applyNumberFormat="1"/>
    <xf borderId="16" fillId="0" fontId="6" numFmtId="0" xfId="0" applyAlignment="1" applyBorder="1" applyFont="1">
      <alignment horizontal="left"/>
    </xf>
    <xf borderId="0" fillId="0" fontId="28" numFmtId="164" xfId="0" applyFont="1" applyNumberFormat="1"/>
    <xf borderId="14" fillId="0" fontId="29" numFmtId="164" xfId="0" applyBorder="1" applyFont="1" applyNumberFormat="1"/>
    <xf borderId="14" fillId="0" fontId="30" numFmtId="164" xfId="0" applyBorder="1" applyFont="1" applyNumberFormat="1"/>
    <xf borderId="21" fillId="2" fontId="30" numFmtId="164" xfId="0" applyBorder="1" applyFont="1" applyNumberFormat="1"/>
    <xf borderId="22" fillId="0" fontId="11" numFmtId="164" xfId="0" applyBorder="1" applyFont="1" applyNumberFormat="1"/>
    <xf borderId="22" fillId="0" fontId="2" numFmtId="164" xfId="0" applyBorder="1" applyFont="1" applyNumberFormat="1"/>
    <xf borderId="12" fillId="0" fontId="13" numFmtId="0" xfId="0" applyAlignment="1" applyBorder="1" applyFont="1">
      <alignment horizontal="center"/>
    </xf>
    <xf borderId="0" fillId="0" fontId="12" numFmtId="0" xfId="0" applyAlignment="1" applyFont="1">
      <alignment horizontal="left" readingOrder="0"/>
    </xf>
    <xf borderId="0" fillId="0" fontId="7" numFmtId="164" xfId="0" applyAlignment="1" applyFont="1" applyNumberFormat="1">
      <alignment readingOrder="0"/>
    </xf>
    <xf borderId="13" fillId="0" fontId="12" numFmtId="0" xfId="0" applyAlignment="1" applyBorder="1" applyFont="1">
      <alignment horizontal="left" vertical="top"/>
    </xf>
    <xf borderId="0" fillId="0" fontId="24" numFmtId="0" xfId="0" applyFont="1"/>
    <xf borderId="5" fillId="0" fontId="15" numFmtId="0" xfId="0" applyAlignment="1" applyBorder="1" applyFont="1">
      <alignment horizontal="left"/>
    </xf>
    <xf borderId="6" fillId="0" fontId="15" numFmtId="0" xfId="0" applyAlignment="1" applyBorder="1" applyFont="1">
      <alignment horizontal="left"/>
    </xf>
    <xf borderId="6" fillId="0" fontId="2" numFmtId="0" xfId="0" applyBorder="1" applyFont="1"/>
    <xf borderId="7" fillId="0" fontId="2" numFmtId="0" xfId="0" applyBorder="1" applyFont="1"/>
    <xf borderId="15" fillId="0" fontId="22" numFmtId="0" xfId="0" applyAlignment="1" applyBorder="1" applyFont="1">
      <alignment horizontal="center" shrinkToFit="0" wrapText="1"/>
    </xf>
    <xf borderId="15" fillId="2" fontId="23" numFmtId="164" xfId="0" applyBorder="1" applyFont="1" applyNumberFormat="1"/>
    <xf borderId="5" fillId="0" fontId="19" numFmtId="0" xfId="0" applyAlignment="1" applyBorder="1" applyFont="1">
      <alignment horizontal="left"/>
    </xf>
    <xf borderId="16" fillId="0" fontId="4" numFmtId="0" xfId="0" applyAlignment="1" applyBorder="1" applyFont="1">
      <alignment horizontal="left" shrinkToFit="0" vertical="center" wrapText="1"/>
    </xf>
    <xf borderId="17" fillId="0" fontId="5" numFmtId="0" xfId="0" applyBorder="1" applyFont="1"/>
    <xf borderId="18" fillId="0" fontId="5" numFmtId="0" xfId="0" applyBorder="1" applyFont="1"/>
    <xf borderId="21" fillId="0" fontId="1" numFmtId="164" xfId="0" applyBorder="1" applyFont="1" applyNumberFormat="1"/>
    <xf borderId="21" fillId="2" fontId="1" numFmtId="164" xfId="0" applyBorder="1" applyFont="1" applyNumberFormat="1"/>
    <xf borderId="8" fillId="0" fontId="6" numFmtId="0" xfId="0" applyAlignment="1" applyBorder="1" applyFont="1">
      <alignment horizontal="left" shrinkToFit="0" vertical="center" wrapText="1"/>
    </xf>
    <xf borderId="0" fillId="0" fontId="13" numFmtId="0" xfId="0" applyFont="1"/>
    <xf borderId="0" fillId="0" fontId="31" numFmtId="164" xfId="0" applyFont="1" applyNumberFormat="1"/>
    <xf borderId="0" fillId="2" fontId="31" numFmtId="164" xfId="0" applyFont="1" applyNumberFormat="1"/>
    <xf borderId="0" fillId="0" fontId="32" numFmtId="164" xfId="0" applyFont="1" applyNumberFormat="1"/>
    <xf borderId="0" fillId="0" fontId="16" numFmtId="164" xfId="0" applyFont="1" applyNumberFormat="1"/>
    <xf borderId="0" fillId="2" fontId="7" numFmtId="164" xfId="0" applyFont="1" applyNumberFormat="1"/>
    <xf borderId="0" fillId="2" fontId="3" numFmtId="165" xfId="0" applyFont="1" applyNumberFormat="1"/>
    <xf borderId="0" fillId="0" fontId="33" numFmtId="0" xfId="0" applyFont="1"/>
    <xf borderId="0" fillId="0" fontId="34" numFmtId="0" xfId="0" applyFont="1"/>
    <xf borderId="0" fillId="0" fontId="35" numFmtId="0" xfId="0" applyFont="1"/>
    <xf borderId="0" fillId="0" fontId="4" numFmtId="0" xfId="0" applyFont="1"/>
    <xf borderId="0" fillId="0" fontId="4" numFmtId="165" xfId="0" applyFont="1" applyNumberFormat="1"/>
    <xf borderId="0" fillId="0" fontId="36" numFmtId="164" xfId="0" applyFont="1" applyNumberFormat="1"/>
    <xf borderId="0" fillId="2" fontId="3" numFmtId="0" xfId="0" applyFont="1"/>
    <xf borderId="11" fillId="3" fontId="8" numFmtId="0" xfId="0" applyAlignment="1" applyBorder="1" applyFill="1" applyFont="1">
      <alignment horizontal="center"/>
    </xf>
    <xf borderId="15" fillId="3" fontId="1" numFmtId="164" xfId="0" applyBorder="1" applyFont="1" applyNumberFormat="1"/>
    <xf borderId="14" fillId="3" fontId="8" numFmtId="164" xfId="0" applyAlignment="1" applyBorder="1" applyFont="1" applyNumberFormat="1">
      <alignment readingOrder="0"/>
    </xf>
    <xf borderId="14" fillId="3" fontId="8" numFmtId="164" xfId="0" applyBorder="1" applyFont="1" applyNumberFormat="1"/>
    <xf borderId="12" fillId="3" fontId="8" numFmtId="164" xfId="0" applyAlignment="1" applyBorder="1" applyFont="1" applyNumberFormat="1">
      <alignment readingOrder="0"/>
    </xf>
    <xf borderId="0" fillId="3" fontId="8" numFmtId="164" xfId="0" applyAlignment="1" applyFont="1" applyNumberFormat="1">
      <alignment readingOrder="0"/>
    </xf>
    <xf borderId="0" fillId="3" fontId="8" numFmtId="164" xfId="0" applyFont="1" applyNumberFormat="1"/>
    <xf borderId="0" fillId="3" fontId="8" numFmtId="4" xfId="0" applyFont="1" applyNumberFormat="1"/>
    <xf borderId="0" fillId="3" fontId="8" numFmtId="4" xfId="0" applyAlignment="1" applyFont="1" applyNumberFormat="1">
      <alignment readingOrder="0"/>
    </xf>
    <xf borderId="0" fillId="3" fontId="3" numFmtId="4" xfId="0" applyFont="1" applyNumberFormat="1"/>
    <xf borderId="0" fillId="3" fontId="8" numFmtId="0" xfId="0" applyAlignment="1" applyFont="1">
      <alignment horizontal="right"/>
    </xf>
    <xf borderId="0" fillId="3" fontId="8" numFmtId="3" xfId="0" applyAlignment="1" applyFont="1" applyNumberFormat="1">
      <alignment horizontal="right"/>
    </xf>
    <xf borderId="12" fillId="3" fontId="8" numFmtId="164" xfId="0" applyBorder="1" applyFont="1" applyNumberFormat="1"/>
    <xf borderId="12" fillId="2" fontId="2" numFmtId="0" xfId="0" applyAlignment="1" applyBorder="1" applyFont="1">
      <alignment horizontal="left"/>
    </xf>
    <xf borderId="0" fillId="2" fontId="7" numFmtId="0" xfId="0" applyAlignment="1" applyFont="1">
      <alignment horizontal="left" shrinkToFit="0" wrapText="1"/>
    </xf>
    <xf borderId="0" fillId="2" fontId="7" numFmtId="0" xfId="0" applyAlignment="1" applyFont="1">
      <alignment horizontal="left"/>
    </xf>
    <xf borderId="13" fillId="2" fontId="2" numFmtId="0" xfId="0" applyBorder="1" applyFont="1"/>
    <xf borderId="14" fillId="2" fontId="13" numFmtId="0" xfId="0" applyAlignment="1" applyBorder="1" applyFont="1">
      <alignment horizontal="center"/>
    </xf>
    <xf borderId="11" fillId="3" fontId="1" numFmtId="164" xfId="0" applyBorder="1" applyFont="1" applyNumberFormat="1"/>
    <xf borderId="12" fillId="2" fontId="12" numFmtId="0" xfId="0" applyAlignment="1" applyBorder="1" applyFont="1">
      <alignment horizontal="left"/>
    </xf>
    <xf borderId="0" fillId="2" fontId="12" numFmtId="0" xfId="0" applyAlignment="1" applyFont="1">
      <alignment horizontal="left"/>
    </xf>
    <xf borderId="13" fillId="2" fontId="7" numFmtId="0" xfId="0" applyAlignment="1" applyBorder="1" applyFont="1">
      <alignment horizontal="left"/>
    </xf>
    <xf borderId="14" fillId="2" fontId="13" numFmtId="0" xfId="0" applyAlignment="1" applyBorder="1" applyFont="1">
      <alignment horizontal="center" shrinkToFit="0" wrapText="1"/>
    </xf>
    <xf borderId="14" fillId="2" fontId="7" numFmtId="164" xfId="0" applyAlignment="1" applyBorder="1" applyFont="1" applyNumberFormat="1">
      <alignment readingOrder="0"/>
    </xf>
    <xf borderId="14" fillId="2" fontId="7" numFmtId="164" xfId="0" applyBorder="1" applyFont="1" applyNumberFormat="1"/>
    <xf borderId="0" fillId="2" fontId="9" numFmtId="0" xfId="0" applyAlignment="1" applyFont="1">
      <alignment horizontal="left" vertical="top"/>
    </xf>
    <xf borderId="13" fillId="2" fontId="9" numFmtId="0" xfId="0" applyAlignment="1" applyBorder="1" applyFont="1">
      <alignment horizontal="left" vertical="top"/>
    </xf>
    <xf borderId="14" fillId="2" fontId="7" numFmtId="164" xfId="0" applyAlignment="1" applyBorder="1" applyFont="1" applyNumberFormat="1">
      <alignment horizontal="right" readingOrder="0"/>
    </xf>
    <xf borderId="14" fillId="3" fontId="8" numFmtId="164" xfId="0" applyAlignment="1" applyBorder="1" applyFont="1" applyNumberFormat="1">
      <alignment horizontal="right"/>
    </xf>
    <xf borderId="0" fillId="2" fontId="9" numFmtId="0" xfId="0" applyAlignment="1" applyFont="1">
      <alignment horizontal="left"/>
    </xf>
    <xf borderId="13" fillId="2" fontId="9" numFmtId="0" xfId="0" applyAlignment="1" applyBorder="1" applyFont="1">
      <alignment horizontal="left"/>
    </xf>
    <xf borderId="14" fillId="2" fontId="7" numFmtId="164" xfId="0" applyAlignment="1" applyBorder="1" applyFont="1" applyNumberFormat="1">
      <alignment horizontal="right"/>
    </xf>
    <xf borderId="12" fillId="2" fontId="15" numFmtId="0" xfId="0" applyAlignment="1" applyBorder="1" applyFont="1">
      <alignment horizontal="left"/>
    </xf>
    <xf borderId="14" fillId="2" fontId="13" numFmtId="0" xfId="0" applyAlignment="1" applyBorder="1" applyFont="1">
      <alignment horizontal="left" shrinkToFit="0" wrapText="1"/>
    </xf>
    <xf borderId="0" fillId="2" fontId="12" numFmtId="0" xfId="0" applyAlignment="1" applyFont="1">
      <alignment horizontal="left" shrinkToFit="0" wrapText="1"/>
    </xf>
    <xf borderId="13" fillId="2" fontId="12" numFmtId="0" xfId="0" applyAlignment="1" applyBorder="1" applyFont="1">
      <alignment horizontal="left" shrinkToFit="0" wrapText="1"/>
    </xf>
    <xf borderId="13" fillId="2" fontId="13" numFmtId="0" xfId="0" applyAlignment="1" applyBorder="1" applyFont="1">
      <alignment horizontal="center"/>
    </xf>
    <xf borderId="0" fillId="2" fontId="15" numFmtId="0" xfId="0" applyAlignment="1" applyFont="1">
      <alignment horizontal="left"/>
    </xf>
    <xf borderId="13" fillId="2" fontId="15" numFmtId="0" xfId="0" applyAlignment="1" applyBorder="1" applyFont="1">
      <alignment horizontal="left"/>
    </xf>
    <xf borderId="0" fillId="2" fontId="12" numFmtId="0" xfId="0" applyFont="1"/>
    <xf borderId="0" fillId="2" fontId="20" numFmtId="0" xfId="0" applyAlignment="1" applyFont="1">
      <alignment horizontal="left" vertical="top"/>
    </xf>
    <xf borderId="0" fillId="2" fontId="12" numFmtId="0" xfId="0" applyAlignment="1" applyFont="1">
      <alignment horizontal="left" vertical="top"/>
    </xf>
    <xf borderId="13" fillId="2" fontId="37" numFmtId="0" xfId="0" applyAlignment="1" applyBorder="1" applyFont="1">
      <alignment horizontal="left" vertical="top"/>
    </xf>
    <xf borderId="14" fillId="2" fontId="13" numFmtId="0" xfId="0" applyAlignment="1" applyBorder="1" applyFont="1">
      <alignment horizontal="center" vertical="top"/>
    </xf>
    <xf borderId="14" fillId="3" fontId="8" numFmtId="164" xfId="0" applyAlignment="1" applyBorder="1" applyFont="1" applyNumberFormat="1">
      <alignment horizontal="right" readingOrder="0"/>
    </xf>
    <xf borderId="0" fillId="2" fontId="18" numFmtId="0" xfId="0" applyAlignment="1" applyFont="1">
      <alignment horizontal="left"/>
    </xf>
    <xf borderId="13" fillId="2" fontId="13" numFmtId="0" xfId="0" applyAlignment="1" applyBorder="1" applyFont="1">
      <alignment horizontal="center" vertical="top"/>
    </xf>
    <xf borderId="13" fillId="2" fontId="7" numFmtId="0" xfId="0" applyAlignment="1" applyBorder="1" applyFont="1">
      <alignment horizontal="left" shrinkToFit="0" wrapText="1"/>
    </xf>
    <xf borderId="12" fillId="2" fontId="15" numFmtId="0" xfId="0" applyBorder="1" applyFont="1"/>
    <xf borderId="0" fillId="2" fontId="3" numFmtId="164" xfId="0" applyFont="1" applyNumberFormat="1"/>
    <xf borderId="8" fillId="2" fontId="12" numFmtId="0" xfId="0" applyAlignment="1" applyBorder="1" applyFont="1">
      <alignment horizontal="left"/>
    </xf>
    <xf borderId="9" fillId="2" fontId="12" numFmtId="0" xfId="0" applyAlignment="1" applyBorder="1" applyFont="1">
      <alignment horizontal="left"/>
    </xf>
    <xf borderId="9" fillId="2" fontId="7" numFmtId="0" xfId="0" applyAlignment="1" applyBorder="1" applyFont="1">
      <alignment horizontal="left" shrinkToFit="0" wrapText="1"/>
    </xf>
    <xf borderId="10" fillId="2" fontId="7" numFmtId="0" xfId="0" applyAlignment="1" applyBorder="1" applyFont="1">
      <alignment horizontal="left" shrinkToFit="0" wrapText="1"/>
    </xf>
    <xf borderId="11" fillId="2" fontId="13" numFmtId="0" xfId="0" applyAlignment="1" applyBorder="1" applyFont="1">
      <alignment horizontal="center"/>
    </xf>
    <xf borderId="11" fillId="2" fontId="7" numFmtId="164" xfId="0" applyBorder="1" applyFont="1" applyNumberFormat="1"/>
    <xf borderId="11" fillId="3" fontId="8" numFmtId="164" xfId="0" applyBorder="1" applyFont="1" applyNumberFormat="1"/>
    <xf borderId="0" fillId="2" fontId="1" numFmtId="0" xfId="0" applyAlignment="1" applyFont="1">
      <alignment horizontal="center"/>
    </xf>
    <xf borderId="1" fillId="2" fontId="4" numFmtId="0" xfId="0" applyAlignment="1" applyBorder="1" applyFont="1">
      <alignment horizontal="center" shrinkToFit="0" vertical="center" wrapText="1"/>
    </xf>
    <xf borderId="4" fillId="2" fontId="2" numFmtId="0" xfId="0" applyAlignment="1" applyBorder="1" applyFont="1">
      <alignment horizontal="center" shrinkToFit="0" vertical="center" wrapText="1"/>
    </xf>
    <xf borderId="5" fillId="2" fontId="4" numFmtId="0" xfId="0" applyAlignment="1" applyBorder="1" applyFont="1">
      <alignment shrinkToFit="0" vertical="center" wrapText="1"/>
    </xf>
    <xf borderId="6" fillId="3" fontId="3" numFmtId="0" xfId="0" applyBorder="1" applyFont="1"/>
    <xf borderId="11" fillId="2" fontId="7" numFmtId="0" xfId="0" applyAlignment="1" applyBorder="1" applyFont="1">
      <alignment horizontal="center" shrinkToFit="0" vertical="center" wrapText="1"/>
    </xf>
    <xf borderId="11" fillId="2" fontId="3" numFmtId="0" xfId="0" applyAlignment="1" applyBorder="1" applyFont="1">
      <alignment horizontal="center" shrinkToFit="0" vertical="center" wrapText="1"/>
    </xf>
    <xf borderId="12" fillId="2" fontId="2" numFmtId="0" xfId="0" applyAlignment="1" applyBorder="1" applyFont="1">
      <alignment horizontal="center" shrinkToFit="0" vertical="center" wrapText="1"/>
    </xf>
    <xf borderId="0" fillId="2" fontId="2" numFmtId="0" xfId="0" applyAlignment="1" applyFont="1">
      <alignment horizontal="center" shrinkToFit="0" vertical="center" wrapText="1"/>
    </xf>
    <xf borderId="13" fillId="2" fontId="2" numFmtId="0" xfId="0" applyAlignment="1" applyBorder="1" applyFont="1">
      <alignment horizontal="center" shrinkToFit="0" vertical="center" wrapText="1"/>
    </xf>
    <xf borderId="4" fillId="2" fontId="7" numFmtId="0" xfId="0" applyAlignment="1" applyBorder="1" applyFont="1">
      <alignment horizontal="center" shrinkToFit="0" vertical="center" wrapText="1"/>
    </xf>
    <xf borderId="4" fillId="2" fontId="3" numFmtId="0" xfId="0" applyAlignment="1" applyBorder="1" applyFont="1">
      <alignment horizontal="center" shrinkToFit="0" vertical="center" wrapText="1"/>
    </xf>
    <xf borderId="14" fillId="3" fontId="8" numFmtId="0" xfId="0" applyAlignment="1" applyBorder="1" applyFont="1">
      <alignment horizontal="center"/>
    </xf>
    <xf borderId="0" fillId="2" fontId="12" numFmtId="0" xfId="0" applyAlignment="1" applyFont="1">
      <alignment vertical="top"/>
    </xf>
    <xf borderId="13" fillId="2" fontId="12" numFmtId="0" xfId="0" applyAlignment="1" applyBorder="1" applyFont="1">
      <alignment horizontal="left"/>
    </xf>
    <xf borderId="0" fillId="2" fontId="7" numFmtId="0" xfId="0" applyFont="1"/>
    <xf borderId="13" fillId="2" fontId="7" numFmtId="0" xfId="0" applyBorder="1" applyFont="1"/>
    <xf borderId="14" fillId="2" fontId="22" numFmtId="0" xfId="0" applyAlignment="1" applyBorder="1" applyFont="1">
      <alignment horizontal="left" shrinkToFit="0" wrapText="1"/>
    </xf>
    <xf borderId="11" fillId="3" fontId="2" numFmtId="164" xfId="0" applyBorder="1" applyFont="1" applyNumberFormat="1"/>
    <xf borderId="0" fillId="2" fontId="18" numFmtId="0" xfId="0" applyFont="1"/>
    <xf borderId="0" fillId="2" fontId="18" numFmtId="0" xfId="0" applyAlignment="1" applyFont="1">
      <alignment horizontal="left" shrinkToFit="0" wrapText="1"/>
    </xf>
    <xf borderId="14" fillId="2" fontId="18" numFmtId="164" xfId="0" applyAlignment="1" applyBorder="1" applyFont="1" applyNumberFormat="1">
      <alignment horizontal="right"/>
    </xf>
    <xf borderId="0" fillId="2" fontId="18" numFmtId="164" xfId="0" applyAlignment="1" applyFont="1" applyNumberFormat="1">
      <alignment horizontal="right"/>
    </xf>
    <xf borderId="0" fillId="2" fontId="18" numFmtId="164" xfId="0" applyAlignment="1" applyFont="1" applyNumberFormat="1">
      <alignment horizontal="left" shrinkToFit="0" wrapText="1"/>
    </xf>
    <xf borderId="0" fillId="2" fontId="7" numFmtId="0" xfId="0" applyAlignment="1" applyFont="1">
      <alignment horizontal="center" shrinkToFit="0" wrapText="1"/>
    </xf>
    <xf borderId="12" fillId="2" fontId="3" numFmtId="0" xfId="0" applyBorder="1" applyFont="1"/>
    <xf borderId="11" fillId="3" fontId="23" numFmtId="164" xfId="0" applyBorder="1" applyFont="1" applyNumberFormat="1"/>
    <xf borderId="14" fillId="2" fontId="25" numFmtId="164" xfId="0" applyBorder="1" applyFont="1" applyNumberFormat="1"/>
    <xf borderId="12" fillId="2" fontId="4" numFmtId="0" xfId="0" applyAlignment="1" applyBorder="1" applyFont="1">
      <alignment horizontal="left"/>
    </xf>
    <xf borderId="15" fillId="2" fontId="2" numFmtId="164" xfId="0" applyBorder="1" applyFont="1" applyNumberFormat="1"/>
    <xf borderId="0" fillId="2" fontId="7" numFmtId="165" xfId="0" applyFont="1" applyNumberFormat="1"/>
    <xf borderId="0" fillId="2" fontId="27" numFmtId="0" xfId="0" applyAlignment="1" applyFont="1">
      <alignment readingOrder="0"/>
    </xf>
    <xf borderId="0" fillId="2" fontId="18" numFmtId="0" xfId="0" applyAlignment="1" applyFont="1">
      <alignment readingOrder="0"/>
    </xf>
    <xf borderId="14" fillId="2" fontId="2" numFmtId="164" xfId="0" applyAlignment="1" applyBorder="1" applyFont="1" applyNumberFormat="1">
      <alignment readingOrder="0"/>
    </xf>
    <xf borderId="0" fillId="2" fontId="13" numFmtId="0" xfId="0" applyAlignment="1" applyFont="1">
      <alignment horizontal="center" vertical="center"/>
    </xf>
    <xf borderId="16" fillId="2" fontId="4" numFmtId="0" xfId="0" applyAlignment="1" applyBorder="1" applyFont="1">
      <alignment horizontal="left"/>
    </xf>
    <xf borderId="17" fillId="2" fontId="7" numFmtId="0" xfId="0" applyAlignment="1" applyBorder="1" applyFont="1">
      <alignment horizontal="left"/>
    </xf>
    <xf borderId="18" fillId="2" fontId="7" numFmtId="0" xfId="0" applyAlignment="1" applyBorder="1" applyFont="1">
      <alignment horizontal="left"/>
    </xf>
    <xf borderId="19" fillId="2" fontId="13" numFmtId="0" xfId="0" applyAlignment="1" applyBorder="1" applyFont="1">
      <alignment horizontal="left"/>
    </xf>
    <xf borderId="20" fillId="3" fontId="7" numFmtId="164" xfId="0" applyBorder="1" applyFont="1" applyNumberFormat="1"/>
    <xf borderId="14" fillId="2" fontId="29" numFmtId="164" xfId="0" applyBorder="1" applyFont="1" applyNumberFormat="1"/>
    <xf borderId="14" fillId="2" fontId="30" numFmtId="164" xfId="0" applyBorder="1" applyFont="1" applyNumberFormat="1"/>
    <xf borderId="21" fillId="3" fontId="30" numFmtId="164" xfId="0" applyBorder="1" applyFont="1" applyNumberFormat="1"/>
    <xf borderId="22" fillId="2" fontId="11" numFmtId="164" xfId="0" applyBorder="1" applyFont="1" applyNumberFormat="1"/>
    <xf borderId="22" fillId="2" fontId="2" numFmtId="164" xfId="0" applyBorder="1" applyFont="1" applyNumberFormat="1"/>
    <xf borderId="12" fillId="2" fontId="13" numFmtId="0" xfId="0" applyAlignment="1" applyBorder="1" applyFont="1">
      <alignment horizontal="center"/>
    </xf>
    <xf borderId="13" fillId="2" fontId="12" numFmtId="0" xfId="0" applyAlignment="1" applyBorder="1" applyFont="1">
      <alignment horizontal="left" vertical="top"/>
    </xf>
    <xf borderId="5" fillId="2" fontId="15" numFmtId="0" xfId="0" applyAlignment="1" applyBorder="1" applyFont="1">
      <alignment horizontal="left"/>
    </xf>
    <xf borderId="6" fillId="2" fontId="15" numFmtId="0" xfId="0" applyAlignment="1" applyBorder="1" applyFont="1">
      <alignment horizontal="left"/>
    </xf>
    <xf borderId="6" fillId="2" fontId="2" numFmtId="0" xfId="0" applyBorder="1" applyFont="1"/>
    <xf borderId="7" fillId="2" fontId="2" numFmtId="0" xfId="0" applyBorder="1" applyFont="1"/>
    <xf borderId="15" fillId="2" fontId="22" numFmtId="0" xfId="0" applyAlignment="1" applyBorder="1" applyFont="1">
      <alignment horizontal="center" shrinkToFit="0" wrapText="1"/>
    </xf>
    <xf borderId="15" fillId="3" fontId="23" numFmtId="164" xfId="0" applyBorder="1" applyFont="1" applyNumberFormat="1"/>
    <xf borderId="16" fillId="2" fontId="4" numFmtId="0" xfId="0" applyAlignment="1" applyBorder="1" applyFont="1">
      <alignment horizontal="left" shrinkToFit="0" vertical="center" wrapText="1"/>
    </xf>
    <xf borderId="21" fillId="3" fontId="1" numFmtId="164" xfId="0" applyBorder="1" applyFont="1" applyNumberFormat="1"/>
    <xf borderId="0" fillId="2" fontId="13" numFmtId="0" xfId="0" applyFont="1"/>
    <xf borderId="0" fillId="3" fontId="31" numFmtId="164" xfId="0" applyFont="1" applyNumberFormat="1"/>
    <xf borderId="0" fillId="2" fontId="16" numFmtId="164" xfId="0" applyFont="1" applyNumberFormat="1"/>
    <xf borderId="0" fillId="3" fontId="7" numFmtId="164" xfId="0" applyFont="1" applyNumberFormat="1"/>
    <xf borderId="0" fillId="3" fontId="3" numFmtId="165" xfId="0" applyFont="1" applyNumberFormat="1"/>
    <xf borderId="0" fillId="2" fontId="34" numFmtId="0" xfId="0" applyFont="1"/>
    <xf borderId="0" fillId="2" fontId="35" numFmtId="0" xfId="0" applyFont="1"/>
    <xf borderId="0" fillId="2" fontId="4" numFmtId="0" xfId="0" applyFont="1"/>
    <xf borderId="0" fillId="2" fontId="4" numFmtId="165" xfId="0" applyFont="1" applyNumberFormat="1"/>
    <xf borderId="0" fillId="2" fontId="36" numFmtId="164" xfId="0" applyFont="1" applyNumberFormat="1"/>
    <xf borderId="0" fillId="3" fontId="3" numFmtId="0" xfId="0" applyFont="1"/>
    <xf borderId="0" fillId="3" fontId="17" numFmtId="0" xfId="0" applyFont="1"/>
    <xf borderId="0" fillId="0" fontId="18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 outlineLevelCol="1"/>
  <cols>
    <col customWidth="1" min="1" max="1" width="3.0"/>
    <col customWidth="1" min="2" max="2" width="7.43"/>
    <col customWidth="1" min="3" max="3" width="5.29"/>
    <col customWidth="1" min="4" max="4" width="12.43"/>
    <col customWidth="1" min="5" max="5" width="2.71"/>
    <col customWidth="1" min="6" max="6" width="0.71"/>
    <col customWidth="1" min="7" max="7" width="10.86"/>
    <col customWidth="1" min="8" max="8" width="15.29" outlineLevel="1"/>
    <col min="9" max="9" width="14.43" outlineLevel="1"/>
    <col customWidth="1" min="10" max="10" width="13.43" outlineLevel="1"/>
    <col customWidth="1" min="11" max="12" width="14.14" outlineLevel="1"/>
    <col customWidth="1" min="14" max="14" width="18.29"/>
    <col customWidth="1" min="15" max="15" width="1.0"/>
    <col customWidth="1" min="16" max="16" width="1.29"/>
  </cols>
  <sheetData>
    <row r="1">
      <c r="A1" s="1" t="s">
        <v>0</v>
      </c>
      <c r="L1" s="1"/>
      <c r="M1" s="2"/>
      <c r="N1" s="3" t="s">
        <v>1</v>
      </c>
      <c r="O1" s="4"/>
      <c r="P1" s="1"/>
    </row>
    <row r="2" ht="15.0" customHeight="1">
      <c r="A2" s="5" t="s">
        <v>2</v>
      </c>
      <c r="B2" s="6"/>
      <c r="C2" s="6"/>
      <c r="D2" s="6"/>
      <c r="E2" s="6"/>
      <c r="F2" s="7"/>
      <c r="G2" s="8" t="s">
        <v>3</v>
      </c>
      <c r="H2" s="9" t="s">
        <v>4</v>
      </c>
      <c r="I2" s="10"/>
      <c r="J2" s="10"/>
      <c r="K2" s="10"/>
      <c r="L2" s="10"/>
      <c r="M2" s="10"/>
      <c r="N2" s="11"/>
      <c r="O2" s="4"/>
      <c r="P2" s="12"/>
    </row>
    <row r="3">
      <c r="A3" s="13"/>
      <c r="B3" s="14"/>
      <c r="C3" s="14"/>
      <c r="D3" s="14"/>
      <c r="E3" s="14"/>
      <c r="F3" s="15"/>
      <c r="G3" s="16"/>
      <c r="H3" s="17" t="s">
        <v>5</v>
      </c>
      <c r="I3" s="17" t="s">
        <v>6</v>
      </c>
      <c r="J3" s="18" t="s">
        <v>7</v>
      </c>
      <c r="K3" s="19" t="s">
        <v>8</v>
      </c>
      <c r="L3" s="18" t="s">
        <v>9</v>
      </c>
      <c r="M3" s="18" t="s">
        <v>10</v>
      </c>
      <c r="N3" s="20" t="s">
        <v>11</v>
      </c>
      <c r="O3" s="4"/>
      <c r="P3" s="13"/>
    </row>
    <row r="4">
      <c r="A4" s="21" t="s">
        <v>12</v>
      </c>
      <c r="B4" s="22"/>
      <c r="C4" s="22"/>
      <c r="D4" s="22"/>
      <c r="E4" s="22"/>
      <c r="F4" s="23"/>
      <c r="G4" s="24"/>
      <c r="H4" s="25">
        <f t="shared" ref="H4:N4" si="1">SUM(H5:H36)</f>
        <v>10334563.28</v>
      </c>
      <c r="I4" s="26">
        <f t="shared" si="1"/>
        <v>4981357.24</v>
      </c>
      <c r="J4" s="25">
        <f t="shared" si="1"/>
        <v>3544441.21</v>
      </c>
      <c r="K4" s="27">
        <f t="shared" si="1"/>
        <v>2482673.99</v>
      </c>
      <c r="L4" s="26">
        <f t="shared" si="1"/>
        <v>1266530.34</v>
      </c>
      <c r="M4" s="26">
        <f t="shared" si="1"/>
        <v>1509237.62</v>
      </c>
      <c r="N4" s="25">
        <f t="shared" si="1"/>
        <v>24118803.68</v>
      </c>
      <c r="O4" s="4"/>
      <c r="P4" s="28"/>
    </row>
    <row r="5" ht="18.0" customHeight="1">
      <c r="A5" s="29"/>
      <c r="B5" s="30" t="s">
        <v>13</v>
      </c>
      <c r="C5" s="31"/>
      <c r="D5" s="31"/>
      <c r="E5" s="31"/>
      <c r="F5" s="32"/>
      <c r="G5" s="33" t="s">
        <v>14</v>
      </c>
      <c r="H5" s="34">
        <v>8629305.2</v>
      </c>
      <c r="I5" s="34">
        <v>4088904.66</v>
      </c>
      <c r="J5" s="34">
        <f>2958848.96-97277.92</f>
        <v>2861571.04</v>
      </c>
      <c r="K5" s="35">
        <v>1248995.0</v>
      </c>
      <c r="L5" s="34">
        <v>990241.62</v>
      </c>
      <c r="M5" s="34">
        <v>1204382.0</v>
      </c>
      <c r="N5" s="36">
        <f t="shared" ref="N5:N72" si="2">SUM(H5:M5)</f>
        <v>19023399.52</v>
      </c>
      <c r="O5" s="4"/>
      <c r="P5" s="37"/>
    </row>
    <row r="6" ht="18.0" customHeight="1">
      <c r="A6" s="29"/>
      <c r="B6" s="31" t="s">
        <v>15</v>
      </c>
      <c r="C6" s="31"/>
      <c r="D6" s="31"/>
      <c r="E6" s="31"/>
      <c r="F6" s="32"/>
      <c r="G6" s="33" t="s">
        <v>16</v>
      </c>
      <c r="H6" s="34">
        <v>67749.91</v>
      </c>
      <c r="I6" s="34">
        <v>16279.57</v>
      </c>
      <c r="J6" s="36"/>
      <c r="K6" s="38"/>
      <c r="L6" s="36"/>
      <c r="M6" s="34">
        <v>25968.04</v>
      </c>
      <c r="N6" s="36">
        <f t="shared" si="2"/>
        <v>109997.52</v>
      </c>
      <c r="O6" s="4"/>
      <c r="P6" s="37"/>
    </row>
    <row r="7">
      <c r="A7" s="29"/>
      <c r="B7" s="30" t="s">
        <v>17</v>
      </c>
      <c r="C7" s="39"/>
      <c r="D7" s="31"/>
      <c r="E7" s="31"/>
      <c r="F7" s="32"/>
      <c r="G7" s="40" t="s">
        <v>18</v>
      </c>
      <c r="H7" s="34">
        <v>383903.23</v>
      </c>
      <c r="I7" s="34">
        <v>197013.63</v>
      </c>
      <c r="J7" s="34">
        <v>156000.0</v>
      </c>
      <c r="K7" s="35">
        <v>80000.0</v>
      </c>
      <c r="L7" s="34">
        <v>64000.0</v>
      </c>
      <c r="M7" s="34">
        <v>68000.0</v>
      </c>
      <c r="N7" s="36">
        <f t="shared" si="2"/>
        <v>948916.86</v>
      </c>
      <c r="O7" s="4"/>
      <c r="P7" s="37"/>
    </row>
    <row r="8">
      <c r="A8" s="29"/>
      <c r="B8" s="41" t="s">
        <v>19</v>
      </c>
      <c r="C8" s="31"/>
      <c r="D8" s="31"/>
      <c r="E8" s="31"/>
      <c r="F8" s="32"/>
      <c r="G8" s="40" t="s">
        <v>20</v>
      </c>
      <c r="H8" s="34">
        <v>15000.0</v>
      </c>
      <c r="I8" s="36"/>
      <c r="J8" s="36"/>
      <c r="K8" s="38"/>
      <c r="L8" s="36"/>
      <c r="M8" s="36"/>
      <c r="N8" s="36">
        <f t="shared" si="2"/>
        <v>15000</v>
      </c>
      <c r="O8" s="4"/>
      <c r="P8" s="37"/>
    </row>
    <row r="9">
      <c r="A9" s="29"/>
      <c r="B9" s="30" t="s">
        <v>21</v>
      </c>
      <c r="C9" s="31"/>
      <c r="D9" s="31"/>
      <c r="E9" s="31"/>
      <c r="F9" s="32"/>
      <c r="G9" s="40" t="s">
        <v>22</v>
      </c>
      <c r="H9" s="34">
        <v>12727.27</v>
      </c>
      <c r="I9" s="36"/>
      <c r="J9" s="36"/>
      <c r="K9" s="38"/>
      <c r="L9" s="36"/>
      <c r="M9" s="36"/>
      <c r="N9" s="36">
        <f t="shared" si="2"/>
        <v>12727.27</v>
      </c>
      <c r="O9" s="4"/>
      <c r="P9" s="37"/>
    </row>
    <row r="10">
      <c r="A10" s="29"/>
      <c r="B10" s="42" t="s">
        <v>23</v>
      </c>
      <c r="F10" s="43"/>
      <c r="G10" s="40" t="s">
        <v>24</v>
      </c>
      <c r="H10" s="34">
        <v>990000.0</v>
      </c>
      <c r="I10" s="34">
        <v>582000.0</v>
      </c>
      <c r="J10" s="34">
        <v>450000.0</v>
      </c>
      <c r="K10" s="35">
        <v>234000.0</v>
      </c>
      <c r="L10" s="34">
        <v>186000.0</v>
      </c>
      <c r="M10" s="34">
        <v>180000.0</v>
      </c>
      <c r="N10" s="36">
        <f t="shared" si="2"/>
        <v>2622000</v>
      </c>
      <c r="O10" s="4"/>
      <c r="P10" s="37"/>
    </row>
    <row r="11">
      <c r="A11" s="29"/>
      <c r="B11" s="42" t="s">
        <v>25</v>
      </c>
      <c r="F11" s="43"/>
      <c r="G11" s="40" t="s">
        <v>26</v>
      </c>
      <c r="H11" s="34">
        <v>3000.0</v>
      </c>
      <c r="I11" s="36"/>
      <c r="J11" s="34">
        <v>850.0</v>
      </c>
      <c r="K11" s="38"/>
      <c r="L11" s="36"/>
      <c r="M11" s="36"/>
      <c r="N11" s="36">
        <f t="shared" si="2"/>
        <v>3850</v>
      </c>
      <c r="O11" s="4"/>
      <c r="P11" s="37"/>
    </row>
    <row r="12">
      <c r="A12" s="29"/>
      <c r="B12" s="31" t="s">
        <v>27</v>
      </c>
      <c r="C12" s="31"/>
      <c r="D12" s="31"/>
      <c r="E12" s="31"/>
      <c r="F12" s="32"/>
      <c r="G12" s="40" t="s">
        <v>28</v>
      </c>
      <c r="H12" s="34">
        <v>300.0</v>
      </c>
      <c r="I12" s="36"/>
      <c r="J12" s="34">
        <v>115.91</v>
      </c>
      <c r="K12" s="38"/>
      <c r="L12" s="36"/>
      <c r="M12" s="36"/>
      <c r="N12" s="36">
        <f t="shared" si="2"/>
        <v>415.91</v>
      </c>
      <c r="O12" s="4"/>
      <c r="P12" s="37"/>
    </row>
    <row r="13">
      <c r="A13" s="29"/>
      <c r="B13" s="31" t="s">
        <v>29</v>
      </c>
      <c r="C13" s="31"/>
      <c r="D13" s="31"/>
      <c r="E13" s="31"/>
      <c r="F13" s="32"/>
      <c r="G13" s="40" t="s">
        <v>30</v>
      </c>
      <c r="H13" s="36"/>
      <c r="I13" s="36"/>
      <c r="J13" s="36"/>
      <c r="K13" s="38"/>
      <c r="L13" s="36"/>
      <c r="M13" s="36"/>
      <c r="N13" s="36">
        <f t="shared" si="2"/>
        <v>0</v>
      </c>
      <c r="O13" s="4"/>
      <c r="P13" s="37"/>
    </row>
    <row r="14">
      <c r="A14" s="29"/>
      <c r="B14" s="31" t="s">
        <v>31</v>
      </c>
      <c r="C14" s="31"/>
      <c r="D14" s="31"/>
      <c r="E14" s="31"/>
      <c r="F14" s="32"/>
      <c r="G14" s="40" t="s">
        <v>32</v>
      </c>
      <c r="H14" s="34">
        <v>8000.0</v>
      </c>
      <c r="I14" s="36"/>
      <c r="J14" s="34">
        <v>4000.0</v>
      </c>
      <c r="K14" s="38"/>
      <c r="L14" s="36"/>
      <c r="M14" s="36"/>
      <c r="N14" s="36">
        <f t="shared" si="2"/>
        <v>12000</v>
      </c>
      <c r="O14" s="4"/>
      <c r="P14" s="37"/>
    </row>
    <row r="15">
      <c r="A15" s="29"/>
      <c r="B15" s="31" t="s">
        <v>33</v>
      </c>
      <c r="C15" s="31"/>
      <c r="D15" s="31"/>
      <c r="E15" s="31"/>
      <c r="F15" s="32"/>
      <c r="G15" s="40"/>
      <c r="H15" s="34">
        <v>29667.63</v>
      </c>
      <c r="I15" s="36"/>
      <c r="J15" s="36"/>
      <c r="K15" s="38"/>
      <c r="L15" s="36"/>
      <c r="M15" s="36"/>
      <c r="N15" s="36">
        <f t="shared" si="2"/>
        <v>29667.63</v>
      </c>
      <c r="O15" s="4"/>
      <c r="P15" s="37"/>
      <c r="R15" s="44">
        <f>J4+J140+J145</f>
        <v>4125037.39</v>
      </c>
    </row>
    <row r="16">
      <c r="A16" s="29"/>
      <c r="B16" s="31" t="s">
        <v>34</v>
      </c>
      <c r="C16" s="31"/>
      <c r="D16" s="31"/>
      <c r="E16" s="31"/>
      <c r="F16" s="32"/>
      <c r="G16" s="40"/>
      <c r="H16" s="36"/>
      <c r="I16" s="36"/>
      <c r="J16" s="36"/>
      <c r="K16" s="38"/>
      <c r="L16" s="36"/>
      <c r="M16" s="36"/>
      <c r="N16" s="36">
        <f t="shared" si="2"/>
        <v>0</v>
      </c>
      <c r="O16" s="4"/>
      <c r="P16" s="37"/>
    </row>
    <row r="17">
      <c r="A17" s="29"/>
      <c r="B17" s="41" t="s">
        <v>35</v>
      </c>
      <c r="C17" s="31"/>
      <c r="D17" s="31"/>
      <c r="E17" s="31"/>
      <c r="F17" s="32"/>
      <c r="G17" s="40" t="s">
        <v>36</v>
      </c>
      <c r="H17" s="36"/>
      <c r="I17" s="36"/>
      <c r="J17" s="36"/>
      <c r="K17" s="38"/>
      <c r="L17" s="36"/>
      <c r="M17" s="36"/>
      <c r="N17" s="36">
        <f t="shared" si="2"/>
        <v>0</v>
      </c>
      <c r="O17" s="4"/>
      <c r="P17" s="37"/>
    </row>
    <row r="18">
      <c r="A18" s="29"/>
      <c r="B18" s="31" t="s">
        <v>37</v>
      </c>
      <c r="C18" s="31"/>
      <c r="D18" s="31"/>
      <c r="E18" s="31"/>
      <c r="F18" s="32"/>
      <c r="G18" s="40" t="s">
        <v>38</v>
      </c>
      <c r="H18" s="36"/>
      <c r="I18" s="36"/>
      <c r="J18" s="36"/>
      <c r="K18" s="38"/>
      <c r="L18" s="36"/>
      <c r="M18" s="36"/>
      <c r="N18" s="36">
        <f t="shared" si="2"/>
        <v>0</v>
      </c>
      <c r="O18" s="4"/>
      <c r="P18" s="37"/>
    </row>
    <row r="19">
      <c r="A19" s="29"/>
      <c r="B19" s="31" t="s">
        <v>39</v>
      </c>
      <c r="C19" s="31"/>
      <c r="D19" s="31"/>
      <c r="E19" s="31"/>
      <c r="F19" s="32"/>
      <c r="G19" s="40" t="s">
        <v>40</v>
      </c>
      <c r="H19" s="36"/>
      <c r="I19" s="36"/>
      <c r="J19" s="36"/>
      <c r="K19" s="38"/>
      <c r="L19" s="36"/>
      <c r="M19" s="36"/>
      <c r="N19" s="36">
        <f t="shared" si="2"/>
        <v>0</v>
      </c>
      <c r="O19" s="4"/>
      <c r="P19" s="37"/>
    </row>
    <row r="20">
      <c r="A20" s="29"/>
      <c r="B20" s="31" t="s">
        <v>41</v>
      </c>
      <c r="C20" s="31"/>
      <c r="D20" s="31"/>
      <c r="E20" s="31"/>
      <c r="F20" s="32"/>
      <c r="G20" s="40" t="s">
        <v>42</v>
      </c>
      <c r="H20" s="34">
        <v>19200.0</v>
      </c>
      <c r="I20" s="34">
        <v>9900.0</v>
      </c>
      <c r="J20" s="34">
        <v>7800.0</v>
      </c>
      <c r="K20" s="35">
        <v>4000.0</v>
      </c>
      <c r="L20" s="34">
        <v>3200.0</v>
      </c>
      <c r="M20" s="34">
        <v>3400.0</v>
      </c>
      <c r="N20" s="36">
        <f t="shared" si="2"/>
        <v>47500</v>
      </c>
      <c r="O20" s="4"/>
      <c r="P20" s="37"/>
    </row>
    <row r="21" ht="15.75" customHeight="1">
      <c r="A21" s="29"/>
      <c r="B21" s="31" t="s">
        <v>43</v>
      </c>
      <c r="C21" s="31"/>
      <c r="D21" s="31"/>
      <c r="E21" s="31"/>
      <c r="F21" s="32"/>
      <c r="G21" s="40" t="s">
        <v>44</v>
      </c>
      <c r="H21" s="34">
        <v>156510.04</v>
      </c>
      <c r="I21" s="34">
        <v>77359.38</v>
      </c>
      <c r="J21" s="34">
        <v>56304.26</v>
      </c>
      <c r="K21" s="35">
        <v>24924.38</v>
      </c>
      <c r="L21" s="34">
        <v>19888.72</v>
      </c>
      <c r="M21" s="34">
        <v>24087.58</v>
      </c>
      <c r="N21" s="36">
        <f t="shared" si="2"/>
        <v>359074.36</v>
      </c>
      <c r="O21" s="4"/>
      <c r="P21" s="37"/>
    </row>
    <row r="22" ht="15.75" customHeight="1">
      <c r="A22" s="29"/>
      <c r="B22" s="31" t="s">
        <v>45</v>
      </c>
      <c r="C22" s="31"/>
      <c r="D22" s="31"/>
      <c r="E22" s="31"/>
      <c r="F22" s="32"/>
      <c r="G22" s="40" t="s">
        <v>46</v>
      </c>
      <c r="H22" s="34">
        <v>19200.0</v>
      </c>
      <c r="I22" s="34">
        <v>9900.0</v>
      </c>
      <c r="J22" s="34"/>
      <c r="K22" s="45"/>
      <c r="L22" s="34">
        <v>3200.0</v>
      </c>
      <c r="M22" s="34">
        <v>3400.0</v>
      </c>
      <c r="N22" s="36">
        <f t="shared" si="2"/>
        <v>35700</v>
      </c>
      <c r="O22" s="4"/>
      <c r="P22" s="37"/>
    </row>
    <row r="23" ht="15.75" customHeight="1">
      <c r="A23" s="29"/>
      <c r="B23" s="31" t="s">
        <v>47</v>
      </c>
      <c r="C23" s="31"/>
      <c r="D23" s="31"/>
      <c r="E23" s="31"/>
      <c r="F23" s="32"/>
      <c r="G23" s="40"/>
      <c r="H23" s="36"/>
      <c r="I23" s="46"/>
      <c r="J23" s="34">
        <v>7800.0</v>
      </c>
      <c r="K23" s="47">
        <v>4000.0</v>
      </c>
      <c r="L23" s="34"/>
      <c r="M23" s="36"/>
      <c r="N23" s="36">
        <f t="shared" si="2"/>
        <v>11800</v>
      </c>
      <c r="O23" s="4"/>
      <c r="P23" s="37"/>
    </row>
    <row r="24" ht="15.75" customHeight="1">
      <c r="A24" s="29"/>
      <c r="B24" s="31" t="s">
        <v>48</v>
      </c>
      <c r="C24" s="31"/>
      <c r="D24" s="31"/>
      <c r="E24" s="31"/>
      <c r="F24" s="32"/>
      <c r="G24" s="40"/>
      <c r="H24" s="36"/>
      <c r="I24" s="46"/>
      <c r="J24" s="36"/>
      <c r="K24" s="48"/>
      <c r="L24" s="36"/>
      <c r="M24" s="36"/>
      <c r="N24" s="36">
        <f t="shared" si="2"/>
        <v>0</v>
      </c>
      <c r="O24" s="4"/>
      <c r="P24" s="37"/>
    </row>
    <row r="25" ht="15.75" customHeight="1">
      <c r="A25" s="29"/>
      <c r="B25" s="31" t="s">
        <v>49</v>
      </c>
      <c r="C25" s="31"/>
      <c r="D25" s="31"/>
      <c r="E25" s="31"/>
      <c r="F25" s="32"/>
      <c r="G25" s="40"/>
      <c r="H25" s="36"/>
      <c r="I25" s="49"/>
      <c r="J25" s="36"/>
      <c r="K25" s="50"/>
      <c r="L25" s="51"/>
      <c r="M25" s="36"/>
      <c r="N25" s="36">
        <f t="shared" si="2"/>
        <v>0</v>
      </c>
      <c r="O25" s="4"/>
      <c r="P25" s="37"/>
    </row>
    <row r="26" ht="15.75" customHeight="1">
      <c r="A26" s="29"/>
      <c r="B26" s="31" t="s">
        <v>50</v>
      </c>
      <c r="C26" s="31"/>
      <c r="D26" s="31"/>
      <c r="E26" s="31"/>
      <c r="F26" s="32"/>
      <c r="G26" s="40"/>
      <c r="H26" s="36"/>
      <c r="I26" s="36"/>
      <c r="J26" s="36"/>
      <c r="K26" s="50"/>
      <c r="L26" s="51"/>
      <c r="M26" s="36"/>
      <c r="N26" s="36">
        <f t="shared" si="2"/>
        <v>0</v>
      </c>
      <c r="O26" s="4"/>
      <c r="P26" s="37"/>
    </row>
    <row r="27" ht="15.75" customHeight="1">
      <c r="A27" s="29"/>
      <c r="B27" s="31" t="s">
        <v>51</v>
      </c>
      <c r="C27" s="31"/>
      <c r="D27" s="31"/>
      <c r="E27" s="31"/>
      <c r="F27" s="32"/>
      <c r="G27" s="40"/>
      <c r="H27" s="36"/>
      <c r="I27" s="36"/>
      <c r="J27" s="34"/>
      <c r="K27" s="50">
        <f>1476503.13-589748.52</f>
        <v>886754.61</v>
      </c>
      <c r="L27" s="51"/>
      <c r="M27" s="36"/>
      <c r="N27" s="36">
        <f t="shared" si="2"/>
        <v>886754.61</v>
      </c>
      <c r="O27" s="4"/>
      <c r="P27" s="37"/>
    </row>
    <row r="28" ht="15.75" customHeight="1">
      <c r="A28" s="29"/>
      <c r="B28" s="31" t="s">
        <v>52</v>
      </c>
      <c r="C28" s="31"/>
      <c r="D28" s="31"/>
      <c r="E28" s="31"/>
      <c r="F28" s="32"/>
      <c r="G28" s="40"/>
      <c r="H28" s="36"/>
      <c r="I28" s="36"/>
      <c r="J28" s="36"/>
      <c r="K28" s="50"/>
      <c r="L28" s="51"/>
      <c r="M28" s="36"/>
      <c r="N28" s="36">
        <f t="shared" si="2"/>
        <v>0</v>
      </c>
      <c r="O28" s="4"/>
      <c r="P28" s="37"/>
    </row>
    <row r="29" ht="15.75" customHeight="1">
      <c r="A29" s="29"/>
      <c r="B29" s="31" t="s">
        <v>53</v>
      </c>
      <c r="C29" s="31"/>
      <c r="D29" s="31"/>
      <c r="E29" s="31"/>
      <c r="F29" s="32"/>
      <c r="G29" s="40"/>
      <c r="H29" s="36"/>
      <c r="I29" s="36"/>
      <c r="J29" s="36"/>
      <c r="K29" s="50"/>
      <c r="L29" s="51"/>
      <c r="M29" s="36"/>
      <c r="N29" s="36">
        <f t="shared" si="2"/>
        <v>0</v>
      </c>
      <c r="O29" s="4"/>
      <c r="P29" s="37"/>
    </row>
    <row r="30" ht="15.75" customHeight="1">
      <c r="A30" s="29"/>
      <c r="B30" s="31" t="s">
        <v>54</v>
      </c>
      <c r="C30" s="31"/>
      <c r="D30" s="31"/>
      <c r="E30" s="31"/>
      <c r="F30" s="32"/>
      <c r="G30" s="40"/>
      <c r="H30" s="36"/>
      <c r="I30" s="36"/>
      <c r="J30" s="36"/>
      <c r="K30" s="50"/>
      <c r="L30" s="51"/>
      <c r="M30" s="36"/>
      <c r="N30" s="36">
        <f t="shared" si="2"/>
        <v>0</v>
      </c>
      <c r="O30" s="4"/>
      <c r="P30" s="37"/>
    </row>
    <row r="31" ht="15.75" customHeight="1">
      <c r="A31" s="29"/>
      <c r="B31" s="31" t="s">
        <v>55</v>
      </c>
      <c r="C31" s="31"/>
      <c r="D31" s="31"/>
      <c r="E31" s="31"/>
      <c r="F31" s="32"/>
      <c r="G31" s="40"/>
      <c r="H31" s="36"/>
      <c r="I31" s="36"/>
      <c r="J31" s="36"/>
      <c r="K31" s="50"/>
      <c r="L31" s="51"/>
      <c r="M31" s="36"/>
      <c r="N31" s="36">
        <f t="shared" si="2"/>
        <v>0</v>
      </c>
      <c r="O31" s="4"/>
      <c r="P31" s="37"/>
    </row>
    <row r="32" ht="15.75" customHeight="1">
      <c r="A32" s="29"/>
      <c r="B32" s="31" t="s">
        <v>56</v>
      </c>
      <c r="C32" s="31"/>
      <c r="D32" s="31"/>
      <c r="E32" s="31"/>
      <c r="F32" s="32"/>
      <c r="G32" s="40"/>
      <c r="H32" s="36"/>
      <c r="I32" s="36"/>
      <c r="J32" s="36"/>
      <c r="K32" s="52"/>
      <c r="L32" s="36"/>
      <c r="M32" s="36"/>
      <c r="N32" s="36">
        <f t="shared" si="2"/>
        <v>0</v>
      </c>
      <c r="O32" s="4"/>
      <c r="P32" s="37"/>
    </row>
    <row r="33" ht="15.75" customHeight="1">
      <c r="A33" s="29"/>
      <c r="B33" s="31" t="s">
        <v>57</v>
      </c>
      <c r="C33" s="31"/>
      <c r="D33" s="31"/>
      <c r="E33" s="31"/>
      <c r="F33" s="32"/>
      <c r="G33" s="40"/>
      <c r="H33" s="36"/>
      <c r="I33" s="36"/>
      <c r="J33" s="36"/>
      <c r="K33" s="52"/>
      <c r="L33" s="36"/>
      <c r="M33" s="36"/>
      <c r="N33" s="36">
        <f t="shared" si="2"/>
        <v>0</v>
      </c>
      <c r="O33" s="4"/>
      <c r="P33" s="37"/>
    </row>
    <row r="34" ht="15.75" customHeight="1">
      <c r="A34" s="29"/>
      <c r="B34" s="31" t="s">
        <v>58</v>
      </c>
      <c r="C34" s="31"/>
      <c r="D34" s="31"/>
      <c r="E34" s="31"/>
      <c r="F34" s="32"/>
      <c r="G34" s="40"/>
      <c r="H34" s="36"/>
      <c r="I34" s="36"/>
      <c r="J34" s="36"/>
      <c r="K34" s="53"/>
      <c r="L34" s="51"/>
      <c r="M34" s="36"/>
      <c r="N34" s="36">
        <f t="shared" si="2"/>
        <v>0</v>
      </c>
      <c r="O34" s="4"/>
      <c r="P34" s="37"/>
    </row>
    <row r="35" ht="15.75" customHeight="1">
      <c r="A35" s="29"/>
      <c r="B35" s="31" t="s">
        <v>59</v>
      </c>
      <c r="C35" s="31"/>
      <c r="D35" s="31"/>
      <c r="E35" s="31"/>
      <c r="F35" s="32"/>
      <c r="G35" s="40"/>
      <c r="H35" s="36"/>
      <c r="I35" s="36"/>
      <c r="J35" s="36"/>
      <c r="K35" s="54"/>
      <c r="L35" s="51"/>
      <c r="M35" s="36"/>
      <c r="N35" s="36">
        <f t="shared" si="2"/>
        <v>0</v>
      </c>
      <c r="O35" s="4"/>
      <c r="P35" s="37"/>
    </row>
    <row r="36" ht="15.75" customHeight="1">
      <c r="A36" s="29"/>
      <c r="B36" s="31" t="s">
        <v>60</v>
      </c>
      <c r="C36" s="31"/>
      <c r="D36" s="31"/>
      <c r="E36" s="31"/>
      <c r="F36" s="32"/>
      <c r="G36" s="40" t="s">
        <v>61</v>
      </c>
      <c r="H36" s="36"/>
      <c r="I36" s="36"/>
      <c r="J36" s="36"/>
      <c r="K36" s="45"/>
      <c r="L36" s="36"/>
      <c r="M36" s="36"/>
      <c r="N36" s="36">
        <f t="shared" si="2"/>
        <v>0</v>
      </c>
      <c r="O36" s="4"/>
      <c r="P36" s="37"/>
    </row>
    <row r="37" ht="15.75" customHeight="1">
      <c r="A37" s="29"/>
      <c r="B37" s="55"/>
      <c r="C37" s="3"/>
      <c r="D37" s="56"/>
      <c r="E37" s="56"/>
      <c r="F37" s="57"/>
      <c r="G37" s="40"/>
      <c r="H37" s="36"/>
      <c r="I37" s="36"/>
      <c r="J37" s="36"/>
      <c r="K37" s="38"/>
      <c r="L37" s="36"/>
      <c r="M37" s="36"/>
      <c r="N37" s="36">
        <f t="shared" si="2"/>
        <v>0</v>
      </c>
      <c r="O37" s="4"/>
      <c r="P37" s="37"/>
    </row>
    <row r="38" ht="15.75" customHeight="1">
      <c r="A38" s="21" t="s">
        <v>62</v>
      </c>
      <c r="B38" s="56"/>
      <c r="C38" s="56"/>
      <c r="D38" s="31"/>
      <c r="E38" s="31"/>
      <c r="F38" s="23"/>
      <c r="G38" s="40"/>
      <c r="H38" s="58">
        <f t="shared" ref="H38:M38" si="3">SUM(H39:H73)+SUM(H78:H106)</f>
        <v>2178963.98</v>
      </c>
      <c r="I38" s="58">
        <f t="shared" si="3"/>
        <v>968208.08</v>
      </c>
      <c r="J38" s="58">
        <f t="shared" si="3"/>
        <v>708851.31</v>
      </c>
      <c r="K38" s="59">
        <f t="shared" si="3"/>
        <v>645700.69</v>
      </c>
      <c r="L38" s="58">
        <f t="shared" si="3"/>
        <v>604502.27</v>
      </c>
      <c r="M38" s="58">
        <f t="shared" si="3"/>
        <v>783051.19</v>
      </c>
      <c r="N38" s="60">
        <f t="shared" si="2"/>
        <v>5889277.52</v>
      </c>
      <c r="O38" s="60">
        <f>SUM(O39:O73)+SUM(O78:O106)</f>
        <v>0</v>
      </c>
      <c r="P38" s="28" t="s">
        <v>62</v>
      </c>
      <c r="Q38" s="49" t="str">
        <f>K38-#REF!</f>
        <v>#REF!</v>
      </c>
    </row>
    <row r="39" ht="15.75" customHeight="1">
      <c r="A39" s="29"/>
      <c r="B39" s="30" t="s">
        <v>63</v>
      </c>
      <c r="C39" s="56"/>
      <c r="D39" s="31"/>
      <c r="E39" s="31"/>
      <c r="F39" s="32"/>
      <c r="G39" s="33" t="s">
        <v>64</v>
      </c>
      <c r="H39" s="34">
        <v>118051.42</v>
      </c>
      <c r="I39" s="34">
        <v>66409.0</v>
      </c>
      <c r="J39" s="34">
        <v>38760.0</v>
      </c>
      <c r="K39" s="38"/>
      <c r="L39" s="34">
        <v>9620.0</v>
      </c>
      <c r="M39" s="36">
        <f>15160+1200+4600</f>
        <v>20960</v>
      </c>
      <c r="N39" s="36">
        <f t="shared" si="2"/>
        <v>253800.42</v>
      </c>
      <c r="O39" s="61"/>
      <c r="P39" s="37"/>
    </row>
    <row r="40" ht="15.75" customHeight="1">
      <c r="A40" s="29"/>
      <c r="B40" s="30" t="s">
        <v>65</v>
      </c>
      <c r="C40" s="56"/>
      <c r="D40" s="31"/>
      <c r="E40" s="31"/>
      <c r="F40" s="32"/>
      <c r="G40" s="33" t="s">
        <v>66</v>
      </c>
      <c r="H40" s="36"/>
      <c r="I40" s="36"/>
      <c r="J40" s="36"/>
      <c r="K40" s="38"/>
      <c r="L40" s="36"/>
      <c r="M40" s="36"/>
      <c r="N40" s="36">
        <f t="shared" si="2"/>
        <v>0</v>
      </c>
      <c r="O40" s="61"/>
      <c r="P40" s="37"/>
    </row>
    <row r="41" ht="15.75" customHeight="1">
      <c r="A41" s="29"/>
      <c r="B41" s="30" t="s">
        <v>67</v>
      </c>
      <c r="C41" s="55"/>
      <c r="D41" s="55"/>
      <c r="E41" s="55"/>
      <c r="F41" s="62"/>
      <c r="G41" s="40" t="s">
        <v>66</v>
      </c>
      <c r="H41" s="63">
        <v>83700.0</v>
      </c>
      <c r="I41" s="63">
        <v>28700.0</v>
      </c>
      <c r="J41" s="34"/>
      <c r="K41" s="64"/>
      <c r="L41" s="63">
        <v>33180.0</v>
      </c>
      <c r="M41" s="65">
        <f>800</f>
        <v>800</v>
      </c>
      <c r="N41" s="36">
        <f t="shared" si="2"/>
        <v>146380</v>
      </c>
      <c r="O41" s="66"/>
      <c r="P41" s="37"/>
    </row>
    <row r="42" ht="15.75" customHeight="1">
      <c r="A42" s="29"/>
      <c r="B42" s="30" t="s">
        <v>68</v>
      </c>
      <c r="C42" s="31"/>
      <c r="D42" s="22"/>
      <c r="E42" s="22"/>
      <c r="F42" s="67"/>
      <c r="G42" s="40" t="s">
        <v>69</v>
      </c>
      <c r="H42" s="65"/>
      <c r="I42" s="65"/>
      <c r="J42" s="36"/>
      <c r="K42" s="64"/>
      <c r="L42" s="65"/>
      <c r="M42" s="65"/>
      <c r="N42" s="36">
        <f t="shared" si="2"/>
        <v>0</v>
      </c>
      <c r="O42" s="61"/>
      <c r="P42" s="37"/>
    </row>
    <row r="43" ht="15.75" customHeight="1">
      <c r="A43" s="68"/>
      <c r="B43" s="30" t="s">
        <v>70</v>
      </c>
      <c r="C43" s="31"/>
      <c r="D43" s="22"/>
      <c r="E43" s="22"/>
      <c r="F43" s="67"/>
      <c r="G43" s="69"/>
      <c r="H43" s="63">
        <v>-0.03</v>
      </c>
      <c r="I43" s="65"/>
      <c r="J43" s="4"/>
      <c r="K43" s="64"/>
      <c r="L43" s="65"/>
      <c r="M43" s="65"/>
      <c r="N43" s="36">
        <f t="shared" si="2"/>
        <v>-0.03</v>
      </c>
      <c r="O43" s="61"/>
      <c r="P43" s="70"/>
    </row>
    <row r="44" ht="15.75" customHeight="1">
      <c r="A44" s="29"/>
      <c r="B44" s="30" t="s">
        <v>71</v>
      </c>
      <c r="C44" s="71"/>
      <c r="D44" s="71"/>
      <c r="E44" s="71"/>
      <c r="F44" s="72"/>
      <c r="G44" s="40" t="s">
        <v>72</v>
      </c>
      <c r="H44" s="34">
        <v>101300.0</v>
      </c>
      <c r="I44" s="36"/>
      <c r="J44" s="34">
        <v>24874.8</v>
      </c>
      <c r="K44" s="38"/>
      <c r="L44" s="34">
        <v>145511.5</v>
      </c>
      <c r="M44" s="36">
        <f>4005+10021.2</f>
        <v>14026.2</v>
      </c>
      <c r="N44" s="36">
        <f t="shared" si="2"/>
        <v>285712.5</v>
      </c>
      <c r="O44" s="73"/>
      <c r="P44" s="37"/>
    </row>
    <row r="45" ht="15.75" customHeight="1">
      <c r="A45" s="29"/>
      <c r="B45" s="30" t="s">
        <v>73</v>
      </c>
      <c r="C45" s="71"/>
      <c r="D45" s="71"/>
      <c r="E45" s="71"/>
      <c r="F45" s="72"/>
      <c r="G45" s="40" t="s">
        <v>74</v>
      </c>
      <c r="H45" s="36"/>
      <c r="I45" s="36"/>
      <c r="J45" s="36"/>
      <c r="K45" s="38"/>
      <c r="L45" s="36"/>
      <c r="M45" s="36"/>
      <c r="N45" s="36">
        <f t="shared" si="2"/>
        <v>0</v>
      </c>
      <c r="O45" s="61"/>
      <c r="P45" s="37"/>
    </row>
    <row r="46" ht="15.75" customHeight="1">
      <c r="A46" s="29"/>
      <c r="B46" s="30" t="s">
        <v>75</v>
      </c>
      <c r="C46" s="71"/>
      <c r="D46" s="71"/>
      <c r="E46" s="71"/>
      <c r="F46" s="72"/>
      <c r="G46" s="69"/>
      <c r="H46" s="36"/>
      <c r="I46" s="36"/>
      <c r="J46" s="36"/>
      <c r="K46" s="38"/>
      <c r="L46" s="36"/>
      <c r="M46" s="36"/>
      <c r="N46" s="36">
        <f t="shared" si="2"/>
        <v>0</v>
      </c>
      <c r="O46" s="61"/>
      <c r="P46" s="37"/>
    </row>
    <row r="47" ht="15.75" customHeight="1">
      <c r="A47" s="29"/>
      <c r="B47" s="30" t="s">
        <v>76</v>
      </c>
      <c r="C47" s="71"/>
      <c r="D47" s="71"/>
      <c r="E47" s="71"/>
      <c r="F47" s="72"/>
      <c r="G47" s="40" t="s">
        <v>77</v>
      </c>
      <c r="H47" s="36"/>
      <c r="I47" s="36"/>
      <c r="J47" s="36"/>
      <c r="K47" s="35">
        <v>240.0</v>
      </c>
      <c r="L47" s="36"/>
      <c r="M47" s="36"/>
      <c r="N47" s="36">
        <f t="shared" si="2"/>
        <v>240</v>
      </c>
      <c r="O47" s="61"/>
      <c r="P47" s="37"/>
    </row>
    <row r="48" ht="15.75" customHeight="1">
      <c r="A48" s="29"/>
      <c r="B48" s="30" t="s">
        <v>78</v>
      </c>
      <c r="C48" s="71"/>
      <c r="D48" s="71"/>
      <c r="E48" s="71"/>
      <c r="F48" s="72"/>
      <c r="G48" s="40" t="s">
        <v>79</v>
      </c>
      <c r="H48" s="34">
        <v>24900.0</v>
      </c>
      <c r="I48" s="36"/>
      <c r="J48" s="36"/>
      <c r="K48" s="38"/>
      <c r="L48" s="36"/>
      <c r="M48" s="36"/>
      <c r="N48" s="36">
        <f t="shared" si="2"/>
        <v>24900</v>
      </c>
      <c r="O48" s="61"/>
      <c r="P48" s="37"/>
    </row>
    <row r="49" ht="15.75" customHeight="1">
      <c r="A49" s="29"/>
      <c r="B49" s="30" t="s">
        <v>80</v>
      </c>
      <c r="C49" s="71"/>
      <c r="D49" s="71"/>
      <c r="E49" s="71"/>
      <c r="F49" s="72"/>
      <c r="G49" s="74" t="s">
        <v>81</v>
      </c>
      <c r="H49" s="34">
        <v>25440.0</v>
      </c>
      <c r="I49" s="36"/>
      <c r="J49" s="34"/>
      <c r="K49" s="38"/>
      <c r="L49" s="36"/>
      <c r="M49" s="36">
        <f>24024.2</f>
        <v>24024.2</v>
      </c>
      <c r="N49" s="36">
        <f t="shared" si="2"/>
        <v>49464.2</v>
      </c>
      <c r="O49" s="75"/>
      <c r="P49" s="37"/>
    </row>
    <row r="50" ht="15.75" customHeight="1">
      <c r="A50" s="29"/>
      <c r="B50" s="30" t="s">
        <v>82</v>
      </c>
      <c r="C50" s="30"/>
      <c r="D50" s="76"/>
      <c r="E50" s="76"/>
      <c r="F50" s="77"/>
      <c r="G50" s="74" t="s">
        <v>83</v>
      </c>
      <c r="H50" s="36"/>
      <c r="I50" s="36"/>
      <c r="J50" s="36"/>
      <c r="K50" s="38"/>
      <c r="L50" s="36"/>
      <c r="M50" s="36"/>
      <c r="N50" s="36">
        <f t="shared" si="2"/>
        <v>0</v>
      </c>
      <c r="O50" s="61"/>
      <c r="P50" s="37"/>
    </row>
    <row r="51" ht="15.75" customHeight="1">
      <c r="A51" s="29"/>
      <c r="B51" s="41" t="s">
        <v>84</v>
      </c>
      <c r="C51" s="78"/>
      <c r="D51" s="78"/>
      <c r="E51" s="79"/>
      <c r="F51" s="80"/>
      <c r="G51" s="81" t="s">
        <v>85</v>
      </c>
      <c r="H51" s="65"/>
      <c r="I51" s="65"/>
      <c r="J51" s="36"/>
      <c r="K51" s="64"/>
      <c r="L51" s="65"/>
      <c r="M51" s="65"/>
      <c r="N51" s="36">
        <f t="shared" si="2"/>
        <v>0</v>
      </c>
      <c r="O51" s="61"/>
      <c r="P51" s="37"/>
    </row>
    <row r="52" ht="15.75" customHeight="1">
      <c r="A52" s="29"/>
      <c r="B52" s="30" t="s">
        <v>86</v>
      </c>
      <c r="C52" s="78"/>
      <c r="D52" s="78"/>
      <c r="E52" s="79"/>
      <c r="F52" s="80"/>
      <c r="G52" s="81" t="s">
        <v>87</v>
      </c>
      <c r="H52" s="63">
        <v>88324.0</v>
      </c>
      <c r="I52" s="65"/>
      <c r="J52" s="34">
        <v>49740.0</v>
      </c>
      <c r="K52" s="64"/>
      <c r="L52" s="63">
        <v>10638.0</v>
      </c>
      <c r="M52" s="65">
        <f>7289.5+4581</f>
        <v>11870.5</v>
      </c>
      <c r="N52" s="36">
        <f t="shared" si="2"/>
        <v>160572.5</v>
      </c>
      <c r="O52" s="61"/>
      <c r="P52" s="37"/>
    </row>
    <row r="53" ht="15.75" customHeight="1">
      <c r="A53" s="29"/>
      <c r="B53" s="30" t="s">
        <v>88</v>
      </c>
      <c r="C53" s="78"/>
      <c r="D53" s="78"/>
      <c r="E53" s="79"/>
      <c r="F53" s="80"/>
      <c r="G53" s="81" t="s">
        <v>89</v>
      </c>
      <c r="H53" s="65"/>
      <c r="I53" s="65"/>
      <c r="J53" s="36"/>
      <c r="K53" s="64"/>
      <c r="L53" s="65"/>
      <c r="M53" s="65"/>
      <c r="N53" s="36">
        <f t="shared" si="2"/>
        <v>0</v>
      </c>
      <c r="O53" s="61"/>
      <c r="P53" s="37"/>
    </row>
    <row r="54" ht="15.75" customHeight="1">
      <c r="A54" s="29"/>
      <c r="B54" s="30" t="s">
        <v>90</v>
      </c>
      <c r="C54" s="78"/>
      <c r="D54" s="78"/>
      <c r="E54" s="79"/>
      <c r="F54" s="80"/>
      <c r="G54" s="81" t="s">
        <v>91</v>
      </c>
      <c r="H54" s="63">
        <v>46990.0</v>
      </c>
      <c r="I54" s="65"/>
      <c r="J54" s="36"/>
      <c r="K54" s="64"/>
      <c r="L54" s="65"/>
      <c r="M54" s="65">
        <f>1750</f>
        <v>1750</v>
      </c>
      <c r="N54" s="36">
        <f t="shared" si="2"/>
        <v>48740</v>
      </c>
      <c r="O54" s="61"/>
      <c r="P54" s="37"/>
    </row>
    <row r="55" ht="15.75" customHeight="1">
      <c r="A55" s="29"/>
      <c r="B55" s="61" t="s">
        <v>92</v>
      </c>
      <c r="C55" s="78"/>
      <c r="D55" s="78"/>
      <c r="E55" s="79"/>
      <c r="F55" s="80"/>
      <c r="G55" s="81"/>
      <c r="H55" s="65"/>
      <c r="I55" s="65"/>
      <c r="J55" s="36"/>
      <c r="K55" s="64"/>
      <c r="L55" s="65"/>
      <c r="M55" s="65"/>
      <c r="N55" s="36">
        <f t="shared" si="2"/>
        <v>0</v>
      </c>
      <c r="O55" s="61"/>
      <c r="P55" s="37"/>
    </row>
    <row r="56" ht="15.75" customHeight="1">
      <c r="A56" s="29"/>
      <c r="B56" s="30" t="s">
        <v>93</v>
      </c>
      <c r="C56" s="78"/>
      <c r="D56" s="78"/>
      <c r="E56" s="79"/>
      <c r="F56" s="80"/>
      <c r="G56" s="81" t="s">
        <v>94</v>
      </c>
      <c r="H56" s="65"/>
      <c r="I56" s="65"/>
      <c r="J56" s="36"/>
      <c r="K56" s="64"/>
      <c r="L56" s="63">
        <v>12160.0</v>
      </c>
      <c r="M56" s="65"/>
      <c r="N56" s="36">
        <f t="shared" si="2"/>
        <v>12160</v>
      </c>
      <c r="O56" s="61"/>
      <c r="P56" s="37"/>
    </row>
    <row r="57" ht="15.75" customHeight="1">
      <c r="A57" s="29"/>
      <c r="B57" s="30" t="s">
        <v>95</v>
      </c>
      <c r="C57" s="78"/>
      <c r="D57" s="78"/>
      <c r="E57" s="79"/>
      <c r="F57" s="80"/>
      <c r="G57" s="81" t="s">
        <v>96</v>
      </c>
      <c r="H57" s="65"/>
      <c r="I57" s="65"/>
      <c r="J57" s="36"/>
      <c r="K57" s="64"/>
      <c r="L57" s="65"/>
      <c r="M57" s="65"/>
      <c r="N57" s="36">
        <f t="shared" si="2"/>
        <v>0</v>
      </c>
      <c r="O57" s="61"/>
      <c r="P57" s="37"/>
    </row>
    <row r="58" ht="15.75" customHeight="1">
      <c r="A58" s="29"/>
      <c r="B58" s="61" t="s">
        <v>97</v>
      </c>
      <c r="C58" s="78"/>
      <c r="D58" s="78"/>
      <c r="E58" s="79"/>
      <c r="F58" s="80"/>
      <c r="G58" s="82"/>
      <c r="H58" s="65"/>
      <c r="I58" s="65"/>
      <c r="J58" s="36"/>
      <c r="K58" s="64"/>
      <c r="L58" s="65"/>
      <c r="M58" s="65"/>
      <c r="N58" s="36">
        <f t="shared" si="2"/>
        <v>0</v>
      </c>
      <c r="O58" s="61"/>
      <c r="P58" s="37"/>
    </row>
    <row r="59" ht="15.75" customHeight="1">
      <c r="A59" s="29"/>
      <c r="B59" s="30" t="s">
        <v>98</v>
      </c>
      <c r="C59" s="56"/>
      <c r="D59" s="56"/>
      <c r="E59" s="56"/>
      <c r="F59" s="57"/>
      <c r="G59" s="74" t="s">
        <v>99</v>
      </c>
      <c r="H59" s="36"/>
      <c r="I59" s="36"/>
      <c r="J59" s="36"/>
      <c r="K59" s="38"/>
      <c r="L59" s="34">
        <v>487.42</v>
      </c>
      <c r="M59" s="36">
        <f>724</f>
        <v>724</v>
      </c>
      <c r="N59" s="36">
        <f t="shared" si="2"/>
        <v>1211.42</v>
      </c>
      <c r="O59" s="61"/>
      <c r="P59" s="37"/>
    </row>
    <row r="60" ht="15.75" customHeight="1">
      <c r="A60" s="29"/>
      <c r="B60" s="30" t="s">
        <v>100</v>
      </c>
      <c r="C60" s="56"/>
      <c r="D60" s="56"/>
      <c r="E60" s="56"/>
      <c r="F60" s="57"/>
      <c r="G60" s="74" t="s">
        <v>101</v>
      </c>
      <c r="H60" s="34">
        <v>663088.74</v>
      </c>
      <c r="I60" s="34">
        <v>121685.61</v>
      </c>
      <c r="J60" s="34"/>
      <c r="K60" s="35">
        <f>95473.64+4630</f>
        <v>100103.64</v>
      </c>
      <c r="L60" s="36"/>
      <c r="M60" s="36">
        <f>100802.74</f>
        <v>100802.74</v>
      </c>
      <c r="N60" s="36">
        <f t="shared" si="2"/>
        <v>985680.73</v>
      </c>
      <c r="O60" s="61"/>
      <c r="P60" s="37"/>
    </row>
    <row r="61" ht="15.75" customHeight="1">
      <c r="A61" s="29"/>
      <c r="B61" s="30" t="s">
        <v>102</v>
      </c>
      <c r="C61" s="56"/>
      <c r="D61" s="56"/>
      <c r="E61" s="56"/>
      <c r="F61" s="57"/>
      <c r="G61" s="40" t="s">
        <v>103</v>
      </c>
      <c r="H61" s="34">
        <v>8807.0</v>
      </c>
      <c r="I61" s="36"/>
      <c r="J61" s="34">
        <v>138191.93</v>
      </c>
      <c r="K61" s="35">
        <v>2110.0</v>
      </c>
      <c r="L61" s="36"/>
      <c r="M61" s="36"/>
      <c r="N61" s="36">
        <f t="shared" si="2"/>
        <v>149108.93</v>
      </c>
      <c r="O61" s="61"/>
      <c r="P61" s="37"/>
    </row>
    <row r="62" ht="15.75" customHeight="1">
      <c r="A62" s="29"/>
      <c r="B62" s="30" t="s">
        <v>104</v>
      </c>
      <c r="C62" s="56"/>
      <c r="D62" s="56"/>
      <c r="E62" s="56"/>
      <c r="F62" s="57"/>
      <c r="G62" s="40"/>
      <c r="H62" s="34">
        <v>1743.75</v>
      </c>
      <c r="I62" s="36"/>
      <c r="J62" s="34">
        <v>2000.0</v>
      </c>
      <c r="K62" s="38"/>
      <c r="L62" s="36"/>
      <c r="M62" s="36">
        <f>4400</f>
        <v>4400</v>
      </c>
      <c r="N62" s="36">
        <f t="shared" si="2"/>
        <v>8143.75</v>
      </c>
      <c r="O62" s="61"/>
      <c r="P62" s="37"/>
    </row>
    <row r="63" ht="15.75" customHeight="1">
      <c r="A63" s="29"/>
      <c r="B63" s="30" t="s">
        <v>105</v>
      </c>
      <c r="C63" s="56"/>
      <c r="D63" s="56"/>
      <c r="E63" s="56"/>
      <c r="F63" s="57"/>
      <c r="G63" s="40" t="s">
        <v>106</v>
      </c>
      <c r="H63" s="36"/>
      <c r="I63" s="36"/>
      <c r="J63" s="36"/>
      <c r="K63" s="38"/>
      <c r="L63" s="36"/>
      <c r="M63" s="36"/>
      <c r="N63" s="36">
        <f t="shared" si="2"/>
        <v>0</v>
      </c>
      <c r="O63" s="61"/>
      <c r="P63" s="37"/>
    </row>
    <row r="64" ht="15.75" customHeight="1">
      <c r="A64" s="29"/>
      <c r="B64" s="30" t="s">
        <v>107</v>
      </c>
      <c r="C64" s="56"/>
      <c r="D64" s="56"/>
      <c r="E64" s="56"/>
      <c r="F64" s="57"/>
      <c r="G64" s="40" t="s">
        <v>108</v>
      </c>
      <c r="H64" s="34">
        <v>207198.0</v>
      </c>
      <c r="I64" s="34">
        <v>122116.12</v>
      </c>
      <c r="J64" s="34">
        <v>72800.0</v>
      </c>
      <c r="K64" s="38"/>
      <c r="L64" s="34">
        <v>13000.0</v>
      </c>
      <c r="M64" s="36">
        <f>100000</f>
        <v>100000</v>
      </c>
      <c r="N64" s="36">
        <f t="shared" si="2"/>
        <v>515114.12</v>
      </c>
      <c r="O64" s="61"/>
      <c r="P64" s="37"/>
    </row>
    <row r="65" ht="15.75" customHeight="1">
      <c r="A65" s="29"/>
      <c r="B65" s="30" t="s">
        <v>109</v>
      </c>
      <c r="C65" s="56"/>
      <c r="D65" s="56"/>
      <c r="E65" s="56"/>
      <c r="F65" s="57"/>
      <c r="G65" s="40" t="s">
        <v>110</v>
      </c>
      <c r="H65" s="36"/>
      <c r="I65" s="36"/>
      <c r="J65" s="36"/>
      <c r="K65" s="38"/>
      <c r="L65" s="36"/>
      <c r="M65" s="36"/>
      <c r="N65" s="36">
        <f t="shared" si="2"/>
        <v>0</v>
      </c>
      <c r="O65" s="61"/>
      <c r="P65" s="37"/>
    </row>
    <row r="66" ht="15.75" customHeight="1">
      <c r="A66" s="29"/>
      <c r="B66" s="30" t="s">
        <v>111</v>
      </c>
      <c r="C66" s="56"/>
      <c r="D66" s="56"/>
      <c r="E66" s="56"/>
      <c r="F66" s="57"/>
      <c r="G66" s="40" t="s">
        <v>112</v>
      </c>
      <c r="H66" s="36"/>
      <c r="I66" s="36"/>
      <c r="J66" s="36"/>
      <c r="K66" s="38"/>
      <c r="L66" s="36"/>
      <c r="M66" s="34">
        <v>30000.0</v>
      </c>
      <c r="N66" s="36">
        <f t="shared" si="2"/>
        <v>30000</v>
      </c>
      <c r="O66" s="61"/>
      <c r="P66" s="37"/>
    </row>
    <row r="67" ht="15.75" customHeight="1">
      <c r="A67" s="29"/>
      <c r="B67" s="30" t="s">
        <v>113</v>
      </c>
      <c r="C67" s="56"/>
      <c r="D67" s="56"/>
      <c r="E67" s="56"/>
      <c r="F67" s="57"/>
      <c r="G67" s="40"/>
      <c r="H67" s="36"/>
      <c r="I67" s="36"/>
      <c r="J67" s="36"/>
      <c r="K67" s="38"/>
      <c r="L67" s="36"/>
      <c r="M67" s="36"/>
      <c r="N67" s="36">
        <f t="shared" si="2"/>
        <v>0</v>
      </c>
      <c r="O67" s="61"/>
      <c r="P67" s="37"/>
    </row>
    <row r="68" ht="15.75" customHeight="1">
      <c r="A68" s="29"/>
      <c r="B68" s="30" t="s">
        <v>114</v>
      </c>
      <c r="C68" s="56"/>
      <c r="D68" s="56"/>
      <c r="E68" s="56"/>
      <c r="F68" s="57"/>
      <c r="G68" s="40"/>
      <c r="H68" s="36"/>
      <c r="I68" s="36"/>
      <c r="J68" s="36"/>
      <c r="K68" s="38"/>
      <c r="L68" s="36"/>
      <c r="M68" s="36"/>
      <c r="N68" s="36">
        <f t="shared" si="2"/>
        <v>0</v>
      </c>
      <c r="O68" s="61"/>
      <c r="P68" s="37"/>
    </row>
    <row r="69" ht="15.75" customHeight="1">
      <c r="A69" s="29"/>
      <c r="B69" s="30" t="s">
        <v>115</v>
      </c>
      <c r="C69" s="56"/>
      <c r="D69" s="56"/>
      <c r="E69" s="56"/>
      <c r="F69" s="57"/>
      <c r="G69" s="40" t="s">
        <v>116</v>
      </c>
      <c r="H69" s="34">
        <v>12500.0</v>
      </c>
      <c r="I69" s="36"/>
      <c r="J69" s="36"/>
      <c r="K69" s="38"/>
      <c r="L69" s="36"/>
      <c r="M69" s="36"/>
      <c r="N69" s="36">
        <f t="shared" si="2"/>
        <v>12500</v>
      </c>
      <c r="O69" s="61"/>
      <c r="P69" s="37"/>
    </row>
    <row r="70" ht="15.75" customHeight="1">
      <c r="A70" s="83" t="s">
        <v>117</v>
      </c>
      <c r="B70" s="30"/>
      <c r="C70" s="56"/>
      <c r="D70" s="56"/>
      <c r="E70" s="56"/>
      <c r="F70" s="57"/>
      <c r="G70" s="40"/>
      <c r="H70" s="36"/>
      <c r="I70" s="36"/>
      <c r="J70" s="36"/>
      <c r="K70" s="38"/>
      <c r="L70" s="36"/>
      <c r="M70" s="36"/>
      <c r="N70" s="36">
        <f t="shared" si="2"/>
        <v>0</v>
      </c>
      <c r="O70" s="61"/>
      <c r="P70" s="84"/>
    </row>
    <row r="71" ht="15.75" customHeight="1">
      <c r="A71" s="29"/>
      <c r="B71" s="30" t="s">
        <v>118</v>
      </c>
      <c r="C71" s="56"/>
      <c r="D71" s="56"/>
      <c r="E71" s="56"/>
      <c r="F71" s="57"/>
      <c r="G71" s="40" t="s">
        <v>119</v>
      </c>
      <c r="H71" s="36"/>
      <c r="I71" s="36"/>
      <c r="J71" s="49"/>
      <c r="K71" s="38"/>
      <c r="L71" s="36"/>
      <c r="M71" s="36"/>
      <c r="N71" s="36">
        <f t="shared" si="2"/>
        <v>0</v>
      </c>
      <c r="O71" s="61"/>
      <c r="P71" s="37"/>
    </row>
    <row r="72" ht="15.75" customHeight="1">
      <c r="A72" s="29"/>
      <c r="B72" s="30" t="s">
        <v>120</v>
      </c>
      <c r="C72" s="56"/>
      <c r="D72" s="56"/>
      <c r="E72" s="56"/>
      <c r="F72" s="57"/>
      <c r="G72" s="40" t="s">
        <v>121</v>
      </c>
      <c r="H72" s="34">
        <v>423026.79</v>
      </c>
      <c r="I72" s="34">
        <v>313525.1</v>
      </c>
      <c r="J72" s="34">
        <v>266177.93</v>
      </c>
      <c r="K72" s="35">
        <f>18025+357597.18</f>
        <v>375622.18</v>
      </c>
      <c r="L72" s="34">
        <v>330212.03</v>
      </c>
      <c r="M72" s="36">
        <f>383985.2+13167.51</f>
        <v>397152.71</v>
      </c>
      <c r="N72" s="36">
        <f t="shared" si="2"/>
        <v>2105716.74</v>
      </c>
      <c r="O72" s="61"/>
      <c r="P72" s="37"/>
    </row>
    <row r="73" ht="15.75" customHeight="1">
      <c r="A73" s="85"/>
      <c r="B73" s="86"/>
      <c r="C73" s="87"/>
      <c r="D73" s="87"/>
      <c r="E73" s="87"/>
      <c r="F73" s="88"/>
      <c r="G73" s="89"/>
      <c r="H73" s="90"/>
      <c r="I73" s="90"/>
      <c r="J73" s="90"/>
      <c r="K73" s="91"/>
      <c r="L73" s="90"/>
      <c r="M73" s="90"/>
      <c r="N73" s="90"/>
      <c r="O73" s="61"/>
      <c r="P73" s="92"/>
    </row>
    <row r="74" ht="15.75" customHeight="1">
      <c r="A74" s="1" t="s">
        <v>0</v>
      </c>
      <c r="L74" s="1"/>
      <c r="M74" s="3" t="s">
        <v>1</v>
      </c>
      <c r="O74" s="61"/>
      <c r="P74" s="1"/>
    </row>
    <row r="75" ht="15.0" customHeight="1">
      <c r="A75" s="5" t="s">
        <v>2</v>
      </c>
      <c r="B75" s="6"/>
      <c r="C75" s="6"/>
      <c r="D75" s="6"/>
      <c r="E75" s="6"/>
      <c r="F75" s="7"/>
      <c r="G75" s="8" t="s">
        <v>3</v>
      </c>
      <c r="H75" s="93" t="s">
        <v>4</v>
      </c>
      <c r="I75" s="94"/>
      <c r="J75" s="94"/>
      <c r="K75" s="95"/>
      <c r="L75" s="94"/>
      <c r="M75" s="94"/>
      <c r="N75" s="96"/>
      <c r="O75" s="61"/>
      <c r="P75" s="12"/>
    </row>
    <row r="76" ht="15.75" customHeight="1">
      <c r="A76" s="13"/>
      <c r="B76" s="14"/>
      <c r="C76" s="14"/>
      <c r="D76" s="14"/>
      <c r="E76" s="14"/>
      <c r="F76" s="15"/>
      <c r="G76" s="16"/>
      <c r="H76" s="17" t="s">
        <v>5</v>
      </c>
      <c r="I76" s="17" t="s">
        <v>6</v>
      </c>
      <c r="J76" s="18" t="s">
        <v>7</v>
      </c>
      <c r="K76" s="19" t="s">
        <v>8</v>
      </c>
      <c r="L76" s="18" t="s">
        <v>9</v>
      </c>
      <c r="M76" s="18" t="s">
        <v>10</v>
      </c>
      <c r="N76" s="18"/>
      <c r="O76" s="61"/>
      <c r="P76" s="13"/>
    </row>
    <row r="77" ht="15.75" customHeight="1">
      <c r="A77" s="97"/>
      <c r="B77" s="98"/>
      <c r="C77" s="98"/>
      <c r="D77" s="98"/>
      <c r="E77" s="98"/>
      <c r="F77" s="99"/>
      <c r="G77" s="8"/>
      <c r="H77" s="100"/>
      <c r="I77" s="100"/>
      <c r="J77" s="101"/>
      <c r="K77" s="102"/>
      <c r="L77" s="101"/>
      <c r="M77" s="101"/>
      <c r="N77" s="103"/>
      <c r="O77" s="61"/>
      <c r="P77" s="104"/>
    </row>
    <row r="78" ht="15.75" customHeight="1">
      <c r="A78" s="29"/>
      <c r="B78" s="30" t="s">
        <v>122</v>
      </c>
      <c r="C78" s="56"/>
      <c r="D78" s="56"/>
      <c r="E78" s="56"/>
      <c r="F78" s="57"/>
      <c r="G78" s="40" t="s">
        <v>123</v>
      </c>
      <c r="H78" s="36"/>
      <c r="I78" s="36"/>
      <c r="J78" s="36"/>
      <c r="K78" s="35">
        <v>12054.04</v>
      </c>
      <c r="L78" s="36"/>
      <c r="M78" s="36"/>
      <c r="N78" s="36">
        <f t="shared" ref="N78:N105" si="4">SUM(H78:M78)</f>
        <v>12054.04</v>
      </c>
      <c r="O78" s="61"/>
      <c r="P78" s="37"/>
    </row>
    <row r="79" ht="15.75" customHeight="1">
      <c r="A79" s="29"/>
      <c r="B79" s="30" t="s">
        <v>124</v>
      </c>
      <c r="C79" s="56"/>
      <c r="D79" s="56"/>
      <c r="E79" s="56"/>
      <c r="F79" s="57"/>
      <c r="G79" s="40" t="s">
        <v>125</v>
      </c>
      <c r="H79" s="36"/>
      <c r="I79" s="34">
        <v>72000.0</v>
      </c>
      <c r="J79" s="36"/>
      <c r="K79" s="38"/>
      <c r="L79" s="34">
        <v>39693.32</v>
      </c>
      <c r="M79" s="36"/>
      <c r="N79" s="36">
        <f t="shared" si="4"/>
        <v>111693.32</v>
      </c>
      <c r="O79" s="61"/>
      <c r="P79" s="37"/>
    </row>
    <row r="80" ht="15.75" customHeight="1">
      <c r="A80" s="29"/>
      <c r="B80" s="61" t="s">
        <v>126</v>
      </c>
      <c r="C80" s="56"/>
      <c r="D80" s="56"/>
      <c r="E80" s="56"/>
      <c r="F80" s="57"/>
      <c r="G80" s="40"/>
      <c r="H80" s="36"/>
      <c r="I80" s="34">
        <v>0.0</v>
      </c>
      <c r="J80" s="36"/>
      <c r="K80" s="38"/>
      <c r="L80" s="36"/>
      <c r="M80" s="36"/>
      <c r="N80" s="36">
        <f t="shared" si="4"/>
        <v>0</v>
      </c>
      <c r="O80" s="61"/>
      <c r="P80" s="37"/>
    </row>
    <row r="81" ht="15.75" customHeight="1">
      <c r="A81" s="29"/>
      <c r="B81" s="30" t="s">
        <v>127</v>
      </c>
      <c r="C81" s="56"/>
      <c r="D81" s="56"/>
      <c r="E81" s="56"/>
      <c r="F81" s="57"/>
      <c r="G81" s="40" t="s">
        <v>128</v>
      </c>
      <c r="H81" s="34">
        <v>150368.71</v>
      </c>
      <c r="I81" s="34">
        <v>144493.11</v>
      </c>
      <c r="J81" s="34">
        <v>55155.2</v>
      </c>
      <c r="K81" s="35">
        <v>71284.83</v>
      </c>
      <c r="L81" s="36"/>
      <c r="M81" s="36"/>
      <c r="N81" s="36">
        <f t="shared" si="4"/>
        <v>421301.85</v>
      </c>
      <c r="O81" s="61"/>
      <c r="P81" s="37"/>
    </row>
    <row r="82" ht="18.0" customHeight="1">
      <c r="A82" s="29"/>
      <c r="B82" s="30" t="s">
        <v>129</v>
      </c>
      <c r="C82" s="56"/>
      <c r="D82" s="56"/>
      <c r="E82" s="56"/>
      <c r="F82" s="57"/>
      <c r="G82" s="40"/>
      <c r="H82" s="36"/>
      <c r="I82" s="36"/>
      <c r="J82" s="36"/>
      <c r="K82" s="38"/>
      <c r="L82" s="36"/>
      <c r="M82" s="36"/>
      <c r="N82" s="36">
        <f t="shared" si="4"/>
        <v>0</v>
      </c>
      <c r="O82" s="61"/>
      <c r="P82" s="37"/>
    </row>
    <row r="83" ht="18.0" customHeight="1">
      <c r="A83" s="29"/>
      <c r="B83" s="30" t="s">
        <v>130</v>
      </c>
      <c r="C83" s="56"/>
      <c r="D83" s="56"/>
      <c r="E83" s="56"/>
      <c r="F83" s="57"/>
      <c r="G83" s="40" t="s">
        <v>131</v>
      </c>
      <c r="H83" s="36"/>
      <c r="I83" s="36"/>
      <c r="J83" s="34">
        <v>45950.0</v>
      </c>
      <c r="K83" s="38"/>
      <c r="L83" s="36"/>
      <c r="M83" s="36"/>
      <c r="N83" s="36">
        <f t="shared" si="4"/>
        <v>45950</v>
      </c>
      <c r="O83" s="61"/>
      <c r="P83" s="37"/>
    </row>
    <row r="84" ht="15.0" customHeight="1">
      <c r="A84" s="29"/>
      <c r="B84" s="30" t="s">
        <v>132</v>
      </c>
      <c r="C84" s="56"/>
      <c r="D84" s="56"/>
      <c r="E84" s="56"/>
      <c r="F84" s="57"/>
      <c r="G84" s="40" t="s">
        <v>133</v>
      </c>
      <c r="H84" s="36"/>
      <c r="I84" s="36"/>
      <c r="J84" s="36"/>
      <c r="K84" s="38"/>
      <c r="L84" s="36"/>
      <c r="M84" s="36"/>
      <c r="N84" s="36">
        <f t="shared" si="4"/>
        <v>0</v>
      </c>
      <c r="O84" s="61"/>
      <c r="P84" s="37"/>
    </row>
    <row r="85" ht="15.75" customHeight="1">
      <c r="A85" s="29"/>
      <c r="B85" s="30" t="s">
        <v>134</v>
      </c>
      <c r="C85" s="56"/>
      <c r="D85" s="56"/>
      <c r="E85" s="56"/>
      <c r="F85" s="57"/>
      <c r="G85" s="40" t="s">
        <v>135</v>
      </c>
      <c r="H85" s="36"/>
      <c r="I85" s="36"/>
      <c r="J85" s="34"/>
      <c r="K85" s="35">
        <v>30350.0</v>
      </c>
      <c r="L85" s="36"/>
      <c r="M85" s="36">
        <f>7370</f>
        <v>7370</v>
      </c>
      <c r="N85" s="36">
        <f t="shared" si="4"/>
        <v>37720</v>
      </c>
      <c r="O85" s="61"/>
      <c r="P85" s="37"/>
    </row>
    <row r="86" ht="15.75" customHeight="1">
      <c r="A86" s="29"/>
      <c r="B86" s="30" t="s">
        <v>136</v>
      </c>
      <c r="C86" s="56"/>
      <c r="D86" s="56"/>
      <c r="E86" s="56"/>
      <c r="F86" s="57"/>
      <c r="G86" s="40" t="s">
        <v>137</v>
      </c>
      <c r="H86" s="36"/>
      <c r="I86" s="36"/>
      <c r="J86" s="36"/>
      <c r="K86" s="38"/>
      <c r="L86" s="36"/>
      <c r="M86" s="36"/>
      <c r="N86" s="36">
        <f t="shared" si="4"/>
        <v>0</v>
      </c>
      <c r="O86" s="61"/>
      <c r="P86" s="37"/>
    </row>
    <row r="87" ht="15.75" customHeight="1">
      <c r="A87" s="29"/>
      <c r="B87" s="30" t="s">
        <v>138</v>
      </c>
      <c r="C87" s="56"/>
      <c r="D87" s="56"/>
      <c r="E87" s="56"/>
      <c r="F87" s="57"/>
      <c r="G87" s="40" t="s">
        <v>139</v>
      </c>
      <c r="H87" s="36"/>
      <c r="I87" s="36"/>
      <c r="J87" s="36"/>
      <c r="K87" s="38"/>
      <c r="L87" s="36"/>
      <c r="M87" s="36"/>
      <c r="N87" s="36">
        <f t="shared" si="4"/>
        <v>0</v>
      </c>
      <c r="O87" s="61"/>
      <c r="P87" s="37"/>
    </row>
    <row r="88" ht="15.75" customHeight="1">
      <c r="A88" s="29"/>
      <c r="B88" s="30" t="s">
        <v>140</v>
      </c>
      <c r="C88" s="56"/>
      <c r="D88" s="56"/>
      <c r="E88" s="56"/>
      <c r="F88" s="57"/>
      <c r="G88" s="40" t="s">
        <v>141</v>
      </c>
      <c r="H88" s="36"/>
      <c r="I88" s="36"/>
      <c r="J88" s="36"/>
      <c r="K88" s="38"/>
      <c r="L88" s="36"/>
      <c r="M88" s="36">
        <f>750+17050</f>
        <v>17800</v>
      </c>
      <c r="N88" s="36">
        <f t="shared" si="4"/>
        <v>17800</v>
      </c>
      <c r="O88" s="61"/>
      <c r="P88" s="37"/>
    </row>
    <row r="89" ht="15.75" customHeight="1">
      <c r="A89" s="29"/>
      <c r="B89" s="30" t="s">
        <v>142</v>
      </c>
      <c r="C89" s="56"/>
      <c r="D89" s="56"/>
      <c r="E89" s="56"/>
      <c r="F89" s="57"/>
      <c r="G89" s="40" t="s">
        <v>143</v>
      </c>
      <c r="H89" s="36"/>
      <c r="I89" s="36"/>
      <c r="J89" s="36"/>
      <c r="K89" s="38"/>
      <c r="L89" s="36"/>
      <c r="M89" s="36">
        <f>15223</f>
        <v>15223</v>
      </c>
      <c r="N89" s="36">
        <f t="shared" si="4"/>
        <v>15223</v>
      </c>
      <c r="O89" s="61"/>
      <c r="P89" s="37"/>
    </row>
    <row r="90" ht="15.75" customHeight="1">
      <c r="A90" s="29"/>
      <c r="B90" s="30" t="s">
        <v>144</v>
      </c>
      <c r="C90" s="56"/>
      <c r="D90" s="56"/>
      <c r="E90" s="56"/>
      <c r="F90" s="57"/>
      <c r="G90" s="40" t="s">
        <v>145</v>
      </c>
      <c r="H90" s="34">
        <v>945.0</v>
      </c>
      <c r="I90" s="34">
        <v>66958.39</v>
      </c>
      <c r="J90" s="34">
        <v>3400.0</v>
      </c>
      <c r="K90" s="35">
        <v>48800.0</v>
      </c>
      <c r="L90" s="36"/>
      <c r="M90" s="36">
        <f>6000</f>
        <v>6000</v>
      </c>
      <c r="N90" s="36">
        <f t="shared" si="4"/>
        <v>126103.39</v>
      </c>
      <c r="O90" s="61"/>
      <c r="P90" s="37"/>
    </row>
    <row r="91" ht="15.75" customHeight="1">
      <c r="A91" s="29"/>
      <c r="B91" s="30" t="s">
        <v>146</v>
      </c>
      <c r="C91" s="56"/>
      <c r="D91" s="56"/>
      <c r="E91" s="56"/>
      <c r="F91" s="57"/>
      <c r="G91" s="40" t="s">
        <v>147</v>
      </c>
      <c r="H91" s="36"/>
      <c r="I91" s="36"/>
      <c r="J91" s="34"/>
      <c r="K91" s="38"/>
      <c r="L91" s="36"/>
      <c r="M91" s="36"/>
      <c r="N91" s="36">
        <f t="shared" si="4"/>
        <v>0</v>
      </c>
      <c r="O91" s="61"/>
      <c r="P91" s="37"/>
    </row>
    <row r="92" ht="15.75" customHeight="1">
      <c r="A92" s="29"/>
      <c r="B92" s="30" t="s">
        <v>148</v>
      </c>
      <c r="C92" s="56"/>
      <c r="D92" s="56"/>
      <c r="E92" s="56"/>
      <c r="F92" s="57"/>
      <c r="G92" s="40"/>
      <c r="H92" s="36"/>
      <c r="I92" s="36"/>
      <c r="J92" s="34"/>
      <c r="K92" s="38"/>
      <c r="L92" s="36"/>
      <c r="M92" s="36"/>
      <c r="N92" s="36">
        <f t="shared" si="4"/>
        <v>0</v>
      </c>
      <c r="O92" s="61"/>
      <c r="P92" s="37"/>
    </row>
    <row r="93" ht="15.75" customHeight="1">
      <c r="A93" s="29"/>
      <c r="B93" s="30" t="s">
        <v>149</v>
      </c>
      <c r="C93" s="56"/>
      <c r="D93" s="56"/>
      <c r="E93" s="56"/>
      <c r="F93" s="57"/>
      <c r="G93" s="40" t="s">
        <v>150</v>
      </c>
      <c r="H93" s="34">
        <v>13299.2</v>
      </c>
      <c r="I93" s="36"/>
      <c r="J93" s="34">
        <v>1801.45</v>
      </c>
      <c r="K93" s="38"/>
      <c r="L93" s="36"/>
      <c r="M93" s="36">
        <f>2150</f>
        <v>2150</v>
      </c>
      <c r="N93" s="36">
        <f t="shared" si="4"/>
        <v>17250.65</v>
      </c>
      <c r="O93" s="61"/>
      <c r="P93" s="37"/>
    </row>
    <row r="94" ht="15.75" customHeight="1">
      <c r="A94" s="29"/>
      <c r="B94" s="30" t="s">
        <v>151</v>
      </c>
      <c r="C94" s="56"/>
      <c r="D94" s="56"/>
      <c r="E94" s="56"/>
      <c r="F94" s="57"/>
      <c r="G94" s="40" t="s">
        <v>152</v>
      </c>
      <c r="H94" s="36"/>
      <c r="I94" s="34">
        <v>4674.0</v>
      </c>
      <c r="J94" s="36"/>
      <c r="K94" s="38"/>
      <c r="L94" s="36"/>
      <c r="M94" s="36"/>
      <c r="N94" s="36">
        <f t="shared" si="4"/>
        <v>4674</v>
      </c>
      <c r="O94" s="61"/>
      <c r="P94" s="37"/>
    </row>
    <row r="95" ht="15.75" customHeight="1">
      <c r="A95" s="29"/>
      <c r="B95" s="30" t="s">
        <v>153</v>
      </c>
      <c r="C95" s="56"/>
      <c r="D95" s="56"/>
      <c r="E95" s="56"/>
      <c r="F95" s="57"/>
      <c r="G95" s="40" t="s">
        <v>154</v>
      </c>
      <c r="H95" s="34">
        <v>126936.06</v>
      </c>
      <c r="I95" s="36"/>
      <c r="J95" s="36"/>
      <c r="K95" s="38"/>
      <c r="L95" s="36"/>
      <c r="M95" s="36"/>
      <c r="N95" s="36">
        <f t="shared" si="4"/>
        <v>126936.06</v>
      </c>
      <c r="O95" s="61"/>
      <c r="P95" s="37"/>
    </row>
    <row r="96" ht="15.75" customHeight="1">
      <c r="A96" s="29"/>
      <c r="B96" s="30" t="s">
        <v>155</v>
      </c>
      <c r="C96" s="56"/>
      <c r="D96" s="56"/>
      <c r="E96" s="56"/>
      <c r="F96" s="57"/>
      <c r="G96" s="40" t="s">
        <v>156</v>
      </c>
      <c r="H96" s="36"/>
      <c r="I96" s="34">
        <v>17646.75</v>
      </c>
      <c r="J96" s="36"/>
      <c r="K96" s="38"/>
      <c r="L96" s="36"/>
      <c r="M96" s="36"/>
      <c r="N96" s="36">
        <f t="shared" si="4"/>
        <v>17646.75</v>
      </c>
      <c r="O96" s="61"/>
      <c r="P96" s="37"/>
    </row>
    <row r="97" ht="15.75" customHeight="1">
      <c r="A97" s="29"/>
      <c r="B97" s="30" t="s">
        <v>157</v>
      </c>
      <c r="C97" s="56"/>
      <c r="D97" s="56"/>
      <c r="E97" s="56"/>
      <c r="F97" s="57"/>
      <c r="G97" s="40" t="s">
        <v>158</v>
      </c>
      <c r="H97" s="36"/>
      <c r="I97" s="36"/>
      <c r="J97" s="36"/>
      <c r="K97" s="38"/>
      <c r="L97" s="36"/>
      <c r="M97" s="36"/>
      <c r="N97" s="36">
        <f t="shared" si="4"/>
        <v>0</v>
      </c>
      <c r="O97" s="61"/>
      <c r="P97" s="37"/>
    </row>
    <row r="98" ht="15.75" customHeight="1">
      <c r="A98" s="29"/>
      <c r="B98" s="30" t="s">
        <v>159</v>
      </c>
      <c r="C98" s="56"/>
      <c r="D98" s="56"/>
      <c r="E98" s="56"/>
      <c r="F98" s="57"/>
      <c r="G98" s="40" t="s">
        <v>160</v>
      </c>
      <c r="H98" s="36"/>
      <c r="I98" s="36"/>
      <c r="J98" s="36"/>
      <c r="K98" s="38"/>
      <c r="L98" s="36"/>
      <c r="M98" s="36"/>
      <c r="N98" s="36">
        <f t="shared" si="4"/>
        <v>0</v>
      </c>
      <c r="O98" s="61"/>
      <c r="P98" s="37"/>
    </row>
    <row r="99" ht="15.75" customHeight="1">
      <c r="A99" s="29"/>
      <c r="B99" s="30" t="s">
        <v>161</v>
      </c>
      <c r="C99" s="56"/>
      <c r="D99" s="56"/>
      <c r="E99" s="56"/>
      <c r="F99" s="57"/>
      <c r="G99" s="40" t="s">
        <v>162</v>
      </c>
      <c r="H99" s="34">
        <v>79704.54</v>
      </c>
      <c r="I99" s="34">
        <v>10000.0</v>
      </c>
      <c r="J99" s="34">
        <v>10000.0</v>
      </c>
      <c r="K99" s="38"/>
      <c r="L99" s="34">
        <v>10000.0</v>
      </c>
      <c r="M99" s="34">
        <v>10000.0</v>
      </c>
      <c r="N99" s="36">
        <f t="shared" si="4"/>
        <v>119704.54</v>
      </c>
      <c r="O99" s="4"/>
      <c r="P99" s="37"/>
    </row>
    <row r="100" ht="15.75" customHeight="1">
      <c r="A100" s="29"/>
      <c r="B100" s="30" t="s">
        <v>163</v>
      </c>
      <c r="C100" s="56"/>
      <c r="D100" s="56"/>
      <c r="E100" s="56"/>
      <c r="F100" s="57"/>
      <c r="G100" s="40" t="s">
        <v>164</v>
      </c>
      <c r="H100" s="34">
        <v>1040.8</v>
      </c>
      <c r="I100" s="36"/>
      <c r="J100" s="36"/>
      <c r="K100" s="38"/>
      <c r="L100" s="36"/>
      <c r="M100" s="36"/>
      <c r="N100" s="36">
        <f t="shared" si="4"/>
        <v>1040.8</v>
      </c>
      <c r="O100" s="4"/>
      <c r="P100" s="37"/>
    </row>
    <row r="101" ht="15.75" customHeight="1">
      <c r="A101" s="29"/>
      <c r="B101" s="30" t="s">
        <v>165</v>
      </c>
      <c r="C101" s="56"/>
      <c r="D101" s="56"/>
      <c r="E101" s="56"/>
      <c r="F101" s="57"/>
      <c r="G101" s="40" t="s">
        <v>166</v>
      </c>
      <c r="H101" s="36"/>
      <c r="I101" s="36"/>
      <c r="J101" s="36"/>
      <c r="K101" s="38"/>
      <c r="L101" s="36"/>
      <c r="M101" s="36"/>
      <c r="N101" s="36">
        <f t="shared" si="4"/>
        <v>0</v>
      </c>
      <c r="O101" s="4"/>
      <c r="P101" s="37"/>
    </row>
    <row r="102" ht="15.75" customHeight="1">
      <c r="A102" s="29"/>
      <c r="B102" s="30"/>
      <c r="C102" s="105" t="s">
        <v>167</v>
      </c>
      <c r="D102" s="30"/>
      <c r="E102" s="30"/>
      <c r="F102" s="106"/>
      <c r="G102" s="40" t="s">
        <v>168</v>
      </c>
      <c r="H102" s="36"/>
      <c r="I102" s="36"/>
      <c r="J102" s="36"/>
      <c r="K102" s="38"/>
      <c r="L102" s="36"/>
      <c r="M102" s="36"/>
      <c r="N102" s="36">
        <f t="shared" si="4"/>
        <v>0</v>
      </c>
      <c r="O102" s="4"/>
      <c r="P102" s="37"/>
    </row>
    <row r="103" ht="15.75" customHeight="1">
      <c r="A103" s="29"/>
      <c r="B103" s="30" t="s">
        <v>169</v>
      </c>
      <c r="C103" s="56"/>
      <c r="D103" s="56"/>
      <c r="E103" s="56"/>
      <c r="F103" s="57"/>
      <c r="G103" s="40" t="s">
        <v>170</v>
      </c>
      <c r="H103" s="36"/>
      <c r="I103" s="36"/>
      <c r="J103" s="36"/>
      <c r="K103" s="38"/>
      <c r="L103" s="36"/>
      <c r="M103" s="36"/>
      <c r="N103" s="36">
        <f t="shared" si="4"/>
        <v>0</v>
      </c>
      <c r="O103" s="4"/>
      <c r="P103" s="37"/>
    </row>
    <row r="104" ht="15.75" customHeight="1">
      <c r="A104" s="29"/>
      <c r="B104" s="30" t="s">
        <v>171</v>
      </c>
      <c r="C104" s="56"/>
      <c r="D104" s="56"/>
      <c r="E104" s="56"/>
      <c r="F104" s="57"/>
      <c r="G104" s="40" t="s">
        <v>172</v>
      </c>
      <c r="H104" s="36"/>
      <c r="I104" s="36"/>
      <c r="J104" s="36"/>
      <c r="K104" s="38"/>
      <c r="L104" s="36"/>
      <c r="M104" s="36"/>
      <c r="N104" s="36">
        <f t="shared" si="4"/>
        <v>0</v>
      </c>
      <c r="O104" s="4"/>
      <c r="P104" s="37"/>
    </row>
    <row r="105" ht="15.75" customHeight="1">
      <c r="A105" s="29"/>
      <c r="B105" s="30" t="s">
        <v>173</v>
      </c>
      <c r="C105" s="56"/>
      <c r="D105" s="56"/>
      <c r="E105" s="56"/>
      <c r="F105" s="57"/>
      <c r="G105" s="40" t="s">
        <v>174</v>
      </c>
      <c r="H105" s="34">
        <v>1600.0</v>
      </c>
      <c r="I105" s="36"/>
      <c r="J105" s="34"/>
      <c r="K105" s="35">
        <f>2000+3136</f>
        <v>5136</v>
      </c>
      <c r="L105" s="36"/>
      <c r="M105" s="36">
        <f>17997.84</f>
        <v>17997.84</v>
      </c>
      <c r="N105" s="36">
        <f t="shared" si="4"/>
        <v>24733.84</v>
      </c>
      <c r="O105" s="4"/>
      <c r="P105" s="37"/>
    </row>
    <row r="106" ht="15.75" customHeight="1">
      <c r="A106" s="29"/>
      <c r="B106" s="30" t="s">
        <v>175</v>
      </c>
      <c r="C106" s="56"/>
      <c r="D106" s="56"/>
      <c r="E106" s="56"/>
      <c r="F106" s="57"/>
      <c r="G106" s="40" t="s">
        <v>174</v>
      </c>
      <c r="H106" s="36"/>
      <c r="I106" s="36"/>
      <c r="J106" s="36"/>
      <c r="K106" s="38"/>
      <c r="L106" s="36"/>
      <c r="M106" s="36"/>
      <c r="N106" s="36"/>
      <c r="O106" s="49"/>
      <c r="P106" s="37"/>
    </row>
    <row r="107" ht="15.75" customHeight="1">
      <c r="A107" s="21" t="s">
        <v>176</v>
      </c>
      <c r="B107" s="107"/>
      <c r="C107" s="107"/>
      <c r="D107" s="107"/>
      <c r="E107" s="107"/>
      <c r="F107" s="108"/>
      <c r="G107" s="109"/>
      <c r="H107" s="90"/>
      <c r="I107" s="90"/>
      <c r="J107" s="90"/>
      <c r="K107" s="91"/>
      <c r="L107" s="90"/>
      <c r="M107" s="90"/>
      <c r="N107" s="90"/>
      <c r="O107" s="4"/>
      <c r="P107" s="28"/>
    </row>
    <row r="108" ht="15.75" customHeight="1">
      <c r="A108" s="21" t="s">
        <v>177</v>
      </c>
      <c r="B108" s="107"/>
      <c r="C108" s="107"/>
      <c r="D108" s="107"/>
      <c r="E108" s="107"/>
      <c r="F108" s="108"/>
      <c r="G108" s="109"/>
      <c r="H108" s="60">
        <f t="shared" ref="H108:N108" si="5">SUM(H109:H139)</f>
        <v>0</v>
      </c>
      <c r="I108" s="60">
        <f t="shared" si="5"/>
        <v>0</v>
      </c>
      <c r="J108" s="60">
        <f t="shared" si="5"/>
        <v>0</v>
      </c>
      <c r="K108" s="110">
        <f t="shared" si="5"/>
        <v>0</v>
      </c>
      <c r="L108" s="60">
        <f t="shared" si="5"/>
        <v>0</v>
      </c>
      <c r="M108" s="60">
        <f t="shared" si="5"/>
        <v>0</v>
      </c>
      <c r="N108" s="60">
        <f t="shared" si="5"/>
        <v>0</v>
      </c>
      <c r="O108" s="4"/>
      <c r="P108" s="28"/>
    </row>
    <row r="109" ht="15.75" customHeight="1">
      <c r="A109" s="68" t="s">
        <v>178</v>
      </c>
      <c r="B109" s="111" t="s">
        <v>179</v>
      </c>
      <c r="C109" s="111"/>
      <c r="D109" s="31"/>
      <c r="E109" s="31"/>
      <c r="F109" s="32"/>
      <c r="G109" s="69"/>
      <c r="H109" s="65"/>
      <c r="I109" s="65"/>
      <c r="J109" s="65"/>
      <c r="K109" s="64"/>
      <c r="L109" s="65"/>
      <c r="M109" s="65"/>
      <c r="N109" s="65">
        <f t="shared" ref="N109:N138" si="6">SUM(H109:M109)</f>
        <v>0</v>
      </c>
      <c r="O109" s="4"/>
      <c r="P109" s="70"/>
    </row>
    <row r="110" ht="15.75" customHeight="1">
      <c r="A110" s="68"/>
      <c r="B110" s="111" t="s">
        <v>180</v>
      </c>
      <c r="C110" s="111"/>
      <c r="D110" s="31"/>
      <c r="E110" s="31"/>
      <c r="F110" s="32"/>
      <c r="G110" s="69"/>
      <c r="H110" s="65"/>
      <c r="I110" s="65"/>
      <c r="J110" s="65"/>
      <c r="K110" s="64"/>
      <c r="L110" s="65"/>
      <c r="M110" s="65"/>
      <c r="N110" s="65">
        <f t="shared" si="6"/>
        <v>0</v>
      </c>
      <c r="O110" s="4"/>
      <c r="P110" s="70"/>
    </row>
    <row r="111" ht="15.75" customHeight="1">
      <c r="A111" s="68"/>
      <c r="B111" s="111" t="s">
        <v>181</v>
      </c>
      <c r="C111" s="111"/>
      <c r="D111" s="31"/>
      <c r="E111" s="31"/>
      <c r="F111" s="32"/>
      <c r="G111" s="69"/>
      <c r="H111" s="65"/>
      <c r="I111" s="65"/>
      <c r="J111" s="65"/>
      <c r="K111" s="64"/>
      <c r="L111" s="65"/>
      <c r="M111" s="65"/>
      <c r="N111" s="65">
        <f t="shared" si="6"/>
        <v>0</v>
      </c>
      <c r="O111" s="4"/>
      <c r="P111" s="70"/>
    </row>
    <row r="112" ht="15.75" customHeight="1">
      <c r="A112" s="68"/>
      <c r="B112" s="111" t="s">
        <v>182</v>
      </c>
      <c r="C112" s="111"/>
      <c r="D112" s="31"/>
      <c r="E112" s="31"/>
      <c r="F112" s="32"/>
      <c r="G112" s="69"/>
      <c r="H112" s="65"/>
      <c r="I112" s="65"/>
      <c r="J112" s="65"/>
      <c r="K112" s="64"/>
      <c r="L112" s="65"/>
      <c r="M112" s="65"/>
      <c r="N112" s="65">
        <f t="shared" si="6"/>
        <v>0</v>
      </c>
      <c r="O112" s="4"/>
      <c r="P112" s="70"/>
    </row>
    <row r="113" ht="15.75" customHeight="1">
      <c r="A113" s="68"/>
      <c r="B113" s="111" t="s">
        <v>183</v>
      </c>
      <c r="C113" s="111"/>
      <c r="D113" s="31"/>
      <c r="E113" s="31"/>
      <c r="F113" s="32"/>
      <c r="G113" s="69"/>
      <c r="H113" s="65"/>
      <c r="I113" s="65"/>
      <c r="J113" s="65"/>
      <c r="K113" s="64"/>
      <c r="L113" s="65"/>
      <c r="M113" s="65"/>
      <c r="N113" s="65">
        <f t="shared" si="6"/>
        <v>0</v>
      </c>
      <c r="O113" s="4"/>
      <c r="P113" s="70"/>
    </row>
    <row r="114" ht="15.75" customHeight="1">
      <c r="A114" s="68"/>
      <c r="B114" s="111" t="s">
        <v>184</v>
      </c>
      <c r="C114" s="111"/>
      <c r="D114" s="31"/>
      <c r="E114" s="31"/>
      <c r="F114" s="32"/>
      <c r="G114" s="69"/>
      <c r="H114" s="65"/>
      <c r="I114" s="65"/>
      <c r="J114" s="65"/>
      <c r="K114" s="64"/>
      <c r="L114" s="65"/>
      <c r="M114" s="65"/>
      <c r="N114" s="65">
        <f t="shared" si="6"/>
        <v>0</v>
      </c>
      <c r="O114" s="4"/>
      <c r="P114" s="70"/>
    </row>
    <row r="115" ht="4.5" customHeight="1">
      <c r="A115" s="68"/>
      <c r="B115" s="73"/>
      <c r="C115" s="112">
        <f>F109+F110+F111+F112+F113+F114</f>
        <v>0</v>
      </c>
      <c r="D115" s="31"/>
      <c r="E115" s="31"/>
      <c r="F115" s="32"/>
      <c r="G115" s="69"/>
      <c r="H115" s="65"/>
      <c r="I115" s="65"/>
      <c r="J115" s="65"/>
      <c r="K115" s="64"/>
      <c r="L115" s="65"/>
      <c r="M115" s="65"/>
      <c r="N115" s="65">
        <f t="shared" si="6"/>
        <v>0</v>
      </c>
      <c r="O115" s="4"/>
      <c r="P115" s="70"/>
    </row>
    <row r="116" ht="8.25" customHeight="1">
      <c r="A116" s="68"/>
      <c r="B116" s="111" t="s">
        <v>185</v>
      </c>
      <c r="C116" s="113"/>
      <c r="D116" s="31"/>
      <c r="E116" s="31"/>
      <c r="F116" s="32"/>
      <c r="G116" s="69"/>
      <c r="H116" s="65"/>
      <c r="I116" s="65"/>
      <c r="J116" s="65"/>
      <c r="K116" s="64"/>
      <c r="L116" s="65"/>
      <c r="M116" s="65"/>
      <c r="N116" s="65">
        <f t="shared" si="6"/>
        <v>0</v>
      </c>
      <c r="O116" s="4"/>
      <c r="P116" s="70"/>
    </row>
    <row r="117" ht="7.5" customHeight="1">
      <c r="A117" s="68"/>
      <c r="B117" s="111" t="s">
        <v>186</v>
      </c>
      <c r="C117" s="113"/>
      <c r="D117" s="31"/>
      <c r="E117" s="31"/>
      <c r="F117" s="32"/>
      <c r="G117" s="69"/>
      <c r="H117" s="65"/>
      <c r="I117" s="65"/>
      <c r="J117" s="65"/>
      <c r="K117" s="64"/>
      <c r="L117" s="65"/>
      <c r="M117" s="65"/>
      <c r="N117" s="65">
        <f t="shared" si="6"/>
        <v>0</v>
      </c>
      <c r="O117" s="4"/>
      <c r="P117" s="70"/>
    </row>
    <row r="118" ht="6.0" customHeight="1">
      <c r="A118" s="68"/>
      <c r="B118" s="111" t="s">
        <v>187</v>
      </c>
      <c r="C118" s="113"/>
      <c r="D118" s="31"/>
      <c r="E118" s="31"/>
      <c r="F118" s="32"/>
      <c r="G118" s="69"/>
      <c r="H118" s="65"/>
      <c r="I118" s="65"/>
      <c r="J118" s="65"/>
      <c r="K118" s="64"/>
      <c r="L118" s="65"/>
      <c r="M118" s="65"/>
      <c r="N118" s="65">
        <f t="shared" si="6"/>
        <v>0</v>
      </c>
      <c r="O118" s="4"/>
      <c r="P118" s="70"/>
    </row>
    <row r="119" ht="6.0" customHeight="1">
      <c r="A119" s="68"/>
      <c r="B119" s="111" t="s">
        <v>188</v>
      </c>
      <c r="C119" s="113"/>
      <c r="D119" s="31"/>
      <c r="E119" s="31"/>
      <c r="F119" s="32"/>
      <c r="G119" s="69"/>
      <c r="H119" s="65"/>
      <c r="I119" s="65"/>
      <c r="J119" s="65"/>
      <c r="K119" s="64"/>
      <c r="L119" s="65"/>
      <c r="M119" s="65"/>
      <c r="N119" s="65">
        <f t="shared" si="6"/>
        <v>0</v>
      </c>
      <c r="O119" s="4"/>
      <c r="P119" s="70"/>
    </row>
    <row r="120" ht="9.75" customHeight="1">
      <c r="A120" s="68"/>
      <c r="B120" s="111" t="s">
        <v>189</v>
      </c>
      <c r="C120" s="113"/>
      <c r="D120" s="31"/>
      <c r="E120" s="31"/>
      <c r="F120" s="32"/>
      <c r="G120" s="69"/>
      <c r="H120" s="65"/>
      <c r="I120" s="65"/>
      <c r="J120" s="65"/>
      <c r="K120" s="64"/>
      <c r="L120" s="65"/>
      <c r="M120" s="65"/>
      <c r="N120" s="65">
        <f t="shared" si="6"/>
        <v>0</v>
      </c>
      <c r="O120" s="4"/>
      <c r="P120" s="70"/>
    </row>
    <row r="121" ht="7.5" customHeight="1">
      <c r="A121" s="68"/>
      <c r="B121" s="111" t="s">
        <v>190</v>
      </c>
      <c r="C121" s="113"/>
      <c r="D121" s="31"/>
      <c r="E121" s="31"/>
      <c r="F121" s="32"/>
      <c r="G121" s="69"/>
      <c r="H121" s="65"/>
      <c r="I121" s="65"/>
      <c r="J121" s="65"/>
      <c r="K121" s="64"/>
      <c r="L121" s="65"/>
      <c r="M121" s="65"/>
      <c r="N121" s="65">
        <f t="shared" si="6"/>
        <v>0</v>
      </c>
      <c r="O121" s="4"/>
      <c r="P121" s="70"/>
    </row>
    <row r="122" ht="9.75" customHeight="1">
      <c r="A122" s="68"/>
      <c r="B122" s="111" t="s">
        <v>191</v>
      </c>
      <c r="C122" s="113"/>
      <c r="D122" s="31"/>
      <c r="E122" s="31"/>
      <c r="F122" s="32"/>
      <c r="G122" s="69"/>
      <c r="H122" s="65"/>
      <c r="I122" s="65"/>
      <c r="J122" s="65"/>
      <c r="K122" s="64"/>
      <c r="L122" s="65"/>
      <c r="M122" s="65"/>
      <c r="N122" s="65">
        <f t="shared" si="6"/>
        <v>0</v>
      </c>
      <c r="O122" s="4"/>
      <c r="P122" s="70"/>
    </row>
    <row r="123" ht="2.25" customHeight="1">
      <c r="A123" s="68"/>
      <c r="B123" s="73"/>
      <c r="C123" s="113">
        <f>F116+F117+F118+F119+F120+F121+F122</f>
        <v>0</v>
      </c>
      <c r="D123" s="31"/>
      <c r="E123" s="31"/>
      <c r="F123" s="32"/>
      <c r="G123" s="69"/>
      <c r="H123" s="65"/>
      <c r="I123" s="65"/>
      <c r="J123" s="65"/>
      <c r="K123" s="64"/>
      <c r="L123" s="65"/>
      <c r="M123" s="65"/>
      <c r="N123" s="65">
        <f t="shared" si="6"/>
        <v>0</v>
      </c>
      <c r="O123" s="4"/>
      <c r="P123" s="70"/>
    </row>
    <row r="124" ht="8.25" customHeight="1">
      <c r="A124" s="68"/>
      <c r="B124" s="111" t="s">
        <v>192</v>
      </c>
      <c r="C124" s="113"/>
      <c r="D124" s="31"/>
      <c r="E124" s="31"/>
      <c r="F124" s="32"/>
      <c r="G124" s="69"/>
      <c r="H124" s="65"/>
      <c r="I124" s="65"/>
      <c r="J124" s="65"/>
      <c r="K124" s="64"/>
      <c r="L124" s="65"/>
      <c r="M124" s="65"/>
      <c r="N124" s="65">
        <f t="shared" si="6"/>
        <v>0</v>
      </c>
      <c r="O124" s="4"/>
      <c r="P124" s="70"/>
    </row>
    <row r="125" ht="9.0" customHeight="1">
      <c r="A125" s="68"/>
      <c r="B125" s="111" t="s">
        <v>193</v>
      </c>
      <c r="C125" s="113"/>
      <c r="D125" s="31"/>
      <c r="E125" s="31"/>
      <c r="F125" s="32"/>
      <c r="G125" s="69"/>
      <c r="H125" s="65"/>
      <c r="I125" s="65"/>
      <c r="J125" s="65"/>
      <c r="K125" s="64"/>
      <c r="L125" s="65"/>
      <c r="M125" s="65"/>
      <c r="N125" s="65">
        <f t="shared" si="6"/>
        <v>0</v>
      </c>
      <c r="O125" s="4"/>
      <c r="P125" s="70"/>
    </row>
    <row r="126" ht="7.5" customHeight="1">
      <c r="A126" s="68"/>
      <c r="B126" s="111"/>
      <c r="C126" s="113">
        <f>F124+F125</f>
        <v>0</v>
      </c>
      <c r="D126" s="31"/>
      <c r="E126" s="31"/>
      <c r="F126" s="32"/>
      <c r="G126" s="69"/>
      <c r="H126" s="65"/>
      <c r="I126" s="65"/>
      <c r="J126" s="65"/>
      <c r="K126" s="64"/>
      <c r="L126" s="65"/>
      <c r="M126" s="65"/>
      <c r="N126" s="65">
        <f t="shared" si="6"/>
        <v>0</v>
      </c>
      <c r="O126" s="4"/>
      <c r="P126" s="70"/>
    </row>
    <row r="127" ht="6.0" customHeight="1">
      <c r="A127" s="68"/>
      <c r="B127" s="111" t="s">
        <v>194</v>
      </c>
      <c r="C127" s="73"/>
      <c r="D127" s="31"/>
      <c r="E127" s="31"/>
      <c r="F127" s="32"/>
      <c r="G127" s="69"/>
      <c r="H127" s="65"/>
      <c r="I127" s="65"/>
      <c r="J127" s="65"/>
      <c r="K127" s="64"/>
      <c r="L127" s="65"/>
      <c r="M127" s="65"/>
      <c r="N127" s="65">
        <f t="shared" si="6"/>
        <v>0</v>
      </c>
      <c r="O127" s="4"/>
      <c r="P127" s="70"/>
    </row>
    <row r="128" ht="6.75" customHeight="1">
      <c r="A128" s="68"/>
      <c r="B128" s="111"/>
      <c r="C128" s="73"/>
      <c r="D128" s="31"/>
      <c r="E128" s="31"/>
      <c r="F128" s="32"/>
      <c r="G128" s="69"/>
      <c r="H128" s="65"/>
      <c r="I128" s="65"/>
      <c r="J128" s="65"/>
      <c r="K128" s="64"/>
      <c r="L128" s="65"/>
      <c r="M128" s="65"/>
      <c r="N128" s="65">
        <f t="shared" si="6"/>
        <v>0</v>
      </c>
      <c r="O128" s="4"/>
      <c r="P128" s="70"/>
    </row>
    <row r="129" ht="8.25" customHeight="1">
      <c r="A129" s="68"/>
      <c r="B129" s="111" t="s">
        <v>195</v>
      </c>
      <c r="C129" s="73"/>
      <c r="D129" s="31"/>
      <c r="E129" s="31"/>
      <c r="F129" s="32"/>
      <c r="G129" s="69"/>
      <c r="H129" s="65"/>
      <c r="I129" s="65"/>
      <c r="J129" s="65"/>
      <c r="K129" s="64"/>
      <c r="L129" s="65"/>
      <c r="M129" s="65"/>
      <c r="N129" s="65">
        <f t="shared" si="6"/>
        <v>0</v>
      </c>
      <c r="O129" s="4"/>
      <c r="P129" s="70"/>
    </row>
    <row r="130" ht="9.0" customHeight="1">
      <c r="A130" s="68"/>
      <c r="B130" s="111" t="s">
        <v>196</v>
      </c>
      <c r="C130" s="73"/>
      <c r="D130" s="31"/>
      <c r="E130" s="31"/>
      <c r="F130" s="32"/>
      <c r="G130" s="69"/>
      <c r="H130" s="65"/>
      <c r="I130" s="65"/>
      <c r="J130" s="65"/>
      <c r="K130" s="64"/>
      <c r="L130" s="65"/>
      <c r="M130" s="65"/>
      <c r="N130" s="65">
        <f t="shared" si="6"/>
        <v>0</v>
      </c>
      <c r="O130" s="4"/>
      <c r="P130" s="70"/>
    </row>
    <row r="131" ht="5.25" customHeight="1">
      <c r="A131" s="68"/>
      <c r="B131" s="111" t="s">
        <v>197</v>
      </c>
      <c r="C131" s="73"/>
      <c r="D131" s="31"/>
      <c r="E131" s="31"/>
      <c r="F131" s="32"/>
      <c r="G131" s="69"/>
      <c r="H131" s="65"/>
      <c r="I131" s="65"/>
      <c r="J131" s="65"/>
      <c r="K131" s="64"/>
      <c r="L131" s="65"/>
      <c r="M131" s="65"/>
      <c r="N131" s="65">
        <f t="shared" si="6"/>
        <v>0</v>
      </c>
      <c r="O131" s="4"/>
      <c r="P131" s="70"/>
    </row>
    <row r="132" ht="6.0" customHeight="1">
      <c r="A132" s="68"/>
      <c r="B132" s="111"/>
      <c r="C132" s="73"/>
      <c r="D132" s="31"/>
      <c r="E132" s="31"/>
      <c r="F132" s="32"/>
      <c r="G132" s="69"/>
      <c r="H132" s="65"/>
      <c r="I132" s="65"/>
      <c r="J132" s="65"/>
      <c r="K132" s="64"/>
      <c r="L132" s="65"/>
      <c r="M132" s="65"/>
      <c r="N132" s="65">
        <f t="shared" si="6"/>
        <v>0</v>
      </c>
      <c r="O132" s="4"/>
      <c r="P132" s="70"/>
    </row>
    <row r="133" ht="15.75" customHeight="1">
      <c r="A133" s="68"/>
      <c r="B133" s="111" t="s">
        <v>198</v>
      </c>
      <c r="C133" s="73"/>
      <c r="D133" s="31"/>
      <c r="E133" s="31"/>
      <c r="F133" s="32"/>
      <c r="G133" s="69"/>
      <c r="H133" s="65"/>
      <c r="I133" s="65"/>
      <c r="J133" s="65"/>
      <c r="K133" s="64">
        <v>0.0</v>
      </c>
      <c r="L133" s="65"/>
      <c r="M133" s="65"/>
      <c r="N133" s="65">
        <f t="shared" si="6"/>
        <v>0</v>
      </c>
      <c r="O133" s="4"/>
      <c r="P133" s="70"/>
    </row>
    <row r="134" ht="3.75" customHeight="1">
      <c r="A134" s="68"/>
      <c r="B134" s="111"/>
      <c r="C134" s="73"/>
      <c r="D134" s="31"/>
      <c r="E134" s="31"/>
      <c r="F134" s="32"/>
      <c r="G134" s="69"/>
      <c r="H134" s="65"/>
      <c r="I134" s="65"/>
      <c r="J134" s="65"/>
      <c r="K134" s="64"/>
      <c r="L134" s="65"/>
      <c r="M134" s="65"/>
      <c r="N134" s="65">
        <f t="shared" si="6"/>
        <v>0</v>
      </c>
      <c r="O134" s="4"/>
      <c r="P134" s="70"/>
    </row>
    <row r="135" ht="4.5" customHeight="1">
      <c r="A135" s="68"/>
      <c r="B135" s="111"/>
      <c r="C135" s="114">
        <f>F127+F128+F129+F130+F131+F132+F133+F134</f>
        <v>0</v>
      </c>
      <c r="D135" s="31"/>
      <c r="E135" s="31"/>
      <c r="F135" s="32"/>
      <c r="G135" s="69"/>
      <c r="H135" s="65"/>
      <c r="I135" s="65"/>
      <c r="J135" s="65"/>
      <c r="K135" s="64"/>
      <c r="L135" s="65"/>
      <c r="M135" s="65"/>
      <c r="N135" s="65">
        <f t="shared" si="6"/>
        <v>0</v>
      </c>
      <c r="O135" s="4"/>
      <c r="P135" s="70"/>
    </row>
    <row r="136" ht="15.75" customHeight="1">
      <c r="A136" s="68"/>
      <c r="B136" s="111" t="s">
        <v>199</v>
      </c>
      <c r="C136" s="73"/>
      <c r="D136" s="31"/>
      <c r="E136" s="31"/>
      <c r="F136" s="32"/>
      <c r="G136" s="69"/>
      <c r="H136" s="65"/>
      <c r="I136" s="65"/>
      <c r="J136" s="65"/>
      <c r="K136" s="64"/>
      <c r="L136" s="65"/>
      <c r="M136" s="65"/>
      <c r="N136" s="65">
        <f t="shared" si="6"/>
        <v>0</v>
      </c>
      <c r="O136" s="4"/>
      <c r="P136" s="70"/>
    </row>
    <row r="137" ht="15.0" customHeight="1">
      <c r="A137" s="29"/>
      <c r="B137" s="73" t="s">
        <v>200</v>
      </c>
      <c r="E137" s="115"/>
      <c r="F137" s="32"/>
      <c r="G137" s="69"/>
      <c r="H137" s="65"/>
      <c r="I137" s="65"/>
      <c r="J137" s="65"/>
      <c r="K137" s="64"/>
      <c r="L137" s="65"/>
      <c r="M137" s="65"/>
      <c r="N137" s="65">
        <f t="shared" si="6"/>
        <v>0</v>
      </c>
      <c r="O137" s="4"/>
      <c r="P137" s="37"/>
    </row>
    <row r="138" ht="6.75" customHeight="1">
      <c r="A138" s="116"/>
      <c r="B138" s="111" t="s">
        <v>197</v>
      </c>
      <c r="C138" s="73"/>
      <c r="D138" s="107"/>
      <c r="E138" s="107"/>
      <c r="F138" s="108"/>
      <c r="G138" s="109"/>
      <c r="H138" s="60"/>
      <c r="I138" s="60"/>
      <c r="J138" s="58"/>
      <c r="K138" s="117"/>
      <c r="L138" s="60"/>
      <c r="M138" s="60"/>
      <c r="N138" s="118">
        <f t="shared" si="6"/>
        <v>0</v>
      </c>
      <c r="O138" s="4"/>
      <c r="P138" s="119"/>
    </row>
    <row r="139" ht="15.75" customHeight="1">
      <c r="A139" s="29"/>
      <c r="B139" s="73"/>
      <c r="C139" s="114">
        <f>F136+F137+F138</f>
        <v>0</v>
      </c>
      <c r="D139" s="107"/>
      <c r="E139" s="107"/>
      <c r="F139" s="108"/>
      <c r="G139" s="40" t="s">
        <v>201</v>
      </c>
      <c r="H139" s="120"/>
      <c r="I139" s="36"/>
      <c r="J139" s="36"/>
      <c r="K139" s="38"/>
      <c r="L139" s="36"/>
      <c r="M139" s="36"/>
      <c r="N139" s="36"/>
      <c r="O139" s="4"/>
      <c r="P139" s="37"/>
    </row>
    <row r="140" ht="15.75" customHeight="1">
      <c r="A140" s="121" t="s">
        <v>202</v>
      </c>
      <c r="B140" s="73"/>
      <c r="C140" s="114"/>
      <c r="D140" s="107"/>
      <c r="E140" s="107"/>
      <c r="F140" s="108"/>
      <c r="G140" s="40"/>
      <c r="H140" s="25">
        <f t="shared" ref="H140:N140" si="7">H141+H142+H144+H143</f>
        <v>1040842.05</v>
      </c>
      <c r="I140" s="26">
        <f t="shared" si="7"/>
        <v>493368.08</v>
      </c>
      <c r="J140" s="26">
        <f t="shared" si="7"/>
        <v>349225.2</v>
      </c>
      <c r="K140" s="27">
        <f t="shared" si="7"/>
        <v>149546.28</v>
      </c>
      <c r="L140" s="26">
        <f t="shared" si="7"/>
        <v>119332.32</v>
      </c>
      <c r="M140" s="26">
        <f t="shared" si="7"/>
        <v>144525.84</v>
      </c>
      <c r="N140" s="25">
        <f t="shared" si="7"/>
        <v>2296839.77</v>
      </c>
      <c r="O140" s="4"/>
      <c r="P140" s="122"/>
    </row>
    <row r="141" ht="15.75" customHeight="1">
      <c r="A141" s="29"/>
      <c r="B141" s="111" t="s">
        <v>203</v>
      </c>
      <c r="C141" s="114"/>
      <c r="D141" s="107"/>
      <c r="E141" s="107"/>
      <c r="F141" s="108"/>
      <c r="G141" s="40"/>
      <c r="H141" s="34">
        <v>247748.28</v>
      </c>
      <c r="I141" s="36"/>
      <c r="J141" s="36"/>
      <c r="K141" s="38"/>
      <c r="L141" s="36"/>
      <c r="M141" s="36"/>
      <c r="N141" s="36">
        <f t="shared" ref="N141:N142" si="8">SUM(H141:M141)</f>
        <v>247748.28</v>
      </c>
      <c r="O141" s="4"/>
      <c r="P141" s="37"/>
    </row>
    <row r="142" ht="15.0" customHeight="1">
      <c r="A142" s="29"/>
      <c r="B142" s="111" t="s">
        <v>204</v>
      </c>
      <c r="C142" s="107"/>
      <c r="D142" s="107"/>
      <c r="E142" s="107"/>
      <c r="F142" s="108"/>
      <c r="G142" s="109"/>
      <c r="H142" s="34">
        <v>790518.93</v>
      </c>
      <c r="I142" s="34">
        <v>493368.08</v>
      </c>
      <c r="J142" s="34">
        <v>349225.2</v>
      </c>
      <c r="K142" s="35">
        <v>149546.28</v>
      </c>
      <c r="L142" s="34">
        <v>119332.32</v>
      </c>
      <c r="M142" s="34">
        <v>144525.84</v>
      </c>
      <c r="N142" s="123">
        <f t="shared" si="8"/>
        <v>2046516.65</v>
      </c>
      <c r="O142" s="4"/>
      <c r="P142" s="37"/>
    </row>
    <row r="143" ht="5.25" customHeight="1">
      <c r="A143" s="29"/>
      <c r="B143" s="111"/>
      <c r="C143" s="107"/>
      <c r="D143" s="107"/>
      <c r="E143" s="107"/>
      <c r="F143" s="108"/>
      <c r="G143" s="109"/>
      <c r="H143" s="36"/>
      <c r="I143" s="36"/>
      <c r="J143" s="36"/>
      <c r="K143" s="38"/>
      <c r="L143" s="36"/>
      <c r="M143" s="36"/>
      <c r="N143" s="123"/>
      <c r="O143" s="4"/>
      <c r="P143" s="37"/>
    </row>
    <row r="144" ht="15.75" customHeight="1">
      <c r="A144" s="29"/>
      <c r="B144" s="111" t="s">
        <v>205</v>
      </c>
      <c r="C144" s="107"/>
      <c r="D144" s="107"/>
      <c r="E144" s="107"/>
      <c r="F144" s="108"/>
      <c r="G144" s="109"/>
      <c r="H144" s="34">
        <v>2574.84</v>
      </c>
      <c r="I144" s="36"/>
      <c r="J144" s="36"/>
      <c r="K144" s="38"/>
      <c r="L144" s="36"/>
      <c r="M144" s="36"/>
      <c r="N144" s="124">
        <f>SUM(H144:M144)</f>
        <v>2574.84</v>
      </c>
      <c r="O144" s="4"/>
      <c r="P144" s="37"/>
    </row>
    <row r="145" ht="15.75" customHeight="1">
      <c r="A145" s="121" t="s">
        <v>206</v>
      </c>
      <c r="B145" s="107"/>
      <c r="C145" s="107"/>
      <c r="D145" s="107"/>
      <c r="E145" s="107"/>
      <c r="F145" s="108"/>
      <c r="G145" s="109"/>
      <c r="H145" s="60">
        <f t="shared" ref="H145:N145" si="9">SUM(H146:H152)</f>
        <v>4211912.13</v>
      </c>
      <c r="I145" s="58">
        <f t="shared" si="9"/>
        <v>2574184.08</v>
      </c>
      <c r="J145" s="58">
        <f t="shared" si="9"/>
        <v>231370.98</v>
      </c>
      <c r="K145" s="59">
        <f t="shared" si="9"/>
        <v>0</v>
      </c>
      <c r="L145" s="58">
        <f t="shared" si="9"/>
        <v>79556.04</v>
      </c>
      <c r="M145" s="58">
        <f t="shared" si="9"/>
        <v>192201.84</v>
      </c>
      <c r="N145" s="60">
        <f t="shared" si="9"/>
        <v>7289225.07</v>
      </c>
      <c r="O145" s="125"/>
      <c r="P145" s="122"/>
    </row>
    <row r="146" ht="15.75" customHeight="1">
      <c r="A146" s="29"/>
      <c r="B146" s="111" t="s">
        <v>207</v>
      </c>
      <c r="C146" s="107"/>
      <c r="D146" s="126"/>
      <c r="E146" s="107"/>
      <c r="F146" s="108"/>
      <c r="G146" s="109"/>
      <c r="H146" s="36"/>
      <c r="I146" s="36"/>
      <c r="J146" s="36"/>
      <c r="K146" s="38"/>
      <c r="L146" s="36"/>
      <c r="M146" s="36"/>
      <c r="N146" s="123">
        <f>SUM(H146:M146)</f>
        <v>0</v>
      </c>
      <c r="O146" s="4"/>
      <c r="P146" s="37"/>
    </row>
    <row r="147" ht="13.5" customHeight="1">
      <c r="A147" s="29"/>
      <c r="B147" s="111" t="s">
        <v>208</v>
      </c>
      <c r="C147" s="107"/>
      <c r="D147" s="107"/>
      <c r="E147" s="107"/>
      <c r="F147" s="108"/>
      <c r="G147" s="109"/>
      <c r="H147" s="36"/>
      <c r="I147" s="36"/>
      <c r="J147" s="36"/>
      <c r="K147" s="38"/>
      <c r="L147" s="36"/>
      <c r="M147" s="36"/>
      <c r="N147" s="36">
        <f>H147+I147+J147+K147+M147</f>
        <v>0</v>
      </c>
      <c r="O147" s="4"/>
      <c r="P147" s="37"/>
    </row>
    <row r="148" ht="13.5" customHeight="1">
      <c r="A148" s="29"/>
      <c r="B148" s="127" t="s">
        <v>209</v>
      </c>
      <c r="C148" s="31"/>
      <c r="D148" s="31"/>
      <c r="E148" s="31"/>
      <c r="F148" s="23"/>
      <c r="G148" s="33" t="s">
        <v>210</v>
      </c>
      <c r="H148" s="34">
        <v>4211912.13</v>
      </c>
      <c r="I148" s="34">
        <v>1816135.08</v>
      </c>
      <c r="J148" s="36"/>
      <c r="K148" s="38"/>
      <c r="L148" s="36"/>
      <c r="M148" s="36"/>
      <c r="N148" s="36">
        <f t="shared" ref="N148:N152" si="10">SUM(H148:M148)</f>
        <v>6028047.21</v>
      </c>
      <c r="O148" s="4"/>
      <c r="P148" s="37"/>
    </row>
    <row r="149" ht="13.5" customHeight="1">
      <c r="A149" s="29"/>
      <c r="B149" s="111" t="s">
        <v>211</v>
      </c>
      <c r="C149" s="31"/>
      <c r="D149" s="31"/>
      <c r="E149" s="31"/>
      <c r="F149" s="23"/>
      <c r="G149" s="33"/>
      <c r="H149" s="36"/>
      <c r="I149" s="36"/>
      <c r="J149" s="36"/>
      <c r="K149" s="38"/>
      <c r="L149" s="36"/>
      <c r="M149" s="36"/>
      <c r="N149" s="36">
        <f t="shared" si="10"/>
        <v>0</v>
      </c>
      <c r="O149" s="4"/>
      <c r="P149" s="37"/>
    </row>
    <row r="150" ht="15.75" customHeight="1">
      <c r="A150" s="29"/>
      <c r="B150" s="111" t="s">
        <v>212</v>
      </c>
      <c r="C150" s="107"/>
      <c r="D150" s="107"/>
      <c r="E150" s="107"/>
      <c r="F150" s="108"/>
      <c r="G150" s="109"/>
      <c r="H150" s="36"/>
      <c r="I150" s="34">
        <v>669656.0</v>
      </c>
      <c r="J150" s="34">
        <v>202957.0</v>
      </c>
      <c r="K150" s="38"/>
      <c r="L150" s="34">
        <v>69786.0</v>
      </c>
      <c r="M150" s="34">
        <v>170132.0</v>
      </c>
      <c r="N150" s="36">
        <f t="shared" si="10"/>
        <v>1112531</v>
      </c>
      <c r="O150" s="4"/>
      <c r="P150" s="37"/>
    </row>
    <row r="151" ht="15.75" customHeight="1">
      <c r="A151" s="29"/>
      <c r="B151" s="111" t="s">
        <v>213</v>
      </c>
      <c r="C151" s="107"/>
      <c r="D151" s="107"/>
      <c r="E151" s="107"/>
      <c r="F151" s="108"/>
      <c r="G151" s="33" t="s">
        <v>214</v>
      </c>
      <c r="H151" s="120"/>
      <c r="I151" s="128">
        <v>80359.0</v>
      </c>
      <c r="J151" s="34">
        <v>24354.84</v>
      </c>
      <c r="K151" s="38"/>
      <c r="L151" s="34">
        <v>8374.32</v>
      </c>
      <c r="M151" s="34">
        <v>20415.84</v>
      </c>
      <c r="N151" s="36">
        <f t="shared" si="10"/>
        <v>133504</v>
      </c>
      <c r="O151" s="129">
        <f>8809758.95-J38</f>
        <v>8100907.64</v>
      </c>
      <c r="P151" s="37"/>
    </row>
    <row r="152" ht="15.75" customHeight="1">
      <c r="A152" s="29"/>
      <c r="B152" s="130" t="s">
        <v>215</v>
      </c>
      <c r="C152" s="107"/>
      <c r="D152" s="107"/>
      <c r="E152" s="107"/>
      <c r="F152" s="108"/>
      <c r="G152" s="109"/>
      <c r="H152" s="36"/>
      <c r="I152" s="34">
        <v>8034.0</v>
      </c>
      <c r="J152" s="34">
        <v>4059.14</v>
      </c>
      <c r="K152" s="38"/>
      <c r="L152" s="34">
        <v>1395.72</v>
      </c>
      <c r="M152" s="34">
        <v>1654.0</v>
      </c>
      <c r="N152" s="36">
        <f t="shared" si="10"/>
        <v>15142.86</v>
      </c>
      <c r="O152" s="4"/>
      <c r="P152" s="37"/>
    </row>
    <row r="153" ht="15.75" customHeight="1">
      <c r="A153" s="131" t="s">
        <v>216</v>
      </c>
      <c r="B153" s="132"/>
      <c r="C153" s="132"/>
      <c r="D153" s="132"/>
      <c r="E153" s="132"/>
      <c r="F153" s="133"/>
      <c r="G153" s="134"/>
      <c r="H153" s="135">
        <f t="shared" ref="H153:N153" si="11">H145+H140+H108+H107+H38+H4</f>
        <v>17766281.44</v>
      </c>
      <c r="I153" s="135">
        <f t="shared" si="11"/>
        <v>9017117.48</v>
      </c>
      <c r="J153" s="135">
        <f t="shared" si="11"/>
        <v>4833888.7</v>
      </c>
      <c r="K153" s="136">
        <f t="shared" si="11"/>
        <v>3277920.96</v>
      </c>
      <c r="L153" s="135">
        <f t="shared" si="11"/>
        <v>2069920.97</v>
      </c>
      <c r="M153" s="135">
        <f t="shared" si="11"/>
        <v>2629016.49</v>
      </c>
      <c r="N153" s="135">
        <f t="shared" si="11"/>
        <v>39594146.04</v>
      </c>
      <c r="O153" s="4"/>
      <c r="P153" s="137"/>
      <c r="Q153" s="138"/>
    </row>
    <row r="154" ht="15.75" customHeight="1">
      <c r="A154" s="121"/>
      <c r="B154" s="31"/>
      <c r="C154" s="31"/>
      <c r="D154" s="31"/>
      <c r="E154" s="31"/>
      <c r="F154" s="32"/>
      <c r="G154" s="109"/>
      <c r="H154" s="139">
        <f t="shared" ref="H154:N154" si="12">H145+H140+H108+H38+H4</f>
        <v>17766281.44</v>
      </c>
      <c r="I154" s="140">
        <f t="shared" si="12"/>
        <v>9017117.48</v>
      </c>
      <c r="J154" s="140">
        <f t="shared" si="12"/>
        <v>4833888.7</v>
      </c>
      <c r="K154" s="141">
        <f t="shared" si="12"/>
        <v>3277920.96</v>
      </c>
      <c r="L154" s="140">
        <f t="shared" si="12"/>
        <v>2069920.97</v>
      </c>
      <c r="M154" s="140">
        <f t="shared" si="12"/>
        <v>2629016.49</v>
      </c>
      <c r="N154" s="139">
        <f t="shared" si="12"/>
        <v>39594146.04</v>
      </c>
      <c r="O154" s="4"/>
      <c r="P154" s="122"/>
    </row>
    <row r="155" ht="15.75" customHeight="1">
      <c r="A155" s="121" t="s">
        <v>217</v>
      </c>
      <c r="B155" s="31"/>
      <c r="C155" s="31"/>
      <c r="D155" s="31"/>
      <c r="E155" s="31"/>
      <c r="F155" s="32"/>
      <c r="G155" s="109"/>
      <c r="H155" s="142"/>
      <c r="I155" s="143"/>
      <c r="J155" s="143"/>
      <c r="K155" s="117"/>
      <c r="L155" s="143"/>
      <c r="M155" s="143"/>
      <c r="N155" s="143"/>
      <c r="O155" s="4"/>
      <c r="P155" s="122"/>
    </row>
    <row r="156" ht="15.75" customHeight="1">
      <c r="A156" s="21"/>
      <c r="B156" s="56"/>
      <c r="C156" s="56"/>
      <c r="D156" s="31"/>
      <c r="E156" s="31"/>
      <c r="F156" s="23"/>
      <c r="G156" s="144"/>
      <c r="H156" s="25">
        <f t="shared" ref="H156:J156" si="13">SUM(H157:H174)</f>
        <v>4396025</v>
      </c>
      <c r="I156" s="25">
        <f t="shared" si="13"/>
        <v>0</v>
      </c>
      <c r="J156" s="25">
        <f t="shared" si="13"/>
        <v>0</v>
      </c>
      <c r="K156" s="117" t="s">
        <v>218</v>
      </c>
      <c r="L156" s="25"/>
      <c r="M156" s="25">
        <f>SUM(M157:M174)</f>
        <v>0</v>
      </c>
      <c r="N156" s="25">
        <f t="shared" ref="N156:N174" si="14">SUM(H156:M156)</f>
        <v>4396025</v>
      </c>
      <c r="O156" s="4"/>
      <c r="P156" s="28"/>
    </row>
    <row r="157" ht="15.75" customHeight="1">
      <c r="A157" s="68"/>
      <c r="B157" s="145" t="s">
        <v>219</v>
      </c>
      <c r="C157" s="31"/>
      <c r="D157" s="22"/>
      <c r="E157" s="22"/>
      <c r="F157" s="67"/>
      <c r="G157" s="40"/>
      <c r="H157" s="146">
        <v>4396025.0</v>
      </c>
      <c r="I157" s="36"/>
      <c r="J157" s="36"/>
      <c r="K157" s="38"/>
      <c r="L157" s="36"/>
      <c r="M157" s="36"/>
      <c r="N157" s="36">
        <f t="shared" si="14"/>
        <v>4396025</v>
      </c>
      <c r="O157" s="4"/>
      <c r="P157" s="70"/>
    </row>
    <row r="158" ht="15.75" customHeight="1">
      <c r="A158" s="68"/>
      <c r="B158" s="30" t="s">
        <v>220</v>
      </c>
      <c r="C158" s="31"/>
      <c r="D158" s="22"/>
      <c r="E158" s="22"/>
      <c r="F158" s="67"/>
      <c r="G158" s="40"/>
      <c r="H158" s="46"/>
      <c r="I158" s="36"/>
      <c r="J158" s="36"/>
      <c r="K158" s="38"/>
      <c r="L158" s="36"/>
      <c r="M158" s="36"/>
      <c r="N158" s="36">
        <f t="shared" si="14"/>
        <v>0</v>
      </c>
      <c r="O158" s="4"/>
      <c r="P158" s="70"/>
    </row>
    <row r="159" ht="15.75" customHeight="1">
      <c r="A159" s="68"/>
      <c r="B159" s="30" t="s">
        <v>221</v>
      </c>
      <c r="C159" s="31"/>
      <c r="D159" s="22"/>
      <c r="E159" s="22"/>
      <c r="F159" s="67"/>
      <c r="G159" s="40"/>
      <c r="H159" s="46"/>
      <c r="I159" s="36"/>
      <c r="J159" s="36"/>
      <c r="K159" s="38"/>
      <c r="L159" s="36"/>
      <c r="M159" s="36"/>
      <c r="N159" s="36">
        <f t="shared" si="14"/>
        <v>0</v>
      </c>
      <c r="O159" s="4"/>
      <c r="P159" s="70"/>
    </row>
    <row r="160" ht="15.75" customHeight="1">
      <c r="A160" s="68"/>
      <c r="B160" s="30" t="s">
        <v>222</v>
      </c>
      <c r="C160" s="31"/>
      <c r="D160" s="22"/>
      <c r="E160" s="22"/>
      <c r="F160" s="67"/>
      <c r="G160" s="40"/>
      <c r="H160" s="46"/>
      <c r="I160" s="36"/>
      <c r="J160" s="36"/>
      <c r="K160" s="38"/>
      <c r="L160" s="36"/>
      <c r="M160" s="36"/>
      <c r="N160" s="36">
        <f t="shared" si="14"/>
        <v>0</v>
      </c>
      <c r="O160" s="4"/>
      <c r="P160" s="70"/>
    </row>
    <row r="161" ht="15.75" customHeight="1">
      <c r="A161" s="68"/>
      <c r="B161" s="30" t="s">
        <v>223</v>
      </c>
      <c r="C161" s="31"/>
      <c r="D161" s="22"/>
      <c r="E161" s="22"/>
      <c r="F161" s="67"/>
      <c r="G161" s="40"/>
      <c r="H161" s="46"/>
      <c r="I161" s="36"/>
      <c r="J161" s="36"/>
      <c r="K161" s="38"/>
      <c r="L161" s="36"/>
      <c r="M161" s="36"/>
      <c r="N161" s="36">
        <f t="shared" si="14"/>
        <v>0</v>
      </c>
      <c r="O161" s="4"/>
      <c r="P161" s="70"/>
    </row>
    <row r="162" ht="15.75" customHeight="1">
      <c r="A162" s="68"/>
      <c r="B162" s="30" t="s">
        <v>224</v>
      </c>
      <c r="C162" s="31"/>
      <c r="D162" s="22"/>
      <c r="E162" s="22"/>
      <c r="F162" s="67"/>
      <c r="G162" s="40"/>
      <c r="H162" s="46"/>
      <c r="I162" s="36"/>
      <c r="J162" s="36"/>
      <c r="K162" s="38"/>
      <c r="L162" s="36"/>
      <c r="M162" s="36"/>
      <c r="N162" s="36">
        <f t="shared" si="14"/>
        <v>0</v>
      </c>
      <c r="O162" s="4"/>
      <c r="P162" s="70"/>
    </row>
    <row r="163" ht="15.75" customHeight="1">
      <c r="A163" s="68"/>
      <c r="B163" s="30" t="s">
        <v>225</v>
      </c>
      <c r="C163" s="31"/>
      <c r="D163" s="22"/>
      <c r="E163" s="22"/>
      <c r="F163" s="67"/>
      <c r="G163" s="40"/>
      <c r="H163" s="46"/>
      <c r="I163" s="36"/>
      <c r="J163" s="36"/>
      <c r="K163" s="38"/>
      <c r="L163" s="36"/>
      <c r="M163" s="36"/>
      <c r="N163" s="36">
        <f t="shared" si="14"/>
        <v>0</v>
      </c>
      <c r="O163" s="4"/>
      <c r="P163" s="70"/>
    </row>
    <row r="164" ht="15.75" customHeight="1">
      <c r="A164" s="68"/>
      <c r="B164" s="30" t="s">
        <v>226</v>
      </c>
      <c r="C164" s="31"/>
      <c r="D164" s="22"/>
      <c r="E164" s="22"/>
      <c r="F164" s="67"/>
      <c r="G164" s="40"/>
      <c r="H164" s="46"/>
      <c r="I164" s="36"/>
      <c r="J164" s="36"/>
      <c r="K164" s="38"/>
      <c r="L164" s="36"/>
      <c r="M164" s="36"/>
      <c r="N164" s="36">
        <f t="shared" si="14"/>
        <v>0</v>
      </c>
      <c r="O164" s="4"/>
      <c r="P164" s="70"/>
    </row>
    <row r="165" ht="15.75" customHeight="1">
      <c r="A165" s="68"/>
      <c r="B165" s="30" t="s">
        <v>227</v>
      </c>
      <c r="C165" s="31"/>
      <c r="D165" s="22"/>
      <c r="E165" s="22"/>
      <c r="F165" s="67"/>
      <c r="G165" s="40"/>
      <c r="H165" s="46"/>
      <c r="I165" s="36"/>
      <c r="J165" s="36"/>
      <c r="K165" s="38"/>
      <c r="L165" s="36"/>
      <c r="M165" s="36"/>
      <c r="N165" s="36">
        <f t="shared" si="14"/>
        <v>0</v>
      </c>
      <c r="O165" s="4"/>
      <c r="P165" s="70"/>
    </row>
    <row r="166" ht="15.75" customHeight="1">
      <c r="A166" s="68"/>
      <c r="B166" s="145" t="s">
        <v>228</v>
      </c>
      <c r="C166" s="31"/>
      <c r="D166" s="22"/>
      <c r="E166" s="22"/>
      <c r="F166" s="67"/>
      <c r="G166" s="40"/>
      <c r="H166" s="46"/>
      <c r="I166" s="36"/>
      <c r="J166" s="36"/>
      <c r="K166" s="38"/>
      <c r="L166" s="36"/>
      <c r="M166" s="36"/>
      <c r="N166" s="36">
        <f t="shared" si="14"/>
        <v>0</v>
      </c>
      <c r="O166" s="4"/>
      <c r="P166" s="70"/>
    </row>
    <row r="167" ht="15.75" customHeight="1">
      <c r="A167" s="68"/>
      <c r="B167" s="30" t="s">
        <v>107</v>
      </c>
      <c r="C167" s="78"/>
      <c r="D167" s="78"/>
      <c r="E167" s="79"/>
      <c r="F167" s="80"/>
      <c r="G167" s="81"/>
      <c r="H167" s="46"/>
      <c r="I167" s="36"/>
      <c r="J167" s="36"/>
      <c r="K167" s="38"/>
      <c r="L167" s="36"/>
      <c r="M167" s="36"/>
      <c r="N167" s="36">
        <f t="shared" si="14"/>
        <v>0</v>
      </c>
      <c r="O167" s="4"/>
      <c r="P167" s="70"/>
    </row>
    <row r="168" ht="15.75" customHeight="1">
      <c r="A168" s="68"/>
      <c r="B168" s="30" t="s">
        <v>229</v>
      </c>
      <c r="C168" s="78"/>
      <c r="D168" s="78"/>
      <c r="E168" s="79"/>
      <c r="F168" s="80"/>
      <c r="G168" s="147">
        <v>5.020321002E9</v>
      </c>
      <c r="H168" s="46"/>
      <c r="I168" s="36"/>
      <c r="J168" s="36"/>
      <c r="K168" s="38"/>
      <c r="L168" s="36"/>
      <c r="M168" s="36"/>
      <c r="N168" s="36">
        <f t="shared" si="14"/>
        <v>0</v>
      </c>
      <c r="O168" s="4"/>
      <c r="P168" s="70"/>
    </row>
    <row r="169" ht="15.75" customHeight="1">
      <c r="A169" s="68"/>
      <c r="B169" s="30" t="s">
        <v>230</v>
      </c>
      <c r="C169" s="78"/>
      <c r="D169" s="78"/>
      <c r="E169" s="79"/>
      <c r="F169" s="80"/>
      <c r="G169" s="147">
        <v>5.020321003E9</v>
      </c>
      <c r="H169" s="46"/>
      <c r="I169" s="36"/>
      <c r="J169" s="36"/>
      <c r="K169" s="38"/>
      <c r="L169" s="36"/>
      <c r="M169" s="36"/>
      <c r="N169" s="36">
        <f t="shared" si="14"/>
        <v>0</v>
      </c>
      <c r="O169" s="4"/>
      <c r="P169" s="70"/>
    </row>
    <row r="170" ht="15.75" customHeight="1">
      <c r="A170" s="68"/>
      <c r="B170" s="30" t="s">
        <v>231</v>
      </c>
      <c r="C170" s="78"/>
      <c r="D170" s="78"/>
      <c r="E170" s="79"/>
      <c r="F170" s="80"/>
      <c r="G170" s="147"/>
      <c r="H170" s="46"/>
      <c r="I170" s="36"/>
      <c r="J170" s="36"/>
      <c r="K170" s="38"/>
      <c r="L170" s="36"/>
      <c r="M170" s="36"/>
      <c r="N170" s="36">
        <f t="shared" si="14"/>
        <v>0</v>
      </c>
      <c r="O170" s="148"/>
      <c r="P170" s="70"/>
    </row>
    <row r="171" ht="15.75" customHeight="1">
      <c r="A171" s="68"/>
      <c r="B171" s="30" t="s">
        <v>232</v>
      </c>
      <c r="C171" s="78"/>
      <c r="D171" s="78"/>
      <c r="E171" s="79"/>
      <c r="F171" s="80"/>
      <c r="G171" s="147">
        <v>5.020322001E9</v>
      </c>
      <c r="H171" s="46"/>
      <c r="I171" s="36"/>
      <c r="J171" s="36"/>
      <c r="K171" s="38"/>
      <c r="L171" s="36"/>
      <c r="M171" s="36"/>
      <c r="N171" s="36">
        <f t="shared" si="14"/>
        <v>0</v>
      </c>
      <c r="O171" s="4"/>
      <c r="P171" s="70"/>
    </row>
    <row r="172" ht="15.75" customHeight="1">
      <c r="A172" s="68"/>
      <c r="B172" s="30" t="s">
        <v>233</v>
      </c>
      <c r="C172" s="78"/>
      <c r="D172" s="78"/>
      <c r="E172" s="79"/>
      <c r="F172" s="80"/>
      <c r="G172" s="147">
        <v>5.020402E9</v>
      </c>
      <c r="H172" s="46"/>
      <c r="I172" s="36"/>
      <c r="J172" s="36"/>
      <c r="K172" s="38"/>
      <c r="L172" s="36"/>
      <c r="M172" s="36"/>
      <c r="N172" s="36">
        <f t="shared" si="14"/>
        <v>0</v>
      </c>
      <c r="O172" s="4"/>
      <c r="P172" s="70"/>
    </row>
    <row r="173" ht="15.75" customHeight="1">
      <c r="A173" s="68"/>
      <c r="B173" s="30" t="s">
        <v>234</v>
      </c>
      <c r="C173" s="78"/>
      <c r="D173" s="78"/>
      <c r="E173" s="79"/>
      <c r="F173" s="80"/>
      <c r="G173" s="147">
        <v>5.021305002E9</v>
      </c>
      <c r="H173" s="46"/>
      <c r="I173" s="36"/>
      <c r="J173" s="36"/>
      <c r="K173" s="38"/>
      <c r="L173" s="36"/>
      <c r="M173" s="36"/>
      <c r="N173" s="36">
        <f t="shared" si="14"/>
        <v>0</v>
      </c>
      <c r="O173" s="4"/>
      <c r="P173" s="70"/>
    </row>
    <row r="174" ht="15.75" customHeight="1">
      <c r="A174" s="68"/>
      <c r="B174" s="30" t="s">
        <v>235</v>
      </c>
      <c r="C174" s="56"/>
      <c r="D174" s="56"/>
      <c r="E174" s="56"/>
      <c r="F174" s="57"/>
      <c r="G174" s="57">
        <v>5.021307E9</v>
      </c>
      <c r="H174" s="46"/>
      <c r="I174" s="36"/>
      <c r="J174" s="36"/>
      <c r="K174" s="38"/>
      <c r="L174" s="36"/>
      <c r="M174" s="36"/>
      <c r="N174" s="36">
        <f t="shared" si="14"/>
        <v>0</v>
      </c>
      <c r="O174" s="4"/>
      <c r="P174" s="70"/>
    </row>
    <row r="175" ht="15.75" customHeight="1">
      <c r="A175" s="149" t="s">
        <v>236</v>
      </c>
      <c r="B175" s="150"/>
      <c r="C175" s="151"/>
      <c r="D175" s="151"/>
      <c r="E175" s="151"/>
      <c r="F175" s="152"/>
      <c r="G175" s="153"/>
      <c r="H175" s="25">
        <f t="shared" ref="H175:J175" si="15">H156</f>
        <v>4396025</v>
      </c>
      <c r="I175" s="25">
        <f t="shared" si="15"/>
        <v>0</v>
      </c>
      <c r="J175" s="25">
        <f t="shared" si="15"/>
        <v>0</v>
      </c>
      <c r="K175" s="154">
        <v>0.0</v>
      </c>
      <c r="L175" s="25"/>
      <c r="M175" s="25">
        <f t="shared" ref="M175:N175" si="16">+M156</f>
        <v>0</v>
      </c>
      <c r="N175" s="25">
        <f t="shared" si="16"/>
        <v>4396025</v>
      </c>
      <c r="O175" s="4"/>
      <c r="P175" s="155"/>
    </row>
    <row r="176" ht="27.0" customHeight="1">
      <c r="A176" s="156" t="s">
        <v>237</v>
      </c>
      <c r="B176" s="157"/>
      <c r="C176" s="157"/>
      <c r="D176" s="157"/>
      <c r="E176" s="157"/>
      <c r="F176" s="158"/>
      <c r="G176" s="134"/>
      <c r="H176" s="159">
        <f>H175+H153</f>
        <v>22162306.44</v>
      </c>
      <c r="I176" s="159">
        <f t="shared" ref="I176:J176" si="17">I153+I175</f>
        <v>9017117.48</v>
      </c>
      <c r="J176" s="159">
        <f t="shared" si="17"/>
        <v>4833888.7</v>
      </c>
      <c r="K176" s="160">
        <f t="shared" ref="K176:M176" si="18">K175+K153</f>
        <v>3277920.96</v>
      </c>
      <c r="L176" s="159">
        <f t="shared" si="18"/>
        <v>2069920.97</v>
      </c>
      <c r="M176" s="159">
        <f t="shared" si="18"/>
        <v>2629016.49</v>
      </c>
      <c r="N176" s="159">
        <f>SUM(H176:M176)</f>
        <v>43990171.04</v>
      </c>
      <c r="O176" s="4"/>
      <c r="P176" s="161"/>
    </row>
    <row r="177" ht="15.75" customHeight="1">
      <c r="A177" s="4"/>
      <c r="B177" s="4"/>
      <c r="C177" s="4"/>
      <c r="D177" s="4"/>
      <c r="E177" s="4"/>
      <c r="F177" s="4"/>
      <c r="G177" s="162"/>
      <c r="H177" s="163"/>
      <c r="I177" s="163"/>
      <c r="J177" s="163"/>
      <c r="K177" s="164"/>
      <c r="L177" s="163"/>
      <c r="M177" s="163"/>
      <c r="N177" s="165"/>
      <c r="O177" s="4"/>
      <c r="P177" s="148"/>
    </row>
    <row r="178" ht="15.75" customHeight="1">
      <c r="A178" s="4"/>
      <c r="B178" s="4"/>
      <c r="C178" s="4"/>
      <c r="D178" s="4"/>
      <c r="E178" s="4"/>
      <c r="F178" s="4"/>
      <c r="G178" s="4"/>
      <c r="H178" s="46"/>
      <c r="I178" s="46"/>
      <c r="J178" s="166"/>
      <c r="K178" s="167"/>
      <c r="L178" s="46"/>
      <c r="M178" s="46"/>
      <c r="N178" s="46"/>
      <c r="O178" s="4"/>
      <c r="P178" s="148"/>
    </row>
    <row r="179" ht="15.75" customHeight="1">
      <c r="A179" s="4"/>
      <c r="B179" s="4"/>
      <c r="C179" s="4"/>
      <c r="D179" s="4"/>
      <c r="E179" s="4"/>
      <c r="F179" s="4"/>
      <c r="G179" s="4"/>
      <c r="H179" s="4"/>
      <c r="I179" s="4"/>
      <c r="J179" s="166"/>
      <c r="K179" s="168"/>
      <c r="L179" s="129"/>
      <c r="M179" s="4"/>
      <c r="N179" s="4"/>
      <c r="O179" s="4"/>
      <c r="P179" s="169"/>
    </row>
    <row r="180" ht="15.75" customHeight="1">
      <c r="A180" s="4"/>
      <c r="B180" s="170"/>
      <c r="C180" s="171"/>
      <c r="D180" s="171"/>
      <c r="E180" s="171"/>
      <c r="F180" s="171"/>
      <c r="G180" s="171"/>
      <c r="H180" s="172"/>
      <c r="I180" s="173"/>
      <c r="J180" s="174"/>
      <c r="K180" s="175"/>
      <c r="L180" s="4"/>
      <c r="M180" s="129"/>
      <c r="N180" s="129">
        <f>N149</f>
        <v>0</v>
      </c>
      <c r="O180" s="4"/>
      <c r="P180" s="4"/>
    </row>
    <row r="181" ht="15.75" customHeight="1">
      <c r="A181" s="4"/>
      <c r="B181" s="4"/>
      <c r="C181" s="4"/>
      <c r="D181" s="4"/>
      <c r="E181" s="4"/>
      <c r="F181" s="4"/>
      <c r="G181" s="4"/>
      <c r="H181" s="4"/>
      <c r="I181" s="129"/>
      <c r="J181" s="49"/>
      <c r="K181" s="175"/>
      <c r="L181" s="4"/>
      <c r="M181" s="129"/>
      <c r="N181" s="49"/>
      <c r="O181" s="4"/>
      <c r="P181" s="4"/>
    </row>
    <row r="182" ht="15.75" customHeight="1">
      <c r="A182" s="4"/>
      <c r="B182" s="4"/>
      <c r="C182" s="4"/>
      <c r="D182" s="4"/>
      <c r="E182" s="4"/>
      <c r="F182" s="4"/>
      <c r="G182" s="4"/>
      <c r="H182" s="4"/>
      <c r="I182" s="49"/>
      <c r="J182" s="49"/>
      <c r="K182" s="175"/>
      <c r="L182" s="4"/>
      <c r="M182" s="4"/>
      <c r="N182" s="49"/>
      <c r="O182" s="4"/>
      <c r="P182" s="4"/>
    </row>
    <row r="183" ht="15.75" customHeight="1">
      <c r="A183" s="4"/>
      <c r="B183" s="4"/>
      <c r="C183" s="4"/>
      <c r="D183" s="4"/>
      <c r="E183" s="4"/>
      <c r="F183" s="4"/>
      <c r="G183" s="4"/>
      <c r="H183" s="4"/>
      <c r="I183" s="129"/>
      <c r="J183" s="49"/>
      <c r="K183" s="175"/>
      <c r="L183" s="4"/>
      <c r="M183" s="4"/>
      <c r="N183" s="49"/>
      <c r="O183" s="4"/>
      <c r="P183" s="4"/>
    </row>
    <row r="184" ht="15.75" customHeight="1">
      <c r="A184" s="4"/>
      <c r="B184" s="4"/>
      <c r="C184" s="4"/>
      <c r="D184" s="4"/>
      <c r="E184" s="4"/>
      <c r="F184" s="4"/>
      <c r="G184" s="4"/>
      <c r="H184" s="4"/>
      <c r="I184" s="4"/>
      <c r="J184" s="49"/>
      <c r="K184" s="175"/>
      <c r="L184" s="4"/>
      <c r="M184" s="4"/>
      <c r="N184" s="4"/>
      <c r="O184" s="4"/>
      <c r="P184" s="4"/>
    </row>
    <row r="185" ht="15.75" customHeight="1">
      <c r="A185" s="4"/>
      <c r="B185" s="4"/>
      <c r="C185" s="4"/>
      <c r="D185" s="4"/>
      <c r="E185" s="4"/>
      <c r="F185" s="4"/>
      <c r="G185" s="4"/>
      <c r="H185" s="4"/>
      <c r="I185" s="4"/>
      <c r="J185" s="49"/>
      <c r="K185" s="175"/>
      <c r="L185" s="4"/>
      <c r="M185" s="4"/>
      <c r="N185" s="4"/>
      <c r="O185" s="4"/>
      <c r="P185" s="4"/>
    </row>
    <row r="186" ht="15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175"/>
      <c r="L186" s="4"/>
      <c r="M186" s="4"/>
      <c r="N186" s="4"/>
      <c r="O186" s="4"/>
      <c r="P186" s="4"/>
    </row>
    <row r="187" ht="15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175"/>
      <c r="L187" s="4"/>
      <c r="M187" s="4"/>
      <c r="N187" s="4"/>
      <c r="O187" s="4"/>
      <c r="P187" s="4"/>
    </row>
    <row r="188" ht="15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175"/>
      <c r="L188" s="4"/>
      <c r="M188" s="4"/>
      <c r="N188" s="4"/>
      <c r="O188" s="4"/>
      <c r="P188" s="4"/>
    </row>
    <row r="189" ht="15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175"/>
      <c r="L189" s="4"/>
      <c r="M189" s="4"/>
      <c r="N189" s="4"/>
      <c r="O189" s="4"/>
      <c r="P189" s="4"/>
    </row>
    <row r="190" ht="15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175"/>
      <c r="L190" s="4"/>
      <c r="M190" s="4"/>
      <c r="N190" s="4"/>
      <c r="O190" s="4"/>
      <c r="P190" s="4"/>
    </row>
    <row r="191" ht="15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175"/>
      <c r="L191" s="4"/>
      <c r="M191" s="4"/>
      <c r="N191" s="4"/>
      <c r="O191" s="4"/>
      <c r="P191" s="4"/>
    </row>
    <row r="192" ht="15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175"/>
      <c r="L192" s="4"/>
      <c r="M192" s="4"/>
      <c r="N192" s="4"/>
      <c r="O192" s="4"/>
      <c r="P192" s="4"/>
    </row>
    <row r="193" ht="15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175"/>
      <c r="L193" s="4"/>
      <c r="M193" s="4"/>
      <c r="N193" s="4"/>
      <c r="O193" s="4"/>
      <c r="P193" s="4"/>
    </row>
    <row r="194" ht="15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175"/>
      <c r="L194" s="4"/>
      <c r="M194" s="4"/>
      <c r="N194" s="4"/>
      <c r="O194" s="4"/>
      <c r="P194" s="4"/>
    </row>
    <row r="195" ht="15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175"/>
      <c r="L195" s="4"/>
      <c r="M195" s="4"/>
      <c r="N195" s="4"/>
      <c r="O195" s="4"/>
      <c r="P195" s="4"/>
    </row>
    <row r="196" ht="15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175"/>
      <c r="L196" s="4"/>
      <c r="M196" s="4"/>
      <c r="N196" s="4"/>
      <c r="O196" s="4"/>
      <c r="P196" s="4"/>
    </row>
    <row r="197" ht="15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175"/>
      <c r="L197" s="4"/>
      <c r="M197" s="4"/>
      <c r="N197" s="4"/>
      <c r="O197" s="4"/>
      <c r="P197" s="4"/>
    </row>
    <row r="198" ht="15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175"/>
      <c r="L198" s="4"/>
      <c r="M198" s="4"/>
      <c r="N198" s="4"/>
      <c r="O198" s="4"/>
      <c r="P198" s="4"/>
    </row>
    <row r="199" ht="15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175"/>
      <c r="L199" s="4"/>
      <c r="M199" s="4"/>
      <c r="N199" s="4"/>
      <c r="O199" s="4"/>
      <c r="P199" s="4"/>
    </row>
    <row r="200" ht="15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175"/>
      <c r="L200" s="4"/>
      <c r="M200" s="4"/>
      <c r="N200" s="4"/>
      <c r="O200" s="4"/>
      <c r="P200" s="4"/>
    </row>
    <row r="201" ht="15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175"/>
      <c r="L201" s="4"/>
      <c r="M201" s="4"/>
      <c r="N201" s="4"/>
      <c r="O201" s="4"/>
      <c r="P201" s="4"/>
    </row>
    <row r="202" ht="15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175"/>
      <c r="L202" s="4"/>
      <c r="M202" s="4"/>
      <c r="N202" s="4"/>
      <c r="O202" s="4"/>
      <c r="P202" s="4"/>
    </row>
    <row r="203" ht="15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175"/>
      <c r="L203" s="4"/>
      <c r="M203" s="4"/>
      <c r="N203" s="4"/>
      <c r="O203" s="4"/>
      <c r="P203" s="4"/>
    </row>
    <row r="204" ht="15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175"/>
      <c r="L204" s="4"/>
      <c r="M204" s="4"/>
      <c r="N204" s="4"/>
      <c r="O204" s="4"/>
      <c r="P204" s="4"/>
    </row>
    <row r="205" ht="15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175"/>
      <c r="L205" s="4"/>
      <c r="M205" s="4"/>
      <c r="N205" s="4"/>
      <c r="O205" s="4"/>
      <c r="P205" s="4"/>
    </row>
    <row r="206" ht="15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175"/>
      <c r="L206" s="4"/>
      <c r="M206" s="4"/>
      <c r="N206" s="4"/>
      <c r="O206" s="4"/>
      <c r="P206" s="4"/>
    </row>
    <row r="207" ht="15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175"/>
      <c r="L207" s="4"/>
      <c r="M207" s="4"/>
      <c r="N207" s="4"/>
      <c r="O207" s="4"/>
      <c r="P207" s="4"/>
    </row>
    <row r="208" ht="15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175"/>
      <c r="L208" s="4"/>
      <c r="M208" s="4"/>
      <c r="N208" s="4"/>
      <c r="O208" s="4"/>
      <c r="P208" s="4"/>
    </row>
    <row r="209" ht="15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175"/>
      <c r="L209" s="4"/>
      <c r="M209" s="4"/>
      <c r="N209" s="4"/>
      <c r="O209" s="4"/>
      <c r="P209" s="4"/>
    </row>
    <row r="210" ht="15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175"/>
      <c r="L210" s="4"/>
      <c r="M210" s="4"/>
      <c r="N210" s="4"/>
      <c r="O210" s="4"/>
      <c r="P210" s="4"/>
    </row>
    <row r="211" ht="15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175"/>
      <c r="L211" s="4"/>
      <c r="M211" s="4"/>
      <c r="N211" s="4"/>
      <c r="O211" s="4"/>
      <c r="P211" s="4"/>
    </row>
    <row r="212" ht="15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175"/>
      <c r="L212" s="4"/>
      <c r="M212" s="4"/>
      <c r="N212" s="4"/>
      <c r="O212" s="4"/>
      <c r="P212" s="4"/>
    </row>
    <row r="213" ht="15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175"/>
      <c r="L213" s="4"/>
      <c r="M213" s="4"/>
      <c r="N213" s="4"/>
      <c r="O213" s="4"/>
      <c r="P213" s="4"/>
    </row>
    <row r="214" ht="15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175"/>
      <c r="L214" s="4"/>
      <c r="M214" s="4"/>
      <c r="N214" s="4"/>
      <c r="O214" s="4"/>
      <c r="P214" s="4"/>
    </row>
    <row r="215" ht="15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175"/>
      <c r="L215" s="4"/>
      <c r="M215" s="4"/>
      <c r="N215" s="4"/>
      <c r="O215" s="4"/>
      <c r="P215" s="4"/>
    </row>
    <row r="216" ht="15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175"/>
      <c r="L216" s="4"/>
      <c r="M216" s="4"/>
      <c r="N216" s="4"/>
      <c r="O216" s="4"/>
      <c r="P216" s="4"/>
    </row>
    <row r="217" ht="15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175"/>
      <c r="L217" s="4"/>
      <c r="M217" s="4"/>
      <c r="N217" s="4"/>
      <c r="O217" s="4"/>
      <c r="P217" s="4"/>
    </row>
    <row r="218" ht="15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175"/>
      <c r="L218" s="4"/>
      <c r="M218" s="4"/>
      <c r="N218" s="4"/>
      <c r="O218" s="4"/>
      <c r="P218" s="4"/>
    </row>
    <row r="219" ht="15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175"/>
      <c r="L219" s="4"/>
      <c r="M219" s="4"/>
      <c r="N219" s="4"/>
      <c r="O219" s="4"/>
      <c r="P219" s="4"/>
    </row>
    <row r="220" ht="15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175"/>
      <c r="L220" s="4"/>
      <c r="M220" s="4"/>
      <c r="N220" s="4"/>
      <c r="O220" s="4"/>
      <c r="P220" s="4"/>
    </row>
    <row r="221" ht="15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175"/>
      <c r="L221" s="4"/>
      <c r="M221" s="4"/>
      <c r="N221" s="4"/>
      <c r="O221" s="4"/>
      <c r="P221" s="4"/>
    </row>
    <row r="222" ht="15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175"/>
      <c r="L222" s="4"/>
      <c r="M222" s="4"/>
      <c r="N222" s="4"/>
      <c r="O222" s="4"/>
      <c r="P222" s="4"/>
    </row>
    <row r="223" ht="15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175"/>
      <c r="L223" s="4"/>
      <c r="M223" s="4"/>
      <c r="N223" s="4"/>
      <c r="O223" s="4"/>
      <c r="P223" s="4"/>
    </row>
    <row r="224" ht="15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175"/>
      <c r="L224" s="4"/>
      <c r="M224" s="4"/>
      <c r="N224" s="4"/>
      <c r="O224" s="4"/>
      <c r="P224" s="4"/>
    </row>
    <row r="225" ht="15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175"/>
      <c r="L225" s="4"/>
      <c r="M225" s="4"/>
      <c r="N225" s="4"/>
      <c r="O225" s="4"/>
      <c r="P225" s="4"/>
    </row>
    <row r="226" ht="15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175"/>
      <c r="L226" s="4"/>
      <c r="M226" s="4"/>
      <c r="N226" s="4"/>
      <c r="O226" s="4"/>
      <c r="P226" s="4"/>
    </row>
    <row r="227" ht="15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175"/>
      <c r="L227" s="4"/>
      <c r="M227" s="4"/>
      <c r="N227" s="4"/>
      <c r="O227" s="4"/>
      <c r="P227" s="4"/>
    </row>
    <row r="228" ht="15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175"/>
      <c r="L228" s="4"/>
      <c r="M228" s="4"/>
      <c r="N228" s="4"/>
      <c r="O228" s="4"/>
      <c r="P228" s="4"/>
    </row>
    <row r="229" ht="15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175"/>
      <c r="L229" s="4"/>
      <c r="M229" s="4"/>
      <c r="N229" s="4"/>
      <c r="O229" s="4"/>
      <c r="P229" s="4"/>
    </row>
    <row r="230" ht="15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175"/>
      <c r="L230" s="4"/>
      <c r="M230" s="4"/>
      <c r="N230" s="4"/>
      <c r="O230" s="4"/>
      <c r="P230" s="4"/>
    </row>
    <row r="231" ht="15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175"/>
      <c r="L231" s="4"/>
      <c r="M231" s="4"/>
      <c r="N231" s="4"/>
      <c r="O231" s="4"/>
      <c r="P231" s="4"/>
    </row>
    <row r="232" ht="15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175"/>
      <c r="L232" s="4"/>
      <c r="M232" s="4"/>
      <c r="N232" s="4"/>
      <c r="O232" s="4"/>
      <c r="P232" s="4"/>
    </row>
    <row r="233" ht="15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175"/>
      <c r="L233" s="4"/>
      <c r="M233" s="4"/>
      <c r="N233" s="4"/>
      <c r="O233" s="4"/>
      <c r="P233" s="4"/>
    </row>
    <row r="234" ht="15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175"/>
      <c r="L234" s="4"/>
      <c r="M234" s="4"/>
      <c r="N234" s="4"/>
      <c r="O234" s="4"/>
      <c r="P234" s="4"/>
    </row>
    <row r="235" ht="15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175"/>
      <c r="L235" s="4"/>
      <c r="M235" s="4"/>
      <c r="N235" s="4"/>
      <c r="O235" s="4"/>
      <c r="P235" s="4"/>
    </row>
    <row r="236" ht="15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175"/>
      <c r="L236" s="4"/>
      <c r="M236" s="4"/>
      <c r="N236" s="4"/>
      <c r="O236" s="4"/>
      <c r="P236" s="4"/>
    </row>
    <row r="237" ht="15.7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175"/>
      <c r="L237" s="4"/>
      <c r="M237" s="4"/>
      <c r="N237" s="4"/>
      <c r="O237" s="4"/>
      <c r="P237" s="4"/>
    </row>
    <row r="238" ht="15.7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175"/>
      <c r="L238" s="4"/>
      <c r="M238" s="4"/>
      <c r="N238" s="4"/>
      <c r="O238" s="4"/>
      <c r="P238" s="4"/>
    </row>
    <row r="239" ht="15.7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175"/>
      <c r="L239" s="4"/>
      <c r="M239" s="4"/>
      <c r="N239" s="4"/>
      <c r="O239" s="4"/>
      <c r="P239" s="4"/>
    </row>
    <row r="240" ht="15.7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175"/>
      <c r="L240" s="4"/>
      <c r="M240" s="4"/>
      <c r="N240" s="4"/>
      <c r="O240" s="4"/>
      <c r="P240" s="4"/>
    </row>
    <row r="241" ht="15.7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175"/>
      <c r="L241" s="4"/>
      <c r="M241" s="4"/>
      <c r="N241" s="4"/>
      <c r="O241" s="4"/>
      <c r="P241" s="4"/>
    </row>
    <row r="242" ht="15.7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175"/>
      <c r="L242" s="4"/>
      <c r="M242" s="4"/>
      <c r="N242" s="4"/>
      <c r="O242" s="4"/>
      <c r="P242" s="4"/>
    </row>
    <row r="243" ht="15.7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175"/>
      <c r="L243" s="4"/>
      <c r="M243" s="4"/>
      <c r="N243" s="4"/>
      <c r="O243" s="4"/>
      <c r="P243" s="4"/>
    </row>
    <row r="244" ht="15.7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175"/>
      <c r="L244" s="4"/>
      <c r="M244" s="4"/>
      <c r="N244" s="4"/>
      <c r="O244" s="4"/>
      <c r="P244" s="4"/>
    </row>
    <row r="245" ht="15.7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175"/>
      <c r="L245" s="4"/>
      <c r="M245" s="4"/>
      <c r="N245" s="4"/>
      <c r="O245" s="4"/>
      <c r="P245" s="4"/>
    </row>
    <row r="246" ht="15.7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175"/>
      <c r="L246" s="4"/>
      <c r="M246" s="4"/>
      <c r="N246" s="4"/>
      <c r="O246" s="4"/>
      <c r="P246" s="4"/>
    </row>
    <row r="247" ht="15.7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175"/>
      <c r="L247" s="4"/>
      <c r="M247" s="4"/>
      <c r="N247" s="4"/>
      <c r="O247" s="4"/>
      <c r="P247" s="4"/>
    </row>
    <row r="248" ht="15.7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175"/>
      <c r="L248" s="4"/>
      <c r="M248" s="4"/>
      <c r="N248" s="4"/>
      <c r="O248" s="4"/>
      <c r="P248" s="4"/>
    </row>
    <row r="249" ht="15.7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175"/>
      <c r="L249" s="4"/>
      <c r="M249" s="4"/>
      <c r="N249" s="4"/>
      <c r="O249" s="4"/>
      <c r="P249" s="4"/>
    </row>
    <row r="250" ht="15.7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175"/>
      <c r="L250" s="4"/>
      <c r="M250" s="4"/>
      <c r="N250" s="4"/>
      <c r="O250" s="4"/>
      <c r="P250" s="4"/>
    </row>
    <row r="251" ht="15.7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175"/>
      <c r="L251" s="4"/>
      <c r="M251" s="4"/>
      <c r="N251" s="4"/>
      <c r="O251" s="4"/>
      <c r="P251" s="4"/>
    </row>
    <row r="252" ht="15.7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175"/>
      <c r="L252" s="4"/>
      <c r="M252" s="4"/>
      <c r="N252" s="4"/>
      <c r="O252" s="4"/>
      <c r="P252" s="4"/>
    </row>
    <row r="253" ht="15.7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175"/>
      <c r="L253" s="4"/>
      <c r="M253" s="4"/>
      <c r="N253" s="4"/>
      <c r="O253" s="4"/>
      <c r="P253" s="4"/>
    </row>
    <row r="254" ht="15.7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175"/>
      <c r="L254" s="4"/>
      <c r="M254" s="4"/>
      <c r="N254" s="4"/>
      <c r="O254" s="4"/>
      <c r="P254" s="4"/>
    </row>
    <row r="255" ht="15.7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175"/>
      <c r="L255" s="4"/>
      <c r="M255" s="4"/>
      <c r="N255" s="4"/>
      <c r="O255" s="4"/>
      <c r="P255" s="4"/>
    </row>
    <row r="256" ht="15.7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175"/>
      <c r="L256" s="4"/>
      <c r="M256" s="4"/>
      <c r="N256" s="4"/>
      <c r="O256" s="4"/>
      <c r="P256" s="4"/>
    </row>
    <row r="257" ht="15.7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175"/>
      <c r="L257" s="4"/>
      <c r="M257" s="4"/>
      <c r="N257" s="4"/>
      <c r="O257" s="4"/>
      <c r="P257" s="4"/>
    </row>
    <row r="258" ht="15.7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175"/>
      <c r="L258" s="4"/>
      <c r="M258" s="4"/>
      <c r="N258" s="4"/>
      <c r="O258" s="4"/>
      <c r="P258" s="4"/>
    </row>
    <row r="259" ht="15.7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175"/>
      <c r="L259" s="4"/>
      <c r="M259" s="4"/>
      <c r="N259" s="4"/>
      <c r="O259" s="4"/>
      <c r="P259" s="4"/>
    </row>
    <row r="260" ht="15.7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175"/>
      <c r="L260" s="4"/>
      <c r="M260" s="4"/>
      <c r="N260" s="4"/>
      <c r="O260" s="4"/>
      <c r="P260" s="4"/>
    </row>
    <row r="261" ht="15.7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175"/>
      <c r="L261" s="4"/>
      <c r="M261" s="4"/>
      <c r="N261" s="4"/>
      <c r="O261" s="4"/>
      <c r="P261" s="4"/>
    </row>
    <row r="262" ht="15.7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175"/>
      <c r="L262" s="4"/>
      <c r="M262" s="4"/>
      <c r="N262" s="4"/>
      <c r="O262" s="4"/>
      <c r="P262" s="4"/>
    </row>
    <row r="263" ht="15.7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175"/>
      <c r="L263" s="4"/>
      <c r="M263" s="4"/>
      <c r="N263" s="4"/>
      <c r="O263" s="4"/>
      <c r="P263" s="4"/>
    </row>
    <row r="264" ht="15.7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175"/>
      <c r="L264" s="4"/>
      <c r="M264" s="4"/>
      <c r="N264" s="4"/>
      <c r="O264" s="4"/>
      <c r="P264" s="4"/>
    </row>
    <row r="265" ht="15.7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175"/>
      <c r="L265" s="4"/>
      <c r="M265" s="4"/>
      <c r="N265" s="4"/>
      <c r="O265" s="4"/>
      <c r="P265" s="4"/>
    </row>
    <row r="266" ht="15.7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175"/>
      <c r="L266" s="4"/>
      <c r="M266" s="4"/>
      <c r="N266" s="4"/>
      <c r="O266" s="4"/>
      <c r="P266" s="4"/>
    </row>
    <row r="267" ht="15.7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175"/>
      <c r="L267" s="4"/>
      <c r="M267" s="4"/>
      <c r="N267" s="4"/>
      <c r="O267" s="4"/>
      <c r="P267" s="4"/>
    </row>
    <row r="268" ht="15.7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175"/>
      <c r="L268" s="4"/>
      <c r="M268" s="4"/>
      <c r="N268" s="4"/>
      <c r="O268" s="4"/>
      <c r="P268" s="4"/>
    </row>
    <row r="269" ht="15.7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175"/>
      <c r="L269" s="4"/>
      <c r="M269" s="4"/>
      <c r="N269" s="4"/>
      <c r="O269" s="4"/>
      <c r="P269" s="4"/>
    </row>
    <row r="270" ht="15.7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175"/>
      <c r="L270" s="4"/>
      <c r="M270" s="4"/>
      <c r="N270" s="4"/>
      <c r="O270" s="4"/>
      <c r="P270" s="4"/>
    </row>
    <row r="271" ht="15.7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175"/>
      <c r="L271" s="4"/>
      <c r="M271" s="4"/>
      <c r="N271" s="4"/>
      <c r="O271" s="4"/>
      <c r="P271" s="4"/>
    </row>
    <row r="272" ht="15.7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175"/>
      <c r="L272" s="4"/>
      <c r="M272" s="4"/>
      <c r="N272" s="4"/>
      <c r="O272" s="4"/>
      <c r="P272" s="4"/>
    </row>
    <row r="273" ht="15.7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175"/>
      <c r="L273" s="4"/>
      <c r="M273" s="4"/>
      <c r="N273" s="4"/>
      <c r="O273" s="4"/>
      <c r="P273" s="4"/>
    </row>
    <row r="274" ht="15.7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175"/>
      <c r="L274" s="4"/>
      <c r="M274" s="4"/>
      <c r="N274" s="4"/>
      <c r="O274" s="4"/>
      <c r="P274" s="4"/>
    </row>
    <row r="275" ht="15.7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175"/>
      <c r="L275" s="4"/>
      <c r="M275" s="4"/>
      <c r="N275" s="4"/>
      <c r="O275" s="4"/>
      <c r="P275" s="4"/>
    </row>
    <row r="276" ht="15.7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175"/>
      <c r="L276" s="4"/>
      <c r="M276" s="4"/>
      <c r="N276" s="4"/>
      <c r="O276" s="4"/>
      <c r="P276" s="4"/>
    </row>
    <row r="277" ht="15.7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175"/>
      <c r="L277" s="4"/>
      <c r="M277" s="4"/>
      <c r="N277" s="4"/>
      <c r="O277" s="4"/>
      <c r="P277" s="4"/>
    </row>
    <row r="278" ht="15.7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175"/>
      <c r="L278" s="4"/>
      <c r="M278" s="4"/>
      <c r="N278" s="4"/>
      <c r="O278" s="4"/>
      <c r="P278" s="4"/>
    </row>
    <row r="279" ht="15.7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175"/>
      <c r="L279" s="4"/>
      <c r="M279" s="4"/>
      <c r="N279" s="4"/>
      <c r="O279" s="4"/>
      <c r="P279" s="4"/>
    </row>
    <row r="280" ht="15.7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175"/>
      <c r="L280" s="4"/>
      <c r="M280" s="4"/>
      <c r="N280" s="4"/>
      <c r="O280" s="4"/>
      <c r="P280" s="4"/>
    </row>
    <row r="281" ht="15.7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175"/>
      <c r="L281" s="4"/>
      <c r="M281" s="4"/>
      <c r="N281" s="4"/>
      <c r="O281" s="4"/>
      <c r="P281" s="4"/>
    </row>
    <row r="282" ht="15.7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175"/>
      <c r="L282" s="4"/>
      <c r="M282" s="4"/>
      <c r="N282" s="4"/>
      <c r="O282" s="4"/>
      <c r="P282" s="4"/>
    </row>
    <row r="283" ht="15.7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175"/>
      <c r="L283" s="4"/>
      <c r="M283" s="4"/>
      <c r="N283" s="4"/>
      <c r="O283" s="4"/>
      <c r="P283" s="4"/>
    </row>
    <row r="284" ht="15.7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175"/>
      <c r="L284" s="4"/>
      <c r="M284" s="4"/>
      <c r="N284" s="4"/>
      <c r="O284" s="4"/>
      <c r="P284" s="4"/>
    </row>
    <row r="285" ht="15.7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175"/>
      <c r="L285" s="4"/>
      <c r="M285" s="4"/>
      <c r="N285" s="4"/>
      <c r="O285" s="4"/>
      <c r="P285" s="4"/>
    </row>
    <row r="286" ht="15.7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175"/>
      <c r="L286" s="4"/>
      <c r="M286" s="4"/>
      <c r="N286" s="4"/>
      <c r="O286" s="4"/>
      <c r="P286" s="4"/>
    </row>
    <row r="287" ht="15.7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175"/>
      <c r="L287" s="4"/>
      <c r="M287" s="4"/>
      <c r="N287" s="4"/>
      <c r="O287" s="4"/>
      <c r="P287" s="4"/>
    </row>
    <row r="288" ht="15.7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175"/>
      <c r="L288" s="4"/>
      <c r="M288" s="4"/>
      <c r="N288" s="4"/>
      <c r="O288" s="4"/>
      <c r="P288" s="4"/>
    </row>
    <row r="289" ht="15.7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175"/>
      <c r="L289" s="4"/>
      <c r="M289" s="4"/>
      <c r="N289" s="4"/>
      <c r="O289" s="4"/>
      <c r="P289" s="4"/>
    </row>
    <row r="290" ht="15.7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175"/>
      <c r="L290" s="4"/>
      <c r="M290" s="4"/>
      <c r="N290" s="4"/>
      <c r="O290" s="4"/>
      <c r="P290" s="4"/>
    </row>
    <row r="291" ht="15.7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175"/>
      <c r="L291" s="4"/>
      <c r="M291" s="4"/>
      <c r="N291" s="4"/>
      <c r="O291" s="4"/>
      <c r="P291" s="4"/>
    </row>
    <row r="292" ht="15.7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175"/>
      <c r="L292" s="4"/>
      <c r="M292" s="4"/>
      <c r="N292" s="4"/>
      <c r="O292" s="4"/>
      <c r="P292" s="4"/>
    </row>
    <row r="293" ht="15.7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175"/>
      <c r="L293" s="4"/>
      <c r="M293" s="4"/>
      <c r="N293" s="4"/>
      <c r="O293" s="4"/>
      <c r="P293" s="4"/>
    </row>
    <row r="294" ht="15.7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175"/>
      <c r="L294" s="4"/>
      <c r="M294" s="4"/>
      <c r="N294" s="4"/>
      <c r="O294" s="4"/>
      <c r="P294" s="4"/>
    </row>
    <row r="295" ht="15.7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175"/>
      <c r="L295" s="4"/>
      <c r="M295" s="4"/>
      <c r="N295" s="4"/>
      <c r="O295" s="4"/>
      <c r="P295" s="4"/>
    </row>
    <row r="296" ht="15.7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175"/>
      <c r="L296" s="4"/>
      <c r="M296" s="4"/>
      <c r="N296" s="4"/>
      <c r="O296" s="4"/>
      <c r="P296" s="4"/>
    </row>
    <row r="297" ht="15.7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175"/>
      <c r="L297" s="4"/>
      <c r="M297" s="4"/>
      <c r="N297" s="4"/>
      <c r="O297" s="4"/>
      <c r="P297" s="4"/>
    </row>
    <row r="298" ht="15.7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175"/>
      <c r="L298" s="4"/>
      <c r="M298" s="4"/>
      <c r="N298" s="4"/>
      <c r="O298" s="4"/>
      <c r="P298" s="4"/>
    </row>
    <row r="299" ht="15.7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175"/>
      <c r="L299" s="4"/>
      <c r="M299" s="4"/>
      <c r="N299" s="4"/>
      <c r="O299" s="4"/>
      <c r="P299" s="4"/>
    </row>
    <row r="300" ht="15.7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175"/>
      <c r="L300" s="4"/>
      <c r="M300" s="4"/>
      <c r="N300" s="4"/>
      <c r="O300" s="4"/>
      <c r="P300" s="4"/>
    </row>
    <row r="301" ht="15.7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175"/>
      <c r="L301" s="4"/>
      <c r="M301" s="4"/>
      <c r="N301" s="4"/>
      <c r="O301" s="4"/>
      <c r="P301" s="4"/>
    </row>
    <row r="302" ht="15.7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175"/>
      <c r="L302" s="4"/>
      <c r="M302" s="4"/>
      <c r="N302" s="4"/>
      <c r="O302" s="4"/>
      <c r="P302" s="4"/>
    </row>
    <row r="303" ht="15.7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175"/>
      <c r="L303" s="4"/>
      <c r="M303" s="4"/>
      <c r="N303" s="4"/>
      <c r="O303" s="4"/>
      <c r="P303" s="4"/>
    </row>
    <row r="304" ht="15.7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175"/>
      <c r="L304" s="4"/>
      <c r="M304" s="4"/>
      <c r="N304" s="4"/>
      <c r="O304" s="4"/>
      <c r="P304" s="4"/>
    </row>
    <row r="305" ht="15.7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175"/>
      <c r="L305" s="4"/>
      <c r="M305" s="4"/>
      <c r="N305" s="4"/>
      <c r="O305" s="4"/>
      <c r="P305" s="4"/>
    </row>
    <row r="306" ht="15.7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175"/>
      <c r="L306" s="4"/>
      <c r="M306" s="4"/>
      <c r="N306" s="4"/>
      <c r="O306" s="4"/>
      <c r="P306" s="4"/>
    </row>
    <row r="307" ht="15.7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175"/>
      <c r="L307" s="4"/>
      <c r="M307" s="4"/>
      <c r="N307" s="4"/>
      <c r="O307" s="4"/>
      <c r="P307" s="4"/>
    </row>
    <row r="308" ht="15.7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175"/>
      <c r="L308" s="4"/>
      <c r="M308" s="4"/>
      <c r="N308" s="4"/>
      <c r="O308" s="4"/>
      <c r="P308" s="4"/>
    </row>
    <row r="309" ht="15.7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175"/>
      <c r="L309" s="4"/>
      <c r="M309" s="4"/>
      <c r="N309" s="4"/>
      <c r="O309" s="4"/>
      <c r="P309" s="4"/>
    </row>
    <row r="310" ht="15.7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175"/>
      <c r="L310" s="4"/>
      <c r="M310" s="4"/>
      <c r="N310" s="4"/>
      <c r="O310" s="4"/>
      <c r="P310" s="4"/>
    </row>
    <row r="311" ht="15.7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175"/>
      <c r="L311" s="4"/>
      <c r="M311" s="4"/>
      <c r="N311" s="4"/>
      <c r="O311" s="4"/>
      <c r="P311" s="4"/>
    </row>
    <row r="312" ht="15.7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175"/>
      <c r="L312" s="4"/>
      <c r="M312" s="4"/>
      <c r="N312" s="4"/>
      <c r="O312" s="4"/>
      <c r="P312" s="4"/>
    </row>
    <row r="313" ht="15.7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175"/>
      <c r="L313" s="4"/>
      <c r="M313" s="4"/>
      <c r="N313" s="4"/>
      <c r="O313" s="4"/>
      <c r="P313" s="4"/>
    </row>
    <row r="314" ht="15.7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175"/>
      <c r="L314" s="4"/>
      <c r="M314" s="4"/>
      <c r="N314" s="4"/>
      <c r="O314" s="4"/>
      <c r="P314" s="4"/>
    </row>
    <row r="315" ht="15.7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175"/>
      <c r="L315" s="4"/>
      <c r="M315" s="4"/>
      <c r="N315" s="4"/>
      <c r="O315" s="4"/>
      <c r="P315" s="4"/>
    </row>
    <row r="316" ht="15.7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175"/>
      <c r="L316" s="4"/>
      <c r="M316" s="4"/>
      <c r="N316" s="4"/>
      <c r="O316" s="4"/>
      <c r="P316" s="4"/>
    </row>
    <row r="317" ht="15.7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175"/>
      <c r="L317" s="4"/>
      <c r="M317" s="4"/>
      <c r="N317" s="4"/>
      <c r="O317" s="4"/>
      <c r="P317" s="4"/>
    </row>
    <row r="318" ht="15.7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175"/>
      <c r="L318" s="4"/>
      <c r="M318" s="4"/>
      <c r="N318" s="4"/>
      <c r="O318" s="4"/>
      <c r="P318" s="4"/>
    </row>
    <row r="319" ht="15.7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175"/>
      <c r="L319" s="4"/>
      <c r="M319" s="4"/>
      <c r="N319" s="4"/>
      <c r="O319" s="4"/>
      <c r="P319" s="4"/>
    </row>
    <row r="320" ht="15.7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175"/>
      <c r="L320" s="4"/>
      <c r="M320" s="4"/>
      <c r="N320" s="4"/>
      <c r="O320" s="4"/>
      <c r="P320" s="4"/>
    </row>
    <row r="321" ht="15.7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175"/>
      <c r="L321" s="4"/>
      <c r="M321" s="4"/>
      <c r="N321" s="4"/>
      <c r="O321" s="4"/>
      <c r="P321" s="4"/>
    </row>
    <row r="322" ht="15.7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175"/>
      <c r="L322" s="4"/>
      <c r="M322" s="4"/>
      <c r="N322" s="4"/>
      <c r="O322" s="4"/>
      <c r="P322" s="4"/>
    </row>
    <row r="323" ht="15.7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175"/>
      <c r="L323" s="4"/>
      <c r="M323" s="4"/>
      <c r="N323" s="4"/>
      <c r="O323" s="4"/>
      <c r="P323" s="4"/>
    </row>
    <row r="324" ht="15.7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175"/>
      <c r="L324" s="4"/>
      <c r="M324" s="4"/>
      <c r="N324" s="4"/>
      <c r="O324" s="4"/>
      <c r="P324" s="4"/>
    </row>
    <row r="325" ht="15.7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175"/>
      <c r="L325" s="4"/>
      <c r="M325" s="4"/>
      <c r="N325" s="4"/>
      <c r="O325" s="4"/>
      <c r="P325" s="4"/>
    </row>
    <row r="326" ht="15.7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175"/>
      <c r="L326" s="4"/>
      <c r="M326" s="4"/>
      <c r="N326" s="4"/>
      <c r="O326" s="4"/>
      <c r="P326" s="4"/>
    </row>
    <row r="327" ht="15.7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175"/>
      <c r="L327" s="4"/>
      <c r="M327" s="4"/>
      <c r="N327" s="4"/>
      <c r="O327" s="4"/>
      <c r="P327" s="4"/>
    </row>
    <row r="328" ht="15.7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175"/>
      <c r="L328" s="4"/>
      <c r="M328" s="4"/>
      <c r="N328" s="4"/>
      <c r="O328" s="4"/>
      <c r="P328" s="4"/>
    </row>
    <row r="329" ht="15.7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175"/>
      <c r="L329" s="4"/>
      <c r="M329" s="4"/>
      <c r="N329" s="4"/>
      <c r="O329" s="4"/>
      <c r="P329" s="4"/>
    </row>
    <row r="330" ht="15.7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175"/>
      <c r="L330" s="4"/>
      <c r="M330" s="4"/>
      <c r="N330" s="4"/>
      <c r="O330" s="4"/>
      <c r="P330" s="4"/>
    </row>
    <row r="331" ht="15.7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175"/>
      <c r="L331" s="4"/>
      <c r="M331" s="4"/>
      <c r="N331" s="4"/>
      <c r="O331" s="4"/>
      <c r="P331" s="4"/>
    </row>
    <row r="332" ht="15.7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175"/>
      <c r="L332" s="4"/>
      <c r="M332" s="4"/>
      <c r="N332" s="4"/>
      <c r="O332" s="4"/>
      <c r="P332" s="4"/>
    </row>
    <row r="333" ht="15.7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175"/>
      <c r="L333" s="4"/>
      <c r="M333" s="4"/>
      <c r="N333" s="4"/>
      <c r="O333" s="4"/>
      <c r="P333" s="4"/>
    </row>
    <row r="334" ht="15.7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175"/>
      <c r="L334" s="4"/>
      <c r="M334" s="4"/>
      <c r="N334" s="4"/>
      <c r="O334" s="4"/>
      <c r="P334" s="4"/>
    </row>
    <row r="335" ht="15.7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175"/>
      <c r="L335" s="4"/>
      <c r="M335" s="4"/>
      <c r="N335" s="4"/>
      <c r="O335" s="4"/>
      <c r="P335" s="4"/>
    </row>
    <row r="336" ht="15.7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175"/>
      <c r="L336" s="4"/>
      <c r="M336" s="4"/>
      <c r="N336" s="4"/>
      <c r="O336" s="4"/>
      <c r="P336" s="4"/>
    </row>
    <row r="337" ht="15.7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175"/>
      <c r="L337" s="4"/>
      <c r="M337" s="4"/>
      <c r="N337" s="4"/>
      <c r="O337" s="4"/>
      <c r="P337" s="4"/>
    </row>
    <row r="338" ht="15.7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175"/>
      <c r="L338" s="4"/>
      <c r="M338" s="4"/>
      <c r="N338" s="4"/>
      <c r="O338" s="4"/>
      <c r="P338" s="4"/>
    </row>
    <row r="339" ht="15.7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175"/>
      <c r="L339" s="4"/>
      <c r="M339" s="4"/>
      <c r="N339" s="4"/>
      <c r="O339" s="4"/>
      <c r="P339" s="4"/>
    </row>
    <row r="340" ht="15.7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175"/>
      <c r="L340" s="4"/>
      <c r="M340" s="4"/>
      <c r="N340" s="4"/>
      <c r="O340" s="4"/>
      <c r="P340" s="4"/>
    </row>
    <row r="341" ht="15.7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175"/>
      <c r="L341" s="4"/>
      <c r="M341" s="4"/>
      <c r="N341" s="4"/>
      <c r="O341" s="4"/>
      <c r="P341" s="4"/>
    </row>
    <row r="342" ht="15.7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175"/>
      <c r="L342" s="4"/>
      <c r="M342" s="4"/>
      <c r="N342" s="4"/>
      <c r="O342" s="4"/>
      <c r="P342" s="4"/>
    </row>
    <row r="343" ht="15.7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175"/>
      <c r="L343" s="4"/>
      <c r="M343" s="4"/>
      <c r="N343" s="4"/>
      <c r="O343" s="4"/>
      <c r="P343" s="4"/>
    </row>
    <row r="344" ht="15.7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175"/>
      <c r="L344" s="4"/>
      <c r="M344" s="4"/>
      <c r="N344" s="4"/>
      <c r="O344" s="4"/>
      <c r="P344" s="4"/>
    </row>
    <row r="345" ht="15.7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175"/>
      <c r="L345" s="4"/>
      <c r="M345" s="4"/>
      <c r="N345" s="4"/>
      <c r="O345" s="4"/>
      <c r="P345" s="4"/>
    </row>
    <row r="346" ht="15.7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175"/>
      <c r="L346" s="4"/>
      <c r="M346" s="4"/>
      <c r="N346" s="4"/>
      <c r="O346" s="4"/>
      <c r="P346" s="4"/>
    </row>
    <row r="347" ht="15.7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175"/>
      <c r="L347" s="4"/>
      <c r="M347" s="4"/>
      <c r="N347" s="4"/>
      <c r="O347" s="4"/>
      <c r="P347" s="4"/>
    </row>
    <row r="348" ht="15.7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175"/>
      <c r="L348" s="4"/>
      <c r="M348" s="4"/>
      <c r="N348" s="4"/>
      <c r="O348" s="4"/>
      <c r="P348" s="4"/>
    </row>
    <row r="349" ht="15.7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175"/>
      <c r="L349" s="4"/>
      <c r="M349" s="4"/>
      <c r="N349" s="4"/>
      <c r="O349" s="4"/>
      <c r="P349" s="4"/>
    </row>
    <row r="350" ht="15.7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175"/>
      <c r="L350" s="4"/>
      <c r="M350" s="4"/>
      <c r="N350" s="4"/>
      <c r="O350" s="4"/>
      <c r="P350" s="4"/>
    </row>
    <row r="351" ht="15.7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175"/>
      <c r="L351" s="4"/>
      <c r="M351" s="4"/>
      <c r="N351" s="4"/>
      <c r="O351" s="4"/>
      <c r="P351" s="4"/>
    </row>
    <row r="352" ht="15.7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175"/>
      <c r="L352" s="4"/>
      <c r="M352" s="4"/>
      <c r="N352" s="4"/>
      <c r="O352" s="4"/>
      <c r="P352" s="4"/>
    </row>
    <row r="353" ht="15.7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175"/>
      <c r="L353" s="4"/>
      <c r="M353" s="4"/>
      <c r="N353" s="4"/>
      <c r="O353" s="4"/>
      <c r="P353" s="4"/>
    </row>
    <row r="354" ht="15.7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175"/>
      <c r="L354" s="4"/>
      <c r="M354" s="4"/>
      <c r="N354" s="4"/>
      <c r="O354" s="4"/>
      <c r="P354" s="4"/>
    </row>
    <row r="355" ht="15.7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175"/>
      <c r="L355" s="4"/>
      <c r="M355" s="4"/>
      <c r="N355" s="4"/>
      <c r="O355" s="4"/>
      <c r="P355" s="4"/>
    </row>
    <row r="356" ht="15.7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175"/>
      <c r="L356" s="4"/>
      <c r="M356" s="4"/>
      <c r="N356" s="4"/>
      <c r="O356" s="4"/>
      <c r="P356" s="4"/>
    </row>
    <row r="357" ht="15.7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175"/>
      <c r="L357" s="4"/>
      <c r="M357" s="4"/>
      <c r="N357" s="4"/>
      <c r="O357" s="4"/>
      <c r="P357" s="4"/>
    </row>
    <row r="358" ht="15.7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175"/>
      <c r="L358" s="4"/>
      <c r="M358" s="4"/>
      <c r="N358" s="4"/>
      <c r="O358" s="4"/>
      <c r="P358" s="4"/>
    </row>
    <row r="359" ht="15.7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175"/>
      <c r="L359" s="4"/>
      <c r="M359" s="4"/>
      <c r="N359" s="4"/>
      <c r="O359" s="4"/>
      <c r="P359" s="4"/>
    </row>
    <row r="360" ht="15.7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175"/>
      <c r="L360" s="4"/>
      <c r="M360" s="4"/>
      <c r="N360" s="4"/>
      <c r="O360" s="4"/>
      <c r="P360" s="4"/>
    </row>
    <row r="361" ht="15.7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175"/>
      <c r="L361" s="4"/>
      <c r="M361" s="4"/>
      <c r="N361" s="4"/>
      <c r="O361" s="4"/>
      <c r="P361" s="4"/>
    </row>
    <row r="362" ht="15.7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175"/>
      <c r="L362" s="4"/>
      <c r="M362" s="4"/>
      <c r="N362" s="4"/>
      <c r="O362" s="4"/>
      <c r="P362" s="4"/>
    </row>
    <row r="363" ht="15.7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175"/>
      <c r="L363" s="4"/>
      <c r="M363" s="4"/>
      <c r="N363" s="4"/>
      <c r="O363" s="4"/>
      <c r="P363" s="4"/>
    </row>
    <row r="364" ht="15.7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175"/>
      <c r="L364" s="4"/>
      <c r="M364" s="4"/>
      <c r="N364" s="4"/>
      <c r="O364" s="4"/>
      <c r="P364" s="4"/>
    </row>
    <row r="365" ht="15.7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175"/>
      <c r="L365" s="4"/>
      <c r="M365" s="4"/>
      <c r="N365" s="4"/>
      <c r="O365" s="4"/>
      <c r="P365" s="4"/>
    </row>
    <row r="366" ht="15.7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175"/>
      <c r="L366" s="4"/>
      <c r="M366" s="4"/>
      <c r="N366" s="4"/>
      <c r="O366" s="4"/>
      <c r="P366" s="4"/>
    </row>
    <row r="367" ht="15.7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175"/>
      <c r="L367" s="4"/>
      <c r="M367" s="4"/>
      <c r="N367" s="4"/>
      <c r="O367" s="4"/>
      <c r="P367" s="4"/>
    </row>
    <row r="368" ht="15.7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175"/>
      <c r="L368" s="4"/>
      <c r="M368" s="4"/>
      <c r="N368" s="4"/>
      <c r="O368" s="4"/>
      <c r="P368" s="4"/>
    </row>
    <row r="369" ht="15.7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175"/>
      <c r="L369" s="4"/>
      <c r="M369" s="4"/>
      <c r="N369" s="4"/>
      <c r="O369" s="4"/>
      <c r="P369" s="4"/>
    </row>
    <row r="370" ht="15.7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175"/>
      <c r="L370" s="4"/>
      <c r="M370" s="4"/>
      <c r="N370" s="4"/>
      <c r="O370" s="4"/>
      <c r="P370" s="4"/>
    </row>
    <row r="371" ht="15.7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175"/>
      <c r="L371" s="4"/>
      <c r="M371" s="4"/>
      <c r="N371" s="4"/>
      <c r="O371" s="4"/>
      <c r="P371" s="4"/>
    </row>
    <row r="372" ht="15.7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175"/>
      <c r="L372" s="4"/>
      <c r="M372" s="4"/>
      <c r="N372" s="4"/>
      <c r="O372" s="4"/>
      <c r="P372" s="4"/>
    </row>
    <row r="373" ht="15.7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175"/>
      <c r="L373" s="4"/>
      <c r="M373" s="4"/>
      <c r="N373" s="4"/>
      <c r="O373" s="4"/>
      <c r="P373" s="4"/>
    </row>
    <row r="374" ht="15.7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175"/>
      <c r="L374" s="4"/>
      <c r="M374" s="4"/>
      <c r="N374" s="4"/>
      <c r="O374" s="4"/>
      <c r="P374" s="4"/>
    </row>
    <row r="375" ht="15.7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175"/>
      <c r="L375" s="4"/>
      <c r="M375" s="4"/>
      <c r="N375" s="4"/>
      <c r="O375" s="4"/>
      <c r="P375" s="4"/>
    </row>
    <row r="376" ht="15.7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175"/>
      <c r="L376" s="4"/>
      <c r="M376" s="4"/>
      <c r="N376" s="4"/>
      <c r="O376" s="4"/>
      <c r="P376" s="4"/>
    </row>
    <row r="377" ht="15.7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175"/>
      <c r="L377" s="4"/>
      <c r="M377" s="4"/>
      <c r="N377" s="4"/>
      <c r="O377" s="4"/>
      <c r="P377" s="4"/>
    </row>
    <row r="378" ht="15.7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175"/>
      <c r="L378" s="4"/>
      <c r="M378" s="4"/>
      <c r="N378" s="4"/>
      <c r="O378" s="4"/>
      <c r="P378" s="4"/>
    </row>
    <row r="379" ht="15.7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175"/>
      <c r="L379" s="4"/>
      <c r="M379" s="4"/>
      <c r="N379" s="4"/>
      <c r="O379" s="4"/>
      <c r="P379" s="4"/>
    </row>
    <row r="380" ht="15.7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175"/>
      <c r="L380" s="4"/>
      <c r="M380" s="4"/>
      <c r="N380" s="4"/>
      <c r="O380" s="4"/>
      <c r="P380" s="4"/>
    </row>
    <row r="381" ht="15.7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175"/>
      <c r="L381" s="4"/>
      <c r="M381" s="4"/>
      <c r="N381" s="4"/>
      <c r="O381" s="4"/>
      <c r="P381" s="4"/>
    </row>
    <row r="382" ht="15.7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175"/>
      <c r="L382" s="4"/>
      <c r="M382" s="4"/>
      <c r="N382" s="4"/>
      <c r="O382" s="4"/>
      <c r="P382" s="4"/>
    </row>
    <row r="383" ht="15.7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175"/>
      <c r="L383" s="4"/>
      <c r="M383" s="4"/>
      <c r="N383" s="4"/>
      <c r="O383" s="4"/>
      <c r="P383" s="4"/>
    </row>
    <row r="384" ht="15.7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175"/>
      <c r="L384" s="4"/>
      <c r="M384" s="4"/>
      <c r="N384" s="4"/>
      <c r="O384" s="4"/>
      <c r="P384" s="4"/>
    </row>
    <row r="385" ht="15.7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175"/>
      <c r="L385" s="4"/>
      <c r="M385" s="4"/>
      <c r="N385" s="4"/>
      <c r="O385" s="4"/>
      <c r="P385" s="4"/>
    </row>
    <row r="386" ht="15.7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175"/>
      <c r="L386" s="4"/>
      <c r="M386" s="4"/>
      <c r="N386" s="4"/>
      <c r="O386" s="4"/>
      <c r="P386" s="4"/>
    </row>
    <row r="387" ht="15.7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175"/>
      <c r="L387" s="4"/>
      <c r="M387" s="4"/>
      <c r="N387" s="4"/>
      <c r="O387" s="4"/>
      <c r="P387" s="4"/>
    </row>
    <row r="388" ht="15.7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175"/>
      <c r="L388" s="4"/>
      <c r="M388" s="4"/>
      <c r="N388" s="4"/>
      <c r="O388" s="4"/>
      <c r="P388" s="4"/>
    </row>
    <row r="389" ht="15.7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175"/>
      <c r="L389" s="4"/>
      <c r="M389" s="4"/>
      <c r="N389" s="4"/>
      <c r="O389" s="4"/>
      <c r="P389" s="4"/>
    </row>
    <row r="390" ht="15.7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175"/>
      <c r="L390" s="4"/>
      <c r="M390" s="4"/>
      <c r="N390" s="4"/>
      <c r="O390" s="4"/>
      <c r="P390" s="4"/>
    </row>
    <row r="391" ht="15.7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175"/>
      <c r="L391" s="4"/>
      <c r="M391" s="4"/>
      <c r="N391" s="4"/>
      <c r="O391" s="4"/>
      <c r="P391" s="4"/>
    </row>
    <row r="392" ht="15.7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175"/>
      <c r="L392" s="4"/>
      <c r="M392" s="4"/>
      <c r="N392" s="4"/>
      <c r="O392" s="4"/>
      <c r="P392" s="4"/>
    </row>
    <row r="393" ht="15.7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175"/>
      <c r="L393" s="4"/>
      <c r="M393" s="4"/>
      <c r="N393" s="4"/>
      <c r="O393" s="4"/>
      <c r="P393" s="4"/>
    </row>
    <row r="394" ht="15.7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175"/>
      <c r="L394" s="4"/>
      <c r="M394" s="4"/>
      <c r="N394" s="4"/>
      <c r="O394" s="4"/>
      <c r="P394" s="4"/>
    </row>
    <row r="395" ht="15.7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175"/>
      <c r="L395" s="4"/>
      <c r="M395" s="4"/>
      <c r="N395" s="4"/>
      <c r="O395" s="4"/>
      <c r="P395" s="4"/>
    </row>
    <row r="396" ht="15.7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175"/>
      <c r="L396" s="4"/>
      <c r="M396" s="4"/>
      <c r="N396" s="4"/>
      <c r="O396" s="4"/>
      <c r="P396" s="4"/>
    </row>
    <row r="397" ht="15.7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175"/>
      <c r="L397" s="4"/>
      <c r="M397" s="4"/>
      <c r="N397" s="4"/>
      <c r="O397" s="4"/>
      <c r="P397" s="4"/>
    </row>
    <row r="398" ht="15.7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175"/>
      <c r="L398" s="4"/>
      <c r="M398" s="4"/>
      <c r="N398" s="4"/>
      <c r="O398" s="4"/>
      <c r="P398" s="4"/>
    </row>
    <row r="399" ht="15.7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175"/>
      <c r="L399" s="4"/>
      <c r="M399" s="4"/>
      <c r="N399" s="4"/>
      <c r="O399" s="4"/>
      <c r="P399" s="4"/>
    </row>
    <row r="400" ht="15.7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175"/>
      <c r="L400" s="4"/>
      <c r="M400" s="4"/>
      <c r="N400" s="4"/>
      <c r="O400" s="4"/>
      <c r="P400" s="4"/>
    </row>
    <row r="401" ht="15.7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175"/>
      <c r="L401" s="4"/>
      <c r="M401" s="4"/>
      <c r="N401" s="4"/>
      <c r="O401" s="4"/>
      <c r="P401" s="4"/>
    </row>
    <row r="402" ht="15.7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175"/>
      <c r="L402" s="4"/>
      <c r="M402" s="4"/>
      <c r="N402" s="4"/>
      <c r="O402" s="4"/>
      <c r="P402" s="4"/>
    </row>
    <row r="403" ht="15.7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175"/>
      <c r="L403" s="4"/>
      <c r="M403" s="4"/>
      <c r="N403" s="4"/>
      <c r="O403" s="4"/>
      <c r="P403" s="4"/>
    </row>
    <row r="404" ht="15.7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175"/>
      <c r="L404" s="4"/>
      <c r="M404" s="4"/>
      <c r="N404" s="4"/>
      <c r="O404" s="4"/>
      <c r="P404" s="4"/>
    </row>
    <row r="405" ht="15.7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175"/>
      <c r="L405" s="4"/>
      <c r="M405" s="4"/>
      <c r="N405" s="4"/>
      <c r="O405" s="4"/>
      <c r="P405" s="4"/>
    </row>
    <row r="406" ht="15.7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175"/>
      <c r="L406" s="4"/>
      <c r="M406" s="4"/>
      <c r="N406" s="4"/>
      <c r="O406" s="4"/>
      <c r="P406" s="4"/>
    </row>
    <row r="407" ht="15.7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175"/>
      <c r="L407" s="4"/>
      <c r="M407" s="4"/>
      <c r="N407" s="4"/>
      <c r="O407" s="4"/>
      <c r="P407" s="4"/>
    </row>
    <row r="408" ht="15.7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175"/>
      <c r="L408" s="4"/>
      <c r="M408" s="4"/>
      <c r="N408" s="4"/>
      <c r="O408" s="4"/>
      <c r="P408" s="4"/>
    </row>
    <row r="409" ht="15.7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175"/>
      <c r="L409" s="4"/>
      <c r="M409" s="4"/>
      <c r="N409" s="4"/>
      <c r="O409" s="4"/>
      <c r="P409" s="4"/>
    </row>
    <row r="410" ht="15.7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175"/>
      <c r="L410" s="4"/>
      <c r="M410" s="4"/>
      <c r="N410" s="4"/>
      <c r="O410" s="4"/>
      <c r="P410" s="4"/>
    </row>
    <row r="411" ht="15.7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175"/>
      <c r="L411" s="4"/>
      <c r="M411" s="4"/>
      <c r="N411" s="4"/>
      <c r="O411" s="4"/>
      <c r="P411" s="4"/>
    </row>
    <row r="412" ht="15.7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175"/>
      <c r="L412" s="4"/>
      <c r="M412" s="4"/>
      <c r="N412" s="4"/>
      <c r="O412" s="4"/>
      <c r="P412" s="4"/>
    </row>
    <row r="413" ht="15.7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175"/>
      <c r="L413" s="4"/>
      <c r="M413" s="4"/>
      <c r="N413" s="4"/>
      <c r="O413" s="4"/>
      <c r="P413" s="4"/>
    </row>
    <row r="414" ht="15.7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175"/>
      <c r="L414" s="4"/>
      <c r="M414" s="4"/>
      <c r="N414" s="4"/>
      <c r="O414" s="4"/>
      <c r="P414" s="4"/>
    </row>
    <row r="415" ht="15.7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175"/>
      <c r="L415" s="4"/>
      <c r="M415" s="4"/>
      <c r="N415" s="4"/>
      <c r="O415" s="4"/>
      <c r="P415" s="4"/>
    </row>
    <row r="416" ht="15.7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175"/>
      <c r="L416" s="4"/>
      <c r="M416" s="4"/>
      <c r="N416" s="4"/>
      <c r="O416" s="4"/>
      <c r="P416" s="4"/>
    </row>
    <row r="417" ht="15.7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175"/>
      <c r="L417" s="4"/>
      <c r="M417" s="4"/>
      <c r="N417" s="4"/>
      <c r="O417" s="4"/>
      <c r="P417" s="4"/>
    </row>
    <row r="418" ht="15.7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175"/>
      <c r="L418" s="4"/>
      <c r="M418" s="4"/>
      <c r="N418" s="4"/>
      <c r="O418" s="4"/>
      <c r="P418" s="4"/>
    </row>
    <row r="419" ht="15.7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175"/>
      <c r="L419" s="4"/>
      <c r="M419" s="4"/>
      <c r="N419" s="4"/>
      <c r="O419" s="4"/>
      <c r="P419" s="4"/>
    </row>
    <row r="420" ht="15.7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175"/>
      <c r="L420" s="4"/>
      <c r="M420" s="4"/>
      <c r="N420" s="4"/>
      <c r="O420" s="4"/>
      <c r="P420" s="4"/>
    </row>
    <row r="421" ht="15.7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175"/>
      <c r="L421" s="4"/>
      <c r="M421" s="4"/>
      <c r="N421" s="4"/>
      <c r="O421" s="4"/>
      <c r="P421" s="4"/>
    </row>
    <row r="422" ht="15.7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175"/>
      <c r="L422" s="4"/>
      <c r="M422" s="4"/>
      <c r="N422" s="4"/>
      <c r="O422" s="4"/>
      <c r="P422" s="4"/>
    </row>
    <row r="423" ht="15.7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175"/>
      <c r="L423" s="4"/>
      <c r="M423" s="4"/>
      <c r="N423" s="4"/>
      <c r="O423" s="4"/>
      <c r="P423" s="4"/>
    </row>
    <row r="424" ht="15.7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175"/>
      <c r="L424" s="4"/>
      <c r="M424" s="4"/>
      <c r="N424" s="4"/>
      <c r="O424" s="4"/>
      <c r="P424" s="4"/>
    </row>
    <row r="425" ht="15.7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175"/>
      <c r="L425" s="4"/>
      <c r="M425" s="4"/>
      <c r="N425" s="4"/>
      <c r="O425" s="4"/>
      <c r="P425" s="4"/>
    </row>
    <row r="426" ht="15.7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175"/>
      <c r="L426" s="4"/>
      <c r="M426" s="4"/>
      <c r="N426" s="4"/>
      <c r="O426" s="4"/>
      <c r="P426" s="4"/>
    </row>
    <row r="427" ht="15.7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175"/>
      <c r="L427" s="4"/>
      <c r="M427" s="4"/>
      <c r="N427" s="4"/>
      <c r="O427" s="4"/>
      <c r="P427" s="4"/>
    </row>
    <row r="428" ht="15.7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175"/>
      <c r="L428" s="4"/>
      <c r="M428" s="4"/>
      <c r="N428" s="4"/>
      <c r="O428" s="4"/>
      <c r="P428" s="4"/>
    </row>
    <row r="429" ht="15.7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175"/>
      <c r="L429" s="4"/>
      <c r="M429" s="4"/>
      <c r="N429" s="4"/>
      <c r="O429" s="4"/>
      <c r="P429" s="4"/>
    </row>
    <row r="430" ht="15.7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175"/>
      <c r="L430" s="4"/>
      <c r="M430" s="4"/>
      <c r="N430" s="4"/>
      <c r="O430" s="4"/>
      <c r="P430" s="4"/>
    </row>
    <row r="431" ht="15.7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175"/>
      <c r="L431" s="4"/>
      <c r="M431" s="4"/>
      <c r="N431" s="4"/>
      <c r="O431" s="4"/>
      <c r="P431" s="4"/>
    </row>
    <row r="432" ht="15.7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175"/>
      <c r="L432" s="4"/>
      <c r="M432" s="4"/>
      <c r="N432" s="4"/>
      <c r="O432" s="4"/>
      <c r="P432" s="4"/>
    </row>
    <row r="433" ht="15.7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175"/>
      <c r="L433" s="4"/>
      <c r="M433" s="4"/>
      <c r="N433" s="4"/>
      <c r="O433" s="4"/>
      <c r="P433" s="4"/>
    </row>
    <row r="434" ht="15.7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175"/>
      <c r="L434" s="4"/>
      <c r="M434" s="4"/>
      <c r="N434" s="4"/>
      <c r="O434" s="4"/>
      <c r="P434" s="4"/>
    </row>
    <row r="435" ht="15.7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175"/>
      <c r="L435" s="4"/>
      <c r="M435" s="4"/>
      <c r="N435" s="4"/>
      <c r="O435" s="4"/>
      <c r="P435" s="4"/>
    </row>
    <row r="436" ht="15.7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175"/>
      <c r="L436" s="4"/>
      <c r="M436" s="4"/>
      <c r="N436" s="4"/>
      <c r="O436" s="4"/>
      <c r="P436" s="4"/>
    </row>
    <row r="437" ht="15.7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175"/>
      <c r="L437" s="4"/>
      <c r="M437" s="4"/>
      <c r="N437" s="4"/>
      <c r="O437" s="4"/>
      <c r="P437" s="4"/>
    </row>
    <row r="438" ht="15.7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175"/>
      <c r="L438" s="4"/>
      <c r="M438" s="4"/>
      <c r="N438" s="4"/>
      <c r="O438" s="4"/>
      <c r="P438" s="4"/>
    </row>
    <row r="439" ht="15.7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175"/>
      <c r="L439" s="4"/>
      <c r="M439" s="4"/>
      <c r="N439" s="4"/>
      <c r="O439" s="4"/>
      <c r="P439" s="4"/>
    </row>
    <row r="440" ht="15.7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175"/>
      <c r="L440" s="4"/>
      <c r="M440" s="4"/>
      <c r="N440" s="4"/>
      <c r="O440" s="4"/>
      <c r="P440" s="4"/>
    </row>
    <row r="441" ht="15.7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175"/>
      <c r="L441" s="4"/>
      <c r="M441" s="4"/>
      <c r="N441" s="4"/>
      <c r="O441" s="4"/>
      <c r="P441" s="4"/>
    </row>
    <row r="442" ht="15.7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175"/>
      <c r="L442" s="4"/>
      <c r="M442" s="4"/>
      <c r="N442" s="4"/>
      <c r="O442" s="4"/>
      <c r="P442" s="4"/>
    </row>
    <row r="443" ht="15.7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175"/>
      <c r="L443" s="4"/>
      <c r="M443" s="4"/>
      <c r="N443" s="4"/>
      <c r="O443" s="4"/>
      <c r="P443" s="4"/>
    </row>
    <row r="444" ht="15.7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175"/>
      <c r="L444" s="4"/>
      <c r="M444" s="4"/>
      <c r="N444" s="4"/>
      <c r="O444" s="4"/>
      <c r="P444" s="4"/>
    </row>
    <row r="445" ht="15.7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175"/>
      <c r="L445" s="4"/>
      <c r="M445" s="4"/>
      <c r="N445" s="4"/>
      <c r="O445" s="4"/>
      <c r="P445" s="4"/>
    </row>
    <row r="446" ht="15.7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175"/>
      <c r="L446" s="4"/>
      <c r="M446" s="4"/>
      <c r="N446" s="4"/>
      <c r="O446" s="4"/>
      <c r="P446" s="4"/>
    </row>
    <row r="447" ht="15.7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175"/>
      <c r="L447" s="4"/>
      <c r="M447" s="4"/>
      <c r="N447" s="4"/>
      <c r="O447" s="4"/>
      <c r="P447" s="4"/>
    </row>
    <row r="448" ht="15.7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175"/>
      <c r="L448" s="4"/>
      <c r="M448" s="4"/>
      <c r="N448" s="4"/>
      <c r="O448" s="4"/>
      <c r="P448" s="4"/>
    </row>
    <row r="449" ht="15.7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175"/>
      <c r="L449" s="4"/>
      <c r="M449" s="4"/>
      <c r="N449" s="4"/>
      <c r="O449" s="4"/>
      <c r="P449" s="4"/>
    </row>
    <row r="450" ht="15.7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175"/>
      <c r="L450" s="4"/>
      <c r="M450" s="4"/>
      <c r="N450" s="4"/>
      <c r="O450" s="4"/>
      <c r="P450" s="4"/>
    </row>
    <row r="451" ht="15.7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175"/>
      <c r="L451" s="4"/>
      <c r="M451" s="4"/>
      <c r="N451" s="4"/>
      <c r="O451" s="4"/>
      <c r="P451" s="4"/>
    </row>
    <row r="452" ht="15.7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175"/>
      <c r="L452" s="4"/>
      <c r="M452" s="4"/>
      <c r="N452" s="4"/>
      <c r="O452" s="4"/>
      <c r="P452" s="4"/>
    </row>
    <row r="453" ht="15.7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175"/>
      <c r="L453" s="4"/>
      <c r="M453" s="4"/>
      <c r="N453" s="4"/>
      <c r="O453" s="4"/>
      <c r="P453" s="4"/>
    </row>
    <row r="454" ht="15.7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175"/>
      <c r="L454" s="4"/>
      <c r="M454" s="4"/>
      <c r="N454" s="4"/>
      <c r="O454" s="4"/>
      <c r="P454" s="4"/>
    </row>
    <row r="455" ht="15.7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175"/>
      <c r="L455" s="4"/>
      <c r="M455" s="4"/>
      <c r="N455" s="4"/>
      <c r="O455" s="4"/>
      <c r="P455" s="4"/>
    </row>
    <row r="456" ht="15.7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175"/>
      <c r="L456" s="4"/>
      <c r="M456" s="4"/>
      <c r="N456" s="4"/>
      <c r="O456" s="4"/>
      <c r="P456" s="4"/>
    </row>
    <row r="457" ht="15.7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175"/>
      <c r="L457" s="4"/>
      <c r="M457" s="4"/>
      <c r="N457" s="4"/>
      <c r="O457" s="4"/>
      <c r="P457" s="4"/>
    </row>
    <row r="458" ht="15.7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175"/>
      <c r="L458" s="4"/>
      <c r="M458" s="4"/>
      <c r="N458" s="4"/>
      <c r="O458" s="4"/>
      <c r="P458" s="4"/>
    </row>
    <row r="459" ht="15.7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175"/>
      <c r="L459" s="4"/>
      <c r="M459" s="4"/>
      <c r="N459" s="4"/>
      <c r="O459" s="4"/>
      <c r="P459" s="4"/>
    </row>
    <row r="460" ht="15.7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175"/>
      <c r="L460" s="4"/>
      <c r="M460" s="4"/>
      <c r="N460" s="4"/>
      <c r="O460" s="4"/>
      <c r="P460" s="4"/>
    </row>
    <row r="461" ht="15.7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175"/>
      <c r="L461" s="4"/>
      <c r="M461" s="4"/>
      <c r="N461" s="4"/>
      <c r="O461" s="4"/>
      <c r="P461" s="4"/>
    </row>
    <row r="462" ht="15.7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175"/>
      <c r="L462" s="4"/>
      <c r="M462" s="4"/>
      <c r="N462" s="4"/>
      <c r="O462" s="4"/>
      <c r="P462" s="4"/>
    </row>
    <row r="463" ht="15.7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175"/>
      <c r="L463" s="4"/>
      <c r="M463" s="4"/>
      <c r="N463" s="4"/>
      <c r="O463" s="4"/>
      <c r="P463" s="4"/>
    </row>
    <row r="464" ht="15.7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175"/>
      <c r="L464" s="4"/>
      <c r="M464" s="4"/>
      <c r="N464" s="4"/>
      <c r="O464" s="4"/>
      <c r="P464" s="4"/>
    </row>
    <row r="465" ht="15.7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175"/>
      <c r="L465" s="4"/>
      <c r="M465" s="4"/>
      <c r="N465" s="4"/>
      <c r="O465" s="4"/>
      <c r="P465" s="4"/>
    </row>
    <row r="466" ht="15.7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175"/>
      <c r="L466" s="4"/>
      <c r="M466" s="4"/>
      <c r="N466" s="4"/>
      <c r="O466" s="4"/>
      <c r="P466" s="4"/>
    </row>
    <row r="467" ht="15.7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175"/>
      <c r="L467" s="4"/>
      <c r="M467" s="4"/>
      <c r="N467" s="4"/>
      <c r="O467" s="4"/>
      <c r="P467" s="4"/>
    </row>
    <row r="468" ht="15.7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175"/>
      <c r="L468" s="4"/>
      <c r="M468" s="4"/>
      <c r="N468" s="4"/>
      <c r="O468" s="4"/>
      <c r="P468" s="4"/>
    </row>
    <row r="469" ht="15.7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175"/>
      <c r="L469" s="4"/>
      <c r="M469" s="4"/>
      <c r="N469" s="4"/>
      <c r="O469" s="4"/>
      <c r="P469" s="4"/>
    </row>
    <row r="470" ht="15.7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175"/>
      <c r="L470" s="4"/>
      <c r="M470" s="4"/>
      <c r="N470" s="4"/>
      <c r="O470" s="4"/>
      <c r="P470" s="4"/>
    </row>
    <row r="471" ht="15.7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175"/>
      <c r="L471" s="4"/>
      <c r="M471" s="4"/>
      <c r="N471" s="4"/>
      <c r="O471" s="4"/>
      <c r="P471" s="4"/>
    </row>
    <row r="472" ht="15.7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175"/>
      <c r="L472" s="4"/>
      <c r="M472" s="4"/>
      <c r="N472" s="4"/>
      <c r="O472" s="4"/>
      <c r="P472" s="4"/>
    </row>
    <row r="473" ht="15.7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175"/>
      <c r="L473" s="4"/>
      <c r="M473" s="4"/>
      <c r="N473" s="4"/>
      <c r="O473" s="4"/>
      <c r="P473" s="4"/>
    </row>
    <row r="474" ht="15.7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175"/>
      <c r="L474" s="4"/>
      <c r="M474" s="4"/>
      <c r="N474" s="4"/>
      <c r="O474" s="4"/>
      <c r="P474" s="4"/>
    </row>
    <row r="475" ht="15.7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175"/>
      <c r="L475" s="4"/>
      <c r="M475" s="4"/>
      <c r="N475" s="4"/>
      <c r="O475" s="4"/>
      <c r="P475" s="4"/>
    </row>
    <row r="476" ht="15.7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175"/>
      <c r="L476" s="4"/>
      <c r="M476" s="4"/>
      <c r="N476" s="4"/>
      <c r="O476" s="4"/>
      <c r="P476" s="4"/>
    </row>
    <row r="477" ht="15.7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175"/>
      <c r="L477" s="4"/>
      <c r="M477" s="4"/>
      <c r="N477" s="4"/>
      <c r="O477" s="4"/>
      <c r="P477" s="4"/>
    </row>
    <row r="478" ht="15.7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175"/>
      <c r="L478" s="4"/>
      <c r="M478" s="4"/>
      <c r="N478" s="4"/>
      <c r="O478" s="4"/>
      <c r="P478" s="4"/>
    </row>
    <row r="479" ht="15.7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175"/>
      <c r="L479" s="4"/>
      <c r="M479" s="4"/>
      <c r="N479" s="4"/>
      <c r="O479" s="4"/>
      <c r="P479" s="4"/>
    </row>
    <row r="480" ht="15.7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175"/>
      <c r="L480" s="4"/>
      <c r="M480" s="4"/>
      <c r="N480" s="4"/>
      <c r="O480" s="4"/>
      <c r="P480" s="4"/>
    </row>
    <row r="481" ht="15.7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175"/>
      <c r="L481" s="4"/>
      <c r="M481" s="4"/>
      <c r="N481" s="4"/>
      <c r="O481" s="4"/>
      <c r="P481" s="4"/>
    </row>
    <row r="482" ht="15.7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175"/>
      <c r="L482" s="4"/>
      <c r="M482" s="4"/>
      <c r="N482" s="4"/>
      <c r="O482" s="4"/>
      <c r="P482" s="4"/>
    </row>
    <row r="483" ht="15.7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175"/>
      <c r="L483" s="4"/>
      <c r="M483" s="4"/>
      <c r="N483" s="4"/>
      <c r="O483" s="4"/>
      <c r="P483" s="4"/>
    </row>
    <row r="484" ht="15.7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175"/>
      <c r="L484" s="4"/>
      <c r="M484" s="4"/>
      <c r="N484" s="4"/>
      <c r="O484" s="4"/>
      <c r="P484" s="4"/>
    </row>
    <row r="485" ht="15.7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175"/>
      <c r="L485" s="4"/>
      <c r="M485" s="4"/>
      <c r="N485" s="4"/>
      <c r="O485" s="4"/>
      <c r="P485" s="4"/>
    </row>
    <row r="486" ht="15.7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175"/>
      <c r="L486" s="4"/>
      <c r="M486" s="4"/>
      <c r="N486" s="4"/>
      <c r="O486" s="4"/>
      <c r="P486" s="4"/>
    </row>
    <row r="487" ht="15.7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175"/>
      <c r="L487" s="4"/>
      <c r="M487" s="4"/>
      <c r="N487" s="4"/>
      <c r="O487" s="4"/>
      <c r="P487" s="4"/>
    </row>
    <row r="488" ht="15.7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175"/>
      <c r="L488" s="4"/>
      <c r="M488" s="4"/>
      <c r="N488" s="4"/>
      <c r="O488" s="4"/>
      <c r="P488" s="4"/>
    </row>
    <row r="489" ht="15.7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175"/>
      <c r="L489" s="4"/>
      <c r="M489" s="4"/>
      <c r="N489" s="4"/>
      <c r="O489" s="4"/>
      <c r="P489" s="4"/>
    </row>
    <row r="490" ht="15.7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175"/>
      <c r="L490" s="4"/>
      <c r="M490" s="4"/>
      <c r="N490" s="4"/>
      <c r="O490" s="4"/>
      <c r="P490" s="4"/>
    </row>
    <row r="491" ht="15.7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175"/>
      <c r="L491" s="4"/>
      <c r="M491" s="4"/>
      <c r="N491" s="4"/>
      <c r="O491" s="4"/>
      <c r="P491" s="4"/>
    </row>
    <row r="492" ht="15.7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175"/>
      <c r="L492" s="4"/>
      <c r="M492" s="4"/>
      <c r="N492" s="4"/>
      <c r="O492" s="4"/>
      <c r="P492" s="4"/>
    </row>
    <row r="493" ht="15.7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175"/>
      <c r="L493" s="4"/>
      <c r="M493" s="4"/>
      <c r="N493" s="4"/>
      <c r="O493" s="4"/>
      <c r="P493" s="4"/>
    </row>
    <row r="494" ht="15.7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175"/>
      <c r="L494" s="4"/>
      <c r="M494" s="4"/>
      <c r="N494" s="4"/>
      <c r="O494" s="4"/>
      <c r="P494" s="4"/>
    </row>
    <row r="495" ht="15.7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175"/>
      <c r="L495" s="4"/>
      <c r="M495" s="4"/>
      <c r="N495" s="4"/>
      <c r="O495" s="4"/>
      <c r="P495" s="4"/>
    </row>
    <row r="496" ht="15.7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175"/>
      <c r="L496" s="4"/>
      <c r="M496" s="4"/>
      <c r="N496" s="4"/>
      <c r="O496" s="4"/>
      <c r="P496" s="4"/>
    </row>
    <row r="497" ht="15.7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175"/>
      <c r="L497" s="4"/>
      <c r="M497" s="4"/>
      <c r="N497" s="4"/>
      <c r="O497" s="4"/>
      <c r="P497" s="4"/>
    </row>
    <row r="498" ht="15.7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175"/>
      <c r="L498" s="4"/>
      <c r="M498" s="4"/>
      <c r="N498" s="4"/>
      <c r="O498" s="4"/>
      <c r="P498" s="4"/>
    </row>
    <row r="499" ht="15.7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175"/>
      <c r="L499" s="4"/>
      <c r="M499" s="4"/>
      <c r="N499" s="4"/>
      <c r="O499" s="4"/>
      <c r="P499" s="4"/>
    </row>
    <row r="500" ht="15.7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175"/>
      <c r="L500" s="4"/>
      <c r="M500" s="4"/>
      <c r="N500" s="4"/>
      <c r="O500" s="4"/>
      <c r="P500" s="4"/>
    </row>
    <row r="501" ht="15.7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175"/>
      <c r="L501" s="4"/>
      <c r="M501" s="4"/>
      <c r="N501" s="4"/>
      <c r="O501" s="4"/>
      <c r="P501" s="4"/>
    </row>
    <row r="502" ht="15.7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175"/>
      <c r="L502" s="4"/>
      <c r="M502" s="4"/>
      <c r="N502" s="4"/>
      <c r="O502" s="4"/>
      <c r="P502" s="4"/>
    </row>
    <row r="503" ht="15.7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175"/>
      <c r="L503" s="4"/>
      <c r="M503" s="4"/>
      <c r="N503" s="4"/>
      <c r="O503" s="4"/>
      <c r="P503" s="4"/>
    </row>
    <row r="504" ht="15.7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175"/>
      <c r="L504" s="4"/>
      <c r="M504" s="4"/>
      <c r="N504" s="4"/>
      <c r="O504" s="4"/>
      <c r="P504" s="4"/>
    </row>
    <row r="505" ht="15.7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175"/>
      <c r="L505" s="4"/>
      <c r="M505" s="4"/>
      <c r="N505" s="4"/>
      <c r="O505" s="4"/>
      <c r="P505" s="4"/>
    </row>
    <row r="506" ht="15.7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175"/>
      <c r="L506" s="4"/>
      <c r="M506" s="4"/>
      <c r="N506" s="4"/>
      <c r="O506" s="4"/>
      <c r="P506" s="4"/>
    </row>
    <row r="507" ht="15.7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175"/>
      <c r="L507" s="4"/>
      <c r="M507" s="4"/>
      <c r="N507" s="4"/>
      <c r="O507" s="4"/>
      <c r="P507" s="4"/>
    </row>
    <row r="508" ht="15.7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175"/>
      <c r="L508" s="4"/>
      <c r="M508" s="4"/>
      <c r="N508" s="4"/>
      <c r="O508" s="4"/>
      <c r="P508" s="4"/>
    </row>
    <row r="509" ht="15.7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175"/>
      <c r="L509" s="4"/>
      <c r="M509" s="4"/>
      <c r="N509" s="4"/>
      <c r="O509" s="4"/>
      <c r="P509" s="4"/>
    </row>
    <row r="510" ht="15.7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175"/>
      <c r="L510" s="4"/>
      <c r="M510" s="4"/>
      <c r="N510" s="4"/>
      <c r="O510" s="4"/>
      <c r="P510" s="4"/>
    </row>
    <row r="511" ht="15.7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175"/>
      <c r="L511" s="4"/>
      <c r="M511" s="4"/>
      <c r="N511" s="4"/>
      <c r="O511" s="4"/>
      <c r="P511" s="4"/>
    </row>
    <row r="512" ht="15.7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175"/>
      <c r="L512" s="4"/>
      <c r="M512" s="4"/>
      <c r="N512" s="4"/>
      <c r="O512" s="4"/>
      <c r="P512" s="4"/>
    </row>
    <row r="513" ht="15.7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175"/>
      <c r="L513" s="4"/>
      <c r="M513" s="4"/>
      <c r="N513" s="4"/>
      <c r="O513" s="4"/>
      <c r="P513" s="4"/>
    </row>
    <row r="514" ht="15.7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175"/>
      <c r="L514" s="4"/>
      <c r="M514" s="4"/>
      <c r="N514" s="4"/>
      <c r="O514" s="4"/>
      <c r="P514" s="4"/>
    </row>
    <row r="515" ht="15.7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175"/>
      <c r="L515" s="4"/>
      <c r="M515" s="4"/>
      <c r="N515" s="4"/>
      <c r="O515" s="4"/>
      <c r="P515" s="4"/>
    </row>
    <row r="516" ht="15.7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175"/>
      <c r="L516" s="4"/>
      <c r="M516" s="4"/>
      <c r="N516" s="4"/>
      <c r="O516" s="4"/>
      <c r="P516" s="4"/>
    </row>
    <row r="517" ht="15.7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175"/>
      <c r="L517" s="4"/>
      <c r="M517" s="4"/>
      <c r="N517" s="4"/>
      <c r="O517" s="4"/>
      <c r="P517" s="4"/>
    </row>
    <row r="518" ht="15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175"/>
      <c r="L518" s="4"/>
      <c r="M518" s="4"/>
      <c r="N518" s="4"/>
      <c r="O518" s="4"/>
      <c r="P518" s="4"/>
    </row>
    <row r="519" ht="15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175"/>
      <c r="L519" s="4"/>
      <c r="M519" s="4"/>
      <c r="N519" s="4"/>
      <c r="O519" s="4"/>
      <c r="P519" s="4"/>
    </row>
    <row r="520" ht="15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175"/>
      <c r="L520" s="4"/>
      <c r="M520" s="4"/>
      <c r="N520" s="4"/>
      <c r="O520" s="4"/>
      <c r="P520" s="4"/>
    </row>
    <row r="521" ht="15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175"/>
      <c r="L521" s="4"/>
      <c r="M521" s="4"/>
      <c r="N521" s="4"/>
      <c r="O521" s="4"/>
      <c r="P521" s="4"/>
    </row>
    <row r="522" ht="15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175"/>
      <c r="L522" s="4"/>
      <c r="M522" s="4"/>
      <c r="N522" s="4"/>
      <c r="O522" s="4"/>
      <c r="P522" s="4"/>
    </row>
    <row r="523" ht="15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175"/>
      <c r="L523" s="4"/>
      <c r="M523" s="4"/>
      <c r="N523" s="4"/>
      <c r="O523" s="4"/>
      <c r="P523" s="4"/>
    </row>
    <row r="524" ht="15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175"/>
      <c r="L524" s="4"/>
      <c r="M524" s="4"/>
      <c r="N524" s="4"/>
      <c r="O524" s="4"/>
      <c r="P524" s="4"/>
    </row>
    <row r="525" ht="15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175"/>
      <c r="L525" s="4"/>
      <c r="M525" s="4"/>
      <c r="N525" s="4"/>
      <c r="O525" s="4"/>
      <c r="P525" s="4"/>
    </row>
    <row r="526" ht="15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175"/>
      <c r="L526" s="4"/>
      <c r="M526" s="4"/>
      <c r="N526" s="4"/>
      <c r="O526" s="4"/>
      <c r="P526" s="4"/>
    </row>
    <row r="527" ht="15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175"/>
      <c r="L527" s="4"/>
      <c r="M527" s="4"/>
      <c r="N527" s="4"/>
      <c r="O527" s="4"/>
      <c r="P527" s="4"/>
    </row>
    <row r="528" ht="15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175"/>
      <c r="L528" s="4"/>
      <c r="M528" s="4"/>
      <c r="N528" s="4"/>
      <c r="O528" s="4"/>
      <c r="P528" s="4"/>
    </row>
    <row r="529" ht="15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175"/>
      <c r="L529" s="4"/>
      <c r="M529" s="4"/>
      <c r="N529" s="4"/>
      <c r="O529" s="4"/>
      <c r="P529" s="4"/>
    </row>
    <row r="530" ht="15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175"/>
      <c r="L530" s="4"/>
      <c r="M530" s="4"/>
      <c r="N530" s="4"/>
      <c r="O530" s="4"/>
      <c r="P530" s="4"/>
    </row>
    <row r="531" ht="15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175"/>
      <c r="L531" s="4"/>
      <c r="M531" s="4"/>
      <c r="N531" s="4"/>
      <c r="O531" s="4"/>
      <c r="P531" s="4"/>
    </row>
    <row r="532" ht="15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175"/>
      <c r="L532" s="4"/>
      <c r="M532" s="4"/>
      <c r="N532" s="4"/>
      <c r="O532" s="4"/>
      <c r="P532" s="4"/>
    </row>
    <row r="533" ht="15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175"/>
      <c r="L533" s="4"/>
      <c r="M533" s="4"/>
      <c r="N533" s="4"/>
      <c r="O533" s="4"/>
      <c r="P533" s="4"/>
    </row>
    <row r="534" ht="15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175"/>
      <c r="L534" s="4"/>
      <c r="M534" s="4"/>
      <c r="N534" s="4"/>
      <c r="O534" s="4"/>
      <c r="P534" s="4"/>
    </row>
    <row r="535" ht="15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175"/>
      <c r="L535" s="4"/>
      <c r="M535" s="4"/>
      <c r="N535" s="4"/>
      <c r="O535" s="4"/>
      <c r="P535" s="4"/>
    </row>
    <row r="536" ht="15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175"/>
      <c r="L536" s="4"/>
      <c r="M536" s="4"/>
      <c r="N536" s="4"/>
      <c r="O536" s="4"/>
      <c r="P536" s="4"/>
    </row>
    <row r="537" ht="15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175"/>
      <c r="L537" s="4"/>
      <c r="M537" s="4"/>
      <c r="N537" s="4"/>
      <c r="O537" s="4"/>
      <c r="P537" s="4"/>
    </row>
    <row r="538" ht="15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175"/>
      <c r="L538" s="4"/>
      <c r="M538" s="4"/>
      <c r="N538" s="4"/>
      <c r="O538" s="4"/>
      <c r="P538" s="4"/>
    </row>
    <row r="539" ht="15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175"/>
      <c r="L539" s="4"/>
      <c r="M539" s="4"/>
      <c r="N539" s="4"/>
      <c r="O539" s="4"/>
      <c r="P539" s="4"/>
    </row>
    <row r="540" ht="15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175"/>
      <c r="L540" s="4"/>
      <c r="M540" s="4"/>
      <c r="N540" s="4"/>
      <c r="O540" s="4"/>
      <c r="P540" s="4"/>
    </row>
    <row r="541" ht="15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175"/>
      <c r="L541" s="4"/>
      <c r="M541" s="4"/>
      <c r="N541" s="4"/>
      <c r="O541" s="4"/>
      <c r="P541" s="4"/>
    </row>
    <row r="542" ht="15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175"/>
      <c r="L542" s="4"/>
      <c r="M542" s="4"/>
      <c r="N542" s="4"/>
      <c r="O542" s="4"/>
      <c r="P542" s="4"/>
    </row>
    <row r="543" ht="15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175"/>
      <c r="L543" s="4"/>
      <c r="M543" s="4"/>
      <c r="N543" s="4"/>
      <c r="O543" s="4"/>
      <c r="P543" s="4"/>
    </row>
    <row r="544" ht="15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175"/>
      <c r="L544" s="4"/>
      <c r="M544" s="4"/>
      <c r="N544" s="4"/>
      <c r="O544" s="4"/>
      <c r="P544" s="4"/>
    </row>
    <row r="545" ht="15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175"/>
      <c r="L545" s="4"/>
      <c r="M545" s="4"/>
      <c r="N545" s="4"/>
      <c r="O545" s="4"/>
      <c r="P545" s="4"/>
    </row>
    <row r="546" ht="15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175"/>
      <c r="L546" s="4"/>
      <c r="M546" s="4"/>
      <c r="N546" s="4"/>
      <c r="O546" s="4"/>
      <c r="P546" s="4"/>
    </row>
    <row r="547" ht="15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175"/>
      <c r="L547" s="4"/>
      <c r="M547" s="4"/>
      <c r="N547" s="4"/>
      <c r="O547" s="4"/>
      <c r="P547" s="4"/>
    </row>
    <row r="548" ht="15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175"/>
      <c r="L548" s="4"/>
      <c r="M548" s="4"/>
      <c r="N548" s="4"/>
      <c r="O548" s="4"/>
      <c r="P548" s="4"/>
    </row>
    <row r="549" ht="15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175"/>
      <c r="L549" s="4"/>
      <c r="M549" s="4"/>
      <c r="N549" s="4"/>
      <c r="O549" s="4"/>
      <c r="P549" s="4"/>
    </row>
    <row r="550" ht="15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175"/>
      <c r="L550" s="4"/>
      <c r="M550" s="4"/>
      <c r="N550" s="4"/>
      <c r="O550" s="4"/>
      <c r="P550" s="4"/>
    </row>
    <row r="551" ht="15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175"/>
      <c r="L551" s="4"/>
      <c r="M551" s="4"/>
      <c r="N551" s="4"/>
      <c r="O551" s="4"/>
      <c r="P551" s="4"/>
    </row>
    <row r="552" ht="15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175"/>
      <c r="L552" s="4"/>
      <c r="M552" s="4"/>
      <c r="N552" s="4"/>
      <c r="O552" s="4"/>
      <c r="P552" s="4"/>
    </row>
    <row r="553" ht="15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175"/>
      <c r="L553" s="4"/>
      <c r="M553" s="4"/>
      <c r="N553" s="4"/>
      <c r="O553" s="4"/>
      <c r="P553" s="4"/>
    </row>
    <row r="554" ht="15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175"/>
      <c r="L554" s="4"/>
      <c r="M554" s="4"/>
      <c r="N554" s="4"/>
      <c r="O554" s="4"/>
      <c r="P554" s="4"/>
    </row>
    <row r="555" ht="15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175"/>
      <c r="L555" s="4"/>
      <c r="M555" s="4"/>
      <c r="N555" s="4"/>
      <c r="O555" s="4"/>
      <c r="P555" s="4"/>
    </row>
    <row r="556" ht="15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175"/>
      <c r="L556" s="4"/>
      <c r="M556" s="4"/>
      <c r="N556" s="4"/>
      <c r="O556" s="4"/>
      <c r="P556" s="4"/>
    </row>
    <row r="557" ht="15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175"/>
      <c r="L557" s="4"/>
      <c r="M557" s="4"/>
      <c r="N557" s="4"/>
      <c r="O557" s="4"/>
      <c r="P557" s="4"/>
    </row>
    <row r="558" ht="15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175"/>
      <c r="L558" s="4"/>
      <c r="M558" s="4"/>
      <c r="N558" s="4"/>
      <c r="O558" s="4"/>
      <c r="P558" s="4"/>
    </row>
    <row r="559" ht="15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175"/>
      <c r="L559" s="4"/>
      <c r="M559" s="4"/>
      <c r="N559" s="4"/>
      <c r="O559" s="4"/>
      <c r="P559" s="4"/>
    </row>
    <row r="560" ht="15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175"/>
      <c r="L560" s="4"/>
      <c r="M560" s="4"/>
      <c r="N560" s="4"/>
      <c r="O560" s="4"/>
      <c r="P560" s="4"/>
    </row>
    <row r="561" ht="15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175"/>
      <c r="L561" s="4"/>
      <c r="M561" s="4"/>
      <c r="N561" s="4"/>
      <c r="O561" s="4"/>
      <c r="P561" s="4"/>
    </row>
    <row r="562" ht="15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175"/>
      <c r="L562" s="4"/>
      <c r="M562" s="4"/>
      <c r="N562" s="4"/>
      <c r="O562" s="4"/>
      <c r="P562" s="4"/>
    </row>
    <row r="563" ht="15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175"/>
      <c r="L563" s="4"/>
      <c r="M563" s="4"/>
      <c r="N563" s="4"/>
      <c r="O563" s="4"/>
      <c r="P563" s="4"/>
    </row>
    <row r="564" ht="15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175"/>
      <c r="L564" s="4"/>
      <c r="M564" s="4"/>
      <c r="N564" s="4"/>
      <c r="O564" s="4"/>
      <c r="P564" s="4"/>
    </row>
    <row r="565" ht="15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175"/>
      <c r="L565" s="4"/>
      <c r="M565" s="4"/>
      <c r="N565" s="4"/>
      <c r="O565" s="4"/>
      <c r="P565" s="4"/>
    </row>
    <row r="566" ht="15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175"/>
      <c r="L566" s="4"/>
      <c r="M566" s="4"/>
      <c r="N566" s="4"/>
      <c r="O566" s="4"/>
      <c r="P566" s="4"/>
    </row>
    <row r="567" ht="15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175"/>
      <c r="L567" s="4"/>
      <c r="M567" s="4"/>
      <c r="N567" s="4"/>
      <c r="O567" s="4"/>
      <c r="P567" s="4"/>
    </row>
    <row r="568" ht="15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175"/>
      <c r="L568" s="4"/>
      <c r="M568" s="4"/>
      <c r="N568" s="4"/>
      <c r="O568" s="4"/>
      <c r="P568" s="4"/>
    </row>
    <row r="569" ht="15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175"/>
      <c r="L569" s="4"/>
      <c r="M569" s="4"/>
      <c r="N569" s="4"/>
      <c r="O569" s="4"/>
      <c r="P569" s="4"/>
    </row>
    <row r="570" ht="15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175"/>
      <c r="L570" s="4"/>
      <c r="M570" s="4"/>
      <c r="N570" s="4"/>
      <c r="O570" s="4"/>
      <c r="P570" s="4"/>
    </row>
    <row r="571" ht="15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175"/>
      <c r="L571" s="4"/>
      <c r="M571" s="4"/>
      <c r="N571" s="4"/>
      <c r="O571" s="4"/>
      <c r="P571" s="4"/>
    </row>
    <row r="572" ht="15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175"/>
      <c r="L572" s="4"/>
      <c r="M572" s="4"/>
      <c r="N572" s="4"/>
      <c r="O572" s="4"/>
      <c r="P572" s="4"/>
    </row>
    <row r="573" ht="15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175"/>
      <c r="L573" s="4"/>
      <c r="M573" s="4"/>
      <c r="N573" s="4"/>
      <c r="O573" s="4"/>
      <c r="P573" s="4"/>
    </row>
    <row r="574" ht="15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175"/>
      <c r="L574" s="4"/>
      <c r="M574" s="4"/>
      <c r="N574" s="4"/>
      <c r="O574" s="4"/>
      <c r="P574" s="4"/>
    </row>
    <row r="575" ht="15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175"/>
      <c r="L575" s="4"/>
      <c r="M575" s="4"/>
      <c r="N575" s="4"/>
      <c r="O575" s="4"/>
      <c r="P575" s="4"/>
    </row>
    <row r="576" ht="15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175"/>
      <c r="L576" s="4"/>
      <c r="M576" s="4"/>
      <c r="N576" s="4"/>
      <c r="O576" s="4"/>
      <c r="P576" s="4"/>
    </row>
    <row r="577" ht="15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175"/>
      <c r="L577" s="4"/>
      <c r="M577" s="4"/>
      <c r="N577" s="4"/>
      <c r="O577" s="4"/>
      <c r="P577" s="4"/>
    </row>
    <row r="578" ht="15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175"/>
      <c r="L578" s="4"/>
      <c r="M578" s="4"/>
      <c r="N578" s="4"/>
      <c r="O578" s="4"/>
      <c r="P578" s="4"/>
    </row>
    <row r="579" ht="15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175"/>
      <c r="L579" s="4"/>
      <c r="M579" s="4"/>
      <c r="N579" s="4"/>
      <c r="O579" s="4"/>
      <c r="P579" s="4"/>
    </row>
    <row r="580" ht="15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175"/>
      <c r="L580" s="4"/>
      <c r="M580" s="4"/>
      <c r="N580" s="4"/>
      <c r="O580" s="4"/>
      <c r="P580" s="4"/>
    </row>
    <row r="581" ht="15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175"/>
      <c r="L581" s="4"/>
      <c r="M581" s="4"/>
      <c r="N581" s="4"/>
      <c r="O581" s="4"/>
      <c r="P581" s="4"/>
    </row>
    <row r="582" ht="15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175"/>
      <c r="L582" s="4"/>
      <c r="M582" s="4"/>
      <c r="N582" s="4"/>
      <c r="O582" s="4"/>
      <c r="P582" s="4"/>
    </row>
    <row r="583" ht="15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175"/>
      <c r="L583" s="4"/>
      <c r="M583" s="4"/>
      <c r="N583" s="4"/>
      <c r="O583" s="4"/>
      <c r="P583" s="4"/>
    </row>
    <row r="584" ht="15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175"/>
      <c r="L584" s="4"/>
      <c r="M584" s="4"/>
      <c r="N584" s="4"/>
      <c r="O584" s="4"/>
      <c r="P584" s="4"/>
    </row>
    <row r="585" ht="15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175"/>
      <c r="L585" s="4"/>
      <c r="M585" s="4"/>
      <c r="N585" s="4"/>
      <c r="O585" s="4"/>
      <c r="P585" s="4"/>
    </row>
    <row r="586" ht="15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175"/>
      <c r="L586" s="4"/>
      <c r="M586" s="4"/>
      <c r="N586" s="4"/>
      <c r="O586" s="4"/>
      <c r="P586" s="4"/>
    </row>
    <row r="587" ht="15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175"/>
      <c r="L587" s="4"/>
      <c r="M587" s="4"/>
      <c r="N587" s="4"/>
      <c r="O587" s="4"/>
      <c r="P587" s="4"/>
    </row>
    <row r="588" ht="15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175"/>
      <c r="L588" s="4"/>
      <c r="M588" s="4"/>
      <c r="N588" s="4"/>
      <c r="O588" s="4"/>
      <c r="P588" s="4"/>
    </row>
    <row r="589" ht="15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175"/>
      <c r="L589" s="4"/>
      <c r="M589" s="4"/>
      <c r="N589" s="4"/>
      <c r="O589" s="4"/>
      <c r="P589" s="4"/>
    </row>
    <row r="590" ht="15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175"/>
      <c r="L590" s="4"/>
      <c r="M590" s="4"/>
      <c r="N590" s="4"/>
      <c r="O590" s="4"/>
      <c r="P590" s="4"/>
    </row>
    <row r="591" ht="15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175"/>
      <c r="L591" s="4"/>
      <c r="M591" s="4"/>
      <c r="N591" s="4"/>
      <c r="O591" s="4"/>
      <c r="P591" s="4"/>
    </row>
    <row r="592" ht="15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175"/>
      <c r="L592" s="4"/>
      <c r="M592" s="4"/>
      <c r="N592" s="4"/>
      <c r="O592" s="4"/>
      <c r="P592" s="4"/>
    </row>
    <row r="593" ht="15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175"/>
      <c r="L593" s="4"/>
      <c r="M593" s="4"/>
      <c r="N593" s="4"/>
      <c r="O593" s="4"/>
      <c r="P593" s="4"/>
    </row>
    <row r="594" ht="15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175"/>
      <c r="L594" s="4"/>
      <c r="M594" s="4"/>
      <c r="N594" s="4"/>
      <c r="O594" s="4"/>
      <c r="P594" s="4"/>
    </row>
    <row r="595" ht="15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175"/>
      <c r="L595" s="4"/>
      <c r="M595" s="4"/>
      <c r="N595" s="4"/>
      <c r="O595" s="4"/>
      <c r="P595" s="4"/>
    </row>
    <row r="596" ht="15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175"/>
      <c r="L596" s="4"/>
      <c r="M596" s="4"/>
      <c r="N596" s="4"/>
      <c r="O596" s="4"/>
      <c r="P596" s="4"/>
    </row>
    <row r="597" ht="15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175"/>
      <c r="L597" s="4"/>
      <c r="M597" s="4"/>
      <c r="N597" s="4"/>
      <c r="O597" s="4"/>
      <c r="P597" s="4"/>
    </row>
    <row r="598" ht="15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175"/>
      <c r="L598" s="4"/>
      <c r="M598" s="4"/>
      <c r="N598" s="4"/>
      <c r="O598" s="4"/>
      <c r="P598" s="4"/>
    </row>
    <row r="599" ht="15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175"/>
      <c r="L599" s="4"/>
      <c r="M599" s="4"/>
      <c r="N599" s="4"/>
      <c r="O599" s="4"/>
      <c r="P599" s="4"/>
    </row>
    <row r="600" ht="15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175"/>
      <c r="L600" s="4"/>
      <c r="M600" s="4"/>
      <c r="N600" s="4"/>
      <c r="O600" s="4"/>
      <c r="P600" s="4"/>
    </row>
    <row r="601" ht="15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175"/>
      <c r="L601" s="4"/>
      <c r="M601" s="4"/>
      <c r="N601" s="4"/>
      <c r="O601" s="4"/>
      <c r="P601" s="4"/>
    </row>
    <row r="602" ht="15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175"/>
      <c r="L602" s="4"/>
      <c r="M602" s="4"/>
      <c r="N602" s="4"/>
      <c r="O602" s="4"/>
      <c r="P602" s="4"/>
    </row>
    <row r="603" ht="15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175"/>
      <c r="L603" s="4"/>
      <c r="M603" s="4"/>
      <c r="N603" s="4"/>
      <c r="O603" s="4"/>
      <c r="P603" s="4"/>
    </row>
    <row r="604" ht="15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175"/>
      <c r="L604" s="4"/>
      <c r="M604" s="4"/>
      <c r="N604" s="4"/>
      <c r="O604" s="4"/>
      <c r="P604" s="4"/>
    </row>
    <row r="605" ht="15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175"/>
      <c r="L605" s="4"/>
      <c r="M605" s="4"/>
      <c r="N605" s="4"/>
      <c r="O605" s="4"/>
      <c r="P605" s="4"/>
    </row>
    <row r="606" ht="15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175"/>
      <c r="L606" s="4"/>
      <c r="M606" s="4"/>
      <c r="N606" s="4"/>
      <c r="O606" s="4"/>
      <c r="P606" s="4"/>
    </row>
    <row r="607" ht="15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175"/>
      <c r="L607" s="4"/>
      <c r="M607" s="4"/>
      <c r="N607" s="4"/>
      <c r="O607" s="4"/>
      <c r="P607" s="4"/>
    </row>
    <row r="608" ht="15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175"/>
      <c r="L608" s="4"/>
      <c r="M608" s="4"/>
      <c r="N608" s="4"/>
      <c r="O608" s="4"/>
      <c r="P608" s="4"/>
    </row>
    <row r="609" ht="15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175"/>
      <c r="L609" s="4"/>
      <c r="M609" s="4"/>
      <c r="N609" s="4"/>
      <c r="O609" s="4"/>
      <c r="P609" s="4"/>
    </row>
    <row r="610" ht="15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175"/>
      <c r="L610" s="4"/>
      <c r="M610" s="4"/>
      <c r="N610" s="4"/>
      <c r="O610" s="4"/>
      <c r="P610" s="4"/>
    </row>
    <row r="611" ht="15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175"/>
      <c r="L611" s="4"/>
      <c r="M611" s="4"/>
      <c r="N611" s="4"/>
      <c r="O611" s="4"/>
      <c r="P611" s="4"/>
    </row>
    <row r="612" ht="15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175"/>
      <c r="L612" s="4"/>
      <c r="M612" s="4"/>
      <c r="N612" s="4"/>
      <c r="O612" s="4"/>
      <c r="P612" s="4"/>
    </row>
    <row r="613" ht="15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175"/>
      <c r="L613" s="4"/>
      <c r="M613" s="4"/>
      <c r="N613" s="4"/>
      <c r="O613" s="4"/>
      <c r="P613" s="4"/>
    </row>
    <row r="614" ht="15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175"/>
      <c r="L614" s="4"/>
      <c r="M614" s="4"/>
      <c r="N614" s="4"/>
      <c r="O614" s="4"/>
      <c r="P614" s="4"/>
    </row>
    <row r="615" ht="15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175"/>
      <c r="L615" s="4"/>
      <c r="M615" s="4"/>
      <c r="N615" s="4"/>
      <c r="O615" s="4"/>
      <c r="P615" s="4"/>
    </row>
    <row r="616" ht="15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175"/>
      <c r="L616" s="4"/>
      <c r="M616" s="4"/>
      <c r="N616" s="4"/>
      <c r="O616" s="4"/>
      <c r="P616" s="4"/>
    </row>
    <row r="617" ht="15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175"/>
      <c r="L617" s="4"/>
      <c r="M617" s="4"/>
      <c r="N617" s="4"/>
      <c r="O617" s="4"/>
      <c r="P617" s="4"/>
    </row>
    <row r="618" ht="15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175"/>
      <c r="L618" s="4"/>
      <c r="M618" s="4"/>
      <c r="N618" s="4"/>
      <c r="O618" s="4"/>
      <c r="P618" s="4"/>
    </row>
    <row r="619" ht="15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175"/>
      <c r="L619" s="4"/>
      <c r="M619" s="4"/>
      <c r="N619" s="4"/>
      <c r="O619" s="4"/>
      <c r="P619" s="4"/>
    </row>
    <row r="620" ht="15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175"/>
      <c r="L620" s="4"/>
      <c r="M620" s="4"/>
      <c r="N620" s="4"/>
      <c r="O620" s="4"/>
      <c r="P620" s="4"/>
    </row>
    <row r="621" ht="15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175"/>
      <c r="L621" s="4"/>
      <c r="M621" s="4"/>
      <c r="N621" s="4"/>
      <c r="O621" s="4"/>
      <c r="P621" s="4"/>
    </row>
    <row r="622" ht="15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175"/>
      <c r="L622" s="4"/>
      <c r="M622" s="4"/>
      <c r="N622" s="4"/>
      <c r="O622" s="4"/>
      <c r="P622" s="4"/>
    </row>
    <row r="623" ht="15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175"/>
      <c r="L623" s="4"/>
      <c r="M623" s="4"/>
      <c r="N623" s="4"/>
      <c r="O623" s="4"/>
      <c r="P623" s="4"/>
    </row>
    <row r="624" ht="15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175"/>
      <c r="L624" s="4"/>
      <c r="M624" s="4"/>
      <c r="N624" s="4"/>
      <c r="O624" s="4"/>
      <c r="P624" s="4"/>
    </row>
    <row r="625" ht="15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175"/>
      <c r="L625" s="4"/>
      <c r="M625" s="4"/>
      <c r="N625" s="4"/>
      <c r="O625" s="4"/>
      <c r="P625" s="4"/>
    </row>
    <row r="626" ht="15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175"/>
      <c r="L626" s="4"/>
      <c r="M626" s="4"/>
      <c r="N626" s="4"/>
      <c r="O626" s="4"/>
      <c r="P626" s="4"/>
    </row>
    <row r="627" ht="15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175"/>
      <c r="L627" s="4"/>
      <c r="M627" s="4"/>
      <c r="N627" s="4"/>
      <c r="O627" s="4"/>
      <c r="P627" s="4"/>
    </row>
    <row r="628" ht="15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175"/>
      <c r="L628" s="4"/>
      <c r="M628" s="4"/>
      <c r="N628" s="4"/>
      <c r="O628" s="4"/>
      <c r="P628" s="4"/>
    </row>
    <row r="629" ht="15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175"/>
      <c r="L629" s="4"/>
      <c r="M629" s="4"/>
      <c r="N629" s="4"/>
      <c r="O629" s="4"/>
      <c r="P629" s="4"/>
    </row>
    <row r="630" ht="15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175"/>
      <c r="L630" s="4"/>
      <c r="M630" s="4"/>
      <c r="N630" s="4"/>
      <c r="O630" s="4"/>
      <c r="P630" s="4"/>
    </row>
    <row r="631" ht="15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175"/>
      <c r="L631" s="4"/>
      <c r="M631" s="4"/>
      <c r="N631" s="4"/>
      <c r="O631" s="4"/>
      <c r="P631" s="4"/>
    </row>
    <row r="632" ht="15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175"/>
      <c r="L632" s="4"/>
      <c r="M632" s="4"/>
      <c r="N632" s="4"/>
      <c r="O632" s="4"/>
      <c r="P632" s="4"/>
    </row>
    <row r="633" ht="15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175"/>
      <c r="L633" s="4"/>
      <c r="M633" s="4"/>
      <c r="N633" s="4"/>
      <c r="O633" s="4"/>
      <c r="P633" s="4"/>
    </row>
    <row r="634" ht="15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175"/>
      <c r="L634" s="4"/>
      <c r="M634" s="4"/>
      <c r="N634" s="4"/>
      <c r="O634" s="4"/>
      <c r="P634" s="4"/>
    </row>
    <row r="635" ht="15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175"/>
      <c r="L635" s="4"/>
      <c r="M635" s="4"/>
      <c r="N635" s="4"/>
      <c r="O635" s="4"/>
      <c r="P635" s="4"/>
    </row>
    <row r="636" ht="15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175"/>
      <c r="L636" s="4"/>
      <c r="M636" s="4"/>
      <c r="N636" s="4"/>
      <c r="O636" s="4"/>
      <c r="P636" s="4"/>
    </row>
    <row r="637" ht="15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175"/>
      <c r="L637" s="4"/>
      <c r="M637" s="4"/>
      <c r="N637" s="4"/>
      <c r="O637" s="4"/>
      <c r="P637" s="4"/>
    </row>
    <row r="638" ht="15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175"/>
      <c r="L638" s="4"/>
      <c r="M638" s="4"/>
      <c r="N638" s="4"/>
      <c r="O638" s="4"/>
      <c r="P638" s="4"/>
    </row>
    <row r="639" ht="15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175"/>
      <c r="L639" s="4"/>
      <c r="M639" s="4"/>
      <c r="N639" s="4"/>
      <c r="O639" s="4"/>
      <c r="P639" s="4"/>
    </row>
    <row r="640" ht="15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175"/>
      <c r="L640" s="4"/>
      <c r="M640" s="4"/>
      <c r="N640" s="4"/>
      <c r="O640" s="4"/>
      <c r="P640" s="4"/>
    </row>
    <row r="641" ht="15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175"/>
      <c r="L641" s="4"/>
      <c r="M641" s="4"/>
      <c r="N641" s="4"/>
      <c r="O641" s="4"/>
      <c r="P641" s="4"/>
    </row>
    <row r="642" ht="15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175"/>
      <c r="L642" s="4"/>
      <c r="M642" s="4"/>
      <c r="N642" s="4"/>
      <c r="O642" s="4"/>
      <c r="P642" s="4"/>
    </row>
    <row r="643" ht="15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175"/>
      <c r="L643" s="4"/>
      <c r="M643" s="4"/>
      <c r="N643" s="4"/>
      <c r="O643" s="4"/>
      <c r="P643" s="4"/>
    </row>
    <row r="644" ht="15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175"/>
      <c r="L644" s="4"/>
      <c r="M644" s="4"/>
      <c r="N644" s="4"/>
      <c r="O644" s="4"/>
      <c r="P644" s="4"/>
    </row>
    <row r="645" ht="15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175"/>
      <c r="L645" s="4"/>
      <c r="M645" s="4"/>
      <c r="N645" s="4"/>
      <c r="O645" s="4"/>
      <c r="P645" s="4"/>
    </row>
    <row r="646" ht="15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175"/>
      <c r="L646" s="4"/>
      <c r="M646" s="4"/>
      <c r="N646" s="4"/>
      <c r="O646" s="4"/>
      <c r="P646" s="4"/>
    </row>
    <row r="647" ht="15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175"/>
      <c r="L647" s="4"/>
      <c r="M647" s="4"/>
      <c r="N647" s="4"/>
      <c r="O647" s="4"/>
      <c r="P647" s="4"/>
    </row>
    <row r="648" ht="15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175"/>
      <c r="L648" s="4"/>
      <c r="M648" s="4"/>
      <c r="N648" s="4"/>
      <c r="O648" s="4"/>
      <c r="P648" s="4"/>
    </row>
    <row r="649" ht="15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175"/>
      <c r="L649" s="4"/>
      <c r="M649" s="4"/>
      <c r="N649" s="4"/>
      <c r="O649" s="4"/>
      <c r="P649" s="4"/>
    </row>
    <row r="650" ht="15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175"/>
      <c r="L650" s="4"/>
      <c r="M650" s="4"/>
      <c r="N650" s="4"/>
      <c r="O650" s="4"/>
      <c r="P650" s="4"/>
    </row>
    <row r="651" ht="15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175"/>
      <c r="L651" s="4"/>
      <c r="M651" s="4"/>
      <c r="N651" s="4"/>
      <c r="O651" s="4"/>
      <c r="P651" s="4"/>
    </row>
    <row r="652" ht="15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175"/>
      <c r="L652" s="4"/>
      <c r="M652" s="4"/>
      <c r="N652" s="4"/>
      <c r="O652" s="4"/>
      <c r="P652" s="4"/>
    </row>
    <row r="653" ht="15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175"/>
      <c r="L653" s="4"/>
      <c r="M653" s="4"/>
      <c r="N653" s="4"/>
      <c r="O653" s="4"/>
      <c r="P653" s="4"/>
    </row>
    <row r="654" ht="15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175"/>
      <c r="L654" s="4"/>
      <c r="M654" s="4"/>
      <c r="N654" s="4"/>
      <c r="O654" s="4"/>
      <c r="P654" s="4"/>
    </row>
    <row r="655" ht="15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175"/>
      <c r="L655" s="4"/>
      <c r="M655" s="4"/>
      <c r="N655" s="4"/>
      <c r="O655" s="4"/>
      <c r="P655" s="4"/>
    </row>
    <row r="656" ht="15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175"/>
      <c r="L656" s="4"/>
      <c r="M656" s="4"/>
      <c r="N656" s="4"/>
      <c r="O656" s="4"/>
      <c r="P656" s="4"/>
    </row>
    <row r="657" ht="15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175"/>
      <c r="L657" s="4"/>
      <c r="M657" s="4"/>
      <c r="N657" s="4"/>
      <c r="O657" s="4"/>
      <c r="P657" s="4"/>
    </row>
    <row r="658" ht="15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175"/>
      <c r="L658" s="4"/>
      <c r="M658" s="4"/>
      <c r="N658" s="4"/>
      <c r="O658" s="4"/>
      <c r="P658" s="4"/>
    </row>
    <row r="659" ht="15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175"/>
      <c r="L659" s="4"/>
      <c r="M659" s="4"/>
      <c r="N659" s="4"/>
      <c r="O659" s="4"/>
      <c r="P659" s="4"/>
    </row>
    <row r="660" ht="15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175"/>
      <c r="L660" s="4"/>
      <c r="M660" s="4"/>
      <c r="N660" s="4"/>
      <c r="O660" s="4"/>
      <c r="P660" s="4"/>
    </row>
    <row r="661" ht="15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175"/>
      <c r="L661" s="4"/>
      <c r="M661" s="4"/>
      <c r="N661" s="4"/>
      <c r="O661" s="4"/>
      <c r="P661" s="4"/>
    </row>
    <row r="662" ht="15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175"/>
      <c r="L662" s="4"/>
      <c r="M662" s="4"/>
      <c r="N662" s="4"/>
      <c r="O662" s="4"/>
      <c r="P662" s="4"/>
    </row>
    <row r="663" ht="15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175"/>
      <c r="L663" s="4"/>
      <c r="M663" s="4"/>
      <c r="N663" s="4"/>
      <c r="O663" s="4"/>
      <c r="P663" s="4"/>
    </row>
    <row r="664" ht="15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175"/>
      <c r="L664" s="4"/>
      <c r="M664" s="4"/>
      <c r="N664" s="4"/>
      <c r="O664" s="4"/>
      <c r="P664" s="4"/>
    </row>
    <row r="665" ht="15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175"/>
      <c r="L665" s="4"/>
      <c r="M665" s="4"/>
      <c r="N665" s="4"/>
      <c r="O665" s="4"/>
      <c r="P665" s="4"/>
    </row>
    <row r="666" ht="15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175"/>
      <c r="L666" s="4"/>
      <c r="M666" s="4"/>
      <c r="N666" s="4"/>
      <c r="O666" s="4"/>
      <c r="P666" s="4"/>
    </row>
    <row r="667" ht="15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175"/>
      <c r="L667" s="4"/>
      <c r="M667" s="4"/>
      <c r="N667" s="4"/>
      <c r="O667" s="4"/>
      <c r="P667" s="4"/>
    </row>
    <row r="668" ht="15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175"/>
      <c r="L668" s="4"/>
      <c r="M668" s="4"/>
      <c r="N668" s="4"/>
      <c r="O668" s="4"/>
      <c r="P668" s="4"/>
    </row>
    <row r="669" ht="15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175"/>
      <c r="L669" s="4"/>
      <c r="M669" s="4"/>
      <c r="N669" s="4"/>
      <c r="O669" s="4"/>
      <c r="P669" s="4"/>
    </row>
    <row r="670" ht="15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175"/>
      <c r="L670" s="4"/>
      <c r="M670" s="4"/>
      <c r="N670" s="4"/>
      <c r="O670" s="4"/>
      <c r="P670" s="4"/>
    </row>
    <row r="671" ht="15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175"/>
      <c r="L671" s="4"/>
      <c r="M671" s="4"/>
      <c r="N671" s="4"/>
      <c r="O671" s="4"/>
      <c r="P671" s="4"/>
    </row>
    <row r="672" ht="15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175"/>
      <c r="L672" s="4"/>
      <c r="M672" s="4"/>
      <c r="N672" s="4"/>
      <c r="O672" s="4"/>
      <c r="P672" s="4"/>
    </row>
    <row r="673" ht="15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175"/>
      <c r="L673" s="4"/>
      <c r="M673" s="4"/>
      <c r="N673" s="4"/>
      <c r="O673" s="4"/>
      <c r="P673" s="4"/>
    </row>
    <row r="674" ht="15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175"/>
      <c r="L674" s="4"/>
      <c r="M674" s="4"/>
      <c r="N674" s="4"/>
      <c r="O674" s="4"/>
      <c r="P674" s="4"/>
    </row>
    <row r="675" ht="15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175"/>
      <c r="L675" s="4"/>
      <c r="M675" s="4"/>
      <c r="N675" s="4"/>
      <c r="O675" s="4"/>
      <c r="P675" s="4"/>
    </row>
    <row r="676" ht="15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175"/>
      <c r="L676" s="4"/>
      <c r="M676" s="4"/>
      <c r="N676" s="4"/>
      <c r="O676" s="4"/>
      <c r="P676" s="4"/>
    </row>
    <row r="677" ht="15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175"/>
      <c r="L677" s="4"/>
      <c r="M677" s="4"/>
      <c r="N677" s="4"/>
      <c r="O677" s="4"/>
      <c r="P677" s="4"/>
    </row>
    <row r="678" ht="15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175"/>
      <c r="L678" s="4"/>
      <c r="M678" s="4"/>
      <c r="N678" s="4"/>
      <c r="O678" s="4"/>
      <c r="P678" s="4"/>
    </row>
    <row r="679" ht="15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175"/>
      <c r="L679" s="4"/>
      <c r="M679" s="4"/>
      <c r="N679" s="4"/>
      <c r="O679" s="4"/>
      <c r="P679" s="4"/>
    </row>
    <row r="680" ht="15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175"/>
      <c r="L680" s="4"/>
      <c r="M680" s="4"/>
      <c r="N680" s="4"/>
      <c r="O680" s="4"/>
      <c r="P680" s="4"/>
    </row>
    <row r="681" ht="15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175"/>
      <c r="L681" s="4"/>
      <c r="M681" s="4"/>
      <c r="N681" s="4"/>
      <c r="O681" s="4"/>
      <c r="P681" s="4"/>
    </row>
    <row r="682" ht="15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175"/>
      <c r="L682" s="4"/>
      <c r="M682" s="4"/>
      <c r="N682" s="4"/>
      <c r="O682" s="4"/>
      <c r="P682" s="4"/>
    </row>
    <row r="683" ht="15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175"/>
      <c r="L683" s="4"/>
      <c r="M683" s="4"/>
      <c r="N683" s="4"/>
      <c r="O683" s="4"/>
      <c r="P683" s="4"/>
    </row>
    <row r="684" ht="15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175"/>
      <c r="L684" s="4"/>
      <c r="M684" s="4"/>
      <c r="N684" s="4"/>
      <c r="O684" s="4"/>
      <c r="P684" s="4"/>
    </row>
    <row r="685" ht="15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175"/>
      <c r="L685" s="4"/>
      <c r="M685" s="4"/>
      <c r="N685" s="4"/>
      <c r="O685" s="4"/>
      <c r="P685" s="4"/>
    </row>
    <row r="686" ht="15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175"/>
      <c r="L686" s="4"/>
      <c r="M686" s="4"/>
      <c r="N686" s="4"/>
      <c r="O686" s="4"/>
      <c r="P686" s="4"/>
    </row>
    <row r="687" ht="15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175"/>
      <c r="L687" s="4"/>
      <c r="M687" s="4"/>
      <c r="N687" s="4"/>
      <c r="O687" s="4"/>
      <c r="P687" s="4"/>
    </row>
    <row r="688" ht="15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175"/>
      <c r="L688" s="4"/>
      <c r="M688" s="4"/>
      <c r="N688" s="4"/>
      <c r="O688" s="4"/>
      <c r="P688" s="4"/>
    </row>
    <row r="689" ht="15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175"/>
      <c r="L689" s="4"/>
      <c r="M689" s="4"/>
      <c r="N689" s="4"/>
      <c r="O689" s="4"/>
      <c r="P689" s="4"/>
    </row>
    <row r="690" ht="15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175"/>
      <c r="L690" s="4"/>
      <c r="M690" s="4"/>
      <c r="N690" s="4"/>
      <c r="O690" s="4"/>
      <c r="P690" s="4"/>
    </row>
    <row r="691" ht="15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175"/>
      <c r="L691" s="4"/>
      <c r="M691" s="4"/>
      <c r="N691" s="4"/>
      <c r="O691" s="4"/>
      <c r="P691" s="4"/>
    </row>
    <row r="692" ht="15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175"/>
      <c r="L692" s="4"/>
      <c r="M692" s="4"/>
      <c r="N692" s="4"/>
      <c r="O692" s="4"/>
      <c r="P692" s="4"/>
    </row>
    <row r="693" ht="15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175"/>
      <c r="L693" s="4"/>
      <c r="M693" s="4"/>
      <c r="N693" s="4"/>
      <c r="O693" s="4"/>
      <c r="P693" s="4"/>
    </row>
    <row r="694" ht="15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175"/>
      <c r="L694" s="4"/>
      <c r="M694" s="4"/>
      <c r="N694" s="4"/>
      <c r="O694" s="4"/>
      <c r="P694" s="4"/>
    </row>
    <row r="695" ht="15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175"/>
      <c r="L695" s="4"/>
      <c r="M695" s="4"/>
      <c r="N695" s="4"/>
      <c r="O695" s="4"/>
      <c r="P695" s="4"/>
    </row>
    <row r="696" ht="15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175"/>
      <c r="L696" s="4"/>
      <c r="M696" s="4"/>
      <c r="N696" s="4"/>
      <c r="O696" s="4"/>
      <c r="P696" s="4"/>
    </row>
    <row r="697" ht="15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175"/>
      <c r="L697" s="4"/>
      <c r="M697" s="4"/>
      <c r="N697" s="4"/>
      <c r="O697" s="4"/>
      <c r="P697" s="4"/>
    </row>
    <row r="698" ht="15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175"/>
      <c r="L698" s="4"/>
      <c r="M698" s="4"/>
      <c r="N698" s="4"/>
      <c r="O698" s="4"/>
      <c r="P698" s="4"/>
    </row>
    <row r="699" ht="15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175"/>
      <c r="L699" s="4"/>
      <c r="M699" s="4"/>
      <c r="N699" s="4"/>
      <c r="O699" s="4"/>
      <c r="P699" s="4"/>
    </row>
    <row r="700" ht="15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175"/>
      <c r="L700" s="4"/>
      <c r="M700" s="4"/>
      <c r="N700" s="4"/>
      <c r="O700" s="4"/>
      <c r="P700" s="4"/>
    </row>
    <row r="701" ht="15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175"/>
      <c r="L701" s="4"/>
      <c r="M701" s="4"/>
      <c r="N701" s="4"/>
      <c r="O701" s="4"/>
      <c r="P701" s="4"/>
    </row>
    <row r="702" ht="15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175"/>
      <c r="L702" s="4"/>
      <c r="M702" s="4"/>
      <c r="N702" s="4"/>
      <c r="O702" s="4"/>
      <c r="P702" s="4"/>
    </row>
    <row r="703" ht="15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175"/>
      <c r="L703" s="4"/>
      <c r="M703" s="4"/>
      <c r="N703" s="4"/>
      <c r="O703" s="4"/>
      <c r="P703" s="4"/>
    </row>
    <row r="704" ht="15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175"/>
      <c r="L704" s="4"/>
      <c r="M704" s="4"/>
      <c r="N704" s="4"/>
      <c r="O704" s="4"/>
      <c r="P704" s="4"/>
    </row>
    <row r="705" ht="15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175"/>
      <c r="L705" s="4"/>
      <c r="M705" s="4"/>
      <c r="N705" s="4"/>
      <c r="O705" s="4"/>
      <c r="P705" s="4"/>
    </row>
    <row r="706" ht="15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175"/>
      <c r="L706" s="4"/>
      <c r="M706" s="4"/>
      <c r="N706" s="4"/>
      <c r="O706" s="4"/>
      <c r="P706" s="4"/>
    </row>
    <row r="707" ht="15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175"/>
      <c r="L707" s="4"/>
      <c r="M707" s="4"/>
      <c r="N707" s="4"/>
      <c r="O707" s="4"/>
      <c r="P707" s="4"/>
    </row>
    <row r="708" ht="15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175"/>
      <c r="L708" s="4"/>
      <c r="M708" s="4"/>
      <c r="N708" s="4"/>
      <c r="O708" s="4"/>
      <c r="P708" s="4"/>
    </row>
    <row r="709" ht="15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175"/>
      <c r="L709" s="4"/>
      <c r="M709" s="4"/>
      <c r="N709" s="4"/>
      <c r="O709" s="4"/>
      <c r="P709" s="4"/>
    </row>
    <row r="710" ht="15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175"/>
      <c r="L710" s="4"/>
      <c r="M710" s="4"/>
      <c r="N710" s="4"/>
      <c r="O710" s="4"/>
      <c r="P710" s="4"/>
    </row>
    <row r="711" ht="15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175"/>
      <c r="L711" s="4"/>
      <c r="M711" s="4"/>
      <c r="N711" s="4"/>
      <c r="O711" s="4"/>
      <c r="P711" s="4"/>
    </row>
    <row r="712" ht="15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175"/>
      <c r="L712" s="4"/>
      <c r="M712" s="4"/>
      <c r="N712" s="4"/>
      <c r="O712" s="4"/>
      <c r="P712" s="4"/>
    </row>
    <row r="713" ht="15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175"/>
      <c r="L713" s="4"/>
      <c r="M713" s="4"/>
      <c r="N713" s="4"/>
      <c r="O713" s="4"/>
      <c r="P713" s="4"/>
    </row>
    <row r="714" ht="15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175"/>
      <c r="L714" s="4"/>
      <c r="M714" s="4"/>
      <c r="N714" s="4"/>
      <c r="O714" s="4"/>
      <c r="P714" s="4"/>
    </row>
    <row r="715" ht="15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175"/>
      <c r="L715" s="4"/>
      <c r="M715" s="4"/>
      <c r="N715" s="4"/>
      <c r="O715" s="4"/>
      <c r="P715" s="4"/>
    </row>
    <row r="716" ht="15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175"/>
      <c r="L716" s="4"/>
      <c r="M716" s="4"/>
      <c r="N716" s="4"/>
      <c r="O716" s="4"/>
      <c r="P716" s="4"/>
    </row>
    <row r="717" ht="15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175"/>
      <c r="L717" s="4"/>
      <c r="M717" s="4"/>
      <c r="N717" s="4"/>
      <c r="O717" s="4"/>
      <c r="P717" s="4"/>
    </row>
    <row r="718" ht="15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175"/>
      <c r="L718" s="4"/>
      <c r="M718" s="4"/>
      <c r="N718" s="4"/>
      <c r="O718" s="4"/>
      <c r="P718" s="4"/>
    </row>
    <row r="719" ht="15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175"/>
      <c r="L719" s="4"/>
      <c r="M719" s="4"/>
      <c r="N719" s="4"/>
      <c r="O719" s="4"/>
      <c r="P719" s="4"/>
    </row>
    <row r="720" ht="15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175"/>
      <c r="L720" s="4"/>
      <c r="M720" s="4"/>
      <c r="N720" s="4"/>
      <c r="O720" s="4"/>
      <c r="P720" s="4"/>
    </row>
    <row r="721" ht="15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175"/>
      <c r="L721" s="4"/>
      <c r="M721" s="4"/>
      <c r="N721" s="4"/>
      <c r="O721" s="4"/>
      <c r="P721" s="4"/>
    </row>
    <row r="722" ht="15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175"/>
      <c r="L722" s="4"/>
      <c r="M722" s="4"/>
      <c r="N722" s="4"/>
      <c r="O722" s="4"/>
      <c r="P722" s="4"/>
    </row>
    <row r="723" ht="15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175"/>
      <c r="L723" s="4"/>
      <c r="M723" s="4"/>
      <c r="N723" s="4"/>
      <c r="O723" s="4"/>
      <c r="P723" s="4"/>
    </row>
    <row r="724" ht="15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175"/>
      <c r="L724" s="4"/>
      <c r="M724" s="4"/>
      <c r="N724" s="4"/>
      <c r="O724" s="4"/>
      <c r="P724" s="4"/>
    </row>
    <row r="725" ht="15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175"/>
      <c r="L725" s="4"/>
      <c r="M725" s="4"/>
      <c r="N725" s="4"/>
      <c r="O725" s="4"/>
      <c r="P725" s="4"/>
    </row>
    <row r="726" ht="15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175"/>
      <c r="L726" s="4"/>
      <c r="M726" s="4"/>
      <c r="N726" s="4"/>
      <c r="O726" s="4"/>
      <c r="P726" s="4"/>
    </row>
    <row r="727" ht="15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175"/>
      <c r="L727" s="4"/>
      <c r="M727" s="4"/>
      <c r="N727" s="4"/>
      <c r="O727" s="4"/>
      <c r="P727" s="4"/>
    </row>
    <row r="728" ht="15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175"/>
      <c r="L728" s="4"/>
      <c r="M728" s="4"/>
      <c r="N728" s="4"/>
      <c r="O728" s="4"/>
      <c r="P728" s="4"/>
    </row>
    <row r="729" ht="15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175"/>
      <c r="L729" s="4"/>
      <c r="M729" s="4"/>
      <c r="N729" s="4"/>
      <c r="O729" s="4"/>
      <c r="P729" s="4"/>
    </row>
    <row r="730" ht="15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175"/>
      <c r="L730" s="4"/>
      <c r="M730" s="4"/>
      <c r="N730" s="4"/>
      <c r="O730" s="4"/>
      <c r="P730" s="4"/>
    </row>
    <row r="731" ht="15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175"/>
      <c r="L731" s="4"/>
      <c r="M731" s="4"/>
      <c r="N731" s="4"/>
      <c r="O731" s="4"/>
      <c r="P731" s="4"/>
    </row>
    <row r="732" ht="15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175"/>
      <c r="L732" s="4"/>
      <c r="M732" s="4"/>
      <c r="N732" s="4"/>
      <c r="O732" s="4"/>
      <c r="P732" s="4"/>
    </row>
    <row r="733" ht="15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175"/>
      <c r="L733" s="4"/>
      <c r="M733" s="4"/>
      <c r="N733" s="4"/>
      <c r="O733" s="4"/>
      <c r="P733" s="4"/>
    </row>
    <row r="734" ht="15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175"/>
      <c r="L734" s="4"/>
      <c r="M734" s="4"/>
      <c r="N734" s="4"/>
      <c r="O734" s="4"/>
      <c r="P734" s="4"/>
    </row>
    <row r="735" ht="15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175"/>
      <c r="L735" s="4"/>
      <c r="M735" s="4"/>
      <c r="N735" s="4"/>
      <c r="O735" s="4"/>
      <c r="P735" s="4"/>
    </row>
    <row r="736" ht="15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175"/>
      <c r="L736" s="4"/>
      <c r="M736" s="4"/>
      <c r="N736" s="4"/>
      <c r="O736" s="4"/>
      <c r="P736" s="4"/>
    </row>
    <row r="737" ht="15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175"/>
      <c r="L737" s="4"/>
      <c r="M737" s="4"/>
      <c r="N737" s="4"/>
      <c r="O737" s="4"/>
      <c r="P737" s="4"/>
    </row>
    <row r="738" ht="15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175"/>
      <c r="L738" s="4"/>
      <c r="M738" s="4"/>
      <c r="N738" s="4"/>
      <c r="O738" s="4"/>
      <c r="P738" s="4"/>
    </row>
    <row r="739" ht="15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175"/>
      <c r="L739" s="4"/>
      <c r="M739" s="4"/>
      <c r="N739" s="4"/>
      <c r="O739" s="4"/>
      <c r="P739" s="4"/>
    </row>
    <row r="740" ht="15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175"/>
      <c r="L740" s="4"/>
      <c r="M740" s="4"/>
      <c r="N740" s="4"/>
      <c r="O740" s="4"/>
      <c r="P740" s="4"/>
    </row>
    <row r="741" ht="15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175"/>
      <c r="L741" s="4"/>
      <c r="M741" s="4"/>
      <c r="N741" s="4"/>
      <c r="O741" s="4"/>
      <c r="P741" s="4"/>
    </row>
    <row r="742" ht="15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175"/>
      <c r="L742" s="4"/>
      <c r="M742" s="4"/>
      <c r="N742" s="4"/>
      <c r="O742" s="4"/>
      <c r="P742" s="4"/>
    </row>
    <row r="743" ht="15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175"/>
      <c r="L743" s="4"/>
      <c r="M743" s="4"/>
      <c r="N743" s="4"/>
      <c r="O743" s="4"/>
      <c r="P743" s="4"/>
    </row>
    <row r="744" ht="15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175"/>
      <c r="L744" s="4"/>
      <c r="M744" s="4"/>
      <c r="N744" s="4"/>
      <c r="O744" s="4"/>
      <c r="P744" s="4"/>
    </row>
    <row r="745" ht="15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175"/>
      <c r="L745" s="4"/>
      <c r="M745" s="4"/>
      <c r="N745" s="4"/>
      <c r="O745" s="4"/>
      <c r="P745" s="4"/>
    </row>
    <row r="746" ht="15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175"/>
      <c r="L746" s="4"/>
      <c r="M746" s="4"/>
      <c r="N746" s="4"/>
      <c r="O746" s="4"/>
      <c r="P746" s="4"/>
    </row>
    <row r="747" ht="15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175"/>
      <c r="L747" s="4"/>
      <c r="M747" s="4"/>
      <c r="N747" s="4"/>
      <c r="O747" s="4"/>
      <c r="P747" s="4"/>
    </row>
    <row r="748" ht="15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175"/>
      <c r="L748" s="4"/>
      <c r="M748" s="4"/>
      <c r="N748" s="4"/>
      <c r="O748" s="4"/>
      <c r="P748" s="4"/>
    </row>
    <row r="749" ht="15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175"/>
      <c r="L749" s="4"/>
      <c r="M749" s="4"/>
      <c r="N749" s="4"/>
      <c r="O749" s="4"/>
      <c r="P749" s="4"/>
    </row>
    <row r="750" ht="15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175"/>
      <c r="L750" s="4"/>
      <c r="M750" s="4"/>
      <c r="N750" s="4"/>
      <c r="O750" s="4"/>
      <c r="P750" s="4"/>
    </row>
    <row r="751" ht="15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175"/>
      <c r="L751" s="4"/>
      <c r="M751" s="4"/>
      <c r="N751" s="4"/>
      <c r="O751" s="4"/>
      <c r="P751" s="4"/>
    </row>
    <row r="752" ht="15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175"/>
      <c r="L752" s="4"/>
      <c r="M752" s="4"/>
      <c r="N752" s="4"/>
      <c r="O752" s="4"/>
      <c r="P752" s="4"/>
    </row>
    <row r="753" ht="15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175"/>
      <c r="L753" s="4"/>
      <c r="M753" s="4"/>
      <c r="N753" s="4"/>
      <c r="O753" s="4"/>
      <c r="P753" s="4"/>
    </row>
    <row r="754" ht="15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175"/>
      <c r="L754" s="4"/>
      <c r="M754" s="4"/>
      <c r="N754" s="4"/>
      <c r="O754" s="4"/>
      <c r="P754" s="4"/>
    </row>
    <row r="755" ht="15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175"/>
      <c r="L755" s="4"/>
      <c r="M755" s="4"/>
      <c r="N755" s="4"/>
      <c r="O755" s="4"/>
      <c r="P755" s="4"/>
    </row>
    <row r="756" ht="15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175"/>
      <c r="L756" s="4"/>
      <c r="M756" s="4"/>
      <c r="N756" s="4"/>
      <c r="O756" s="4"/>
      <c r="P756" s="4"/>
    </row>
    <row r="757" ht="15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175"/>
      <c r="L757" s="4"/>
      <c r="M757" s="4"/>
      <c r="N757" s="4"/>
      <c r="O757" s="4"/>
      <c r="P757" s="4"/>
    </row>
    <row r="758" ht="15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175"/>
      <c r="L758" s="4"/>
      <c r="M758" s="4"/>
      <c r="N758" s="4"/>
      <c r="O758" s="4"/>
      <c r="P758" s="4"/>
    </row>
    <row r="759" ht="15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175"/>
      <c r="L759" s="4"/>
      <c r="M759" s="4"/>
      <c r="N759" s="4"/>
      <c r="O759" s="4"/>
      <c r="P759" s="4"/>
    </row>
    <row r="760" ht="15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175"/>
      <c r="L760" s="4"/>
      <c r="M760" s="4"/>
      <c r="N760" s="4"/>
      <c r="O760" s="4"/>
      <c r="P760" s="4"/>
    </row>
    <row r="761" ht="15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175"/>
      <c r="L761" s="4"/>
      <c r="M761" s="4"/>
      <c r="N761" s="4"/>
      <c r="O761" s="4"/>
      <c r="P761" s="4"/>
    </row>
    <row r="762" ht="15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175"/>
      <c r="L762" s="4"/>
      <c r="M762" s="4"/>
      <c r="N762" s="4"/>
      <c r="O762" s="4"/>
      <c r="P762" s="4"/>
    </row>
    <row r="763" ht="15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175"/>
      <c r="L763" s="4"/>
      <c r="M763" s="4"/>
      <c r="N763" s="4"/>
      <c r="O763" s="4"/>
      <c r="P763" s="4"/>
    </row>
    <row r="764" ht="15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175"/>
      <c r="L764" s="4"/>
      <c r="M764" s="4"/>
      <c r="N764" s="4"/>
      <c r="O764" s="4"/>
      <c r="P764" s="4"/>
    </row>
    <row r="765" ht="15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175"/>
      <c r="L765" s="4"/>
      <c r="M765" s="4"/>
      <c r="N765" s="4"/>
      <c r="O765" s="4"/>
      <c r="P765" s="4"/>
    </row>
    <row r="766" ht="15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175"/>
      <c r="L766" s="4"/>
      <c r="M766" s="4"/>
      <c r="N766" s="4"/>
      <c r="O766" s="4"/>
      <c r="P766" s="4"/>
    </row>
    <row r="767" ht="15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175"/>
      <c r="L767" s="4"/>
      <c r="M767" s="4"/>
      <c r="N767" s="4"/>
      <c r="O767" s="4"/>
      <c r="P767" s="4"/>
    </row>
    <row r="768" ht="15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175"/>
      <c r="L768" s="4"/>
      <c r="M768" s="4"/>
      <c r="N768" s="4"/>
      <c r="O768" s="4"/>
      <c r="P768" s="4"/>
    </row>
    <row r="769" ht="15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175"/>
      <c r="L769" s="4"/>
      <c r="M769" s="4"/>
      <c r="N769" s="4"/>
      <c r="O769" s="4"/>
      <c r="P769" s="4"/>
    </row>
    <row r="770" ht="15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175"/>
      <c r="L770" s="4"/>
      <c r="M770" s="4"/>
      <c r="N770" s="4"/>
      <c r="O770" s="4"/>
      <c r="P770" s="4"/>
    </row>
    <row r="771" ht="15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175"/>
      <c r="L771" s="4"/>
      <c r="M771" s="4"/>
      <c r="N771" s="4"/>
      <c r="O771" s="4"/>
      <c r="P771" s="4"/>
    </row>
    <row r="772" ht="15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175"/>
      <c r="L772" s="4"/>
      <c r="M772" s="4"/>
      <c r="N772" s="4"/>
      <c r="O772" s="4"/>
      <c r="P772" s="4"/>
    </row>
    <row r="773" ht="15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175"/>
      <c r="L773" s="4"/>
      <c r="M773" s="4"/>
      <c r="N773" s="4"/>
      <c r="O773" s="4"/>
      <c r="P773" s="4"/>
    </row>
    <row r="774" ht="15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175"/>
      <c r="L774" s="4"/>
      <c r="M774" s="4"/>
      <c r="N774" s="4"/>
      <c r="O774" s="4"/>
      <c r="P774" s="4"/>
    </row>
    <row r="775" ht="15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175"/>
      <c r="L775" s="4"/>
      <c r="M775" s="4"/>
      <c r="N775" s="4"/>
      <c r="O775" s="4"/>
      <c r="P775" s="4"/>
    </row>
    <row r="776" ht="15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175"/>
      <c r="L776" s="4"/>
      <c r="M776" s="4"/>
      <c r="N776" s="4"/>
      <c r="O776" s="4"/>
      <c r="P776" s="4"/>
    </row>
    <row r="777" ht="15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175"/>
      <c r="L777" s="4"/>
      <c r="M777" s="4"/>
      <c r="N777" s="4"/>
      <c r="O777" s="4"/>
      <c r="P777" s="4"/>
    </row>
    <row r="778" ht="15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175"/>
      <c r="L778" s="4"/>
      <c r="M778" s="4"/>
      <c r="N778" s="4"/>
      <c r="O778" s="4"/>
      <c r="P778" s="4"/>
    </row>
    <row r="779" ht="15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175"/>
      <c r="L779" s="4"/>
      <c r="M779" s="4"/>
      <c r="N779" s="4"/>
      <c r="O779" s="4"/>
      <c r="P779" s="4"/>
    </row>
    <row r="780" ht="15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175"/>
      <c r="L780" s="4"/>
      <c r="M780" s="4"/>
      <c r="N780" s="4"/>
      <c r="O780" s="4"/>
      <c r="P780" s="4"/>
    </row>
    <row r="781" ht="15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175"/>
      <c r="L781" s="4"/>
      <c r="M781" s="4"/>
      <c r="N781" s="4"/>
      <c r="O781" s="4"/>
      <c r="P781" s="4"/>
    </row>
    <row r="782" ht="15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175"/>
      <c r="L782" s="4"/>
      <c r="M782" s="4"/>
      <c r="N782" s="4"/>
      <c r="O782" s="4"/>
      <c r="P782" s="4"/>
    </row>
    <row r="783" ht="15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175"/>
      <c r="L783" s="4"/>
      <c r="M783" s="4"/>
      <c r="N783" s="4"/>
      <c r="O783" s="4"/>
      <c r="P783" s="4"/>
    </row>
    <row r="784" ht="15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175"/>
      <c r="L784" s="4"/>
      <c r="M784" s="4"/>
      <c r="N784" s="4"/>
      <c r="O784" s="4"/>
      <c r="P784" s="4"/>
    </row>
    <row r="785" ht="15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175"/>
      <c r="L785" s="4"/>
      <c r="M785" s="4"/>
      <c r="N785" s="4"/>
      <c r="O785" s="4"/>
      <c r="P785" s="4"/>
    </row>
    <row r="786" ht="15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175"/>
      <c r="L786" s="4"/>
      <c r="M786" s="4"/>
      <c r="N786" s="4"/>
      <c r="O786" s="4"/>
      <c r="P786" s="4"/>
    </row>
    <row r="787" ht="15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175"/>
      <c r="L787" s="4"/>
      <c r="M787" s="4"/>
      <c r="N787" s="4"/>
      <c r="O787" s="4"/>
      <c r="P787" s="4"/>
    </row>
    <row r="788" ht="15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175"/>
      <c r="L788" s="4"/>
      <c r="M788" s="4"/>
      <c r="N788" s="4"/>
      <c r="O788" s="4"/>
      <c r="P788" s="4"/>
    </row>
    <row r="789" ht="15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175"/>
      <c r="L789" s="4"/>
      <c r="M789" s="4"/>
      <c r="N789" s="4"/>
      <c r="O789" s="4"/>
      <c r="P789" s="4"/>
    </row>
    <row r="790" ht="15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175"/>
      <c r="L790" s="4"/>
      <c r="M790" s="4"/>
      <c r="N790" s="4"/>
      <c r="O790" s="4"/>
      <c r="P790" s="4"/>
    </row>
    <row r="791" ht="15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175"/>
      <c r="L791" s="4"/>
      <c r="M791" s="4"/>
      <c r="N791" s="4"/>
      <c r="O791" s="4"/>
      <c r="P791" s="4"/>
    </row>
    <row r="792" ht="15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175"/>
      <c r="L792" s="4"/>
      <c r="M792" s="4"/>
      <c r="N792" s="4"/>
      <c r="O792" s="4"/>
      <c r="P792" s="4"/>
    </row>
    <row r="793" ht="15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175"/>
      <c r="L793" s="4"/>
      <c r="M793" s="4"/>
      <c r="N793" s="4"/>
      <c r="O793" s="4"/>
      <c r="P793" s="4"/>
    </row>
    <row r="794" ht="15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175"/>
      <c r="L794" s="4"/>
      <c r="M794" s="4"/>
      <c r="N794" s="4"/>
      <c r="O794" s="4"/>
      <c r="P794" s="4"/>
    </row>
    <row r="795" ht="15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175"/>
      <c r="L795" s="4"/>
      <c r="M795" s="4"/>
      <c r="N795" s="4"/>
      <c r="O795" s="4"/>
      <c r="P795" s="4"/>
    </row>
    <row r="796" ht="15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175"/>
      <c r="L796" s="4"/>
      <c r="M796" s="4"/>
      <c r="N796" s="4"/>
      <c r="O796" s="4"/>
      <c r="P796" s="4"/>
    </row>
    <row r="797" ht="15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175"/>
      <c r="L797" s="4"/>
      <c r="M797" s="4"/>
      <c r="N797" s="4"/>
      <c r="O797" s="4"/>
      <c r="P797" s="4"/>
    </row>
    <row r="798" ht="15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175"/>
      <c r="L798" s="4"/>
      <c r="M798" s="4"/>
      <c r="N798" s="4"/>
      <c r="O798" s="4"/>
      <c r="P798" s="4"/>
    </row>
    <row r="799" ht="15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175"/>
      <c r="L799" s="4"/>
      <c r="M799" s="4"/>
      <c r="N799" s="4"/>
      <c r="O799" s="4"/>
      <c r="P799" s="4"/>
    </row>
    <row r="800" ht="15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175"/>
      <c r="L800" s="4"/>
      <c r="M800" s="4"/>
      <c r="N800" s="4"/>
      <c r="O800" s="4"/>
      <c r="P800" s="4"/>
    </row>
    <row r="801" ht="15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175"/>
      <c r="L801" s="4"/>
      <c r="M801" s="4"/>
      <c r="N801" s="4"/>
      <c r="O801" s="4"/>
      <c r="P801" s="4"/>
    </row>
    <row r="802" ht="15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175"/>
      <c r="L802" s="4"/>
      <c r="M802" s="4"/>
      <c r="N802" s="4"/>
      <c r="O802" s="4"/>
      <c r="P802" s="4"/>
    </row>
    <row r="803" ht="15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175"/>
      <c r="L803" s="4"/>
      <c r="M803" s="4"/>
      <c r="N803" s="4"/>
      <c r="O803" s="4"/>
      <c r="P803" s="4"/>
    </row>
    <row r="804" ht="15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175"/>
      <c r="L804" s="4"/>
      <c r="M804" s="4"/>
      <c r="N804" s="4"/>
      <c r="O804" s="4"/>
      <c r="P804" s="4"/>
    </row>
    <row r="805" ht="15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175"/>
      <c r="L805" s="4"/>
      <c r="M805" s="4"/>
      <c r="N805" s="4"/>
      <c r="O805" s="4"/>
      <c r="P805" s="4"/>
    </row>
    <row r="806" ht="15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175"/>
      <c r="L806" s="4"/>
      <c r="M806" s="4"/>
      <c r="N806" s="4"/>
      <c r="O806" s="4"/>
      <c r="P806" s="4"/>
    </row>
    <row r="807" ht="15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175"/>
      <c r="L807" s="4"/>
      <c r="M807" s="4"/>
      <c r="N807" s="4"/>
      <c r="O807" s="4"/>
      <c r="P807" s="4"/>
    </row>
    <row r="808" ht="15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175"/>
      <c r="L808" s="4"/>
      <c r="M808" s="4"/>
      <c r="N808" s="4"/>
      <c r="O808" s="4"/>
      <c r="P808" s="4"/>
    </row>
    <row r="809" ht="15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175"/>
      <c r="L809" s="4"/>
      <c r="M809" s="4"/>
      <c r="N809" s="4"/>
      <c r="O809" s="4"/>
      <c r="P809" s="4"/>
    </row>
    <row r="810" ht="15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175"/>
      <c r="L810" s="4"/>
      <c r="M810" s="4"/>
      <c r="N810" s="4"/>
      <c r="O810" s="4"/>
      <c r="P810" s="4"/>
    </row>
    <row r="811" ht="15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175"/>
      <c r="L811" s="4"/>
      <c r="M811" s="4"/>
      <c r="N811" s="4"/>
      <c r="O811" s="4"/>
      <c r="P811" s="4"/>
    </row>
    <row r="812" ht="15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175"/>
      <c r="L812" s="4"/>
      <c r="M812" s="4"/>
      <c r="N812" s="4"/>
      <c r="O812" s="4"/>
      <c r="P812" s="4"/>
    </row>
    <row r="813" ht="15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175"/>
      <c r="L813" s="4"/>
      <c r="M813" s="4"/>
      <c r="N813" s="4"/>
      <c r="O813" s="4"/>
      <c r="P813" s="4"/>
    </row>
    <row r="814" ht="15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175"/>
      <c r="L814" s="4"/>
      <c r="M814" s="4"/>
      <c r="N814" s="4"/>
      <c r="O814" s="4"/>
      <c r="P814" s="4"/>
    </row>
    <row r="815" ht="15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175"/>
      <c r="L815" s="4"/>
      <c r="M815" s="4"/>
      <c r="N815" s="4"/>
      <c r="O815" s="4"/>
      <c r="P815" s="4"/>
    </row>
    <row r="816" ht="15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175"/>
      <c r="L816" s="4"/>
      <c r="M816" s="4"/>
      <c r="N816" s="4"/>
      <c r="O816" s="4"/>
      <c r="P816" s="4"/>
    </row>
    <row r="817" ht="15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175"/>
      <c r="L817" s="4"/>
      <c r="M817" s="4"/>
      <c r="N817" s="4"/>
      <c r="O817" s="4"/>
      <c r="P817" s="4"/>
    </row>
    <row r="818" ht="15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175"/>
      <c r="L818" s="4"/>
      <c r="M818" s="4"/>
      <c r="N818" s="4"/>
      <c r="O818" s="4"/>
      <c r="P818" s="4"/>
    </row>
    <row r="819" ht="15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175"/>
      <c r="L819" s="4"/>
      <c r="M819" s="4"/>
      <c r="N819" s="4"/>
      <c r="O819" s="4"/>
      <c r="P819" s="4"/>
    </row>
    <row r="820" ht="15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175"/>
      <c r="L820" s="4"/>
      <c r="M820" s="4"/>
      <c r="N820" s="4"/>
      <c r="O820" s="4"/>
      <c r="P820" s="4"/>
    </row>
    <row r="821" ht="15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175"/>
      <c r="L821" s="4"/>
      <c r="M821" s="4"/>
      <c r="N821" s="4"/>
      <c r="O821" s="4"/>
      <c r="P821" s="4"/>
    </row>
    <row r="822" ht="15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175"/>
      <c r="L822" s="4"/>
      <c r="M822" s="4"/>
      <c r="N822" s="4"/>
      <c r="O822" s="4"/>
      <c r="P822" s="4"/>
    </row>
    <row r="823" ht="15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175"/>
      <c r="L823" s="4"/>
      <c r="M823" s="4"/>
      <c r="N823" s="4"/>
      <c r="O823" s="4"/>
      <c r="P823" s="4"/>
    </row>
    <row r="824" ht="15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175"/>
      <c r="L824" s="4"/>
      <c r="M824" s="4"/>
      <c r="N824" s="4"/>
      <c r="O824" s="4"/>
      <c r="P824" s="4"/>
    </row>
    <row r="825" ht="15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175"/>
      <c r="L825" s="4"/>
      <c r="M825" s="4"/>
      <c r="N825" s="4"/>
      <c r="O825" s="4"/>
      <c r="P825" s="4"/>
    </row>
    <row r="826" ht="15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175"/>
      <c r="L826" s="4"/>
      <c r="M826" s="4"/>
      <c r="N826" s="4"/>
      <c r="O826" s="4"/>
      <c r="P826" s="4"/>
    </row>
    <row r="827" ht="15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175"/>
      <c r="L827" s="4"/>
      <c r="M827" s="4"/>
      <c r="N827" s="4"/>
      <c r="O827" s="4"/>
      <c r="P827" s="4"/>
    </row>
    <row r="828" ht="15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175"/>
      <c r="L828" s="4"/>
      <c r="M828" s="4"/>
      <c r="N828" s="4"/>
      <c r="O828" s="4"/>
      <c r="P828" s="4"/>
    </row>
    <row r="829" ht="15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175"/>
      <c r="L829" s="4"/>
      <c r="M829" s="4"/>
      <c r="N829" s="4"/>
      <c r="O829" s="4"/>
      <c r="P829" s="4"/>
    </row>
    <row r="830" ht="15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175"/>
      <c r="L830" s="4"/>
      <c r="M830" s="4"/>
      <c r="N830" s="4"/>
      <c r="O830" s="4"/>
      <c r="P830" s="4"/>
    </row>
    <row r="831" ht="15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175"/>
      <c r="L831" s="4"/>
      <c r="M831" s="4"/>
      <c r="N831" s="4"/>
      <c r="O831" s="4"/>
      <c r="P831" s="4"/>
    </row>
    <row r="832" ht="15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175"/>
      <c r="L832" s="4"/>
      <c r="M832" s="4"/>
      <c r="N832" s="4"/>
      <c r="O832" s="4"/>
      <c r="P832" s="4"/>
    </row>
    <row r="833" ht="15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175"/>
      <c r="L833" s="4"/>
      <c r="M833" s="4"/>
      <c r="N833" s="4"/>
      <c r="O833" s="4"/>
      <c r="P833" s="4"/>
    </row>
    <row r="834" ht="15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175"/>
      <c r="L834" s="4"/>
      <c r="M834" s="4"/>
      <c r="N834" s="4"/>
      <c r="O834" s="4"/>
      <c r="P834" s="4"/>
    </row>
    <row r="835" ht="15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175"/>
      <c r="L835" s="4"/>
      <c r="M835" s="4"/>
      <c r="N835" s="4"/>
      <c r="O835" s="4"/>
      <c r="P835" s="4"/>
    </row>
    <row r="836" ht="15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175"/>
      <c r="L836" s="4"/>
      <c r="M836" s="4"/>
      <c r="N836" s="4"/>
      <c r="O836" s="4"/>
      <c r="P836" s="4"/>
    </row>
    <row r="837" ht="15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175"/>
      <c r="L837" s="4"/>
      <c r="M837" s="4"/>
      <c r="N837" s="4"/>
      <c r="O837" s="4"/>
      <c r="P837" s="4"/>
    </row>
    <row r="838" ht="15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175"/>
      <c r="L838" s="4"/>
      <c r="M838" s="4"/>
      <c r="N838" s="4"/>
      <c r="O838" s="4"/>
      <c r="P838" s="4"/>
    </row>
    <row r="839" ht="15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175"/>
      <c r="L839" s="4"/>
      <c r="M839" s="4"/>
      <c r="N839" s="4"/>
      <c r="O839" s="4"/>
      <c r="P839" s="4"/>
    </row>
    <row r="840" ht="15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175"/>
      <c r="L840" s="4"/>
      <c r="M840" s="4"/>
      <c r="N840" s="4"/>
      <c r="O840" s="4"/>
      <c r="P840" s="4"/>
    </row>
    <row r="841" ht="15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175"/>
      <c r="L841" s="4"/>
      <c r="M841" s="4"/>
      <c r="N841" s="4"/>
      <c r="O841" s="4"/>
      <c r="P841" s="4"/>
    </row>
    <row r="842" ht="15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175"/>
      <c r="L842" s="4"/>
      <c r="M842" s="4"/>
      <c r="N842" s="4"/>
      <c r="O842" s="4"/>
      <c r="P842" s="4"/>
    </row>
    <row r="843" ht="15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175"/>
      <c r="L843" s="4"/>
      <c r="M843" s="4"/>
      <c r="N843" s="4"/>
      <c r="O843" s="4"/>
      <c r="P843" s="4"/>
    </row>
    <row r="844" ht="15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175"/>
      <c r="L844" s="4"/>
      <c r="M844" s="4"/>
      <c r="N844" s="4"/>
      <c r="O844" s="4"/>
      <c r="P844" s="4"/>
    </row>
    <row r="845" ht="15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175"/>
      <c r="L845" s="4"/>
      <c r="M845" s="4"/>
      <c r="N845" s="4"/>
      <c r="O845" s="4"/>
      <c r="P845" s="4"/>
    </row>
    <row r="846" ht="15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175"/>
      <c r="L846" s="4"/>
      <c r="M846" s="4"/>
      <c r="N846" s="4"/>
      <c r="O846" s="4"/>
      <c r="P846" s="4"/>
    </row>
    <row r="847" ht="15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175"/>
      <c r="L847" s="4"/>
      <c r="M847" s="4"/>
      <c r="N847" s="4"/>
      <c r="O847" s="4"/>
      <c r="P847" s="4"/>
    </row>
    <row r="848" ht="15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175"/>
      <c r="L848" s="4"/>
      <c r="M848" s="4"/>
      <c r="N848" s="4"/>
      <c r="O848" s="4"/>
      <c r="P848" s="4"/>
    </row>
    <row r="849" ht="15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175"/>
      <c r="L849" s="4"/>
      <c r="M849" s="4"/>
      <c r="N849" s="4"/>
      <c r="O849" s="4"/>
      <c r="P849" s="4"/>
    </row>
    <row r="850" ht="15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175"/>
      <c r="L850" s="4"/>
      <c r="M850" s="4"/>
      <c r="N850" s="4"/>
      <c r="O850" s="4"/>
      <c r="P850" s="4"/>
    </row>
    <row r="851" ht="15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175"/>
      <c r="L851" s="4"/>
      <c r="M851" s="4"/>
      <c r="N851" s="4"/>
      <c r="O851" s="4"/>
      <c r="P851" s="4"/>
    </row>
    <row r="852" ht="15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175"/>
      <c r="L852" s="4"/>
      <c r="M852" s="4"/>
      <c r="N852" s="4"/>
      <c r="O852" s="4"/>
      <c r="P852" s="4"/>
    </row>
    <row r="853" ht="15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175"/>
      <c r="L853" s="4"/>
      <c r="M853" s="4"/>
      <c r="N853" s="4"/>
      <c r="O853" s="4"/>
      <c r="P853" s="4"/>
    </row>
    <row r="854" ht="15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175"/>
      <c r="L854" s="4"/>
      <c r="M854" s="4"/>
      <c r="N854" s="4"/>
      <c r="O854" s="4"/>
      <c r="P854" s="4"/>
    </row>
    <row r="855" ht="15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175"/>
      <c r="L855" s="4"/>
      <c r="M855" s="4"/>
      <c r="N855" s="4"/>
      <c r="O855" s="4"/>
      <c r="P855" s="4"/>
    </row>
    <row r="856" ht="15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175"/>
      <c r="L856" s="4"/>
      <c r="M856" s="4"/>
      <c r="N856" s="4"/>
      <c r="O856" s="4"/>
      <c r="P856" s="4"/>
    </row>
    <row r="857" ht="15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175"/>
      <c r="L857" s="4"/>
      <c r="M857" s="4"/>
      <c r="N857" s="4"/>
      <c r="O857" s="4"/>
      <c r="P857" s="4"/>
    </row>
    <row r="858" ht="15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175"/>
      <c r="L858" s="4"/>
      <c r="M858" s="4"/>
      <c r="N858" s="4"/>
      <c r="O858" s="4"/>
      <c r="P858" s="4"/>
    </row>
    <row r="859" ht="15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175"/>
      <c r="L859" s="4"/>
      <c r="M859" s="4"/>
      <c r="N859" s="4"/>
      <c r="O859" s="4"/>
      <c r="P859" s="4"/>
    </row>
    <row r="860" ht="15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175"/>
      <c r="L860" s="4"/>
      <c r="M860" s="4"/>
      <c r="N860" s="4"/>
      <c r="O860" s="4"/>
      <c r="P860" s="4"/>
    </row>
    <row r="861" ht="15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175"/>
      <c r="L861" s="4"/>
      <c r="M861" s="4"/>
      <c r="N861" s="4"/>
      <c r="O861" s="4"/>
      <c r="P861" s="4"/>
    </row>
    <row r="862" ht="15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175"/>
      <c r="L862" s="4"/>
      <c r="M862" s="4"/>
      <c r="N862" s="4"/>
      <c r="O862" s="4"/>
      <c r="P862" s="4"/>
    </row>
    <row r="863" ht="15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175"/>
      <c r="L863" s="4"/>
      <c r="M863" s="4"/>
      <c r="N863" s="4"/>
      <c r="O863" s="4"/>
      <c r="P863" s="4"/>
    </row>
    <row r="864" ht="15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175"/>
      <c r="L864" s="4"/>
      <c r="M864" s="4"/>
      <c r="N864" s="4"/>
      <c r="O864" s="4"/>
      <c r="P864" s="4"/>
    </row>
    <row r="865" ht="15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175"/>
      <c r="L865" s="4"/>
      <c r="M865" s="4"/>
      <c r="N865" s="4"/>
      <c r="O865" s="4"/>
      <c r="P865" s="4"/>
    </row>
    <row r="866" ht="15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175"/>
      <c r="L866" s="4"/>
      <c r="M866" s="4"/>
      <c r="N866" s="4"/>
      <c r="O866" s="4"/>
      <c r="P866" s="4"/>
    </row>
    <row r="867" ht="15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175"/>
      <c r="L867" s="4"/>
      <c r="M867" s="4"/>
      <c r="N867" s="4"/>
      <c r="O867" s="4"/>
      <c r="P867" s="4"/>
    </row>
    <row r="868" ht="15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175"/>
      <c r="L868" s="4"/>
      <c r="M868" s="4"/>
      <c r="N868" s="4"/>
      <c r="O868" s="4"/>
      <c r="P868" s="4"/>
    </row>
    <row r="869" ht="15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175"/>
      <c r="L869" s="4"/>
      <c r="M869" s="4"/>
      <c r="N869" s="4"/>
      <c r="O869" s="4"/>
      <c r="P869" s="4"/>
    </row>
    <row r="870" ht="15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175"/>
      <c r="L870" s="4"/>
      <c r="M870" s="4"/>
      <c r="N870" s="4"/>
      <c r="O870" s="4"/>
      <c r="P870" s="4"/>
    </row>
    <row r="871" ht="15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175"/>
      <c r="L871" s="4"/>
      <c r="M871" s="4"/>
      <c r="N871" s="4"/>
      <c r="O871" s="4"/>
      <c r="P871" s="4"/>
    </row>
    <row r="872" ht="15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175"/>
      <c r="L872" s="4"/>
      <c r="M872" s="4"/>
      <c r="N872" s="4"/>
      <c r="O872" s="4"/>
      <c r="P872" s="4"/>
    </row>
    <row r="873" ht="15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175"/>
      <c r="L873" s="4"/>
      <c r="M873" s="4"/>
      <c r="N873" s="4"/>
      <c r="O873" s="4"/>
      <c r="P873" s="4"/>
    </row>
    <row r="874" ht="15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175"/>
      <c r="L874" s="4"/>
      <c r="M874" s="4"/>
      <c r="N874" s="4"/>
      <c r="O874" s="4"/>
      <c r="P874" s="4"/>
    </row>
    <row r="875" ht="15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175"/>
      <c r="L875" s="4"/>
      <c r="M875" s="4"/>
      <c r="N875" s="4"/>
      <c r="O875" s="4"/>
      <c r="P875" s="4"/>
    </row>
    <row r="876" ht="15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175"/>
      <c r="L876" s="4"/>
      <c r="M876" s="4"/>
      <c r="N876" s="4"/>
      <c r="O876" s="4"/>
      <c r="P876" s="4"/>
    </row>
    <row r="877" ht="15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175"/>
      <c r="L877" s="4"/>
      <c r="M877" s="4"/>
      <c r="N877" s="4"/>
      <c r="O877" s="4"/>
      <c r="P877" s="4"/>
    </row>
    <row r="878" ht="15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175"/>
      <c r="L878" s="4"/>
      <c r="M878" s="4"/>
      <c r="N878" s="4"/>
      <c r="O878" s="4"/>
      <c r="P878" s="4"/>
    </row>
    <row r="879" ht="15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175"/>
      <c r="L879" s="4"/>
      <c r="M879" s="4"/>
      <c r="N879" s="4"/>
      <c r="O879" s="4"/>
      <c r="P879" s="4"/>
    </row>
    <row r="880" ht="15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175"/>
      <c r="L880" s="4"/>
      <c r="M880" s="4"/>
      <c r="N880" s="4"/>
      <c r="O880" s="4"/>
      <c r="P880" s="4"/>
    </row>
    <row r="881" ht="15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175"/>
      <c r="L881" s="4"/>
      <c r="M881" s="4"/>
      <c r="N881" s="4"/>
      <c r="O881" s="4"/>
      <c r="P881" s="4"/>
    </row>
    <row r="882" ht="15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175"/>
      <c r="L882" s="4"/>
      <c r="M882" s="4"/>
      <c r="N882" s="4"/>
      <c r="O882" s="4"/>
      <c r="P882" s="4"/>
    </row>
    <row r="883" ht="15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175"/>
      <c r="L883" s="4"/>
      <c r="M883" s="4"/>
      <c r="N883" s="4"/>
      <c r="O883" s="4"/>
      <c r="P883" s="4"/>
    </row>
    <row r="884" ht="15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175"/>
      <c r="L884" s="4"/>
      <c r="M884" s="4"/>
      <c r="N884" s="4"/>
      <c r="O884" s="4"/>
      <c r="P884" s="4"/>
    </row>
    <row r="885" ht="15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175"/>
      <c r="L885" s="4"/>
      <c r="M885" s="4"/>
      <c r="N885" s="4"/>
      <c r="O885" s="4"/>
      <c r="P885" s="4"/>
    </row>
    <row r="886" ht="15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175"/>
      <c r="L886" s="4"/>
      <c r="M886" s="4"/>
      <c r="N886" s="4"/>
      <c r="O886" s="4"/>
      <c r="P886" s="4"/>
    </row>
    <row r="887" ht="15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175"/>
      <c r="L887" s="4"/>
      <c r="M887" s="4"/>
      <c r="N887" s="4"/>
      <c r="O887" s="4"/>
      <c r="P887" s="4"/>
    </row>
    <row r="888" ht="15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175"/>
      <c r="L888" s="4"/>
      <c r="M888" s="4"/>
      <c r="N888" s="4"/>
      <c r="O888" s="4"/>
      <c r="P888" s="4"/>
    </row>
    <row r="889" ht="15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175"/>
      <c r="L889" s="4"/>
      <c r="M889" s="4"/>
      <c r="N889" s="4"/>
      <c r="O889" s="4"/>
      <c r="P889" s="4"/>
    </row>
    <row r="890" ht="15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175"/>
      <c r="L890" s="4"/>
      <c r="M890" s="4"/>
      <c r="N890" s="4"/>
      <c r="O890" s="4"/>
      <c r="P890" s="4"/>
    </row>
    <row r="891" ht="15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175"/>
      <c r="L891" s="4"/>
      <c r="M891" s="4"/>
      <c r="N891" s="4"/>
      <c r="O891" s="4"/>
      <c r="P891" s="4"/>
    </row>
    <row r="892" ht="15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175"/>
      <c r="L892" s="4"/>
      <c r="M892" s="4"/>
      <c r="N892" s="4"/>
      <c r="O892" s="4"/>
      <c r="P892" s="4"/>
    </row>
    <row r="893" ht="15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175"/>
      <c r="L893" s="4"/>
      <c r="M893" s="4"/>
      <c r="N893" s="4"/>
      <c r="O893" s="4"/>
      <c r="P893" s="4"/>
    </row>
    <row r="894" ht="15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175"/>
      <c r="L894" s="4"/>
      <c r="M894" s="4"/>
      <c r="N894" s="4"/>
      <c r="O894" s="4"/>
      <c r="P894" s="4"/>
    </row>
    <row r="895" ht="15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175"/>
      <c r="L895" s="4"/>
      <c r="M895" s="4"/>
      <c r="N895" s="4"/>
      <c r="O895" s="4"/>
      <c r="P895" s="4"/>
    </row>
    <row r="896" ht="15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175"/>
      <c r="L896" s="4"/>
      <c r="M896" s="4"/>
      <c r="N896" s="4"/>
      <c r="O896" s="4"/>
      <c r="P896" s="4"/>
    </row>
    <row r="897" ht="15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175"/>
      <c r="L897" s="4"/>
      <c r="M897" s="4"/>
      <c r="N897" s="4"/>
      <c r="O897" s="4"/>
      <c r="P897" s="4"/>
    </row>
    <row r="898" ht="15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175"/>
      <c r="L898" s="4"/>
      <c r="M898" s="4"/>
      <c r="N898" s="4"/>
      <c r="O898" s="4"/>
      <c r="P898" s="4"/>
    </row>
    <row r="899" ht="15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175"/>
      <c r="L899" s="4"/>
      <c r="M899" s="4"/>
      <c r="N899" s="4"/>
      <c r="O899" s="4"/>
      <c r="P899" s="4"/>
    </row>
    <row r="900" ht="15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175"/>
      <c r="L900" s="4"/>
      <c r="M900" s="4"/>
      <c r="N900" s="4"/>
      <c r="O900" s="4"/>
      <c r="P900" s="4"/>
    </row>
    <row r="901" ht="15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175"/>
      <c r="L901" s="4"/>
      <c r="M901" s="4"/>
      <c r="N901" s="4"/>
      <c r="O901" s="4"/>
      <c r="P901" s="4"/>
    </row>
    <row r="902" ht="15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175"/>
      <c r="L902" s="4"/>
      <c r="M902" s="4"/>
      <c r="N902" s="4"/>
      <c r="O902" s="4"/>
      <c r="P902" s="4"/>
    </row>
    <row r="903" ht="15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175"/>
      <c r="L903" s="4"/>
      <c r="M903" s="4"/>
      <c r="N903" s="4"/>
      <c r="O903" s="4"/>
      <c r="P903" s="4"/>
    </row>
    <row r="904" ht="15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175"/>
      <c r="L904" s="4"/>
      <c r="M904" s="4"/>
      <c r="N904" s="4"/>
      <c r="O904" s="4"/>
      <c r="P904" s="4"/>
    </row>
    <row r="905" ht="15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175"/>
      <c r="L905" s="4"/>
      <c r="M905" s="4"/>
      <c r="N905" s="4"/>
      <c r="O905" s="4"/>
      <c r="P905" s="4"/>
    </row>
    <row r="906" ht="15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175"/>
      <c r="L906" s="4"/>
      <c r="M906" s="4"/>
      <c r="N906" s="4"/>
      <c r="O906" s="4"/>
      <c r="P906" s="4"/>
    </row>
    <row r="907" ht="15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175"/>
      <c r="L907" s="4"/>
      <c r="M907" s="4"/>
      <c r="N907" s="4"/>
      <c r="O907" s="4"/>
      <c r="P907" s="4"/>
    </row>
    <row r="908" ht="15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175"/>
      <c r="L908" s="4"/>
      <c r="M908" s="4"/>
      <c r="N908" s="4"/>
      <c r="O908" s="4"/>
      <c r="P908" s="4"/>
    </row>
    <row r="909" ht="15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175"/>
      <c r="L909" s="4"/>
      <c r="M909" s="4"/>
      <c r="N909" s="4"/>
      <c r="O909" s="4"/>
      <c r="P909" s="4"/>
    </row>
    <row r="910" ht="15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175"/>
      <c r="L910" s="4"/>
      <c r="M910" s="4"/>
      <c r="N910" s="4"/>
      <c r="O910" s="4"/>
      <c r="P910" s="4"/>
    </row>
    <row r="911" ht="15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175"/>
      <c r="L911" s="4"/>
      <c r="M911" s="4"/>
      <c r="N911" s="4"/>
      <c r="O911" s="4"/>
      <c r="P911" s="4"/>
    </row>
    <row r="912" ht="15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175"/>
      <c r="L912" s="4"/>
      <c r="M912" s="4"/>
      <c r="N912" s="4"/>
      <c r="O912" s="4"/>
      <c r="P912" s="4"/>
    </row>
    <row r="913" ht="15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175"/>
      <c r="L913" s="4"/>
      <c r="M913" s="4"/>
      <c r="N913" s="4"/>
      <c r="O913" s="4"/>
      <c r="P913" s="4"/>
    </row>
    <row r="914" ht="15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175"/>
      <c r="L914" s="4"/>
      <c r="M914" s="4"/>
      <c r="N914" s="4"/>
      <c r="O914" s="4"/>
      <c r="P914" s="4"/>
    </row>
    <row r="915" ht="15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175"/>
      <c r="L915" s="4"/>
      <c r="M915" s="4"/>
      <c r="N915" s="4"/>
      <c r="O915" s="4"/>
      <c r="P915" s="4"/>
    </row>
    <row r="916" ht="15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175"/>
      <c r="L916" s="4"/>
      <c r="M916" s="4"/>
      <c r="N916" s="4"/>
      <c r="O916" s="4"/>
      <c r="P916" s="4"/>
    </row>
    <row r="917" ht="15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175"/>
      <c r="L917" s="4"/>
      <c r="M917" s="4"/>
      <c r="N917" s="4"/>
      <c r="O917" s="4"/>
      <c r="P917" s="4"/>
    </row>
    <row r="918" ht="15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175"/>
      <c r="L918" s="4"/>
      <c r="M918" s="4"/>
      <c r="N918" s="4"/>
      <c r="O918" s="4"/>
      <c r="P918" s="4"/>
    </row>
    <row r="919" ht="15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175"/>
      <c r="L919" s="4"/>
      <c r="M919" s="4"/>
      <c r="N919" s="4"/>
      <c r="O919" s="4"/>
      <c r="P919" s="4"/>
    </row>
    <row r="920" ht="15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175"/>
      <c r="L920" s="4"/>
      <c r="M920" s="4"/>
      <c r="N920" s="4"/>
      <c r="O920" s="4"/>
      <c r="P920" s="4"/>
    </row>
    <row r="921" ht="15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175"/>
      <c r="L921" s="4"/>
      <c r="M921" s="4"/>
      <c r="N921" s="4"/>
      <c r="O921" s="4"/>
      <c r="P921" s="4"/>
    </row>
    <row r="922" ht="15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175"/>
      <c r="L922" s="4"/>
      <c r="M922" s="4"/>
      <c r="N922" s="4"/>
      <c r="O922" s="4"/>
      <c r="P922" s="4"/>
    </row>
    <row r="923" ht="15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175"/>
      <c r="L923" s="4"/>
      <c r="M923" s="4"/>
      <c r="N923" s="4"/>
      <c r="O923" s="4"/>
      <c r="P923" s="4"/>
    </row>
    <row r="924" ht="15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175"/>
      <c r="L924" s="4"/>
      <c r="M924" s="4"/>
      <c r="N924" s="4"/>
      <c r="O924" s="4"/>
      <c r="P924" s="4"/>
    </row>
    <row r="925" ht="15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175"/>
      <c r="L925" s="4"/>
      <c r="M925" s="4"/>
      <c r="N925" s="4"/>
      <c r="O925" s="4"/>
      <c r="P925" s="4"/>
    </row>
    <row r="926" ht="15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175"/>
      <c r="L926" s="4"/>
      <c r="M926" s="4"/>
      <c r="N926" s="4"/>
      <c r="O926" s="4"/>
      <c r="P926" s="4"/>
    </row>
    <row r="927" ht="15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175"/>
      <c r="L927" s="4"/>
      <c r="M927" s="4"/>
      <c r="N927" s="4"/>
      <c r="O927" s="4"/>
      <c r="P927" s="4"/>
    </row>
    <row r="928" ht="15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175"/>
      <c r="L928" s="4"/>
      <c r="M928" s="4"/>
      <c r="N928" s="4"/>
      <c r="O928" s="4"/>
      <c r="P928" s="4"/>
    </row>
    <row r="929" ht="15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175"/>
      <c r="L929" s="4"/>
      <c r="M929" s="4"/>
      <c r="N929" s="4"/>
      <c r="O929" s="4"/>
      <c r="P929" s="4"/>
    </row>
    <row r="930" ht="15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175"/>
      <c r="L930" s="4"/>
      <c r="M930" s="4"/>
      <c r="N930" s="4"/>
      <c r="O930" s="4"/>
      <c r="P930" s="4"/>
    </row>
    <row r="931" ht="15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175"/>
      <c r="L931" s="4"/>
      <c r="M931" s="4"/>
      <c r="N931" s="4"/>
      <c r="O931" s="4"/>
      <c r="P931" s="4"/>
    </row>
    <row r="932" ht="15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175"/>
      <c r="L932" s="4"/>
      <c r="M932" s="4"/>
      <c r="N932" s="4"/>
      <c r="O932" s="4"/>
      <c r="P932" s="4"/>
    </row>
    <row r="933" ht="15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175"/>
      <c r="L933" s="4"/>
      <c r="M933" s="4"/>
      <c r="N933" s="4"/>
      <c r="O933" s="4"/>
      <c r="P933" s="4"/>
    </row>
    <row r="934" ht="15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175"/>
      <c r="L934" s="4"/>
      <c r="M934" s="4"/>
      <c r="N934" s="4"/>
      <c r="O934" s="4"/>
      <c r="P934" s="4"/>
    </row>
    <row r="935" ht="15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175"/>
      <c r="L935" s="4"/>
      <c r="M935" s="4"/>
      <c r="N935" s="4"/>
      <c r="O935" s="4"/>
      <c r="P935" s="4"/>
    </row>
    <row r="936" ht="15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175"/>
      <c r="L936" s="4"/>
      <c r="M936" s="4"/>
      <c r="N936" s="4"/>
      <c r="O936" s="4"/>
      <c r="P936" s="4"/>
    </row>
    <row r="937" ht="15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175"/>
      <c r="L937" s="4"/>
      <c r="M937" s="4"/>
      <c r="N937" s="4"/>
      <c r="O937" s="4"/>
      <c r="P937" s="4"/>
    </row>
    <row r="938" ht="15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175"/>
      <c r="L938" s="4"/>
      <c r="M938" s="4"/>
      <c r="N938" s="4"/>
      <c r="O938" s="4"/>
      <c r="P938" s="4"/>
    </row>
    <row r="939" ht="15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175"/>
      <c r="L939" s="4"/>
      <c r="M939" s="4"/>
      <c r="N939" s="4"/>
      <c r="O939" s="4"/>
      <c r="P939" s="4"/>
    </row>
    <row r="940" ht="15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175"/>
      <c r="L940" s="4"/>
      <c r="M940" s="4"/>
      <c r="N940" s="4"/>
      <c r="O940" s="4"/>
      <c r="P940" s="4"/>
    </row>
    <row r="941" ht="15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175"/>
      <c r="L941" s="4"/>
      <c r="M941" s="4"/>
      <c r="N941" s="4"/>
      <c r="O941" s="4"/>
      <c r="P941" s="4"/>
    </row>
    <row r="942" ht="15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175"/>
      <c r="L942" s="4"/>
      <c r="M942" s="4"/>
      <c r="N942" s="4"/>
      <c r="O942" s="4"/>
      <c r="P942" s="4"/>
    </row>
    <row r="943" ht="15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175"/>
      <c r="L943" s="4"/>
      <c r="M943" s="4"/>
      <c r="N943" s="4"/>
      <c r="O943" s="4"/>
      <c r="P943" s="4"/>
    </row>
    <row r="944" ht="15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175"/>
      <c r="L944" s="4"/>
      <c r="M944" s="4"/>
      <c r="N944" s="4"/>
      <c r="O944" s="4"/>
      <c r="P944" s="4"/>
    </row>
    <row r="945" ht="15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175"/>
      <c r="L945" s="4"/>
      <c r="M945" s="4"/>
      <c r="N945" s="4"/>
      <c r="O945" s="4"/>
      <c r="P945" s="4"/>
    </row>
    <row r="946" ht="15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175"/>
      <c r="L946" s="4"/>
      <c r="M946" s="4"/>
      <c r="N946" s="4"/>
      <c r="O946" s="4"/>
      <c r="P946" s="4"/>
    </row>
    <row r="947" ht="15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175"/>
      <c r="L947" s="4"/>
      <c r="M947" s="4"/>
      <c r="N947" s="4"/>
      <c r="O947" s="4"/>
      <c r="P947" s="4"/>
    </row>
    <row r="948" ht="15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175"/>
      <c r="L948" s="4"/>
      <c r="M948" s="4"/>
      <c r="N948" s="4"/>
      <c r="O948" s="4"/>
      <c r="P948" s="4"/>
    </row>
    <row r="949" ht="15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175"/>
      <c r="L949" s="4"/>
      <c r="M949" s="4"/>
      <c r="N949" s="4"/>
      <c r="O949" s="4"/>
      <c r="P949" s="4"/>
    </row>
    <row r="950" ht="15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175"/>
      <c r="L950" s="4"/>
      <c r="M950" s="4"/>
      <c r="N950" s="4"/>
      <c r="O950" s="4"/>
      <c r="P950" s="4"/>
    </row>
    <row r="951" ht="15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175"/>
      <c r="L951" s="4"/>
      <c r="M951" s="4"/>
      <c r="N951" s="4"/>
      <c r="O951" s="4"/>
      <c r="P951" s="4"/>
    </row>
    <row r="952" ht="15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175"/>
      <c r="L952" s="4"/>
      <c r="M952" s="4"/>
      <c r="N952" s="4"/>
      <c r="O952" s="4"/>
      <c r="P952" s="4"/>
    </row>
    <row r="953" ht="15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175"/>
      <c r="L953" s="4"/>
      <c r="M953" s="4"/>
      <c r="N953" s="4"/>
      <c r="O953" s="4"/>
      <c r="P953" s="4"/>
    </row>
    <row r="954" ht="15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175"/>
      <c r="L954" s="4"/>
      <c r="M954" s="4"/>
      <c r="N954" s="4"/>
      <c r="O954" s="4"/>
      <c r="P954" s="4"/>
    </row>
    <row r="955" ht="15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175"/>
      <c r="L955" s="4"/>
      <c r="M955" s="4"/>
      <c r="N955" s="4"/>
      <c r="O955" s="4"/>
      <c r="P955" s="4"/>
    </row>
    <row r="956" ht="15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175"/>
      <c r="L956" s="4"/>
      <c r="M956" s="4"/>
      <c r="N956" s="4"/>
      <c r="O956" s="4"/>
      <c r="P956" s="4"/>
    </row>
    <row r="957" ht="15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175"/>
      <c r="L957" s="4"/>
      <c r="M957" s="4"/>
      <c r="N957" s="4"/>
      <c r="O957" s="4"/>
      <c r="P957" s="4"/>
    </row>
    <row r="958" ht="15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175"/>
      <c r="L958" s="4"/>
      <c r="M958" s="4"/>
      <c r="N958" s="4"/>
      <c r="O958" s="4"/>
      <c r="P958" s="4"/>
    </row>
    <row r="959" ht="15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175"/>
      <c r="L959" s="4"/>
      <c r="M959" s="4"/>
      <c r="N959" s="4"/>
      <c r="O959" s="4"/>
      <c r="P959" s="4"/>
    </row>
    <row r="960" ht="15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175"/>
      <c r="L960" s="4"/>
      <c r="M960" s="4"/>
      <c r="N960" s="4"/>
      <c r="O960" s="4"/>
      <c r="P960" s="4"/>
    </row>
    <row r="961" ht="15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175"/>
      <c r="L961" s="4"/>
      <c r="M961" s="4"/>
      <c r="N961" s="4"/>
      <c r="O961" s="4"/>
      <c r="P961" s="4"/>
    </row>
    <row r="962" ht="15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175"/>
      <c r="L962" s="4"/>
      <c r="M962" s="4"/>
      <c r="N962" s="4"/>
      <c r="O962" s="4"/>
      <c r="P962" s="4"/>
    </row>
    <row r="963" ht="15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175"/>
      <c r="L963" s="4"/>
      <c r="M963" s="4"/>
      <c r="N963" s="4"/>
      <c r="O963" s="4"/>
      <c r="P963" s="4"/>
    </row>
    <row r="964" ht="15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175"/>
      <c r="L964" s="4"/>
      <c r="M964" s="4"/>
      <c r="N964" s="4"/>
      <c r="O964" s="4"/>
      <c r="P964" s="4"/>
    </row>
    <row r="965" ht="15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175"/>
      <c r="L965" s="4"/>
      <c r="M965" s="4"/>
      <c r="N965" s="4"/>
      <c r="O965" s="4"/>
      <c r="P965" s="4"/>
    </row>
    <row r="966" ht="15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175"/>
      <c r="L966" s="4"/>
      <c r="M966" s="4"/>
      <c r="N966" s="4"/>
      <c r="O966" s="4"/>
      <c r="P966" s="4"/>
    </row>
    <row r="967" ht="15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175"/>
      <c r="L967" s="4"/>
      <c r="M967" s="4"/>
      <c r="N967" s="4"/>
      <c r="O967" s="4"/>
      <c r="P967" s="4"/>
    </row>
    <row r="968" ht="15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175"/>
      <c r="L968" s="4"/>
      <c r="M968" s="4"/>
      <c r="N968" s="4"/>
      <c r="O968" s="4"/>
      <c r="P968" s="4"/>
    </row>
    <row r="969" ht="15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175"/>
      <c r="L969" s="4"/>
      <c r="M969" s="4"/>
      <c r="N969" s="4"/>
      <c r="O969" s="4"/>
      <c r="P969" s="4"/>
    </row>
    <row r="970" ht="15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175"/>
      <c r="L970" s="4"/>
      <c r="M970" s="4"/>
      <c r="N970" s="4"/>
      <c r="O970" s="4"/>
      <c r="P970" s="4"/>
    </row>
    <row r="971" ht="15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175"/>
      <c r="L971" s="4"/>
      <c r="M971" s="4"/>
      <c r="N971" s="4"/>
      <c r="O971" s="4"/>
      <c r="P971" s="4"/>
    </row>
    <row r="972" ht="15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175"/>
      <c r="L972" s="4"/>
      <c r="M972" s="4"/>
      <c r="N972" s="4"/>
      <c r="O972" s="4"/>
      <c r="P972" s="4"/>
    </row>
    <row r="973" ht="15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175"/>
      <c r="L973" s="4"/>
      <c r="M973" s="4"/>
      <c r="N973" s="4"/>
      <c r="O973" s="4"/>
      <c r="P973" s="4"/>
    </row>
    <row r="974" ht="15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175"/>
      <c r="L974" s="4"/>
      <c r="M974" s="4"/>
      <c r="N974" s="4"/>
      <c r="O974" s="4"/>
      <c r="P974" s="4"/>
    </row>
    <row r="975" ht="15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175"/>
      <c r="L975" s="4"/>
      <c r="M975" s="4"/>
      <c r="N975" s="4"/>
      <c r="O975" s="4"/>
      <c r="P975" s="4"/>
    </row>
    <row r="976" ht="15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175"/>
      <c r="L976" s="4"/>
      <c r="M976" s="4"/>
      <c r="N976" s="4"/>
      <c r="O976" s="4"/>
      <c r="P976" s="4"/>
    </row>
    <row r="977" ht="15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175"/>
      <c r="L977" s="4"/>
      <c r="M977" s="4"/>
      <c r="N977" s="4"/>
      <c r="O977" s="4"/>
      <c r="P977" s="4"/>
    </row>
    <row r="978" ht="15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175"/>
      <c r="L978" s="4"/>
      <c r="M978" s="4"/>
      <c r="N978" s="4"/>
      <c r="O978" s="4"/>
      <c r="P978" s="4"/>
    </row>
    <row r="979" ht="15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175"/>
      <c r="L979" s="4"/>
      <c r="M979" s="4"/>
      <c r="N979" s="4"/>
      <c r="O979" s="4"/>
      <c r="P979" s="4"/>
    </row>
    <row r="980" ht="15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175"/>
      <c r="L980" s="4"/>
      <c r="M980" s="4"/>
      <c r="N980" s="4"/>
      <c r="O980" s="4"/>
      <c r="P980" s="4"/>
    </row>
    <row r="981" ht="15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175"/>
      <c r="L981" s="4"/>
      <c r="M981" s="4"/>
      <c r="N981" s="4"/>
      <c r="O981" s="4"/>
      <c r="P981" s="4"/>
    </row>
    <row r="982" ht="15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175"/>
      <c r="L982" s="4"/>
      <c r="M982" s="4"/>
      <c r="N982" s="4"/>
      <c r="O982" s="4"/>
      <c r="P982" s="4"/>
    </row>
    <row r="983" ht="15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175"/>
      <c r="L983" s="4"/>
      <c r="M983" s="4"/>
      <c r="N983" s="4"/>
      <c r="O983" s="4"/>
      <c r="P983" s="4"/>
    </row>
    <row r="984" ht="15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175"/>
      <c r="L984" s="4"/>
      <c r="M984" s="4"/>
      <c r="N984" s="4"/>
      <c r="O984" s="4"/>
      <c r="P984" s="4"/>
    </row>
    <row r="985" ht="15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175"/>
      <c r="L985" s="4"/>
      <c r="M985" s="4"/>
      <c r="N985" s="4"/>
      <c r="O985" s="4"/>
      <c r="P985" s="4"/>
    </row>
    <row r="986" ht="15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175"/>
      <c r="L986" s="4"/>
      <c r="M986" s="4"/>
      <c r="N986" s="4"/>
      <c r="O986" s="4"/>
      <c r="P986" s="4"/>
    </row>
    <row r="987" ht="15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175"/>
      <c r="L987" s="4"/>
      <c r="M987" s="4"/>
      <c r="N987" s="4"/>
      <c r="O987" s="4"/>
      <c r="P987" s="4"/>
    </row>
    <row r="988" ht="15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175"/>
      <c r="L988" s="4"/>
      <c r="M988" s="4"/>
      <c r="N988" s="4"/>
      <c r="O988" s="4"/>
      <c r="P988" s="4"/>
    </row>
    <row r="989" ht="15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175"/>
      <c r="L989" s="4"/>
      <c r="M989" s="4"/>
      <c r="N989" s="4"/>
      <c r="O989" s="4"/>
      <c r="P989" s="4"/>
    </row>
    <row r="990" ht="15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175"/>
      <c r="L990" s="4"/>
      <c r="M990" s="4"/>
      <c r="N990" s="4"/>
      <c r="O990" s="4"/>
      <c r="P990" s="4"/>
    </row>
    <row r="991" ht="15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175"/>
      <c r="L991" s="4"/>
      <c r="M991" s="4"/>
      <c r="N991" s="4"/>
      <c r="O991" s="4"/>
      <c r="P991" s="4"/>
    </row>
    <row r="992" ht="15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175"/>
      <c r="L992" s="4"/>
      <c r="M992" s="4"/>
      <c r="N992" s="4"/>
      <c r="O992" s="4"/>
      <c r="P992" s="4"/>
    </row>
    <row r="993" ht="15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175"/>
      <c r="L993" s="4"/>
      <c r="M993" s="4"/>
      <c r="N993" s="4"/>
      <c r="O993" s="4"/>
      <c r="P993" s="4"/>
    </row>
    <row r="994" ht="15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175"/>
      <c r="L994" s="4"/>
      <c r="M994" s="4"/>
      <c r="N994" s="4"/>
      <c r="O994" s="4"/>
      <c r="P994" s="4"/>
    </row>
    <row r="995" ht="15.7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175"/>
      <c r="L995" s="4"/>
      <c r="M995" s="4"/>
      <c r="N995" s="4"/>
      <c r="O995" s="4"/>
      <c r="P995" s="4"/>
    </row>
    <row r="996" ht="15.7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175"/>
      <c r="L996" s="4"/>
      <c r="M996" s="4"/>
      <c r="N996" s="4"/>
      <c r="O996" s="4"/>
      <c r="P996" s="4"/>
    </row>
    <row r="997" ht="15.7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175"/>
      <c r="L997" s="4"/>
      <c r="M997" s="4"/>
      <c r="N997" s="4"/>
      <c r="O997" s="4"/>
      <c r="P997" s="4"/>
    </row>
    <row r="998" ht="15.7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175"/>
      <c r="L998" s="4"/>
      <c r="M998" s="4"/>
      <c r="N998" s="4"/>
      <c r="O998" s="4"/>
      <c r="P998" s="4"/>
    </row>
    <row r="999" ht="15.7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175"/>
      <c r="L999" s="4"/>
      <c r="M999" s="4"/>
      <c r="N999" s="4"/>
      <c r="O999" s="4"/>
      <c r="P999" s="4"/>
    </row>
    <row r="1000" ht="15.7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175"/>
      <c r="L1000" s="4"/>
      <c r="M1000" s="4"/>
      <c r="N1000" s="4"/>
      <c r="O1000" s="4"/>
      <c r="P1000" s="4"/>
    </row>
    <row r="1001" ht="15.75" customHeight="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175"/>
      <c r="L1001" s="4"/>
      <c r="M1001" s="4"/>
      <c r="N1001" s="4"/>
      <c r="O1001" s="4"/>
      <c r="P1001" s="4"/>
    </row>
    <row r="1002" ht="15.75" customHeight="1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175"/>
      <c r="L1002" s="4"/>
      <c r="M1002" s="4"/>
      <c r="N1002" s="4"/>
      <c r="O1002" s="4"/>
      <c r="P1002" s="4"/>
    </row>
    <row r="1003" ht="15.75" customHeight="1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175"/>
      <c r="L1003" s="4"/>
      <c r="M1003" s="4"/>
      <c r="N1003" s="4"/>
      <c r="O1003" s="4"/>
      <c r="P1003" s="4"/>
    </row>
    <row r="1004" ht="15.75" customHeight="1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175"/>
      <c r="L1004" s="4"/>
      <c r="M1004" s="4"/>
      <c r="N1004" s="4"/>
      <c r="O1004" s="4"/>
      <c r="P1004" s="4"/>
    </row>
    <row r="1005" ht="15.75" customHeight="1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175"/>
      <c r="L1005" s="4"/>
      <c r="M1005" s="4"/>
      <c r="N1005" s="4"/>
      <c r="O1005" s="4"/>
      <c r="P1005" s="4"/>
    </row>
    <row r="1006" ht="15.75" customHeight="1">
      <c r="A1006" s="4"/>
      <c r="B1006" s="4"/>
      <c r="C1006" s="4"/>
      <c r="D1006" s="4"/>
      <c r="E1006" s="4"/>
      <c r="F1006" s="4"/>
      <c r="G1006" s="4"/>
      <c r="H1006" s="4"/>
      <c r="I1006" s="4"/>
      <c r="J1006" s="4"/>
      <c r="K1006" s="175"/>
      <c r="L1006" s="4"/>
      <c r="M1006" s="4"/>
      <c r="N1006" s="4"/>
      <c r="O1006" s="4"/>
      <c r="P1006" s="4"/>
    </row>
    <row r="1007" ht="15.75" customHeight="1">
      <c r="A1007" s="4"/>
      <c r="B1007" s="4"/>
      <c r="C1007" s="4"/>
      <c r="D1007" s="4"/>
      <c r="E1007" s="4"/>
      <c r="F1007" s="4"/>
      <c r="G1007" s="4"/>
      <c r="H1007" s="4"/>
      <c r="I1007" s="4"/>
      <c r="J1007" s="4"/>
      <c r="K1007" s="175"/>
      <c r="L1007" s="4"/>
      <c r="M1007" s="4"/>
      <c r="N1007" s="4"/>
      <c r="O1007" s="4"/>
      <c r="P1007" s="4"/>
    </row>
    <row r="1008" ht="15.75" customHeight="1">
      <c r="A1008" s="4"/>
      <c r="B1008" s="4"/>
      <c r="C1008" s="4"/>
      <c r="D1008" s="4"/>
      <c r="E1008" s="4"/>
      <c r="F1008" s="4"/>
      <c r="G1008" s="4"/>
      <c r="H1008" s="4"/>
      <c r="I1008" s="4"/>
      <c r="J1008" s="4"/>
      <c r="K1008" s="175"/>
      <c r="L1008" s="4"/>
      <c r="M1008" s="4"/>
      <c r="N1008" s="4"/>
      <c r="O1008" s="4"/>
      <c r="P1008" s="4"/>
    </row>
    <row r="1009" ht="15.75" customHeight="1">
      <c r="A1009" s="4"/>
      <c r="B1009" s="4"/>
      <c r="C1009" s="4"/>
      <c r="D1009" s="4"/>
      <c r="E1009" s="4"/>
      <c r="F1009" s="4"/>
      <c r="G1009" s="4"/>
      <c r="H1009" s="4"/>
      <c r="I1009" s="4"/>
      <c r="J1009" s="4"/>
      <c r="K1009" s="175"/>
      <c r="L1009" s="4"/>
      <c r="M1009" s="4"/>
      <c r="N1009" s="4"/>
      <c r="O1009" s="4"/>
      <c r="P1009" s="4"/>
    </row>
    <row r="1010" ht="15.75" customHeight="1">
      <c r="A1010" s="4"/>
      <c r="B1010" s="4"/>
      <c r="C1010" s="4"/>
      <c r="D1010" s="4"/>
      <c r="E1010" s="4"/>
      <c r="F1010" s="4"/>
      <c r="G1010" s="4"/>
      <c r="H1010" s="4"/>
      <c r="I1010" s="4"/>
      <c r="J1010" s="4"/>
      <c r="K1010" s="175"/>
      <c r="L1010" s="4"/>
      <c r="M1010" s="4"/>
      <c r="N1010" s="4"/>
      <c r="O1010" s="4"/>
      <c r="P1010" s="4"/>
    </row>
    <row r="1011" ht="15.75" customHeight="1">
      <c r="A1011" s="4"/>
      <c r="B1011" s="4"/>
      <c r="C1011" s="4"/>
      <c r="D1011" s="4"/>
      <c r="E1011" s="4"/>
      <c r="F1011" s="4"/>
      <c r="G1011" s="4"/>
      <c r="H1011" s="4"/>
      <c r="I1011" s="4"/>
      <c r="J1011" s="4"/>
      <c r="K1011" s="175"/>
      <c r="L1011" s="4"/>
      <c r="M1011" s="4"/>
      <c r="N1011" s="4"/>
      <c r="O1011" s="4"/>
      <c r="P1011" s="4"/>
    </row>
    <row r="1012" ht="15.75" customHeight="1">
      <c r="A1012" s="4"/>
      <c r="B1012" s="4"/>
      <c r="C1012" s="4"/>
      <c r="D1012" s="4"/>
      <c r="E1012" s="4"/>
      <c r="F1012" s="4"/>
      <c r="G1012" s="4"/>
      <c r="H1012" s="4"/>
      <c r="I1012" s="4"/>
      <c r="J1012" s="4"/>
      <c r="K1012" s="175"/>
      <c r="L1012" s="4"/>
      <c r="M1012" s="4"/>
      <c r="N1012" s="4"/>
      <c r="O1012" s="4"/>
      <c r="P1012" s="4"/>
    </row>
    <row r="1013" ht="15.75" customHeight="1">
      <c r="A1013" s="4"/>
      <c r="B1013" s="4"/>
      <c r="C1013" s="4"/>
      <c r="D1013" s="4"/>
      <c r="E1013" s="4"/>
      <c r="F1013" s="4"/>
      <c r="G1013" s="4"/>
      <c r="H1013" s="4"/>
      <c r="I1013" s="4"/>
      <c r="J1013" s="4"/>
      <c r="K1013" s="175"/>
      <c r="L1013" s="4"/>
      <c r="M1013" s="4"/>
      <c r="N1013" s="4"/>
      <c r="O1013" s="4"/>
      <c r="P1013" s="4"/>
    </row>
    <row r="1014" ht="15.75" customHeight="1">
      <c r="A1014" s="4"/>
      <c r="B1014" s="4"/>
      <c r="C1014" s="4"/>
      <c r="D1014" s="4"/>
      <c r="E1014" s="4"/>
      <c r="F1014" s="4"/>
      <c r="G1014" s="4"/>
      <c r="H1014" s="4"/>
      <c r="I1014" s="4"/>
      <c r="J1014" s="4"/>
      <c r="K1014" s="175"/>
      <c r="L1014" s="4"/>
      <c r="M1014" s="4"/>
      <c r="N1014" s="4"/>
      <c r="O1014" s="4"/>
      <c r="P1014" s="4"/>
    </row>
    <row r="1015" ht="15.75" customHeight="1">
      <c r="A1015" s="4"/>
      <c r="B1015" s="4"/>
      <c r="C1015" s="4"/>
      <c r="D1015" s="4"/>
      <c r="E1015" s="4"/>
      <c r="F1015" s="4"/>
      <c r="G1015" s="4"/>
      <c r="H1015" s="4"/>
      <c r="I1015" s="4"/>
      <c r="J1015" s="4"/>
      <c r="K1015" s="175"/>
      <c r="L1015" s="4"/>
      <c r="M1015" s="4"/>
      <c r="N1015" s="4"/>
      <c r="O1015" s="4"/>
      <c r="P1015" s="4"/>
    </row>
    <row r="1016" ht="15.75" customHeight="1">
      <c r="A1016" s="4"/>
      <c r="B1016" s="4"/>
      <c r="C1016" s="4"/>
      <c r="D1016" s="4"/>
      <c r="E1016" s="4"/>
      <c r="F1016" s="4"/>
      <c r="G1016" s="4"/>
      <c r="H1016" s="4"/>
      <c r="I1016" s="4"/>
      <c r="J1016" s="4"/>
      <c r="K1016" s="175"/>
      <c r="L1016" s="4"/>
      <c r="M1016" s="4"/>
      <c r="N1016" s="4"/>
      <c r="O1016" s="4"/>
      <c r="P1016" s="4"/>
    </row>
    <row r="1017" ht="15.75" customHeight="1">
      <c r="A1017" s="4"/>
      <c r="B1017" s="4"/>
      <c r="C1017" s="4"/>
      <c r="D1017" s="4"/>
      <c r="E1017" s="4"/>
      <c r="F1017" s="4"/>
      <c r="G1017" s="4"/>
      <c r="H1017" s="4"/>
      <c r="I1017" s="4"/>
      <c r="J1017" s="4"/>
      <c r="K1017" s="175"/>
      <c r="L1017" s="4"/>
      <c r="M1017" s="4"/>
      <c r="N1017" s="4"/>
      <c r="O1017" s="4"/>
      <c r="P1017" s="4"/>
    </row>
    <row r="1018" ht="15.75" customHeight="1">
      <c r="A1018" s="4"/>
      <c r="B1018" s="4"/>
      <c r="C1018" s="4"/>
      <c r="D1018" s="4"/>
      <c r="E1018" s="4"/>
      <c r="F1018" s="4"/>
      <c r="G1018" s="4"/>
      <c r="H1018" s="4"/>
      <c r="I1018" s="4"/>
      <c r="J1018" s="4"/>
      <c r="K1018" s="175"/>
      <c r="L1018" s="4"/>
      <c r="M1018" s="4"/>
      <c r="N1018" s="4"/>
      <c r="O1018" s="4"/>
      <c r="P1018" s="4"/>
    </row>
    <row r="1019" ht="15.75" customHeight="1">
      <c r="A1019" s="4"/>
      <c r="B1019" s="4"/>
      <c r="C1019" s="4"/>
      <c r="D1019" s="4"/>
      <c r="E1019" s="4"/>
      <c r="F1019" s="4"/>
      <c r="G1019" s="4"/>
      <c r="H1019" s="4"/>
      <c r="I1019" s="4"/>
      <c r="J1019" s="4"/>
      <c r="K1019" s="175"/>
      <c r="L1019" s="4"/>
      <c r="M1019" s="4"/>
      <c r="N1019" s="4"/>
      <c r="O1019" s="4"/>
      <c r="P1019" s="4"/>
    </row>
    <row r="1020" ht="15.75" customHeight="1">
      <c r="A1020" s="4"/>
      <c r="B1020" s="4"/>
      <c r="C1020" s="4"/>
      <c r="D1020" s="4"/>
      <c r="E1020" s="4"/>
      <c r="F1020" s="4"/>
      <c r="G1020" s="4"/>
      <c r="H1020" s="4"/>
      <c r="I1020" s="4"/>
      <c r="J1020" s="4"/>
      <c r="K1020" s="175"/>
      <c r="L1020" s="4"/>
      <c r="M1020" s="4"/>
      <c r="N1020" s="4"/>
      <c r="O1020" s="4"/>
      <c r="P1020" s="4"/>
    </row>
    <row r="1021" ht="15.75" customHeight="1">
      <c r="A1021" s="4"/>
      <c r="B1021" s="4"/>
      <c r="C1021" s="4"/>
      <c r="D1021" s="4"/>
      <c r="E1021" s="4"/>
      <c r="F1021" s="4"/>
      <c r="G1021" s="4"/>
      <c r="H1021" s="4"/>
      <c r="I1021" s="4"/>
      <c r="J1021" s="4"/>
      <c r="K1021" s="175"/>
      <c r="L1021" s="4"/>
      <c r="M1021" s="4"/>
      <c r="N1021" s="4"/>
      <c r="O1021" s="4"/>
      <c r="P1021" s="4"/>
    </row>
    <row r="1022" ht="15.75" customHeight="1">
      <c r="A1022" s="4"/>
      <c r="B1022" s="4"/>
      <c r="C1022" s="4"/>
      <c r="D1022" s="4"/>
      <c r="E1022" s="4"/>
      <c r="F1022" s="4"/>
      <c r="G1022" s="4"/>
      <c r="H1022" s="4"/>
      <c r="I1022" s="4"/>
      <c r="J1022" s="4"/>
      <c r="K1022" s="175"/>
      <c r="L1022" s="4"/>
      <c r="M1022" s="4"/>
      <c r="N1022" s="4"/>
      <c r="O1022" s="4"/>
      <c r="P1022" s="4"/>
    </row>
    <row r="1023" ht="15.75" customHeight="1">
      <c r="A1023" s="4"/>
      <c r="B1023" s="4"/>
      <c r="C1023" s="4"/>
      <c r="D1023" s="4"/>
      <c r="E1023" s="4"/>
      <c r="F1023" s="4"/>
      <c r="G1023" s="4"/>
      <c r="H1023" s="4"/>
      <c r="I1023" s="4"/>
      <c r="J1023" s="4"/>
      <c r="K1023" s="175"/>
      <c r="L1023" s="4"/>
      <c r="M1023" s="4"/>
      <c r="N1023" s="4"/>
      <c r="O1023" s="4"/>
      <c r="P1023" s="4"/>
    </row>
    <row r="1024" ht="15.75" customHeight="1">
      <c r="A1024" s="4"/>
      <c r="B1024" s="4"/>
      <c r="C1024" s="4"/>
      <c r="D1024" s="4"/>
      <c r="E1024" s="4"/>
      <c r="F1024" s="4"/>
      <c r="G1024" s="4"/>
      <c r="H1024" s="4"/>
      <c r="I1024" s="4"/>
      <c r="J1024" s="4"/>
      <c r="K1024" s="175"/>
      <c r="L1024" s="4"/>
      <c r="M1024" s="4"/>
      <c r="N1024" s="4"/>
      <c r="O1024" s="4"/>
      <c r="P1024" s="4"/>
    </row>
    <row r="1025" ht="15.75" customHeight="1">
      <c r="A1025" s="4"/>
      <c r="B1025" s="4"/>
      <c r="C1025" s="4"/>
      <c r="D1025" s="4"/>
      <c r="E1025" s="4"/>
      <c r="F1025" s="4"/>
      <c r="G1025" s="4"/>
      <c r="H1025" s="4"/>
      <c r="I1025" s="4"/>
      <c r="J1025" s="4"/>
      <c r="K1025" s="175"/>
      <c r="L1025" s="4"/>
      <c r="M1025" s="4"/>
      <c r="N1025" s="4"/>
      <c r="O1025" s="4"/>
      <c r="P1025" s="4"/>
    </row>
    <row r="1026" ht="15.75" customHeight="1">
      <c r="A1026" s="4"/>
      <c r="B1026" s="4"/>
      <c r="C1026" s="4"/>
      <c r="D1026" s="4"/>
      <c r="E1026" s="4"/>
      <c r="F1026" s="4"/>
      <c r="G1026" s="4"/>
      <c r="H1026" s="4"/>
      <c r="I1026" s="4"/>
      <c r="J1026" s="4"/>
      <c r="K1026" s="175"/>
      <c r="L1026" s="4"/>
      <c r="M1026" s="4"/>
      <c r="N1026" s="4"/>
      <c r="O1026" s="4"/>
      <c r="P1026" s="4"/>
    </row>
    <row r="1027" ht="15.75" customHeight="1">
      <c r="A1027" s="4"/>
      <c r="B1027" s="4"/>
      <c r="C1027" s="4"/>
      <c r="D1027" s="4"/>
      <c r="E1027" s="4"/>
      <c r="F1027" s="4"/>
      <c r="G1027" s="4"/>
      <c r="H1027" s="4"/>
      <c r="I1027" s="4"/>
      <c r="J1027" s="4"/>
      <c r="K1027" s="175"/>
      <c r="L1027" s="4"/>
      <c r="M1027" s="4"/>
      <c r="N1027" s="4"/>
      <c r="O1027" s="4"/>
      <c r="P1027" s="4"/>
    </row>
    <row r="1028" ht="15.75" customHeight="1">
      <c r="A1028" s="4"/>
      <c r="B1028" s="4"/>
      <c r="C1028" s="4"/>
      <c r="D1028" s="4"/>
      <c r="E1028" s="4"/>
      <c r="F1028" s="4"/>
      <c r="G1028" s="4"/>
      <c r="H1028" s="4"/>
      <c r="I1028" s="4"/>
      <c r="J1028" s="4"/>
      <c r="K1028" s="175"/>
      <c r="L1028" s="4"/>
      <c r="M1028" s="4"/>
      <c r="N1028" s="4"/>
      <c r="O1028" s="4"/>
      <c r="P1028" s="4"/>
    </row>
    <row r="1029" ht="15.75" customHeight="1">
      <c r="A1029" s="4"/>
      <c r="B1029" s="4"/>
      <c r="C1029" s="4"/>
      <c r="D1029" s="4"/>
      <c r="E1029" s="4"/>
      <c r="F1029" s="4"/>
      <c r="G1029" s="4"/>
      <c r="H1029" s="4"/>
      <c r="I1029" s="4"/>
      <c r="J1029" s="4"/>
      <c r="K1029" s="175"/>
      <c r="L1029" s="4"/>
      <c r="M1029" s="4"/>
      <c r="N1029" s="4"/>
      <c r="O1029" s="4"/>
      <c r="P1029" s="4"/>
    </row>
    <row r="1030" ht="15.75" customHeight="1">
      <c r="A1030" s="4"/>
      <c r="B1030" s="4"/>
      <c r="C1030" s="4"/>
      <c r="D1030" s="4"/>
      <c r="E1030" s="4"/>
      <c r="F1030" s="4"/>
      <c r="G1030" s="4"/>
      <c r="H1030" s="4"/>
      <c r="I1030" s="4"/>
      <c r="J1030" s="4"/>
      <c r="K1030" s="175"/>
      <c r="L1030" s="4"/>
      <c r="M1030" s="4"/>
      <c r="N1030" s="4"/>
      <c r="O1030" s="4"/>
      <c r="P1030" s="4"/>
    </row>
  </sheetData>
  <mergeCells count="13">
    <mergeCell ref="A74:K74"/>
    <mergeCell ref="A75:F76"/>
    <mergeCell ref="G75:G76"/>
    <mergeCell ref="P75:P76"/>
    <mergeCell ref="B137:D137"/>
    <mergeCell ref="A176:F176"/>
    <mergeCell ref="A1:K1"/>
    <mergeCell ref="A2:F3"/>
    <mergeCell ref="G2:G3"/>
    <mergeCell ref="H2:N2"/>
    <mergeCell ref="P2:P3"/>
    <mergeCell ref="B10:F10"/>
    <mergeCell ref="B11:F11"/>
  </mergeCells>
  <printOptions/>
  <pageMargins bottom="1.141732283464567" footer="0.0" header="0.0" left="0.2362204724409449" right="0.1968503937007874" top="0.984251968503937"/>
  <pageSetup paperSize="5" scale="70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 outlineLevelCol="1"/>
  <cols>
    <col customWidth="1" min="1" max="1" width="3.0"/>
    <col customWidth="1" min="2" max="2" width="7.43"/>
    <col customWidth="1" min="3" max="3" width="5.29"/>
    <col customWidth="1" min="4" max="4" width="12.43"/>
    <col customWidth="1" min="5" max="5" width="2.71"/>
    <col customWidth="1" min="6" max="6" width="0.71"/>
    <col customWidth="1" min="7" max="7" width="10.86"/>
    <col customWidth="1" min="8" max="8" width="15.29" outlineLevel="1"/>
    <col min="9" max="9" width="14.43" outlineLevel="1"/>
    <col customWidth="1" min="10" max="10" width="13.43" outlineLevel="1"/>
    <col customWidth="1" min="11" max="12" width="14.14" outlineLevel="1"/>
    <col customWidth="1" min="14" max="14" width="18.29"/>
    <col customWidth="1" min="15" max="15" width="1.0"/>
    <col customWidth="1" min="16" max="16" width="1.29"/>
  </cols>
  <sheetData>
    <row r="1">
      <c r="A1" s="1" t="s">
        <v>238</v>
      </c>
      <c r="L1" s="1"/>
      <c r="M1" s="2"/>
      <c r="N1" s="3" t="s">
        <v>1</v>
      </c>
      <c r="O1" s="4"/>
      <c r="P1" s="1"/>
    </row>
    <row r="2" ht="15.0" customHeight="1">
      <c r="A2" s="5" t="s">
        <v>2</v>
      </c>
      <c r="B2" s="6"/>
      <c r="C2" s="6"/>
      <c r="D2" s="6"/>
      <c r="E2" s="6"/>
      <c r="F2" s="7"/>
      <c r="G2" s="8" t="s">
        <v>3</v>
      </c>
      <c r="H2" s="9" t="s">
        <v>4</v>
      </c>
      <c r="I2" s="10"/>
      <c r="J2" s="10"/>
      <c r="K2" s="10"/>
      <c r="L2" s="10"/>
      <c r="M2" s="10"/>
      <c r="N2" s="11"/>
      <c r="O2" s="4"/>
      <c r="P2" s="12"/>
    </row>
    <row r="3">
      <c r="A3" s="13"/>
      <c r="B3" s="14"/>
      <c r="C3" s="14"/>
      <c r="D3" s="14"/>
      <c r="E3" s="14"/>
      <c r="F3" s="15"/>
      <c r="G3" s="16"/>
      <c r="H3" s="17" t="s">
        <v>5</v>
      </c>
      <c r="I3" s="17" t="s">
        <v>6</v>
      </c>
      <c r="J3" s="18" t="s">
        <v>7</v>
      </c>
      <c r="K3" s="176" t="s">
        <v>8</v>
      </c>
      <c r="L3" s="18" t="s">
        <v>9</v>
      </c>
      <c r="M3" s="18" t="s">
        <v>10</v>
      </c>
      <c r="N3" s="20" t="s">
        <v>11</v>
      </c>
      <c r="O3" s="4"/>
      <c r="P3" s="13"/>
    </row>
    <row r="4">
      <c r="A4" s="21" t="s">
        <v>12</v>
      </c>
      <c r="B4" s="22"/>
      <c r="C4" s="22"/>
      <c r="D4" s="22"/>
      <c r="E4" s="22"/>
      <c r="F4" s="23"/>
      <c r="G4" s="24"/>
      <c r="H4" s="25">
        <f t="shared" ref="H4:N4" si="1">SUM(H5:H36)</f>
        <v>18029239.13</v>
      </c>
      <c r="I4" s="26">
        <f t="shared" si="1"/>
        <v>9152937.33</v>
      </c>
      <c r="J4" s="26">
        <f t="shared" si="1"/>
        <v>6249156.72</v>
      </c>
      <c r="K4" s="177">
        <f t="shared" si="1"/>
        <v>3208895.97</v>
      </c>
      <c r="L4" s="26">
        <f t="shared" si="1"/>
        <v>2157057.87</v>
      </c>
      <c r="M4" s="26">
        <f t="shared" si="1"/>
        <v>2280388.74</v>
      </c>
      <c r="N4" s="25">
        <f t="shared" si="1"/>
        <v>41077675.76</v>
      </c>
      <c r="O4" s="4"/>
      <c r="P4" s="28"/>
    </row>
    <row r="5" ht="18.0" customHeight="1">
      <c r="A5" s="29"/>
      <c r="B5" s="30" t="s">
        <v>13</v>
      </c>
      <c r="C5" s="31"/>
      <c r="D5" s="31"/>
      <c r="E5" s="31"/>
      <c r="F5" s="32"/>
      <c r="G5" s="33" t="s">
        <v>14</v>
      </c>
      <c r="H5" s="34">
        <v>8456794.87</v>
      </c>
      <c r="I5" s="34">
        <v>4046203.37</v>
      </c>
      <c r="J5" s="34">
        <v>2897844.92</v>
      </c>
      <c r="K5" s="178">
        <v>1249463.9</v>
      </c>
      <c r="L5" s="34">
        <v>1002191.88</v>
      </c>
      <c r="M5" s="34">
        <v>1184630.16</v>
      </c>
      <c r="N5" s="36">
        <f t="shared" ref="N5:N72" si="2">SUM(H5:M5)</f>
        <v>18837129.1</v>
      </c>
      <c r="O5" s="4"/>
      <c r="P5" s="37"/>
    </row>
    <row r="6" ht="18.0" customHeight="1">
      <c r="A6" s="29"/>
      <c r="B6" s="31" t="s">
        <v>15</v>
      </c>
      <c r="C6" s="31"/>
      <c r="D6" s="31"/>
      <c r="E6" s="31"/>
      <c r="F6" s="32"/>
      <c r="G6" s="33" t="s">
        <v>16</v>
      </c>
      <c r="H6" s="34">
        <v>120709.0</v>
      </c>
      <c r="I6" s="34">
        <v>16658.61</v>
      </c>
      <c r="J6" s="36"/>
      <c r="K6" s="179"/>
      <c r="L6" s="36"/>
      <c r="M6" s="34">
        <v>35554.04</v>
      </c>
      <c r="N6" s="36">
        <f t="shared" si="2"/>
        <v>172921.65</v>
      </c>
      <c r="O6" s="4"/>
      <c r="P6" s="37"/>
    </row>
    <row r="7">
      <c r="A7" s="29"/>
      <c r="B7" s="30" t="s">
        <v>17</v>
      </c>
      <c r="C7" s="39"/>
      <c r="D7" s="31"/>
      <c r="E7" s="31"/>
      <c r="F7" s="32"/>
      <c r="G7" s="40" t="s">
        <v>18</v>
      </c>
      <c r="H7" s="34">
        <v>378000.0</v>
      </c>
      <c r="I7" s="34">
        <v>196615.49</v>
      </c>
      <c r="J7" s="34">
        <v>155414.26</v>
      </c>
      <c r="K7" s="178">
        <v>80266.67</v>
      </c>
      <c r="L7" s="36"/>
      <c r="M7" s="36"/>
      <c r="N7" s="36">
        <f t="shared" si="2"/>
        <v>810296.42</v>
      </c>
      <c r="O7" s="4"/>
      <c r="P7" s="37"/>
    </row>
    <row r="8">
      <c r="A8" s="29"/>
      <c r="B8" s="41" t="s">
        <v>19</v>
      </c>
      <c r="C8" s="31"/>
      <c r="D8" s="31"/>
      <c r="E8" s="31"/>
      <c r="F8" s="32"/>
      <c r="G8" s="40" t="s">
        <v>20</v>
      </c>
      <c r="H8" s="34">
        <v>15000.0</v>
      </c>
      <c r="I8" s="36"/>
      <c r="J8" s="36"/>
      <c r="K8" s="179"/>
      <c r="L8" s="34">
        <v>64000.0</v>
      </c>
      <c r="M8" s="34">
        <v>66000.0</v>
      </c>
      <c r="N8" s="36">
        <f t="shared" si="2"/>
        <v>145000</v>
      </c>
      <c r="O8" s="4"/>
      <c r="P8" s="37"/>
    </row>
    <row r="9">
      <c r="A9" s="29"/>
      <c r="B9" s="30" t="s">
        <v>21</v>
      </c>
      <c r="C9" s="31"/>
      <c r="D9" s="31"/>
      <c r="E9" s="31"/>
      <c r="F9" s="32"/>
      <c r="G9" s="40" t="s">
        <v>22</v>
      </c>
      <c r="H9" s="34">
        <v>15000.0</v>
      </c>
      <c r="I9" s="36"/>
      <c r="J9" s="36"/>
      <c r="K9" s="179"/>
      <c r="L9" s="36"/>
      <c r="M9" s="36"/>
      <c r="N9" s="36">
        <f t="shared" si="2"/>
        <v>15000</v>
      </c>
      <c r="O9" s="4"/>
      <c r="P9" s="37"/>
    </row>
    <row r="10">
      <c r="A10" s="29"/>
      <c r="B10" s="42" t="s">
        <v>23</v>
      </c>
      <c r="F10" s="43"/>
      <c r="G10" s="40" t="s">
        <v>24</v>
      </c>
      <c r="H10" s="34">
        <v>0.0</v>
      </c>
      <c r="I10" s="36"/>
      <c r="J10" s="36"/>
      <c r="K10" s="179"/>
      <c r="L10" s="36"/>
      <c r="M10" s="36"/>
      <c r="N10" s="36">
        <f t="shared" si="2"/>
        <v>0</v>
      </c>
      <c r="O10" s="4"/>
      <c r="P10" s="37"/>
    </row>
    <row r="11">
      <c r="A11" s="29"/>
      <c r="B11" s="42" t="s">
        <v>25</v>
      </c>
      <c r="F11" s="43"/>
      <c r="G11" s="40" t="s">
        <v>26</v>
      </c>
      <c r="H11" s="34">
        <v>3000.0</v>
      </c>
      <c r="I11" s="36"/>
      <c r="J11" s="34">
        <v>1450.0</v>
      </c>
      <c r="K11" s="178">
        <v>1759.0</v>
      </c>
      <c r="L11" s="36"/>
      <c r="M11" s="36"/>
      <c r="N11" s="36">
        <f t="shared" si="2"/>
        <v>6209</v>
      </c>
      <c r="O11" s="4"/>
      <c r="P11" s="37"/>
    </row>
    <row r="12">
      <c r="A12" s="29"/>
      <c r="B12" s="31" t="s">
        <v>27</v>
      </c>
      <c r="C12" s="31"/>
      <c r="D12" s="31"/>
      <c r="E12" s="31"/>
      <c r="F12" s="32"/>
      <c r="G12" s="40" t="s">
        <v>28</v>
      </c>
      <c r="H12" s="34">
        <v>300.0</v>
      </c>
      <c r="I12" s="36"/>
      <c r="J12" s="34">
        <v>125.0</v>
      </c>
      <c r="K12" s="178">
        <v>231.63</v>
      </c>
      <c r="L12" s="36"/>
      <c r="M12" s="36"/>
      <c r="N12" s="36">
        <f t="shared" si="2"/>
        <v>656.63</v>
      </c>
      <c r="O12" s="4"/>
      <c r="P12" s="37"/>
    </row>
    <row r="13">
      <c r="A13" s="29"/>
      <c r="B13" s="31" t="s">
        <v>29</v>
      </c>
      <c r="C13" s="31"/>
      <c r="D13" s="31"/>
      <c r="E13" s="31"/>
      <c r="F13" s="32"/>
      <c r="G13" s="40" t="s">
        <v>30</v>
      </c>
      <c r="H13" s="36"/>
      <c r="I13" s="36"/>
      <c r="J13" s="36"/>
      <c r="K13" s="179"/>
      <c r="L13" s="36"/>
      <c r="M13" s="36"/>
      <c r="N13" s="36">
        <f t="shared" si="2"/>
        <v>0</v>
      </c>
      <c r="O13" s="4"/>
      <c r="P13" s="37"/>
    </row>
    <row r="14">
      <c r="A14" s="29"/>
      <c r="B14" s="31" t="s">
        <v>31</v>
      </c>
      <c r="C14" s="31"/>
      <c r="D14" s="31"/>
      <c r="E14" s="31"/>
      <c r="F14" s="32"/>
      <c r="G14" s="40" t="s">
        <v>32</v>
      </c>
      <c r="H14" s="34">
        <v>8000.0</v>
      </c>
      <c r="I14" s="36"/>
      <c r="J14" s="34">
        <v>4000.0</v>
      </c>
      <c r="K14" s="178">
        <v>8000.0</v>
      </c>
      <c r="L14" s="36"/>
      <c r="M14" s="36"/>
      <c r="N14" s="36">
        <f t="shared" si="2"/>
        <v>20000</v>
      </c>
      <c r="O14" s="4"/>
      <c r="P14" s="37"/>
    </row>
    <row r="15">
      <c r="A15" s="29"/>
      <c r="B15" s="31" t="s">
        <v>33</v>
      </c>
      <c r="C15" s="31"/>
      <c r="D15" s="31"/>
      <c r="E15" s="31"/>
      <c r="F15" s="32"/>
      <c r="G15" s="40"/>
      <c r="H15" s="36"/>
      <c r="I15" s="36"/>
      <c r="J15" s="36"/>
      <c r="K15" s="179"/>
      <c r="L15" s="36"/>
      <c r="M15" s="36"/>
      <c r="N15" s="36">
        <f t="shared" si="2"/>
        <v>0</v>
      </c>
      <c r="O15" s="4"/>
      <c r="P15" s="37"/>
    </row>
    <row r="16">
      <c r="A16" s="29"/>
      <c r="B16" s="31" t="s">
        <v>34</v>
      </c>
      <c r="C16" s="31"/>
      <c r="D16" s="31"/>
      <c r="E16" s="31"/>
      <c r="F16" s="32"/>
      <c r="G16" s="40"/>
      <c r="H16" s="34">
        <v>8415838.0</v>
      </c>
      <c r="I16" s="34">
        <v>4796295.0</v>
      </c>
      <c r="J16" s="34">
        <v>3118418.28</v>
      </c>
      <c r="K16" s="178">
        <v>1246219.0</v>
      </c>
      <c r="L16" s="34">
        <v>1064506.0</v>
      </c>
      <c r="M16" s="34">
        <v>963712.0</v>
      </c>
      <c r="N16" s="36">
        <f t="shared" si="2"/>
        <v>19604988.28</v>
      </c>
      <c r="O16" s="4"/>
      <c r="P16" s="37"/>
    </row>
    <row r="17">
      <c r="A17" s="29"/>
      <c r="B17" s="41" t="s">
        <v>35</v>
      </c>
      <c r="C17" s="31"/>
      <c r="D17" s="31"/>
      <c r="E17" s="31"/>
      <c r="F17" s="32"/>
      <c r="G17" s="40" t="s">
        <v>36</v>
      </c>
      <c r="H17" s="36"/>
      <c r="I17" s="36"/>
      <c r="J17" s="36"/>
      <c r="K17" s="179"/>
      <c r="L17" s="36"/>
      <c r="M17" s="36"/>
      <c r="N17" s="36">
        <f t="shared" si="2"/>
        <v>0</v>
      </c>
      <c r="O17" s="4"/>
      <c r="P17" s="37"/>
    </row>
    <row r="18">
      <c r="A18" s="29"/>
      <c r="B18" s="31" t="s">
        <v>37</v>
      </c>
      <c r="C18" s="31"/>
      <c r="D18" s="31"/>
      <c r="E18" s="31"/>
      <c r="F18" s="32"/>
      <c r="G18" s="40" t="s">
        <v>38</v>
      </c>
      <c r="H18" s="36"/>
      <c r="I18" s="36"/>
      <c r="J18" s="36"/>
      <c r="K18" s="179"/>
      <c r="L18" s="36"/>
      <c r="M18" s="36"/>
      <c r="N18" s="36">
        <f t="shared" si="2"/>
        <v>0</v>
      </c>
      <c r="O18" s="4"/>
      <c r="P18" s="37"/>
    </row>
    <row r="19">
      <c r="A19" s="29"/>
      <c r="B19" s="31" t="s">
        <v>39</v>
      </c>
      <c r="C19" s="31"/>
      <c r="D19" s="31"/>
      <c r="E19" s="31"/>
      <c r="F19" s="32"/>
      <c r="G19" s="40" t="s">
        <v>40</v>
      </c>
      <c r="H19" s="36"/>
      <c r="I19" s="36"/>
      <c r="J19" s="36"/>
      <c r="K19" s="179"/>
      <c r="L19" s="36"/>
      <c r="M19" s="36"/>
      <c r="N19" s="36">
        <f t="shared" si="2"/>
        <v>0</v>
      </c>
      <c r="O19" s="4"/>
      <c r="P19" s="37"/>
    </row>
    <row r="20">
      <c r="A20" s="29"/>
      <c r="B20" s="31" t="s">
        <v>41</v>
      </c>
      <c r="C20" s="31"/>
      <c r="D20" s="31"/>
      <c r="E20" s="31"/>
      <c r="F20" s="32"/>
      <c r="G20" s="40" t="s">
        <v>42</v>
      </c>
      <c r="H20" s="34">
        <v>18900.0</v>
      </c>
      <c r="I20" s="34">
        <v>9900.0</v>
      </c>
      <c r="J20" s="34">
        <v>7800.0</v>
      </c>
      <c r="K20" s="178">
        <v>4100.0</v>
      </c>
      <c r="L20" s="34">
        <v>3200.0</v>
      </c>
      <c r="M20" s="34">
        <v>3500.0</v>
      </c>
      <c r="N20" s="36">
        <f t="shared" si="2"/>
        <v>47400</v>
      </c>
      <c r="O20" s="4"/>
      <c r="P20" s="37"/>
    </row>
    <row r="21" ht="15.75" customHeight="1">
      <c r="A21" s="29"/>
      <c r="B21" s="31" t="s">
        <v>43</v>
      </c>
      <c r="C21" s="31"/>
      <c r="D21" s="31"/>
      <c r="E21" s="31"/>
      <c r="F21" s="32"/>
      <c r="G21" s="40" t="s">
        <v>44</v>
      </c>
      <c r="H21" s="34">
        <v>153463.26</v>
      </c>
      <c r="I21" s="34">
        <v>77364.86</v>
      </c>
      <c r="J21" s="34">
        <v>56304.26</v>
      </c>
      <c r="K21" s="179"/>
      <c r="L21" s="34">
        <v>19959.99</v>
      </c>
      <c r="M21" s="34">
        <v>23692.54</v>
      </c>
      <c r="N21" s="36">
        <f t="shared" si="2"/>
        <v>330784.91</v>
      </c>
      <c r="O21" s="4"/>
      <c r="P21" s="37"/>
    </row>
    <row r="22" ht="15.75" customHeight="1">
      <c r="A22" s="29"/>
      <c r="B22" s="31" t="s">
        <v>45</v>
      </c>
      <c r="C22" s="31"/>
      <c r="D22" s="31"/>
      <c r="E22" s="31"/>
      <c r="F22" s="32"/>
      <c r="G22" s="40" t="s">
        <v>46</v>
      </c>
      <c r="H22" s="34">
        <v>18900.0</v>
      </c>
      <c r="I22" s="34">
        <v>9900.0</v>
      </c>
      <c r="J22" s="36"/>
      <c r="K22" s="180">
        <v>25007.25</v>
      </c>
      <c r="L22" s="34">
        <v>3200.0</v>
      </c>
      <c r="M22" s="34">
        <v>3300.0</v>
      </c>
      <c r="N22" s="36">
        <f t="shared" si="2"/>
        <v>60307.25</v>
      </c>
      <c r="O22" s="4"/>
      <c r="P22" s="37"/>
    </row>
    <row r="23" ht="15.75" customHeight="1">
      <c r="A23" s="29"/>
      <c r="B23" s="31" t="s">
        <v>47</v>
      </c>
      <c r="C23" s="31"/>
      <c r="D23" s="31"/>
      <c r="E23" s="31"/>
      <c r="F23" s="32"/>
      <c r="G23" s="40"/>
      <c r="H23" s="36"/>
      <c r="I23" s="46"/>
      <c r="J23" s="34">
        <v>7800.0</v>
      </c>
      <c r="K23" s="181">
        <v>4100.0</v>
      </c>
      <c r="L23" s="36"/>
      <c r="M23" s="36"/>
      <c r="N23" s="36">
        <f t="shared" si="2"/>
        <v>11900</v>
      </c>
      <c r="O23" s="4"/>
      <c r="P23" s="37"/>
    </row>
    <row r="24" ht="15.75" customHeight="1">
      <c r="A24" s="29"/>
      <c r="B24" s="31" t="s">
        <v>48</v>
      </c>
      <c r="C24" s="31"/>
      <c r="D24" s="31"/>
      <c r="E24" s="31"/>
      <c r="F24" s="32"/>
      <c r="G24" s="40"/>
      <c r="H24" s="36"/>
      <c r="I24" s="46"/>
      <c r="J24" s="36"/>
      <c r="K24" s="182"/>
      <c r="L24" s="36"/>
      <c r="M24" s="36"/>
      <c r="N24" s="36">
        <f t="shared" si="2"/>
        <v>0</v>
      </c>
      <c r="O24" s="4"/>
      <c r="P24" s="37"/>
    </row>
    <row r="25" ht="15.75" customHeight="1">
      <c r="A25" s="29"/>
      <c r="B25" s="31" t="s">
        <v>49</v>
      </c>
      <c r="C25" s="31"/>
      <c r="D25" s="31"/>
      <c r="E25" s="31"/>
      <c r="F25" s="32"/>
      <c r="G25" s="40"/>
      <c r="H25" s="36"/>
      <c r="I25" s="49"/>
      <c r="J25" s="36"/>
      <c r="K25" s="183"/>
      <c r="L25" s="51"/>
      <c r="M25" s="36"/>
      <c r="N25" s="36">
        <f t="shared" si="2"/>
        <v>0</v>
      </c>
      <c r="O25" s="4"/>
      <c r="P25" s="37"/>
    </row>
    <row r="26" ht="15.75" customHeight="1">
      <c r="A26" s="29"/>
      <c r="B26" s="31" t="s">
        <v>50</v>
      </c>
      <c r="C26" s="31"/>
      <c r="D26" s="31"/>
      <c r="E26" s="31"/>
      <c r="F26" s="32"/>
      <c r="G26" s="40"/>
      <c r="H26" s="36"/>
      <c r="I26" s="36"/>
      <c r="J26" s="36"/>
      <c r="K26" s="183"/>
      <c r="L26" s="51"/>
      <c r="M26" s="36"/>
      <c r="N26" s="36">
        <f t="shared" si="2"/>
        <v>0</v>
      </c>
      <c r="O26" s="4"/>
      <c r="P26" s="37"/>
    </row>
    <row r="27" ht="15.75" customHeight="1">
      <c r="A27" s="29"/>
      <c r="B27" s="31" t="s">
        <v>51</v>
      </c>
      <c r="C27" s="31"/>
      <c r="D27" s="31"/>
      <c r="E27" s="31"/>
      <c r="F27" s="32"/>
      <c r="G27" s="40"/>
      <c r="H27" s="36"/>
      <c r="I27" s="36"/>
      <c r="J27" s="36"/>
      <c r="K27" s="184">
        <v>589748.52</v>
      </c>
      <c r="L27" s="51"/>
      <c r="M27" s="36"/>
      <c r="N27" s="36">
        <f t="shared" si="2"/>
        <v>589748.52</v>
      </c>
      <c r="O27" s="4"/>
      <c r="P27" s="37"/>
    </row>
    <row r="28" ht="15.75" customHeight="1">
      <c r="A28" s="29"/>
      <c r="B28" s="31" t="s">
        <v>52</v>
      </c>
      <c r="C28" s="31"/>
      <c r="D28" s="31"/>
      <c r="E28" s="31"/>
      <c r="F28" s="32"/>
      <c r="G28" s="40"/>
      <c r="H28" s="36"/>
      <c r="I28" s="36"/>
      <c r="J28" s="36"/>
      <c r="K28" s="183"/>
      <c r="L28" s="51"/>
      <c r="M28" s="36"/>
      <c r="N28" s="36">
        <f t="shared" si="2"/>
        <v>0</v>
      </c>
      <c r="O28" s="4"/>
      <c r="P28" s="37"/>
    </row>
    <row r="29" ht="15.75" customHeight="1">
      <c r="A29" s="29"/>
      <c r="B29" s="31" t="s">
        <v>53</v>
      </c>
      <c r="C29" s="31"/>
      <c r="D29" s="31"/>
      <c r="E29" s="31"/>
      <c r="F29" s="32"/>
      <c r="G29" s="40"/>
      <c r="H29" s="36"/>
      <c r="I29" s="36"/>
      <c r="J29" s="36"/>
      <c r="K29" s="183"/>
      <c r="L29" s="51"/>
      <c r="M29" s="36"/>
      <c r="N29" s="36">
        <f t="shared" si="2"/>
        <v>0</v>
      </c>
      <c r="O29" s="4"/>
      <c r="P29" s="37"/>
    </row>
    <row r="30" ht="15.75" customHeight="1">
      <c r="A30" s="29"/>
      <c r="B30" s="31" t="s">
        <v>54</v>
      </c>
      <c r="C30" s="31"/>
      <c r="D30" s="31"/>
      <c r="E30" s="31"/>
      <c r="F30" s="32"/>
      <c r="G30" s="40"/>
      <c r="H30" s="36"/>
      <c r="I30" s="36"/>
      <c r="J30" s="36"/>
      <c r="K30" s="183"/>
      <c r="L30" s="51"/>
      <c r="M30" s="36"/>
      <c r="N30" s="36">
        <f t="shared" si="2"/>
        <v>0</v>
      </c>
      <c r="O30" s="4"/>
      <c r="P30" s="37"/>
    </row>
    <row r="31" ht="15.75" customHeight="1">
      <c r="A31" s="29"/>
      <c r="B31" s="31" t="s">
        <v>55</v>
      </c>
      <c r="C31" s="31"/>
      <c r="D31" s="31"/>
      <c r="E31" s="31"/>
      <c r="F31" s="32"/>
      <c r="G31" s="40"/>
      <c r="H31" s="36"/>
      <c r="I31" s="36"/>
      <c r="J31" s="36"/>
      <c r="K31" s="183"/>
      <c r="L31" s="51"/>
      <c r="M31" s="36"/>
      <c r="N31" s="36">
        <f t="shared" si="2"/>
        <v>0</v>
      </c>
      <c r="O31" s="4"/>
      <c r="P31" s="37"/>
    </row>
    <row r="32" ht="15.75" customHeight="1">
      <c r="A32" s="29"/>
      <c r="B32" s="31" t="s">
        <v>56</v>
      </c>
      <c r="C32" s="31"/>
      <c r="D32" s="31"/>
      <c r="E32" s="31"/>
      <c r="F32" s="32"/>
      <c r="G32" s="40"/>
      <c r="H32" s="36"/>
      <c r="I32" s="36"/>
      <c r="J32" s="36"/>
      <c r="K32" s="185"/>
      <c r="L32" s="36"/>
      <c r="M32" s="36"/>
      <c r="N32" s="36">
        <f t="shared" si="2"/>
        <v>0</v>
      </c>
      <c r="O32" s="4"/>
      <c r="P32" s="37"/>
    </row>
    <row r="33" ht="15.75" customHeight="1">
      <c r="A33" s="29"/>
      <c r="B33" s="31" t="s">
        <v>57</v>
      </c>
      <c r="C33" s="31"/>
      <c r="D33" s="31"/>
      <c r="E33" s="31"/>
      <c r="F33" s="32"/>
      <c r="G33" s="40"/>
      <c r="H33" s="36"/>
      <c r="I33" s="36"/>
      <c r="J33" s="36"/>
      <c r="K33" s="185"/>
      <c r="L33" s="36"/>
      <c r="M33" s="36"/>
      <c r="N33" s="36">
        <f t="shared" si="2"/>
        <v>0</v>
      </c>
      <c r="O33" s="4"/>
      <c r="P33" s="37"/>
    </row>
    <row r="34" ht="15.75" customHeight="1">
      <c r="A34" s="29"/>
      <c r="B34" s="31" t="s">
        <v>58</v>
      </c>
      <c r="C34" s="31"/>
      <c r="D34" s="31"/>
      <c r="E34" s="31"/>
      <c r="F34" s="32"/>
      <c r="G34" s="40"/>
      <c r="H34" s="36"/>
      <c r="I34" s="36"/>
      <c r="J34" s="36"/>
      <c r="K34" s="186"/>
      <c r="L34" s="51"/>
      <c r="M34" s="36"/>
      <c r="N34" s="36">
        <f t="shared" si="2"/>
        <v>0</v>
      </c>
      <c r="O34" s="4"/>
      <c r="P34" s="37"/>
    </row>
    <row r="35" ht="15.75" customHeight="1">
      <c r="A35" s="29"/>
      <c r="B35" s="31" t="s">
        <v>59</v>
      </c>
      <c r="C35" s="31"/>
      <c r="D35" s="31"/>
      <c r="E35" s="31"/>
      <c r="F35" s="32"/>
      <c r="G35" s="40"/>
      <c r="H35" s="34">
        <v>425334.0</v>
      </c>
      <c r="I35" s="36"/>
      <c r="J35" s="36"/>
      <c r="K35" s="187"/>
      <c r="L35" s="51"/>
      <c r="M35" s="36"/>
      <c r="N35" s="36">
        <f t="shared" si="2"/>
        <v>425334</v>
      </c>
      <c r="O35" s="4"/>
      <c r="P35" s="37"/>
    </row>
    <row r="36" ht="15.75" customHeight="1">
      <c r="A36" s="29"/>
      <c r="B36" s="31" t="s">
        <v>60</v>
      </c>
      <c r="C36" s="31"/>
      <c r="D36" s="31"/>
      <c r="E36" s="31"/>
      <c r="F36" s="32"/>
      <c r="G36" s="40" t="s">
        <v>61</v>
      </c>
      <c r="H36" s="36"/>
      <c r="I36" s="36"/>
      <c r="J36" s="36"/>
      <c r="K36" s="188"/>
      <c r="L36" s="36"/>
      <c r="M36" s="36"/>
      <c r="N36" s="36">
        <f t="shared" si="2"/>
        <v>0</v>
      </c>
      <c r="O36" s="4"/>
      <c r="P36" s="37"/>
    </row>
    <row r="37" ht="15.75" customHeight="1">
      <c r="A37" s="29"/>
      <c r="B37" s="55"/>
      <c r="C37" s="3"/>
      <c r="D37" s="56"/>
      <c r="E37" s="56"/>
      <c r="F37" s="57"/>
      <c r="G37" s="40"/>
      <c r="H37" s="36"/>
      <c r="I37" s="36"/>
      <c r="J37" s="36"/>
      <c r="K37" s="179"/>
      <c r="L37" s="36"/>
      <c r="M37" s="36"/>
      <c r="N37" s="36">
        <f t="shared" si="2"/>
        <v>0</v>
      </c>
      <c r="O37" s="4"/>
      <c r="P37" s="37"/>
    </row>
    <row r="38" ht="15.75" customHeight="1">
      <c r="A38" s="189" t="s">
        <v>62</v>
      </c>
      <c r="B38" s="190"/>
      <c r="C38" s="190"/>
      <c r="D38" s="191"/>
      <c r="E38" s="191"/>
      <c r="F38" s="192"/>
      <c r="G38" s="193"/>
      <c r="H38" s="59">
        <f t="shared" ref="H38:M38" si="3">SUM(H39:H73)+SUM(H78:H106)</f>
        <v>3525132.59</v>
      </c>
      <c r="I38" s="59">
        <f t="shared" si="3"/>
        <v>2672934.3</v>
      </c>
      <c r="J38" s="59">
        <f t="shared" si="3"/>
        <v>870918.32</v>
      </c>
      <c r="K38" s="194">
        <f t="shared" si="3"/>
        <v>333462.24</v>
      </c>
      <c r="L38" s="58">
        <f t="shared" si="3"/>
        <v>462250.68</v>
      </c>
      <c r="M38" s="58">
        <f t="shared" si="3"/>
        <v>1007901.63</v>
      </c>
      <c r="N38" s="60">
        <f t="shared" si="2"/>
        <v>8872599.76</v>
      </c>
      <c r="O38" s="60">
        <f>SUM(O39:O73)+SUM(O78:O106)</f>
        <v>0</v>
      </c>
      <c r="P38" s="28"/>
      <c r="Q38" s="49"/>
    </row>
    <row r="39" ht="15.75" customHeight="1">
      <c r="A39" s="195"/>
      <c r="B39" s="196" t="s">
        <v>63</v>
      </c>
      <c r="C39" s="190"/>
      <c r="D39" s="191"/>
      <c r="E39" s="191"/>
      <c r="F39" s="197"/>
      <c r="G39" s="198" t="s">
        <v>64</v>
      </c>
      <c r="H39" s="199">
        <v>68917.2</v>
      </c>
      <c r="I39" s="199">
        <v>192554.0</v>
      </c>
      <c r="J39" s="199">
        <v>50049.2</v>
      </c>
      <c r="K39" s="178">
        <v>11196.0</v>
      </c>
      <c r="L39" s="34">
        <v>12002.19</v>
      </c>
      <c r="M39" s="36">
        <f>12390+51295+15440</f>
        <v>79125</v>
      </c>
      <c r="N39" s="36">
        <f t="shared" si="2"/>
        <v>413843.59</v>
      </c>
      <c r="O39" s="61"/>
      <c r="P39" s="37"/>
    </row>
    <row r="40" ht="15.75" customHeight="1">
      <c r="A40" s="195"/>
      <c r="B40" s="196" t="s">
        <v>65</v>
      </c>
      <c r="C40" s="190"/>
      <c r="D40" s="191"/>
      <c r="E40" s="191"/>
      <c r="F40" s="197"/>
      <c r="G40" s="198" t="s">
        <v>66</v>
      </c>
      <c r="H40" s="200"/>
      <c r="I40" s="200"/>
      <c r="J40" s="200"/>
      <c r="K40" s="179"/>
      <c r="L40" s="36"/>
      <c r="M40" s="36"/>
      <c r="N40" s="36">
        <f t="shared" si="2"/>
        <v>0</v>
      </c>
      <c r="O40" s="61"/>
      <c r="P40" s="37"/>
    </row>
    <row r="41" ht="15.75" customHeight="1">
      <c r="A41" s="195"/>
      <c r="B41" s="196" t="s">
        <v>67</v>
      </c>
      <c r="C41" s="201"/>
      <c r="D41" s="201"/>
      <c r="E41" s="201"/>
      <c r="F41" s="202"/>
      <c r="G41" s="193" t="s">
        <v>66</v>
      </c>
      <c r="H41" s="203">
        <v>10000.0</v>
      </c>
      <c r="I41" s="203">
        <v>265988.0</v>
      </c>
      <c r="J41" s="200"/>
      <c r="K41" s="204"/>
      <c r="L41" s="65"/>
      <c r="M41" s="65">
        <f>24082</f>
        <v>24082</v>
      </c>
      <c r="N41" s="36">
        <f t="shared" si="2"/>
        <v>300070</v>
      </c>
      <c r="O41" s="66"/>
      <c r="P41" s="37"/>
    </row>
    <row r="42" ht="15.75" customHeight="1">
      <c r="A42" s="195"/>
      <c r="B42" s="196" t="s">
        <v>68</v>
      </c>
      <c r="C42" s="191"/>
      <c r="D42" s="205"/>
      <c r="E42" s="205"/>
      <c r="F42" s="206"/>
      <c r="G42" s="193" t="s">
        <v>69</v>
      </c>
      <c r="H42" s="207"/>
      <c r="I42" s="207"/>
      <c r="J42" s="200"/>
      <c r="K42" s="204"/>
      <c r="L42" s="65"/>
      <c r="M42" s="65"/>
      <c r="N42" s="36">
        <f t="shared" si="2"/>
        <v>0</v>
      </c>
      <c r="O42" s="61"/>
      <c r="P42" s="37"/>
    </row>
    <row r="43" ht="15.75" customHeight="1">
      <c r="A43" s="208"/>
      <c r="B43" s="196" t="s">
        <v>70</v>
      </c>
      <c r="C43" s="191"/>
      <c r="D43" s="205"/>
      <c r="E43" s="205"/>
      <c r="F43" s="206"/>
      <c r="G43" s="209"/>
      <c r="H43" s="203">
        <v>56635.0</v>
      </c>
      <c r="I43" s="207"/>
      <c r="J43" s="175"/>
      <c r="K43" s="204"/>
      <c r="L43" s="65"/>
      <c r="M43" s="65"/>
      <c r="N43" s="36">
        <f t="shared" si="2"/>
        <v>56635</v>
      </c>
      <c r="O43" s="61"/>
      <c r="P43" s="70"/>
    </row>
    <row r="44" ht="15.75" customHeight="1">
      <c r="A44" s="195"/>
      <c r="B44" s="196" t="s">
        <v>71</v>
      </c>
      <c r="C44" s="210"/>
      <c r="D44" s="210"/>
      <c r="E44" s="210"/>
      <c r="F44" s="211"/>
      <c r="G44" s="193" t="s">
        <v>72</v>
      </c>
      <c r="H44" s="199">
        <v>297779.58</v>
      </c>
      <c r="I44" s="199">
        <v>50205.0</v>
      </c>
      <c r="J44" s="200"/>
      <c r="K44" s="179"/>
      <c r="L44" s="36"/>
      <c r="M44" s="36">
        <f>1260+8150+6365</f>
        <v>15775</v>
      </c>
      <c r="N44" s="36">
        <f t="shared" si="2"/>
        <v>363759.58</v>
      </c>
      <c r="O44" s="73"/>
      <c r="P44" s="37"/>
    </row>
    <row r="45" ht="15.75" customHeight="1">
      <c r="A45" s="195"/>
      <c r="B45" s="196" t="s">
        <v>73</v>
      </c>
      <c r="C45" s="210"/>
      <c r="D45" s="210"/>
      <c r="E45" s="210"/>
      <c r="F45" s="211"/>
      <c r="G45" s="193" t="s">
        <v>74</v>
      </c>
      <c r="H45" s="200"/>
      <c r="I45" s="200"/>
      <c r="J45" s="200"/>
      <c r="K45" s="179"/>
      <c r="L45" s="36"/>
      <c r="M45" s="36">
        <f>20000</f>
        <v>20000</v>
      </c>
      <c r="N45" s="36">
        <f t="shared" si="2"/>
        <v>20000</v>
      </c>
      <c r="O45" s="61"/>
      <c r="P45" s="37"/>
    </row>
    <row r="46" ht="15.75" customHeight="1">
      <c r="A46" s="195"/>
      <c r="B46" s="196" t="s">
        <v>75</v>
      </c>
      <c r="C46" s="210"/>
      <c r="D46" s="210"/>
      <c r="E46" s="210"/>
      <c r="F46" s="211"/>
      <c r="G46" s="209"/>
      <c r="H46" s="200"/>
      <c r="I46" s="200"/>
      <c r="J46" s="200"/>
      <c r="K46" s="179"/>
      <c r="L46" s="36"/>
      <c r="M46" s="36"/>
      <c r="N46" s="36">
        <f t="shared" si="2"/>
        <v>0</v>
      </c>
      <c r="O46" s="61"/>
      <c r="P46" s="37"/>
    </row>
    <row r="47" ht="15.75" customHeight="1">
      <c r="A47" s="195"/>
      <c r="B47" s="196" t="s">
        <v>76</v>
      </c>
      <c r="C47" s="210"/>
      <c r="D47" s="210"/>
      <c r="E47" s="210"/>
      <c r="F47" s="211"/>
      <c r="G47" s="193" t="s">
        <v>77</v>
      </c>
      <c r="H47" s="200"/>
      <c r="I47" s="200"/>
      <c r="J47" s="200"/>
      <c r="K47" s="179"/>
      <c r="L47" s="36"/>
      <c r="M47" s="36"/>
      <c r="N47" s="36">
        <f t="shared" si="2"/>
        <v>0</v>
      </c>
      <c r="O47" s="61"/>
      <c r="P47" s="37"/>
    </row>
    <row r="48" ht="15.75" customHeight="1">
      <c r="A48" s="195"/>
      <c r="B48" s="196" t="s">
        <v>78</v>
      </c>
      <c r="C48" s="210"/>
      <c r="D48" s="210"/>
      <c r="E48" s="210"/>
      <c r="F48" s="211"/>
      <c r="G48" s="193" t="s">
        <v>79</v>
      </c>
      <c r="H48" s="199">
        <v>6200.0</v>
      </c>
      <c r="I48" s="200"/>
      <c r="J48" s="200"/>
      <c r="K48" s="179"/>
      <c r="L48" s="36"/>
      <c r="M48" s="36"/>
      <c r="N48" s="36">
        <f t="shared" si="2"/>
        <v>6200</v>
      </c>
      <c r="O48" s="61"/>
      <c r="P48" s="37"/>
    </row>
    <row r="49" ht="15.75" customHeight="1">
      <c r="A49" s="195"/>
      <c r="B49" s="196" t="s">
        <v>80</v>
      </c>
      <c r="C49" s="210"/>
      <c r="D49" s="210"/>
      <c r="E49" s="210"/>
      <c r="F49" s="211"/>
      <c r="G49" s="212" t="s">
        <v>81</v>
      </c>
      <c r="H49" s="199">
        <v>73665.63</v>
      </c>
      <c r="I49" s="200"/>
      <c r="J49" s="199">
        <v>21269.0</v>
      </c>
      <c r="K49" s="179"/>
      <c r="L49" s="36"/>
      <c r="M49" s="36"/>
      <c r="N49" s="36">
        <f t="shared" si="2"/>
        <v>94934.63</v>
      </c>
      <c r="O49" s="75"/>
      <c r="P49" s="37"/>
    </row>
    <row r="50" ht="15.75" customHeight="1">
      <c r="A50" s="195"/>
      <c r="B50" s="196" t="s">
        <v>82</v>
      </c>
      <c r="C50" s="196"/>
      <c r="D50" s="213"/>
      <c r="E50" s="213"/>
      <c r="F50" s="214"/>
      <c r="G50" s="212" t="s">
        <v>83</v>
      </c>
      <c r="H50" s="200"/>
      <c r="I50" s="200"/>
      <c r="J50" s="200"/>
      <c r="K50" s="179"/>
      <c r="L50" s="36"/>
      <c r="M50" s="36"/>
      <c r="N50" s="36">
        <f t="shared" si="2"/>
        <v>0</v>
      </c>
      <c r="O50" s="61"/>
      <c r="P50" s="37"/>
    </row>
    <row r="51" ht="15.75" customHeight="1">
      <c r="A51" s="195"/>
      <c r="B51" s="215" t="s">
        <v>84</v>
      </c>
      <c r="C51" s="216"/>
      <c r="D51" s="216"/>
      <c r="E51" s="217"/>
      <c r="F51" s="218"/>
      <c r="G51" s="219" t="s">
        <v>85</v>
      </c>
      <c r="H51" s="207"/>
      <c r="I51" s="207"/>
      <c r="J51" s="200"/>
      <c r="K51" s="204"/>
      <c r="L51" s="65"/>
      <c r="M51" s="65"/>
      <c r="N51" s="36">
        <f t="shared" si="2"/>
        <v>0</v>
      </c>
      <c r="O51" s="61"/>
      <c r="P51" s="37"/>
    </row>
    <row r="52" ht="15.75" customHeight="1">
      <c r="A52" s="195"/>
      <c r="B52" s="196" t="s">
        <v>86</v>
      </c>
      <c r="C52" s="216"/>
      <c r="D52" s="216"/>
      <c r="E52" s="217"/>
      <c r="F52" s="218"/>
      <c r="G52" s="219" t="s">
        <v>87</v>
      </c>
      <c r="H52" s="203">
        <v>68173.0</v>
      </c>
      <c r="I52" s="203">
        <v>53300.0</v>
      </c>
      <c r="J52" s="199">
        <v>3799.0</v>
      </c>
      <c r="K52" s="220">
        <v>1215.0</v>
      </c>
      <c r="L52" s="63">
        <v>5721.7</v>
      </c>
      <c r="M52" s="65">
        <f>5590+3600</f>
        <v>9190</v>
      </c>
      <c r="N52" s="36">
        <f t="shared" si="2"/>
        <v>141398.7</v>
      </c>
      <c r="O52" s="61"/>
      <c r="P52" s="37"/>
    </row>
    <row r="53" ht="15.75" customHeight="1">
      <c r="A53" s="195"/>
      <c r="B53" s="196" t="s">
        <v>88</v>
      </c>
      <c r="C53" s="216"/>
      <c r="D53" s="216"/>
      <c r="E53" s="217"/>
      <c r="F53" s="218"/>
      <c r="G53" s="219" t="s">
        <v>89</v>
      </c>
      <c r="H53" s="207"/>
      <c r="I53" s="207"/>
      <c r="J53" s="200"/>
      <c r="K53" s="204"/>
      <c r="L53" s="63">
        <v>17820.47</v>
      </c>
      <c r="M53" s="65"/>
      <c r="N53" s="36">
        <f t="shared" si="2"/>
        <v>17820.47</v>
      </c>
      <c r="O53" s="61"/>
      <c r="P53" s="37"/>
    </row>
    <row r="54" ht="15.75" customHeight="1">
      <c r="A54" s="195"/>
      <c r="B54" s="196" t="s">
        <v>90</v>
      </c>
      <c r="C54" s="216"/>
      <c r="D54" s="216"/>
      <c r="E54" s="217"/>
      <c r="F54" s="218"/>
      <c r="G54" s="219" t="s">
        <v>91</v>
      </c>
      <c r="H54" s="207"/>
      <c r="I54" s="207"/>
      <c r="J54" s="200"/>
      <c r="K54" s="204"/>
      <c r="L54" s="65"/>
      <c r="M54" s="65"/>
      <c r="N54" s="36">
        <f t="shared" si="2"/>
        <v>0</v>
      </c>
      <c r="O54" s="61"/>
      <c r="P54" s="37"/>
    </row>
    <row r="55" ht="15.75" customHeight="1">
      <c r="A55" s="195"/>
      <c r="B55" s="221" t="s">
        <v>92</v>
      </c>
      <c r="C55" s="216"/>
      <c r="D55" s="216"/>
      <c r="E55" s="217"/>
      <c r="F55" s="218"/>
      <c r="G55" s="219"/>
      <c r="H55" s="207"/>
      <c r="I55" s="207"/>
      <c r="J55" s="200"/>
      <c r="K55" s="204"/>
      <c r="L55" s="65"/>
      <c r="M55" s="65"/>
      <c r="N55" s="36">
        <f t="shared" si="2"/>
        <v>0</v>
      </c>
      <c r="O55" s="61"/>
      <c r="P55" s="37"/>
    </row>
    <row r="56" ht="15.75" customHeight="1">
      <c r="A56" s="195"/>
      <c r="B56" s="196" t="s">
        <v>93</v>
      </c>
      <c r="C56" s="216"/>
      <c r="D56" s="216"/>
      <c r="E56" s="217"/>
      <c r="F56" s="218"/>
      <c r="G56" s="219" t="s">
        <v>94</v>
      </c>
      <c r="H56" s="207"/>
      <c r="I56" s="207"/>
      <c r="J56" s="200"/>
      <c r="K56" s="204"/>
      <c r="L56" s="65"/>
      <c r="M56" s="65"/>
      <c r="N56" s="36">
        <f t="shared" si="2"/>
        <v>0</v>
      </c>
      <c r="O56" s="61"/>
      <c r="P56" s="37"/>
    </row>
    <row r="57" ht="15.75" customHeight="1">
      <c r="A57" s="195"/>
      <c r="B57" s="196" t="s">
        <v>95</v>
      </c>
      <c r="C57" s="216"/>
      <c r="D57" s="216"/>
      <c r="E57" s="217"/>
      <c r="F57" s="218"/>
      <c r="G57" s="219" t="s">
        <v>96</v>
      </c>
      <c r="H57" s="207"/>
      <c r="I57" s="207"/>
      <c r="J57" s="199">
        <v>324305.0</v>
      </c>
      <c r="K57" s="204"/>
      <c r="L57" s="65"/>
      <c r="M57" s="65"/>
      <c r="N57" s="36">
        <f t="shared" si="2"/>
        <v>324305</v>
      </c>
      <c r="O57" s="61"/>
      <c r="P57" s="37"/>
    </row>
    <row r="58" ht="15.75" customHeight="1">
      <c r="A58" s="195"/>
      <c r="B58" s="221" t="s">
        <v>97</v>
      </c>
      <c r="C58" s="216"/>
      <c r="D58" s="216"/>
      <c r="E58" s="217"/>
      <c r="F58" s="218"/>
      <c r="G58" s="222"/>
      <c r="H58" s="207"/>
      <c r="I58" s="207"/>
      <c r="J58" s="200"/>
      <c r="K58" s="204"/>
      <c r="L58" s="65"/>
      <c r="M58" s="65"/>
      <c r="N58" s="36">
        <f t="shared" si="2"/>
        <v>0</v>
      </c>
      <c r="O58" s="61"/>
      <c r="P58" s="37"/>
    </row>
    <row r="59" ht="15.75" customHeight="1">
      <c r="A59" s="195"/>
      <c r="B59" s="196" t="s">
        <v>98</v>
      </c>
      <c r="C59" s="190"/>
      <c r="D59" s="190"/>
      <c r="E59" s="190"/>
      <c r="F59" s="223"/>
      <c r="G59" s="212" t="s">
        <v>99</v>
      </c>
      <c r="H59" s="200"/>
      <c r="I59" s="200"/>
      <c r="J59" s="199">
        <v>7147.75</v>
      </c>
      <c r="K59" s="179"/>
      <c r="L59" s="34">
        <v>487.42</v>
      </c>
      <c r="M59" s="36">
        <f>1759.5</f>
        <v>1759.5</v>
      </c>
      <c r="N59" s="36">
        <f t="shared" si="2"/>
        <v>9394.67</v>
      </c>
      <c r="O59" s="61"/>
      <c r="P59" s="37"/>
    </row>
    <row r="60" ht="15.75" customHeight="1">
      <c r="A60" s="195"/>
      <c r="B60" s="196" t="s">
        <v>100</v>
      </c>
      <c r="C60" s="190"/>
      <c r="D60" s="190"/>
      <c r="E60" s="190"/>
      <c r="F60" s="223"/>
      <c r="G60" s="212" t="s">
        <v>101</v>
      </c>
      <c r="H60" s="199">
        <v>623436.0</v>
      </c>
      <c r="I60" s="199">
        <v>498250.0</v>
      </c>
      <c r="J60" s="199">
        <v>134841.81</v>
      </c>
      <c r="K60" s="178">
        <v>103524.5</v>
      </c>
      <c r="L60" s="36"/>
      <c r="M60" s="36">
        <f>106440.12</f>
        <v>106440.12</v>
      </c>
      <c r="N60" s="36">
        <f t="shared" si="2"/>
        <v>1466492.43</v>
      </c>
      <c r="O60" s="61"/>
      <c r="P60" s="37"/>
    </row>
    <row r="61" ht="15.75" customHeight="1">
      <c r="A61" s="195"/>
      <c r="B61" s="196" t="s">
        <v>102</v>
      </c>
      <c r="C61" s="190"/>
      <c r="D61" s="190"/>
      <c r="E61" s="190"/>
      <c r="F61" s="223"/>
      <c r="G61" s="193" t="s">
        <v>103</v>
      </c>
      <c r="H61" s="199">
        <v>12715.0</v>
      </c>
      <c r="I61" s="200"/>
      <c r="J61" s="200"/>
      <c r="K61" s="179"/>
      <c r="L61" s="36"/>
      <c r="M61" s="36">
        <f>3176+4020</f>
        <v>7196</v>
      </c>
      <c r="N61" s="36">
        <f t="shared" si="2"/>
        <v>19911</v>
      </c>
      <c r="O61" s="61"/>
      <c r="P61" s="37"/>
    </row>
    <row r="62" ht="15.75" customHeight="1">
      <c r="A62" s="195"/>
      <c r="B62" s="196" t="s">
        <v>104</v>
      </c>
      <c r="C62" s="190"/>
      <c r="D62" s="190"/>
      <c r="E62" s="190"/>
      <c r="F62" s="223"/>
      <c r="G62" s="193"/>
      <c r="H62" s="199">
        <v>1200.0</v>
      </c>
      <c r="I62" s="200"/>
      <c r="J62" s="199">
        <v>2000.0</v>
      </c>
      <c r="K62" s="179"/>
      <c r="L62" s="36"/>
      <c r="M62" s="36">
        <f>4397.98</f>
        <v>4397.98</v>
      </c>
      <c r="N62" s="36">
        <f t="shared" si="2"/>
        <v>7597.98</v>
      </c>
      <c r="O62" s="61"/>
      <c r="P62" s="37"/>
    </row>
    <row r="63" ht="15.75" customHeight="1">
      <c r="A63" s="195"/>
      <c r="B63" s="196" t="s">
        <v>105</v>
      </c>
      <c r="C63" s="190"/>
      <c r="D63" s="190"/>
      <c r="E63" s="190"/>
      <c r="F63" s="223"/>
      <c r="G63" s="193" t="s">
        <v>106</v>
      </c>
      <c r="H63" s="200"/>
      <c r="I63" s="200"/>
      <c r="J63" s="200"/>
      <c r="K63" s="179"/>
      <c r="L63" s="36"/>
      <c r="M63" s="36"/>
      <c r="N63" s="36">
        <f t="shared" si="2"/>
        <v>0</v>
      </c>
      <c r="O63" s="61"/>
      <c r="P63" s="37"/>
    </row>
    <row r="64" ht="15.75" customHeight="1">
      <c r="A64" s="195"/>
      <c r="B64" s="196" t="s">
        <v>107</v>
      </c>
      <c r="C64" s="190"/>
      <c r="D64" s="190"/>
      <c r="E64" s="190"/>
      <c r="F64" s="223"/>
      <c r="G64" s="193" t="s">
        <v>108</v>
      </c>
      <c r="H64" s="199">
        <v>614448.0</v>
      </c>
      <c r="I64" s="199">
        <v>185244.0</v>
      </c>
      <c r="J64" s="199">
        <v>70373.34</v>
      </c>
      <c r="K64" s="179"/>
      <c r="L64" s="34">
        <v>13000.0</v>
      </c>
      <c r="M64" s="36">
        <f>100000+20000+79550</f>
        <v>199550</v>
      </c>
      <c r="N64" s="36">
        <f t="shared" si="2"/>
        <v>1082615.34</v>
      </c>
      <c r="O64" s="61"/>
      <c r="P64" s="37"/>
    </row>
    <row r="65" ht="15.75" customHeight="1">
      <c r="A65" s="195"/>
      <c r="B65" s="196" t="s">
        <v>109</v>
      </c>
      <c r="C65" s="190"/>
      <c r="D65" s="190"/>
      <c r="E65" s="190"/>
      <c r="F65" s="223"/>
      <c r="G65" s="193" t="s">
        <v>110</v>
      </c>
      <c r="H65" s="200"/>
      <c r="I65" s="200"/>
      <c r="J65" s="200"/>
      <c r="K65" s="179"/>
      <c r="L65" s="36"/>
      <c r="M65" s="36"/>
      <c r="N65" s="36">
        <f t="shared" si="2"/>
        <v>0</v>
      </c>
      <c r="O65" s="61"/>
      <c r="P65" s="37"/>
    </row>
    <row r="66" ht="15.75" customHeight="1">
      <c r="A66" s="195"/>
      <c r="B66" s="196" t="s">
        <v>111</v>
      </c>
      <c r="C66" s="190"/>
      <c r="D66" s="190"/>
      <c r="E66" s="190"/>
      <c r="F66" s="223"/>
      <c r="G66" s="193" t="s">
        <v>112</v>
      </c>
      <c r="H66" s="200"/>
      <c r="I66" s="199">
        <v>10000.0</v>
      </c>
      <c r="J66" s="200"/>
      <c r="K66" s="179"/>
      <c r="L66" s="36"/>
      <c r="M66" s="36">
        <f>30000</f>
        <v>30000</v>
      </c>
      <c r="N66" s="36">
        <f t="shared" si="2"/>
        <v>40000</v>
      </c>
      <c r="O66" s="61"/>
      <c r="P66" s="37"/>
    </row>
    <row r="67" ht="15.75" customHeight="1">
      <c r="A67" s="195"/>
      <c r="B67" s="196" t="s">
        <v>113</v>
      </c>
      <c r="C67" s="190"/>
      <c r="D67" s="190"/>
      <c r="E67" s="190"/>
      <c r="F67" s="223"/>
      <c r="G67" s="193"/>
      <c r="H67" s="200"/>
      <c r="I67" s="200"/>
      <c r="J67" s="200"/>
      <c r="K67" s="179"/>
      <c r="L67" s="36"/>
      <c r="M67" s="36"/>
      <c r="N67" s="36">
        <f t="shared" si="2"/>
        <v>0</v>
      </c>
      <c r="O67" s="61"/>
      <c r="P67" s="37"/>
    </row>
    <row r="68" ht="15.75" customHeight="1">
      <c r="A68" s="195"/>
      <c r="B68" s="196" t="s">
        <v>114</v>
      </c>
      <c r="C68" s="190"/>
      <c r="D68" s="190"/>
      <c r="E68" s="190"/>
      <c r="F68" s="223"/>
      <c r="G68" s="193"/>
      <c r="H68" s="200"/>
      <c r="I68" s="200"/>
      <c r="J68" s="200"/>
      <c r="K68" s="179"/>
      <c r="L68" s="36"/>
      <c r="M68" s="36"/>
      <c r="N68" s="36">
        <f t="shared" si="2"/>
        <v>0</v>
      </c>
      <c r="O68" s="61"/>
      <c r="P68" s="37"/>
    </row>
    <row r="69" ht="15.75" customHeight="1">
      <c r="A69" s="195"/>
      <c r="B69" s="196" t="s">
        <v>115</v>
      </c>
      <c r="C69" s="190"/>
      <c r="D69" s="190"/>
      <c r="E69" s="190"/>
      <c r="F69" s="223"/>
      <c r="G69" s="193" t="s">
        <v>116</v>
      </c>
      <c r="H69" s="199">
        <v>12500.0</v>
      </c>
      <c r="I69" s="200"/>
      <c r="J69" s="200"/>
      <c r="K69" s="179"/>
      <c r="L69" s="36"/>
      <c r="M69" s="36"/>
      <c r="N69" s="36">
        <f t="shared" si="2"/>
        <v>12500</v>
      </c>
      <c r="O69" s="61"/>
      <c r="P69" s="37"/>
    </row>
    <row r="70" ht="15.75" customHeight="1">
      <c r="A70" s="224" t="s">
        <v>117</v>
      </c>
      <c r="B70" s="196"/>
      <c r="C70" s="190"/>
      <c r="D70" s="190"/>
      <c r="E70" s="190"/>
      <c r="F70" s="223"/>
      <c r="G70" s="193"/>
      <c r="H70" s="200"/>
      <c r="I70" s="200"/>
      <c r="J70" s="200"/>
      <c r="K70" s="179"/>
      <c r="L70" s="36"/>
      <c r="M70" s="36"/>
      <c r="N70" s="36">
        <f t="shared" si="2"/>
        <v>0</v>
      </c>
      <c r="O70" s="61"/>
      <c r="P70" s="84"/>
    </row>
    <row r="71" ht="15.75" customHeight="1">
      <c r="A71" s="195"/>
      <c r="B71" s="196" t="s">
        <v>118</v>
      </c>
      <c r="C71" s="190"/>
      <c r="D71" s="190"/>
      <c r="E71" s="190"/>
      <c r="F71" s="223"/>
      <c r="G71" s="193" t="s">
        <v>119</v>
      </c>
      <c r="H71" s="200"/>
      <c r="I71" s="200"/>
      <c r="J71" s="225"/>
      <c r="K71" s="179"/>
      <c r="L71" s="36"/>
      <c r="M71" s="36"/>
      <c r="N71" s="36">
        <f t="shared" si="2"/>
        <v>0</v>
      </c>
      <c r="O71" s="61"/>
      <c r="P71" s="37"/>
    </row>
    <row r="72" ht="15.75" customHeight="1">
      <c r="A72" s="195"/>
      <c r="B72" s="196" t="s">
        <v>120</v>
      </c>
      <c r="C72" s="190"/>
      <c r="D72" s="190"/>
      <c r="E72" s="190"/>
      <c r="F72" s="223"/>
      <c r="G72" s="193" t="s">
        <v>121</v>
      </c>
      <c r="H72" s="199">
        <v>396564.83</v>
      </c>
      <c r="I72" s="199">
        <v>321550.0</v>
      </c>
      <c r="J72" s="199">
        <v>147935.12</v>
      </c>
      <c r="K72" s="178">
        <v>17668.75</v>
      </c>
      <c r="L72" s="34">
        <v>363777.11</v>
      </c>
      <c r="M72" s="36">
        <f>385451.4+14880.48</f>
        <v>400331.88</v>
      </c>
      <c r="N72" s="36">
        <f t="shared" si="2"/>
        <v>1647827.69</v>
      </c>
      <c r="O72" s="61"/>
      <c r="P72" s="37"/>
    </row>
    <row r="73" ht="15.75" customHeight="1">
      <c r="A73" s="226"/>
      <c r="B73" s="227"/>
      <c r="C73" s="228"/>
      <c r="D73" s="228"/>
      <c r="E73" s="228"/>
      <c r="F73" s="229"/>
      <c r="G73" s="230"/>
      <c r="H73" s="231"/>
      <c r="I73" s="231"/>
      <c r="J73" s="231"/>
      <c r="K73" s="232"/>
      <c r="L73" s="90"/>
      <c r="M73" s="90"/>
      <c r="N73" s="90"/>
      <c r="O73" s="61"/>
      <c r="P73" s="92"/>
    </row>
    <row r="74" ht="15.75" customHeight="1">
      <c r="A74" s="233" t="s">
        <v>238</v>
      </c>
      <c r="L74" s="1"/>
      <c r="M74" s="3" t="s">
        <v>1</v>
      </c>
      <c r="O74" s="61"/>
      <c r="P74" s="1"/>
    </row>
    <row r="75" ht="15.0" customHeight="1">
      <c r="A75" s="234" t="s">
        <v>2</v>
      </c>
      <c r="B75" s="6"/>
      <c r="C75" s="6"/>
      <c r="D75" s="6"/>
      <c r="E75" s="6"/>
      <c r="F75" s="7"/>
      <c r="G75" s="235" t="s">
        <v>3</v>
      </c>
      <c r="H75" s="236" t="s">
        <v>4</v>
      </c>
      <c r="I75" s="95"/>
      <c r="J75" s="95"/>
      <c r="K75" s="237"/>
      <c r="L75" s="94"/>
      <c r="M75" s="94"/>
      <c r="N75" s="96"/>
      <c r="O75" s="61"/>
      <c r="P75" s="12"/>
    </row>
    <row r="76" ht="15.75" customHeight="1">
      <c r="A76" s="13"/>
      <c r="B76" s="14"/>
      <c r="C76" s="14"/>
      <c r="D76" s="14"/>
      <c r="E76" s="14"/>
      <c r="F76" s="15"/>
      <c r="G76" s="16"/>
      <c r="H76" s="238" t="s">
        <v>5</v>
      </c>
      <c r="I76" s="238" t="s">
        <v>6</v>
      </c>
      <c r="J76" s="239" t="s">
        <v>7</v>
      </c>
      <c r="K76" s="176" t="s">
        <v>8</v>
      </c>
      <c r="L76" s="18" t="s">
        <v>9</v>
      </c>
      <c r="M76" s="18" t="s">
        <v>10</v>
      </c>
      <c r="N76" s="18"/>
      <c r="O76" s="61"/>
      <c r="P76" s="13"/>
    </row>
    <row r="77" ht="15.75" customHeight="1">
      <c r="A77" s="240"/>
      <c r="B77" s="241"/>
      <c r="C77" s="241"/>
      <c r="D77" s="241"/>
      <c r="E77" s="241"/>
      <c r="F77" s="242"/>
      <c r="G77" s="235"/>
      <c r="H77" s="243"/>
      <c r="I77" s="243"/>
      <c r="J77" s="244"/>
      <c r="K77" s="245"/>
      <c r="L77" s="101"/>
      <c r="M77" s="101"/>
      <c r="N77" s="103"/>
      <c r="O77" s="61"/>
      <c r="P77" s="104"/>
    </row>
    <row r="78" ht="15.75" customHeight="1">
      <c r="A78" s="195"/>
      <c r="B78" s="196" t="s">
        <v>122</v>
      </c>
      <c r="C78" s="190"/>
      <c r="D78" s="190"/>
      <c r="E78" s="190"/>
      <c r="F78" s="223"/>
      <c r="G78" s="193" t="s">
        <v>123</v>
      </c>
      <c r="H78" s="200"/>
      <c r="I78" s="200"/>
      <c r="J78" s="200"/>
      <c r="K78" s="178">
        <v>8049.44</v>
      </c>
      <c r="L78" s="36"/>
      <c r="M78" s="36"/>
      <c r="N78" s="36">
        <f t="shared" ref="N78:N105" si="4">SUM(H78:M78)</f>
        <v>8049.44</v>
      </c>
      <c r="O78" s="61"/>
      <c r="P78" s="37"/>
    </row>
    <row r="79" ht="15.75" customHeight="1">
      <c r="A79" s="195"/>
      <c r="B79" s="196" t="s">
        <v>124</v>
      </c>
      <c r="C79" s="190"/>
      <c r="D79" s="190"/>
      <c r="E79" s="190"/>
      <c r="F79" s="223"/>
      <c r="G79" s="193" t="s">
        <v>125</v>
      </c>
      <c r="H79" s="199">
        <v>793866.4</v>
      </c>
      <c r="I79" s="199">
        <v>71000.0</v>
      </c>
      <c r="J79" s="200"/>
      <c r="K79" s="178">
        <v>119079.96</v>
      </c>
      <c r="L79" s="34">
        <v>19846.66</v>
      </c>
      <c r="M79" s="36"/>
      <c r="N79" s="36">
        <f t="shared" si="4"/>
        <v>1003793.02</v>
      </c>
      <c r="O79" s="61"/>
      <c r="P79" s="37"/>
    </row>
    <row r="80" ht="15.75" customHeight="1">
      <c r="A80" s="195"/>
      <c r="B80" s="221" t="s">
        <v>126</v>
      </c>
      <c r="C80" s="190"/>
      <c r="D80" s="190"/>
      <c r="E80" s="190"/>
      <c r="F80" s="223"/>
      <c r="G80" s="193"/>
      <c r="H80" s="200"/>
      <c r="I80" s="199">
        <v>0.0</v>
      </c>
      <c r="J80" s="200"/>
      <c r="K80" s="178">
        <v>40228.59</v>
      </c>
      <c r="L80" s="36"/>
      <c r="M80" s="36"/>
      <c r="N80" s="36">
        <f t="shared" si="4"/>
        <v>40228.59</v>
      </c>
      <c r="O80" s="61"/>
      <c r="P80" s="37"/>
    </row>
    <row r="81" ht="15.75" customHeight="1">
      <c r="A81" s="195"/>
      <c r="B81" s="196" t="s">
        <v>127</v>
      </c>
      <c r="C81" s="190"/>
      <c r="D81" s="190"/>
      <c r="E81" s="190"/>
      <c r="F81" s="223"/>
      <c r="G81" s="193" t="s">
        <v>128</v>
      </c>
      <c r="H81" s="199">
        <v>115822.66</v>
      </c>
      <c r="I81" s="199">
        <v>219557.51</v>
      </c>
      <c r="J81" s="199">
        <v>52233.67</v>
      </c>
      <c r="K81" s="179"/>
      <c r="L81" s="36"/>
      <c r="M81" s="36"/>
      <c r="N81" s="36">
        <f t="shared" si="4"/>
        <v>387613.84</v>
      </c>
      <c r="O81" s="61"/>
      <c r="P81" s="37"/>
    </row>
    <row r="82" ht="18.0" customHeight="1">
      <c r="A82" s="195"/>
      <c r="B82" s="196" t="s">
        <v>129</v>
      </c>
      <c r="C82" s="190"/>
      <c r="D82" s="190"/>
      <c r="E82" s="190"/>
      <c r="F82" s="223"/>
      <c r="G82" s="193"/>
      <c r="H82" s="200"/>
      <c r="I82" s="200"/>
      <c r="J82" s="200"/>
      <c r="K82" s="179"/>
      <c r="L82" s="36"/>
      <c r="M82" s="36"/>
      <c r="N82" s="36">
        <f t="shared" si="4"/>
        <v>0</v>
      </c>
      <c r="O82" s="61"/>
      <c r="P82" s="37"/>
    </row>
    <row r="83" ht="18.0" customHeight="1">
      <c r="A83" s="195"/>
      <c r="B83" s="196" t="s">
        <v>130</v>
      </c>
      <c r="C83" s="190"/>
      <c r="D83" s="190"/>
      <c r="E83" s="190"/>
      <c r="F83" s="223"/>
      <c r="G83" s="193" t="s">
        <v>131</v>
      </c>
      <c r="H83" s="200"/>
      <c r="I83" s="200"/>
      <c r="J83" s="199">
        <v>41170.43</v>
      </c>
      <c r="K83" s="179"/>
      <c r="L83" s="36"/>
      <c r="M83" s="36"/>
      <c r="N83" s="36">
        <f t="shared" si="4"/>
        <v>41170.43</v>
      </c>
      <c r="O83" s="61"/>
      <c r="P83" s="37"/>
    </row>
    <row r="84" ht="15.0" customHeight="1">
      <c r="A84" s="195"/>
      <c r="B84" s="196" t="s">
        <v>132</v>
      </c>
      <c r="C84" s="190"/>
      <c r="D84" s="190"/>
      <c r="E84" s="190"/>
      <c r="F84" s="223"/>
      <c r="G84" s="193" t="s">
        <v>133</v>
      </c>
      <c r="H84" s="200"/>
      <c r="I84" s="200"/>
      <c r="J84" s="200"/>
      <c r="K84" s="179"/>
      <c r="L84" s="36"/>
      <c r="M84" s="36"/>
      <c r="N84" s="36">
        <f t="shared" si="4"/>
        <v>0</v>
      </c>
      <c r="O84" s="61"/>
      <c r="P84" s="37"/>
    </row>
    <row r="85" ht="15.75" customHeight="1">
      <c r="A85" s="195"/>
      <c r="B85" s="196" t="s">
        <v>134</v>
      </c>
      <c r="C85" s="190"/>
      <c r="D85" s="190"/>
      <c r="E85" s="190"/>
      <c r="F85" s="223"/>
      <c r="G85" s="193" t="s">
        <v>135</v>
      </c>
      <c r="H85" s="199">
        <v>43679.0</v>
      </c>
      <c r="I85" s="199">
        <v>40017.0</v>
      </c>
      <c r="J85" s="200"/>
      <c r="K85" s="178">
        <v>25500.0</v>
      </c>
      <c r="L85" s="36"/>
      <c r="M85" s="36">
        <f>17685+3220</f>
        <v>20905</v>
      </c>
      <c r="N85" s="36">
        <f t="shared" si="4"/>
        <v>130101</v>
      </c>
      <c r="O85" s="61"/>
      <c r="P85" s="37"/>
    </row>
    <row r="86" ht="15.75" customHeight="1">
      <c r="A86" s="195"/>
      <c r="B86" s="196" t="s">
        <v>136</v>
      </c>
      <c r="C86" s="190"/>
      <c r="D86" s="190"/>
      <c r="E86" s="190"/>
      <c r="F86" s="223"/>
      <c r="G86" s="193" t="s">
        <v>137</v>
      </c>
      <c r="H86" s="200"/>
      <c r="I86" s="200"/>
      <c r="J86" s="200"/>
      <c r="K86" s="179"/>
      <c r="L86" s="36"/>
      <c r="M86" s="36"/>
      <c r="N86" s="36">
        <f t="shared" si="4"/>
        <v>0</v>
      </c>
      <c r="O86" s="61"/>
      <c r="P86" s="37"/>
    </row>
    <row r="87" ht="15.75" customHeight="1">
      <c r="A87" s="195"/>
      <c r="B87" s="196" t="s">
        <v>138</v>
      </c>
      <c r="C87" s="190"/>
      <c r="D87" s="190"/>
      <c r="E87" s="190"/>
      <c r="F87" s="223"/>
      <c r="G87" s="193" t="s">
        <v>139</v>
      </c>
      <c r="H87" s="200"/>
      <c r="I87" s="200"/>
      <c r="J87" s="200"/>
      <c r="K87" s="179"/>
      <c r="L87" s="36"/>
      <c r="M87" s="36"/>
      <c r="N87" s="36">
        <f t="shared" si="4"/>
        <v>0</v>
      </c>
      <c r="O87" s="61"/>
      <c r="P87" s="37"/>
    </row>
    <row r="88" ht="15.75" customHeight="1">
      <c r="A88" s="195"/>
      <c r="B88" s="196" t="s">
        <v>140</v>
      </c>
      <c r="C88" s="190"/>
      <c r="D88" s="190"/>
      <c r="E88" s="190"/>
      <c r="F88" s="223"/>
      <c r="G88" s="193" t="s">
        <v>141</v>
      </c>
      <c r="H88" s="200"/>
      <c r="I88" s="200"/>
      <c r="J88" s="200"/>
      <c r="K88" s="179"/>
      <c r="L88" s="36"/>
      <c r="M88" s="36">
        <f>7050+1450</f>
        <v>8500</v>
      </c>
      <c r="N88" s="36">
        <f t="shared" si="4"/>
        <v>8500</v>
      </c>
      <c r="O88" s="61"/>
      <c r="P88" s="37"/>
    </row>
    <row r="89" ht="15.75" customHeight="1">
      <c r="A89" s="195"/>
      <c r="B89" s="196" t="s">
        <v>142</v>
      </c>
      <c r="C89" s="190"/>
      <c r="D89" s="190"/>
      <c r="E89" s="190"/>
      <c r="F89" s="223"/>
      <c r="G89" s="193" t="s">
        <v>143</v>
      </c>
      <c r="H89" s="200"/>
      <c r="I89" s="200"/>
      <c r="J89" s="200"/>
      <c r="K89" s="179"/>
      <c r="L89" s="36"/>
      <c r="M89" s="36">
        <f>500</f>
        <v>500</v>
      </c>
      <c r="N89" s="36">
        <f t="shared" si="4"/>
        <v>500</v>
      </c>
      <c r="O89" s="61"/>
      <c r="P89" s="37"/>
    </row>
    <row r="90" ht="15.75" customHeight="1">
      <c r="A90" s="195"/>
      <c r="B90" s="196" t="s">
        <v>144</v>
      </c>
      <c r="C90" s="190"/>
      <c r="D90" s="190"/>
      <c r="E90" s="190"/>
      <c r="F90" s="223"/>
      <c r="G90" s="193" t="s">
        <v>145</v>
      </c>
      <c r="H90" s="199">
        <v>27150.0</v>
      </c>
      <c r="I90" s="199">
        <v>12431.5</v>
      </c>
      <c r="J90" s="200"/>
      <c r="K90" s="179"/>
      <c r="L90" s="36"/>
      <c r="M90" s="34">
        <v>7980.2</v>
      </c>
      <c r="N90" s="36">
        <f t="shared" si="4"/>
        <v>47561.7</v>
      </c>
      <c r="O90" s="61"/>
      <c r="P90" s="37"/>
    </row>
    <row r="91" ht="15.75" customHeight="1">
      <c r="A91" s="195"/>
      <c r="B91" s="196" t="s">
        <v>146</v>
      </c>
      <c r="C91" s="190"/>
      <c r="D91" s="190"/>
      <c r="E91" s="190"/>
      <c r="F91" s="223"/>
      <c r="G91" s="193" t="s">
        <v>147</v>
      </c>
      <c r="H91" s="200"/>
      <c r="I91" s="199"/>
      <c r="J91" s="200"/>
      <c r="K91" s="179"/>
      <c r="L91" s="36"/>
      <c r="M91" s="36"/>
      <c r="N91" s="36">
        <f t="shared" si="4"/>
        <v>0</v>
      </c>
      <c r="O91" s="61"/>
      <c r="P91" s="37"/>
    </row>
    <row r="92" ht="15.75" customHeight="1">
      <c r="A92" s="195"/>
      <c r="B92" s="196" t="s">
        <v>148</v>
      </c>
      <c r="C92" s="190"/>
      <c r="D92" s="190"/>
      <c r="E92" s="190"/>
      <c r="F92" s="223"/>
      <c r="G92" s="193"/>
      <c r="H92" s="200"/>
      <c r="I92" s="200"/>
      <c r="J92" s="200"/>
      <c r="K92" s="179"/>
      <c r="L92" s="36"/>
      <c r="M92" s="36"/>
      <c r="N92" s="36">
        <f t="shared" si="4"/>
        <v>0</v>
      </c>
      <c r="O92" s="61"/>
      <c r="P92" s="37"/>
    </row>
    <row r="93" ht="15.75" customHeight="1">
      <c r="A93" s="195"/>
      <c r="B93" s="196" t="s">
        <v>149</v>
      </c>
      <c r="C93" s="190"/>
      <c r="D93" s="190"/>
      <c r="E93" s="190"/>
      <c r="F93" s="223"/>
      <c r="G93" s="193" t="s">
        <v>150</v>
      </c>
      <c r="H93" s="199">
        <v>21969.6</v>
      </c>
      <c r="I93" s="199">
        <v>465.0</v>
      </c>
      <c r="J93" s="199">
        <v>5794.0</v>
      </c>
      <c r="K93" s="179"/>
      <c r="L93" s="36"/>
      <c r="M93" s="36"/>
      <c r="N93" s="36">
        <f t="shared" si="4"/>
        <v>28228.6</v>
      </c>
      <c r="O93" s="61"/>
      <c r="P93" s="37"/>
    </row>
    <row r="94" ht="15.75" customHeight="1">
      <c r="A94" s="195"/>
      <c r="B94" s="196" t="s">
        <v>151</v>
      </c>
      <c r="C94" s="190"/>
      <c r="D94" s="190"/>
      <c r="E94" s="190"/>
      <c r="F94" s="223"/>
      <c r="G94" s="193" t="s">
        <v>152</v>
      </c>
      <c r="H94" s="200"/>
      <c r="I94" s="200"/>
      <c r="J94" s="200"/>
      <c r="K94" s="179"/>
      <c r="L94" s="36"/>
      <c r="M94" s="34">
        <v>3463.5</v>
      </c>
      <c r="N94" s="36">
        <f t="shared" si="4"/>
        <v>3463.5</v>
      </c>
      <c r="O94" s="61"/>
      <c r="P94" s="37"/>
    </row>
    <row r="95" ht="15.75" customHeight="1">
      <c r="A95" s="195"/>
      <c r="B95" s="196" t="s">
        <v>153</v>
      </c>
      <c r="C95" s="190"/>
      <c r="D95" s="190"/>
      <c r="E95" s="190"/>
      <c r="F95" s="223"/>
      <c r="G95" s="193" t="s">
        <v>154</v>
      </c>
      <c r="H95" s="199">
        <v>21153.02</v>
      </c>
      <c r="I95" s="199">
        <v>679581.54</v>
      </c>
      <c r="J95" s="200"/>
      <c r="K95" s="179"/>
      <c r="L95" s="36"/>
      <c r="M95" s="36"/>
      <c r="N95" s="36">
        <f t="shared" si="4"/>
        <v>700734.56</v>
      </c>
      <c r="O95" s="61"/>
      <c r="P95" s="37"/>
    </row>
    <row r="96" ht="15.75" customHeight="1">
      <c r="A96" s="195"/>
      <c r="B96" s="196" t="s">
        <v>155</v>
      </c>
      <c r="C96" s="190"/>
      <c r="D96" s="190"/>
      <c r="E96" s="190"/>
      <c r="F96" s="223"/>
      <c r="G96" s="193" t="s">
        <v>156</v>
      </c>
      <c r="H96" s="200"/>
      <c r="I96" s="199">
        <v>12790.75</v>
      </c>
      <c r="J96" s="200"/>
      <c r="K96" s="179"/>
      <c r="L96" s="36"/>
      <c r="M96" s="36"/>
      <c r="N96" s="36">
        <f t="shared" si="4"/>
        <v>12790.75</v>
      </c>
      <c r="O96" s="61"/>
      <c r="P96" s="37"/>
    </row>
    <row r="97" ht="15.75" customHeight="1">
      <c r="A97" s="195"/>
      <c r="B97" s="196" t="s">
        <v>157</v>
      </c>
      <c r="C97" s="190"/>
      <c r="D97" s="190"/>
      <c r="E97" s="190"/>
      <c r="F97" s="223"/>
      <c r="G97" s="193" t="s">
        <v>158</v>
      </c>
      <c r="H97" s="200"/>
      <c r="I97" s="200"/>
      <c r="J97" s="200"/>
      <c r="K97" s="179"/>
      <c r="L97" s="36"/>
      <c r="M97" s="36"/>
      <c r="N97" s="36">
        <f t="shared" si="4"/>
        <v>0</v>
      </c>
      <c r="O97" s="61"/>
      <c r="P97" s="37"/>
    </row>
    <row r="98" ht="15.75" customHeight="1">
      <c r="A98" s="195"/>
      <c r="B98" s="196" t="s">
        <v>159</v>
      </c>
      <c r="C98" s="190"/>
      <c r="D98" s="190"/>
      <c r="E98" s="190"/>
      <c r="F98" s="223"/>
      <c r="G98" s="193" t="s">
        <v>160</v>
      </c>
      <c r="H98" s="200"/>
      <c r="I98" s="200"/>
      <c r="J98" s="200"/>
      <c r="K98" s="179"/>
      <c r="L98" s="36"/>
      <c r="M98" s="36"/>
      <c r="N98" s="36">
        <f t="shared" si="4"/>
        <v>0</v>
      </c>
      <c r="O98" s="61"/>
      <c r="P98" s="37"/>
    </row>
    <row r="99" ht="15.75" customHeight="1">
      <c r="A99" s="195"/>
      <c r="B99" s="196" t="s">
        <v>161</v>
      </c>
      <c r="C99" s="190"/>
      <c r="D99" s="190"/>
      <c r="E99" s="190"/>
      <c r="F99" s="223"/>
      <c r="G99" s="193" t="s">
        <v>162</v>
      </c>
      <c r="H99" s="199">
        <v>90545.46</v>
      </c>
      <c r="I99" s="199">
        <v>10000.0</v>
      </c>
      <c r="J99" s="199">
        <v>10000.0</v>
      </c>
      <c r="K99" s="179"/>
      <c r="L99" s="34">
        <v>10000.0</v>
      </c>
      <c r="M99" s="34">
        <v>9545.45</v>
      </c>
      <c r="N99" s="36">
        <f t="shared" si="4"/>
        <v>130090.91</v>
      </c>
      <c r="O99" s="4"/>
      <c r="P99" s="37"/>
    </row>
    <row r="100" ht="15.75" customHeight="1">
      <c r="A100" s="195"/>
      <c r="B100" s="196" t="s">
        <v>163</v>
      </c>
      <c r="C100" s="190"/>
      <c r="D100" s="190"/>
      <c r="E100" s="190"/>
      <c r="F100" s="223"/>
      <c r="G100" s="193" t="s">
        <v>164</v>
      </c>
      <c r="H100" s="199">
        <v>662.21</v>
      </c>
      <c r="I100" s="200"/>
      <c r="J100" s="200"/>
      <c r="K100" s="179"/>
      <c r="L100" s="36"/>
      <c r="M100" s="36"/>
      <c r="N100" s="36">
        <f t="shared" si="4"/>
        <v>662.21</v>
      </c>
      <c r="O100" s="4"/>
      <c r="P100" s="37"/>
    </row>
    <row r="101" ht="15.75" customHeight="1">
      <c r="A101" s="195"/>
      <c r="B101" s="196" t="s">
        <v>165</v>
      </c>
      <c r="C101" s="190"/>
      <c r="D101" s="190"/>
      <c r="E101" s="190"/>
      <c r="F101" s="223"/>
      <c r="G101" s="193" t="s">
        <v>166</v>
      </c>
      <c r="H101" s="200"/>
      <c r="I101" s="200"/>
      <c r="J101" s="200"/>
      <c r="K101" s="179"/>
      <c r="L101" s="36"/>
      <c r="M101" s="36"/>
      <c r="N101" s="36">
        <f t="shared" si="4"/>
        <v>0</v>
      </c>
      <c r="O101" s="4"/>
      <c r="P101" s="37"/>
    </row>
    <row r="102" ht="15.75" customHeight="1">
      <c r="A102" s="195"/>
      <c r="B102" s="196"/>
      <c r="C102" s="246" t="s">
        <v>167</v>
      </c>
      <c r="D102" s="196"/>
      <c r="E102" s="196"/>
      <c r="F102" s="247"/>
      <c r="G102" s="193" t="s">
        <v>168</v>
      </c>
      <c r="H102" s="200"/>
      <c r="I102" s="200"/>
      <c r="J102" s="200"/>
      <c r="K102" s="179"/>
      <c r="L102" s="34">
        <v>15063.55</v>
      </c>
      <c r="M102" s="36"/>
      <c r="N102" s="36">
        <f t="shared" si="4"/>
        <v>15063.55</v>
      </c>
      <c r="O102" s="4"/>
      <c r="P102" s="37"/>
    </row>
    <row r="103" ht="15.75" customHeight="1">
      <c r="A103" s="195"/>
      <c r="B103" s="196" t="s">
        <v>169</v>
      </c>
      <c r="C103" s="190"/>
      <c r="D103" s="190"/>
      <c r="E103" s="190"/>
      <c r="F103" s="223"/>
      <c r="G103" s="193" t="s">
        <v>170</v>
      </c>
      <c r="H103" s="200"/>
      <c r="I103" s="199">
        <v>50000.0</v>
      </c>
      <c r="J103" s="200"/>
      <c r="K103" s="179"/>
      <c r="L103" s="34">
        <v>4000.0</v>
      </c>
      <c r="M103" s="36">
        <f>36000</f>
        <v>36000</v>
      </c>
      <c r="N103" s="36">
        <f t="shared" si="4"/>
        <v>90000</v>
      </c>
      <c r="O103" s="4"/>
      <c r="P103" s="37"/>
    </row>
    <row r="104" ht="15.75" customHeight="1">
      <c r="A104" s="195"/>
      <c r="B104" s="196" t="s">
        <v>171</v>
      </c>
      <c r="C104" s="190"/>
      <c r="D104" s="190"/>
      <c r="E104" s="190"/>
      <c r="F104" s="223"/>
      <c r="G104" s="193" t="s">
        <v>172</v>
      </c>
      <c r="H104" s="200"/>
      <c r="I104" s="200"/>
      <c r="J104" s="200"/>
      <c r="K104" s="179"/>
      <c r="L104" s="36"/>
      <c r="M104" s="36">
        <f>21760</f>
        <v>21760</v>
      </c>
      <c r="N104" s="36">
        <f t="shared" si="4"/>
        <v>21760</v>
      </c>
      <c r="O104" s="4"/>
      <c r="P104" s="37"/>
    </row>
    <row r="105" ht="15.75" customHeight="1">
      <c r="A105" s="195"/>
      <c r="B105" s="196" t="s">
        <v>173</v>
      </c>
      <c r="C105" s="190"/>
      <c r="D105" s="190"/>
      <c r="E105" s="190"/>
      <c r="F105" s="223"/>
      <c r="G105" s="193" t="s">
        <v>174</v>
      </c>
      <c r="H105" s="199">
        <v>168050.0</v>
      </c>
      <c r="I105" s="200"/>
      <c r="J105" s="199"/>
      <c r="K105" s="178">
        <v>7000.0</v>
      </c>
      <c r="L105" s="34">
        <v>531.58</v>
      </c>
      <c r="M105" s="36">
        <f>1400</f>
        <v>1400</v>
      </c>
      <c r="N105" s="36">
        <f t="shared" si="4"/>
        <v>176981.58</v>
      </c>
      <c r="O105" s="4"/>
      <c r="P105" s="37"/>
    </row>
    <row r="106" ht="15.75" customHeight="1">
      <c r="A106" s="195"/>
      <c r="B106" s="196" t="s">
        <v>175</v>
      </c>
      <c r="C106" s="190"/>
      <c r="D106" s="190"/>
      <c r="E106" s="190"/>
      <c r="F106" s="223"/>
      <c r="G106" s="193" t="s">
        <v>174</v>
      </c>
      <c r="H106" s="200"/>
      <c r="I106" s="200"/>
      <c r="J106" s="200"/>
      <c r="K106" s="179"/>
      <c r="L106" s="36"/>
      <c r="M106" s="36"/>
      <c r="N106" s="36"/>
      <c r="O106" s="49"/>
      <c r="P106" s="37"/>
    </row>
    <row r="107" ht="15.75" customHeight="1">
      <c r="A107" s="189" t="s">
        <v>176</v>
      </c>
      <c r="B107" s="248"/>
      <c r="C107" s="248"/>
      <c r="D107" s="248"/>
      <c r="E107" s="248"/>
      <c r="F107" s="249"/>
      <c r="G107" s="250"/>
      <c r="H107" s="231"/>
      <c r="I107" s="231"/>
      <c r="J107" s="231"/>
      <c r="K107" s="232"/>
      <c r="L107" s="90"/>
      <c r="M107" s="90"/>
      <c r="N107" s="90"/>
      <c r="O107" s="4"/>
      <c r="P107" s="28"/>
    </row>
    <row r="108" ht="15.75" customHeight="1">
      <c r="A108" s="189" t="s">
        <v>177</v>
      </c>
      <c r="B108" s="248"/>
      <c r="C108" s="248"/>
      <c r="D108" s="248"/>
      <c r="E108" s="248"/>
      <c r="F108" s="249"/>
      <c r="G108" s="250"/>
      <c r="H108" s="110">
        <f t="shared" ref="H108:N108" si="5">SUM(H109:H139)</f>
        <v>0</v>
      </c>
      <c r="I108" s="110">
        <f t="shared" si="5"/>
        <v>0</v>
      </c>
      <c r="J108" s="110">
        <f t="shared" si="5"/>
        <v>0</v>
      </c>
      <c r="K108" s="251">
        <f t="shared" si="5"/>
        <v>0</v>
      </c>
      <c r="L108" s="60">
        <f t="shared" si="5"/>
        <v>0</v>
      </c>
      <c r="M108" s="60">
        <f t="shared" si="5"/>
        <v>0</v>
      </c>
      <c r="N108" s="60">
        <f t="shared" si="5"/>
        <v>0</v>
      </c>
      <c r="O108" s="4"/>
      <c r="P108" s="28"/>
    </row>
    <row r="109" ht="15.75" customHeight="1">
      <c r="A109" s="208" t="s">
        <v>178</v>
      </c>
      <c r="B109" s="252" t="s">
        <v>179</v>
      </c>
      <c r="C109" s="252"/>
      <c r="D109" s="191"/>
      <c r="E109" s="191"/>
      <c r="F109" s="197"/>
      <c r="G109" s="209"/>
      <c r="H109" s="207"/>
      <c r="I109" s="207"/>
      <c r="J109" s="207"/>
      <c r="K109" s="204"/>
      <c r="L109" s="65"/>
      <c r="M109" s="65"/>
      <c r="N109" s="65">
        <f t="shared" ref="N109:N138" si="6">SUM(H109:M109)</f>
        <v>0</v>
      </c>
      <c r="O109" s="4"/>
      <c r="P109" s="70"/>
    </row>
    <row r="110" ht="15.75" customHeight="1">
      <c r="A110" s="208"/>
      <c r="B110" s="252" t="s">
        <v>180</v>
      </c>
      <c r="C110" s="252"/>
      <c r="D110" s="191"/>
      <c r="E110" s="191"/>
      <c r="F110" s="197"/>
      <c r="G110" s="209"/>
      <c r="H110" s="207"/>
      <c r="I110" s="207"/>
      <c r="J110" s="207"/>
      <c r="K110" s="204"/>
      <c r="L110" s="65"/>
      <c r="M110" s="65"/>
      <c r="N110" s="65">
        <f t="shared" si="6"/>
        <v>0</v>
      </c>
      <c r="O110" s="4"/>
      <c r="P110" s="70"/>
    </row>
    <row r="111" ht="15.75" customHeight="1">
      <c r="A111" s="208"/>
      <c r="B111" s="252" t="s">
        <v>181</v>
      </c>
      <c r="C111" s="252"/>
      <c r="D111" s="191"/>
      <c r="E111" s="191"/>
      <c r="F111" s="197"/>
      <c r="G111" s="209"/>
      <c r="H111" s="207"/>
      <c r="I111" s="207"/>
      <c r="J111" s="207"/>
      <c r="K111" s="204"/>
      <c r="L111" s="65"/>
      <c r="M111" s="65"/>
      <c r="N111" s="65">
        <f t="shared" si="6"/>
        <v>0</v>
      </c>
      <c r="O111" s="4"/>
      <c r="P111" s="70"/>
    </row>
    <row r="112" ht="15.75" customHeight="1">
      <c r="A112" s="208"/>
      <c r="B112" s="252" t="s">
        <v>182</v>
      </c>
      <c r="C112" s="252"/>
      <c r="D112" s="191"/>
      <c r="E112" s="191"/>
      <c r="F112" s="197"/>
      <c r="G112" s="209"/>
      <c r="H112" s="207"/>
      <c r="I112" s="207"/>
      <c r="J112" s="207"/>
      <c r="K112" s="204"/>
      <c r="L112" s="65"/>
      <c r="M112" s="65"/>
      <c r="N112" s="65">
        <f t="shared" si="6"/>
        <v>0</v>
      </c>
      <c r="O112" s="4"/>
      <c r="P112" s="70"/>
    </row>
    <row r="113" ht="15.75" customHeight="1">
      <c r="A113" s="208"/>
      <c r="B113" s="252" t="s">
        <v>183</v>
      </c>
      <c r="C113" s="252"/>
      <c r="D113" s="191"/>
      <c r="E113" s="191"/>
      <c r="F113" s="197"/>
      <c r="G113" s="209"/>
      <c r="H113" s="207"/>
      <c r="I113" s="207"/>
      <c r="J113" s="207"/>
      <c r="K113" s="204"/>
      <c r="L113" s="65"/>
      <c r="M113" s="65"/>
      <c r="N113" s="65">
        <f t="shared" si="6"/>
        <v>0</v>
      </c>
      <c r="O113" s="4"/>
      <c r="P113" s="70"/>
    </row>
    <row r="114" ht="15.75" customHeight="1">
      <c r="A114" s="208"/>
      <c r="B114" s="252" t="s">
        <v>184</v>
      </c>
      <c r="C114" s="252"/>
      <c r="D114" s="191"/>
      <c r="E114" s="191"/>
      <c r="F114" s="197"/>
      <c r="G114" s="209"/>
      <c r="H114" s="207"/>
      <c r="I114" s="207"/>
      <c r="J114" s="207"/>
      <c r="K114" s="204"/>
      <c r="L114" s="65"/>
      <c r="M114" s="65"/>
      <c r="N114" s="65">
        <f t="shared" si="6"/>
        <v>0</v>
      </c>
      <c r="O114" s="4"/>
      <c r="P114" s="70"/>
    </row>
    <row r="115" ht="4.5" customHeight="1">
      <c r="A115" s="208"/>
      <c r="B115" s="253"/>
      <c r="C115" s="254">
        <f>F109+F110+F111+F112+F113+F114</f>
        <v>0</v>
      </c>
      <c r="D115" s="191"/>
      <c r="E115" s="191"/>
      <c r="F115" s="197"/>
      <c r="G115" s="209"/>
      <c r="H115" s="207"/>
      <c r="I115" s="207"/>
      <c r="J115" s="207"/>
      <c r="K115" s="204"/>
      <c r="L115" s="65"/>
      <c r="M115" s="65"/>
      <c r="N115" s="65">
        <f t="shared" si="6"/>
        <v>0</v>
      </c>
      <c r="O115" s="4"/>
      <c r="P115" s="70"/>
    </row>
    <row r="116" ht="13.5" customHeight="1">
      <c r="A116" s="208"/>
      <c r="B116" s="252" t="s">
        <v>185</v>
      </c>
      <c r="C116" s="255"/>
      <c r="D116" s="191"/>
      <c r="E116" s="191"/>
      <c r="F116" s="197"/>
      <c r="G116" s="209"/>
      <c r="H116" s="207"/>
      <c r="I116" s="207"/>
      <c r="J116" s="207"/>
      <c r="K116" s="204"/>
      <c r="L116" s="65"/>
      <c r="M116" s="65"/>
      <c r="N116" s="65">
        <f t="shared" si="6"/>
        <v>0</v>
      </c>
      <c r="O116" s="4"/>
      <c r="P116" s="70"/>
    </row>
    <row r="117" ht="17.25" customHeight="1">
      <c r="A117" s="208"/>
      <c r="B117" s="252" t="s">
        <v>186</v>
      </c>
      <c r="C117" s="255"/>
      <c r="D117" s="191"/>
      <c r="E117" s="191"/>
      <c r="F117" s="197"/>
      <c r="G117" s="209"/>
      <c r="H117" s="207"/>
      <c r="I117" s="207"/>
      <c r="J117" s="207"/>
      <c r="K117" s="204"/>
      <c r="L117" s="65"/>
      <c r="M117" s="65"/>
      <c r="N117" s="65">
        <f t="shared" si="6"/>
        <v>0</v>
      </c>
      <c r="O117" s="4"/>
      <c r="P117" s="70"/>
    </row>
    <row r="118" ht="13.5" customHeight="1">
      <c r="A118" s="208"/>
      <c r="B118" s="252" t="s">
        <v>187</v>
      </c>
      <c r="C118" s="255"/>
      <c r="D118" s="191"/>
      <c r="E118" s="191"/>
      <c r="F118" s="197"/>
      <c r="G118" s="209"/>
      <c r="H118" s="207"/>
      <c r="I118" s="207"/>
      <c r="J118" s="207"/>
      <c r="K118" s="204"/>
      <c r="L118" s="65"/>
      <c r="M118" s="65"/>
      <c r="N118" s="65">
        <f t="shared" si="6"/>
        <v>0</v>
      </c>
      <c r="O118" s="4"/>
      <c r="P118" s="70"/>
    </row>
    <row r="119" ht="12.75" customHeight="1">
      <c r="A119" s="208"/>
      <c r="B119" s="252" t="s">
        <v>188</v>
      </c>
      <c r="C119" s="255"/>
      <c r="D119" s="191"/>
      <c r="E119" s="191"/>
      <c r="F119" s="197"/>
      <c r="G119" s="209"/>
      <c r="H119" s="207"/>
      <c r="I119" s="207"/>
      <c r="J119" s="207"/>
      <c r="K119" s="204"/>
      <c r="L119" s="65"/>
      <c r="M119" s="65"/>
      <c r="N119" s="65">
        <f t="shared" si="6"/>
        <v>0</v>
      </c>
      <c r="O119" s="4"/>
      <c r="P119" s="70"/>
    </row>
    <row r="120" ht="9.75" customHeight="1">
      <c r="A120" s="208"/>
      <c r="B120" s="252" t="s">
        <v>189</v>
      </c>
      <c r="C120" s="255"/>
      <c r="D120" s="191"/>
      <c r="E120" s="191"/>
      <c r="F120" s="197"/>
      <c r="G120" s="209"/>
      <c r="H120" s="207"/>
      <c r="I120" s="207"/>
      <c r="J120" s="207"/>
      <c r="K120" s="204"/>
      <c r="L120" s="65"/>
      <c r="M120" s="65"/>
      <c r="N120" s="65">
        <f t="shared" si="6"/>
        <v>0</v>
      </c>
      <c r="O120" s="4"/>
      <c r="P120" s="70"/>
    </row>
    <row r="121" ht="14.25" customHeight="1">
      <c r="A121" s="208"/>
      <c r="B121" s="252" t="s">
        <v>190</v>
      </c>
      <c r="C121" s="255"/>
      <c r="D121" s="191"/>
      <c r="E121" s="191"/>
      <c r="F121" s="197"/>
      <c r="G121" s="209"/>
      <c r="H121" s="207"/>
      <c r="I121" s="207"/>
      <c r="J121" s="207"/>
      <c r="K121" s="204"/>
      <c r="L121" s="65"/>
      <c r="M121" s="65"/>
      <c r="N121" s="65">
        <f t="shared" si="6"/>
        <v>0</v>
      </c>
      <c r="O121" s="4"/>
      <c r="P121" s="70"/>
    </row>
    <row r="122" ht="14.25" customHeight="1">
      <c r="A122" s="208"/>
      <c r="B122" s="252" t="s">
        <v>191</v>
      </c>
      <c r="C122" s="255"/>
      <c r="D122" s="191"/>
      <c r="E122" s="191"/>
      <c r="F122" s="197"/>
      <c r="G122" s="209"/>
      <c r="H122" s="207"/>
      <c r="I122" s="207"/>
      <c r="J122" s="207"/>
      <c r="K122" s="204"/>
      <c r="L122" s="65"/>
      <c r="M122" s="65"/>
      <c r="N122" s="65">
        <f t="shared" si="6"/>
        <v>0</v>
      </c>
      <c r="O122" s="4"/>
      <c r="P122" s="70"/>
    </row>
    <row r="123" ht="8.25" customHeight="1">
      <c r="A123" s="208"/>
      <c r="B123" s="253"/>
      <c r="C123" s="255">
        <f>F116+F117+F118+F119+F120+F121+F122</f>
        <v>0</v>
      </c>
      <c r="D123" s="191"/>
      <c r="E123" s="191"/>
      <c r="F123" s="197"/>
      <c r="G123" s="209"/>
      <c r="H123" s="207"/>
      <c r="I123" s="207"/>
      <c r="J123" s="207"/>
      <c r="K123" s="204"/>
      <c r="L123" s="65"/>
      <c r="M123" s="65"/>
      <c r="N123" s="65">
        <f t="shared" si="6"/>
        <v>0</v>
      </c>
      <c r="O123" s="4"/>
      <c r="P123" s="70"/>
    </row>
    <row r="124" ht="12.75" customHeight="1">
      <c r="A124" s="208"/>
      <c r="B124" s="252" t="s">
        <v>192</v>
      </c>
      <c r="C124" s="255"/>
      <c r="D124" s="191"/>
      <c r="E124" s="191"/>
      <c r="F124" s="197"/>
      <c r="G124" s="209"/>
      <c r="H124" s="207"/>
      <c r="I124" s="207"/>
      <c r="J124" s="207"/>
      <c r="K124" s="204"/>
      <c r="L124" s="65"/>
      <c r="M124" s="65"/>
      <c r="N124" s="65">
        <f t="shared" si="6"/>
        <v>0</v>
      </c>
      <c r="O124" s="4"/>
      <c r="P124" s="70"/>
    </row>
    <row r="125" ht="17.25" customHeight="1">
      <c r="A125" s="208"/>
      <c r="B125" s="252" t="s">
        <v>193</v>
      </c>
      <c r="C125" s="255"/>
      <c r="D125" s="191"/>
      <c r="E125" s="191"/>
      <c r="F125" s="197"/>
      <c r="G125" s="209"/>
      <c r="H125" s="207"/>
      <c r="I125" s="207"/>
      <c r="J125" s="207"/>
      <c r="K125" s="204"/>
      <c r="L125" s="65"/>
      <c r="M125" s="65"/>
      <c r="N125" s="65">
        <f t="shared" si="6"/>
        <v>0</v>
      </c>
      <c r="O125" s="4"/>
      <c r="P125" s="70"/>
    </row>
    <row r="126" ht="11.25" customHeight="1">
      <c r="A126" s="208"/>
      <c r="B126" s="252"/>
      <c r="C126" s="255">
        <f>F124+F125</f>
        <v>0</v>
      </c>
      <c r="D126" s="191"/>
      <c r="E126" s="191"/>
      <c r="F126" s="197"/>
      <c r="G126" s="209"/>
      <c r="H126" s="207"/>
      <c r="I126" s="207"/>
      <c r="J126" s="207"/>
      <c r="K126" s="204"/>
      <c r="L126" s="65"/>
      <c r="M126" s="65"/>
      <c r="N126" s="65">
        <f t="shared" si="6"/>
        <v>0</v>
      </c>
      <c r="O126" s="4"/>
      <c r="P126" s="70"/>
    </row>
    <row r="127" ht="19.5" customHeight="1">
      <c r="A127" s="208"/>
      <c r="B127" s="252" t="s">
        <v>194</v>
      </c>
      <c r="C127" s="253"/>
      <c r="D127" s="191"/>
      <c r="E127" s="191"/>
      <c r="F127" s="197"/>
      <c r="G127" s="209"/>
      <c r="H127" s="207"/>
      <c r="I127" s="207"/>
      <c r="J127" s="207"/>
      <c r="K127" s="204"/>
      <c r="L127" s="65"/>
      <c r="M127" s="65"/>
      <c r="N127" s="65">
        <f t="shared" si="6"/>
        <v>0</v>
      </c>
      <c r="O127" s="4"/>
      <c r="P127" s="70"/>
    </row>
    <row r="128" ht="6.75" customHeight="1">
      <c r="A128" s="208"/>
      <c r="B128" s="252"/>
      <c r="C128" s="253"/>
      <c r="D128" s="191"/>
      <c r="E128" s="191"/>
      <c r="F128" s="197"/>
      <c r="G128" s="209"/>
      <c r="H128" s="207"/>
      <c r="I128" s="207"/>
      <c r="J128" s="207"/>
      <c r="K128" s="204"/>
      <c r="L128" s="65"/>
      <c r="M128" s="65"/>
      <c r="N128" s="65">
        <f t="shared" si="6"/>
        <v>0</v>
      </c>
      <c r="O128" s="4"/>
      <c r="P128" s="70"/>
    </row>
    <row r="129" ht="8.25" customHeight="1">
      <c r="A129" s="208"/>
      <c r="B129" s="252" t="s">
        <v>195</v>
      </c>
      <c r="C129" s="253"/>
      <c r="D129" s="191"/>
      <c r="E129" s="191"/>
      <c r="F129" s="197"/>
      <c r="G129" s="209"/>
      <c r="H129" s="207"/>
      <c r="I129" s="207"/>
      <c r="J129" s="207"/>
      <c r="K129" s="204"/>
      <c r="L129" s="65"/>
      <c r="M129" s="65"/>
      <c r="N129" s="65">
        <f t="shared" si="6"/>
        <v>0</v>
      </c>
      <c r="O129" s="4"/>
      <c r="P129" s="70"/>
    </row>
    <row r="130" ht="9.0" customHeight="1">
      <c r="A130" s="208"/>
      <c r="B130" s="252" t="s">
        <v>196</v>
      </c>
      <c r="C130" s="253"/>
      <c r="D130" s="191"/>
      <c r="E130" s="191"/>
      <c r="F130" s="197"/>
      <c r="G130" s="209"/>
      <c r="H130" s="207"/>
      <c r="I130" s="207"/>
      <c r="J130" s="207"/>
      <c r="K130" s="204"/>
      <c r="L130" s="65"/>
      <c r="M130" s="65"/>
      <c r="N130" s="65">
        <f t="shared" si="6"/>
        <v>0</v>
      </c>
      <c r="O130" s="4"/>
      <c r="P130" s="70"/>
    </row>
    <row r="131" ht="10.5" customHeight="1">
      <c r="A131" s="208"/>
      <c r="B131" s="252" t="s">
        <v>197</v>
      </c>
      <c r="C131" s="253"/>
      <c r="D131" s="191"/>
      <c r="E131" s="191"/>
      <c r="F131" s="197"/>
      <c r="G131" s="209"/>
      <c r="H131" s="207"/>
      <c r="I131" s="207"/>
      <c r="J131" s="207"/>
      <c r="K131" s="204"/>
      <c r="L131" s="65"/>
      <c r="M131" s="65"/>
      <c r="N131" s="65">
        <f t="shared" si="6"/>
        <v>0</v>
      </c>
      <c r="O131" s="4"/>
      <c r="P131" s="70"/>
    </row>
    <row r="132" ht="10.5" customHeight="1">
      <c r="A132" s="208"/>
      <c r="B132" s="252"/>
      <c r="C132" s="253"/>
      <c r="D132" s="191"/>
      <c r="E132" s="191"/>
      <c r="F132" s="197"/>
      <c r="G132" s="209"/>
      <c r="H132" s="207"/>
      <c r="I132" s="207"/>
      <c r="J132" s="207"/>
      <c r="K132" s="204"/>
      <c r="L132" s="65"/>
      <c r="M132" s="65"/>
      <c r="N132" s="65">
        <f t="shared" si="6"/>
        <v>0</v>
      </c>
      <c r="O132" s="4"/>
      <c r="P132" s="70"/>
    </row>
    <row r="133" ht="15.75" customHeight="1">
      <c r="A133" s="208"/>
      <c r="B133" s="252" t="s">
        <v>198</v>
      </c>
      <c r="C133" s="253"/>
      <c r="D133" s="191"/>
      <c r="E133" s="191"/>
      <c r="F133" s="197"/>
      <c r="G133" s="209"/>
      <c r="H133" s="207"/>
      <c r="I133" s="207"/>
      <c r="J133" s="207"/>
      <c r="K133" s="204">
        <v>0.0</v>
      </c>
      <c r="L133" s="65"/>
      <c r="M133" s="65"/>
      <c r="N133" s="65">
        <f t="shared" si="6"/>
        <v>0</v>
      </c>
      <c r="O133" s="4"/>
      <c r="P133" s="70"/>
    </row>
    <row r="134" ht="3.75" customHeight="1">
      <c r="A134" s="208"/>
      <c r="B134" s="252"/>
      <c r="C134" s="253"/>
      <c r="D134" s="191"/>
      <c r="E134" s="191"/>
      <c r="F134" s="197"/>
      <c r="G134" s="209"/>
      <c r="H134" s="207"/>
      <c r="I134" s="207"/>
      <c r="J134" s="207"/>
      <c r="K134" s="204"/>
      <c r="L134" s="65"/>
      <c r="M134" s="65"/>
      <c r="N134" s="65">
        <f t="shared" si="6"/>
        <v>0</v>
      </c>
      <c r="O134" s="4"/>
      <c r="P134" s="70"/>
    </row>
    <row r="135" ht="4.5" customHeight="1">
      <c r="A135" s="208"/>
      <c r="B135" s="252"/>
      <c r="C135" s="256">
        <f>F127+F128+F129+F130+F131+F132+F133+F134</f>
        <v>0</v>
      </c>
      <c r="D135" s="191"/>
      <c r="E135" s="191"/>
      <c r="F135" s="197"/>
      <c r="G135" s="209"/>
      <c r="H135" s="207"/>
      <c r="I135" s="207"/>
      <c r="J135" s="207"/>
      <c r="K135" s="204"/>
      <c r="L135" s="65"/>
      <c r="M135" s="65"/>
      <c r="N135" s="65">
        <f t="shared" si="6"/>
        <v>0</v>
      </c>
      <c r="O135" s="4"/>
      <c r="P135" s="70"/>
    </row>
    <row r="136" ht="15.75" customHeight="1">
      <c r="A136" s="208"/>
      <c r="B136" s="252" t="s">
        <v>199</v>
      </c>
      <c r="C136" s="253"/>
      <c r="D136" s="191"/>
      <c r="E136" s="191"/>
      <c r="F136" s="197"/>
      <c r="G136" s="209"/>
      <c r="H136" s="207"/>
      <c r="I136" s="207"/>
      <c r="J136" s="207"/>
      <c r="K136" s="204"/>
      <c r="L136" s="65"/>
      <c r="M136" s="65"/>
      <c r="N136" s="65">
        <f t="shared" si="6"/>
        <v>0</v>
      </c>
      <c r="O136" s="4"/>
      <c r="P136" s="70"/>
    </row>
    <row r="137" ht="15.0" customHeight="1">
      <c r="A137" s="195"/>
      <c r="B137" s="253" t="s">
        <v>200</v>
      </c>
      <c r="E137" s="257"/>
      <c r="F137" s="197"/>
      <c r="G137" s="209"/>
      <c r="H137" s="207"/>
      <c r="I137" s="207"/>
      <c r="J137" s="207"/>
      <c r="K137" s="204"/>
      <c r="L137" s="65"/>
      <c r="M137" s="65"/>
      <c r="N137" s="65">
        <f t="shared" si="6"/>
        <v>0</v>
      </c>
      <c r="O137" s="4"/>
      <c r="P137" s="37"/>
    </row>
    <row r="138" ht="12.75" customHeight="1">
      <c r="A138" s="258"/>
      <c r="B138" s="252" t="s">
        <v>197</v>
      </c>
      <c r="C138" s="253"/>
      <c r="D138" s="248"/>
      <c r="E138" s="248"/>
      <c r="F138" s="249"/>
      <c r="G138" s="250"/>
      <c r="H138" s="110"/>
      <c r="I138" s="110"/>
      <c r="J138" s="59"/>
      <c r="K138" s="259"/>
      <c r="L138" s="60"/>
      <c r="M138" s="60"/>
      <c r="N138" s="118">
        <f t="shared" si="6"/>
        <v>0</v>
      </c>
      <c r="O138" s="4"/>
      <c r="P138" s="119"/>
    </row>
    <row r="139" ht="15.75" customHeight="1">
      <c r="A139" s="195"/>
      <c r="B139" s="253"/>
      <c r="C139" s="256">
        <f>F136+F137+F138</f>
        <v>0</v>
      </c>
      <c r="D139" s="248"/>
      <c r="E139" s="248"/>
      <c r="F139" s="249"/>
      <c r="G139" s="193" t="s">
        <v>201</v>
      </c>
      <c r="H139" s="260"/>
      <c r="I139" s="200"/>
      <c r="J139" s="200"/>
      <c r="K139" s="179"/>
      <c r="L139" s="36"/>
      <c r="M139" s="36"/>
      <c r="N139" s="36"/>
      <c r="O139" s="4"/>
      <c r="P139" s="37"/>
    </row>
    <row r="140" ht="15.75" customHeight="1">
      <c r="A140" s="261" t="s">
        <v>202</v>
      </c>
      <c r="B140" s="253"/>
      <c r="C140" s="256"/>
      <c r="D140" s="248"/>
      <c r="E140" s="248"/>
      <c r="F140" s="249"/>
      <c r="G140" s="193"/>
      <c r="H140" s="262">
        <f t="shared" ref="H140:N140" si="7">H141+H142+H144+H143</f>
        <v>1028551.68</v>
      </c>
      <c r="I140" s="27">
        <f t="shared" si="7"/>
        <v>489318.7</v>
      </c>
      <c r="J140" s="27">
        <f t="shared" si="7"/>
        <v>349225.2</v>
      </c>
      <c r="K140" s="177">
        <f t="shared" si="7"/>
        <v>149895.18</v>
      </c>
      <c r="L140" s="26">
        <f t="shared" si="7"/>
        <v>119759.67</v>
      </c>
      <c r="M140" s="26">
        <f t="shared" si="7"/>
        <v>142156.46</v>
      </c>
      <c r="N140" s="25">
        <f t="shared" si="7"/>
        <v>2278906.89</v>
      </c>
      <c r="O140" s="4"/>
      <c r="P140" s="122"/>
    </row>
    <row r="141" ht="15.75" customHeight="1">
      <c r="A141" s="195"/>
      <c r="B141" s="252" t="s">
        <v>203</v>
      </c>
      <c r="C141" s="256"/>
      <c r="D141" s="248"/>
      <c r="E141" s="248"/>
      <c r="F141" s="249"/>
      <c r="G141" s="193"/>
      <c r="H141" s="199">
        <v>253366.56</v>
      </c>
      <c r="I141" s="200"/>
      <c r="J141" s="200"/>
      <c r="K141" s="179"/>
      <c r="L141" s="36"/>
      <c r="M141" s="36"/>
      <c r="N141" s="36">
        <f t="shared" ref="N141:N142" si="8">SUM(H141:M141)</f>
        <v>253366.56</v>
      </c>
      <c r="O141" s="4"/>
      <c r="P141" s="37"/>
    </row>
    <row r="142" ht="15.0" customHeight="1">
      <c r="A142" s="195"/>
      <c r="B142" s="252" t="s">
        <v>204</v>
      </c>
      <c r="C142" s="248"/>
      <c r="D142" s="248"/>
      <c r="E142" s="248"/>
      <c r="F142" s="249"/>
      <c r="G142" s="250"/>
      <c r="H142" s="199">
        <v>772639.8</v>
      </c>
      <c r="I142" s="199">
        <v>489318.7</v>
      </c>
      <c r="J142" s="199">
        <v>349225.2</v>
      </c>
      <c r="K142" s="178">
        <v>149895.18</v>
      </c>
      <c r="L142" s="34">
        <v>119759.67</v>
      </c>
      <c r="M142" s="34">
        <v>142156.46</v>
      </c>
      <c r="N142" s="123">
        <f t="shared" si="8"/>
        <v>2022995.01</v>
      </c>
      <c r="O142" s="4"/>
      <c r="P142" s="37"/>
    </row>
    <row r="143" ht="5.25" customHeight="1">
      <c r="A143" s="195"/>
      <c r="B143" s="252"/>
      <c r="C143" s="248"/>
      <c r="D143" s="248"/>
      <c r="E143" s="248"/>
      <c r="F143" s="249"/>
      <c r="G143" s="250"/>
      <c r="H143" s="200"/>
      <c r="I143" s="200"/>
      <c r="J143" s="200"/>
      <c r="K143" s="179"/>
      <c r="L143" s="36"/>
      <c r="M143" s="36"/>
      <c r="N143" s="123"/>
      <c r="O143" s="4"/>
      <c r="P143" s="37"/>
    </row>
    <row r="144" ht="15.75" customHeight="1">
      <c r="A144" s="195"/>
      <c r="B144" s="252" t="s">
        <v>205</v>
      </c>
      <c r="C144" s="248"/>
      <c r="D144" s="248"/>
      <c r="E144" s="248"/>
      <c r="F144" s="249"/>
      <c r="G144" s="250"/>
      <c r="H144" s="199">
        <v>2545.32</v>
      </c>
      <c r="I144" s="200"/>
      <c r="J144" s="200"/>
      <c r="K144" s="179"/>
      <c r="L144" s="36"/>
      <c r="M144" s="36"/>
      <c r="N144" s="124">
        <f>SUM(H144:M144)</f>
        <v>2545.32</v>
      </c>
      <c r="O144" s="4"/>
      <c r="P144" s="37"/>
    </row>
    <row r="145" ht="15.75" customHeight="1">
      <c r="A145" s="261" t="s">
        <v>206</v>
      </c>
      <c r="B145" s="248"/>
      <c r="C145" s="248"/>
      <c r="D145" s="248"/>
      <c r="E145" s="248"/>
      <c r="F145" s="249"/>
      <c r="G145" s="250"/>
      <c r="H145" s="110">
        <f t="shared" ref="H145:N145" si="9">SUM(H146:H153)</f>
        <v>0</v>
      </c>
      <c r="I145" s="59">
        <f t="shared" si="9"/>
        <v>758049</v>
      </c>
      <c r="J145" s="59">
        <f t="shared" si="9"/>
        <v>231370.98</v>
      </c>
      <c r="K145" s="194">
        <f t="shared" si="9"/>
        <v>0</v>
      </c>
      <c r="L145" s="58">
        <f t="shared" si="9"/>
        <v>185105.04</v>
      </c>
      <c r="M145" s="58">
        <f t="shared" si="9"/>
        <v>1075298.94</v>
      </c>
      <c r="N145" s="60">
        <f t="shared" si="9"/>
        <v>2249823.96</v>
      </c>
      <c r="O145" s="125"/>
      <c r="P145" s="122"/>
    </row>
    <row r="146" ht="24.0" customHeight="1">
      <c r="A146" s="195"/>
      <c r="B146" s="252" t="s">
        <v>207</v>
      </c>
      <c r="C146" s="248"/>
      <c r="D146" s="263">
        <v>3022000.0</v>
      </c>
      <c r="E146" s="248"/>
      <c r="F146" s="249"/>
      <c r="G146" s="250"/>
      <c r="H146" s="200"/>
      <c r="I146" s="200"/>
      <c r="J146" s="200"/>
      <c r="K146" s="179"/>
      <c r="L146" s="36"/>
      <c r="M146" s="36"/>
      <c r="N146" s="123">
        <f>SUM(H146:M146)</f>
        <v>0</v>
      </c>
      <c r="O146" s="4"/>
      <c r="P146" s="37"/>
    </row>
    <row r="147" ht="17.25" customHeight="1">
      <c r="A147" s="195"/>
      <c r="B147" s="252" t="s">
        <v>208</v>
      </c>
      <c r="C147" s="248"/>
      <c r="D147" s="248"/>
      <c r="E147" s="248"/>
      <c r="F147" s="249"/>
      <c r="G147" s="250"/>
      <c r="H147" s="200"/>
      <c r="I147" s="200"/>
      <c r="J147" s="200"/>
      <c r="K147" s="179"/>
      <c r="L147" s="36"/>
      <c r="M147" s="36"/>
      <c r="N147" s="36">
        <f>H147+I147+J147+K147+M147</f>
        <v>0</v>
      </c>
      <c r="O147" s="4"/>
      <c r="P147" s="37"/>
    </row>
    <row r="148" ht="24.75" customHeight="1">
      <c r="A148" s="195"/>
      <c r="B148" s="264" t="s">
        <v>239</v>
      </c>
      <c r="C148" s="191"/>
      <c r="D148" s="191"/>
      <c r="E148" s="191"/>
      <c r="F148" s="192"/>
      <c r="G148" s="198"/>
      <c r="H148" s="200"/>
      <c r="I148" s="200"/>
      <c r="J148" s="200"/>
      <c r="K148" s="179"/>
      <c r="L148" s="34">
        <v>105549.0</v>
      </c>
      <c r="M148" s="34">
        <v>712965.94</v>
      </c>
      <c r="N148" s="36">
        <f t="shared" ref="N148:N153" si="10">SUM(H148:M148)</f>
        <v>818514.94</v>
      </c>
      <c r="O148" s="4"/>
      <c r="P148" s="37"/>
    </row>
    <row r="149" ht="15.75" customHeight="1">
      <c r="A149" s="195"/>
      <c r="B149" s="252" t="s">
        <v>211</v>
      </c>
      <c r="C149" s="191"/>
      <c r="D149" s="191"/>
      <c r="E149" s="191"/>
      <c r="F149" s="192"/>
      <c r="G149" s="198"/>
      <c r="H149" s="200"/>
      <c r="I149" s="200"/>
      <c r="J149" s="200"/>
      <c r="K149" s="179"/>
      <c r="L149" s="36"/>
      <c r="M149" s="36"/>
      <c r="N149" s="36">
        <f t="shared" si="10"/>
        <v>0</v>
      </c>
      <c r="O149" s="4"/>
      <c r="P149" s="37"/>
    </row>
    <row r="150" ht="15.75" customHeight="1">
      <c r="A150" s="195"/>
      <c r="B150" s="252" t="s">
        <v>212</v>
      </c>
      <c r="C150" s="248"/>
      <c r="D150" s="248"/>
      <c r="E150" s="248"/>
      <c r="F150" s="249"/>
      <c r="G150" s="250"/>
      <c r="H150" s="200"/>
      <c r="I150" s="199">
        <v>669656.0</v>
      </c>
      <c r="J150" s="199">
        <v>202957.0</v>
      </c>
      <c r="K150" s="179"/>
      <c r="L150" s="34">
        <v>69786.0</v>
      </c>
      <c r="M150" s="34">
        <v>170132.0</v>
      </c>
      <c r="N150" s="36">
        <f t="shared" si="10"/>
        <v>1112531</v>
      </c>
      <c r="O150" s="4"/>
      <c r="P150" s="37"/>
    </row>
    <row r="151" ht="15.75" customHeight="1">
      <c r="A151" s="195"/>
      <c r="B151" s="265" t="s">
        <v>240</v>
      </c>
      <c r="C151" s="248"/>
      <c r="D151" s="248"/>
      <c r="E151" s="248"/>
      <c r="F151" s="249"/>
      <c r="G151" s="198"/>
      <c r="H151" s="260"/>
      <c r="I151" s="266"/>
      <c r="J151" s="199"/>
      <c r="K151" s="179"/>
      <c r="L151" s="34"/>
      <c r="M151" s="34">
        <v>170132.0</v>
      </c>
      <c r="N151" s="36">
        <f t="shared" si="10"/>
        <v>170132</v>
      </c>
      <c r="O151" s="129"/>
      <c r="P151" s="37"/>
    </row>
    <row r="152" ht="15.75" customHeight="1">
      <c r="A152" s="195"/>
      <c r="B152" s="252" t="s">
        <v>213</v>
      </c>
      <c r="C152" s="248"/>
      <c r="D152" s="248"/>
      <c r="E152" s="248"/>
      <c r="F152" s="249"/>
      <c r="G152" s="198" t="s">
        <v>214</v>
      </c>
      <c r="H152" s="260"/>
      <c r="I152" s="266">
        <v>80359.0</v>
      </c>
      <c r="J152" s="199">
        <v>24354.84</v>
      </c>
      <c r="K152" s="179"/>
      <c r="L152" s="34">
        <v>8374.32</v>
      </c>
      <c r="M152" s="34">
        <v>20415.0</v>
      </c>
      <c r="N152" s="36">
        <f t="shared" si="10"/>
        <v>133503.16</v>
      </c>
      <c r="O152" s="129">
        <f>8809758.95-J38</f>
        <v>7938840.63</v>
      </c>
      <c r="P152" s="37"/>
    </row>
    <row r="153" ht="15.75" customHeight="1">
      <c r="A153" s="195"/>
      <c r="B153" s="267" t="s">
        <v>215</v>
      </c>
      <c r="C153" s="248"/>
      <c r="D153" s="248"/>
      <c r="E153" s="248"/>
      <c r="F153" s="249"/>
      <c r="G153" s="250"/>
      <c r="H153" s="200"/>
      <c r="I153" s="199">
        <v>8034.0</v>
      </c>
      <c r="J153" s="199">
        <v>4059.14</v>
      </c>
      <c r="K153" s="179"/>
      <c r="L153" s="34">
        <v>1395.72</v>
      </c>
      <c r="M153" s="34">
        <v>1654.0</v>
      </c>
      <c r="N153" s="36">
        <f t="shared" si="10"/>
        <v>15142.86</v>
      </c>
      <c r="O153" s="4"/>
      <c r="P153" s="37"/>
    </row>
    <row r="154" ht="15.75" customHeight="1">
      <c r="A154" s="268" t="s">
        <v>216</v>
      </c>
      <c r="B154" s="269"/>
      <c r="C154" s="269"/>
      <c r="D154" s="269"/>
      <c r="E154" s="269"/>
      <c r="F154" s="270"/>
      <c r="G154" s="271"/>
      <c r="H154" s="136">
        <f t="shared" ref="H154:N154" si="11">H145+H140+H108+H107+H38+H4</f>
        <v>22582923.4</v>
      </c>
      <c r="I154" s="136">
        <f t="shared" si="11"/>
        <v>13073239.33</v>
      </c>
      <c r="J154" s="136">
        <f t="shared" si="11"/>
        <v>7700671.22</v>
      </c>
      <c r="K154" s="272">
        <f t="shared" si="11"/>
        <v>3692253.39</v>
      </c>
      <c r="L154" s="135">
        <f t="shared" si="11"/>
        <v>2924173.26</v>
      </c>
      <c r="M154" s="135">
        <f t="shared" si="11"/>
        <v>4505745.77</v>
      </c>
      <c r="N154" s="135">
        <f t="shared" si="11"/>
        <v>54479006.37</v>
      </c>
      <c r="O154" s="4"/>
      <c r="P154" s="137"/>
      <c r="Q154" s="138"/>
    </row>
    <row r="155" ht="15.75" customHeight="1">
      <c r="A155" s="261"/>
      <c r="B155" s="191"/>
      <c r="C155" s="191"/>
      <c r="D155" s="191"/>
      <c r="E155" s="191"/>
      <c r="F155" s="197"/>
      <c r="G155" s="250"/>
      <c r="H155" s="273">
        <f t="shared" ref="H155:N155" si="12">H145+H140+H108+H38+H4</f>
        <v>22582923.4</v>
      </c>
      <c r="I155" s="274">
        <f t="shared" si="12"/>
        <v>13073239.33</v>
      </c>
      <c r="J155" s="274">
        <f t="shared" si="12"/>
        <v>7700671.22</v>
      </c>
      <c r="K155" s="275">
        <f t="shared" si="12"/>
        <v>3692253.39</v>
      </c>
      <c r="L155" s="140">
        <f t="shared" si="12"/>
        <v>2924173.26</v>
      </c>
      <c r="M155" s="140">
        <f t="shared" si="12"/>
        <v>4505745.77</v>
      </c>
      <c r="N155" s="139">
        <f t="shared" si="12"/>
        <v>54479006.37</v>
      </c>
      <c r="O155" s="4"/>
      <c r="P155" s="122"/>
    </row>
    <row r="156" ht="15.75" customHeight="1">
      <c r="A156" s="261" t="s">
        <v>217</v>
      </c>
      <c r="B156" s="191"/>
      <c r="C156" s="191"/>
      <c r="D156" s="191"/>
      <c r="E156" s="191"/>
      <c r="F156" s="197"/>
      <c r="G156" s="250"/>
      <c r="H156" s="276"/>
      <c r="I156" s="277"/>
      <c r="J156" s="277"/>
      <c r="K156" s="259"/>
      <c r="L156" s="143"/>
      <c r="M156" s="143"/>
      <c r="N156" s="143"/>
      <c r="O156" s="4"/>
      <c r="P156" s="122"/>
    </row>
    <row r="157" ht="15.75" customHeight="1">
      <c r="A157" s="189"/>
      <c r="B157" s="190"/>
      <c r="C157" s="190"/>
      <c r="D157" s="191"/>
      <c r="E157" s="191"/>
      <c r="F157" s="192"/>
      <c r="G157" s="278"/>
      <c r="H157" s="262">
        <f t="shared" ref="H157:J157" si="13">SUM(H158:H175)</f>
        <v>0</v>
      </c>
      <c r="I157" s="262">
        <f t="shared" si="13"/>
        <v>0</v>
      </c>
      <c r="J157" s="262">
        <f t="shared" si="13"/>
        <v>0</v>
      </c>
      <c r="K157" s="259" t="s">
        <v>218</v>
      </c>
      <c r="L157" s="25"/>
      <c r="M157" s="25">
        <f>SUM(M158:M175)</f>
        <v>0</v>
      </c>
      <c r="N157" s="25">
        <f t="shared" ref="N157:N175" si="14">SUM(H157:M157)</f>
        <v>0</v>
      </c>
      <c r="O157" s="4"/>
      <c r="P157" s="28"/>
    </row>
    <row r="158" ht="15.75" customHeight="1">
      <c r="A158" s="208"/>
      <c r="B158" s="196" t="s">
        <v>241</v>
      </c>
      <c r="C158" s="191"/>
      <c r="D158" s="205"/>
      <c r="E158" s="205"/>
      <c r="F158" s="206"/>
      <c r="G158" s="193"/>
      <c r="H158" s="167"/>
      <c r="I158" s="200"/>
      <c r="J158" s="200"/>
      <c r="K158" s="179"/>
      <c r="L158" s="36"/>
      <c r="M158" s="36"/>
      <c r="N158" s="36">
        <f t="shared" si="14"/>
        <v>0</v>
      </c>
      <c r="O158" s="4"/>
      <c r="P158" s="70"/>
    </row>
    <row r="159" ht="15.75" customHeight="1">
      <c r="A159" s="208"/>
      <c r="B159" s="196" t="s">
        <v>220</v>
      </c>
      <c r="C159" s="191"/>
      <c r="D159" s="205"/>
      <c r="E159" s="205"/>
      <c r="F159" s="206"/>
      <c r="G159" s="193"/>
      <c r="H159" s="167"/>
      <c r="I159" s="200"/>
      <c r="J159" s="200"/>
      <c r="K159" s="179"/>
      <c r="L159" s="36"/>
      <c r="M159" s="36"/>
      <c r="N159" s="36">
        <f t="shared" si="14"/>
        <v>0</v>
      </c>
      <c r="O159" s="4"/>
      <c r="P159" s="70"/>
    </row>
    <row r="160" ht="15.75" customHeight="1">
      <c r="A160" s="208"/>
      <c r="B160" s="196" t="s">
        <v>221</v>
      </c>
      <c r="C160" s="191"/>
      <c r="D160" s="205"/>
      <c r="E160" s="205"/>
      <c r="F160" s="206"/>
      <c r="G160" s="193"/>
      <c r="H160" s="167"/>
      <c r="I160" s="200"/>
      <c r="J160" s="200"/>
      <c r="K160" s="179"/>
      <c r="L160" s="36"/>
      <c r="M160" s="36"/>
      <c r="N160" s="36">
        <f t="shared" si="14"/>
        <v>0</v>
      </c>
      <c r="O160" s="4"/>
      <c r="P160" s="70"/>
    </row>
    <row r="161" ht="15.75" customHeight="1">
      <c r="A161" s="208"/>
      <c r="B161" s="196" t="s">
        <v>222</v>
      </c>
      <c r="C161" s="191"/>
      <c r="D161" s="205"/>
      <c r="E161" s="205"/>
      <c r="F161" s="206"/>
      <c r="G161" s="193"/>
      <c r="H161" s="167"/>
      <c r="I161" s="200"/>
      <c r="J161" s="200"/>
      <c r="K161" s="179"/>
      <c r="L161" s="36"/>
      <c r="M161" s="36"/>
      <c r="N161" s="36">
        <f t="shared" si="14"/>
        <v>0</v>
      </c>
      <c r="O161" s="4"/>
      <c r="P161" s="70"/>
    </row>
    <row r="162" ht="15.75" customHeight="1">
      <c r="A162" s="208"/>
      <c r="B162" s="196" t="s">
        <v>223</v>
      </c>
      <c r="C162" s="191"/>
      <c r="D162" s="205"/>
      <c r="E162" s="205"/>
      <c r="F162" s="206"/>
      <c r="G162" s="193"/>
      <c r="H162" s="167"/>
      <c r="I162" s="200"/>
      <c r="J162" s="200"/>
      <c r="K162" s="179"/>
      <c r="L162" s="36"/>
      <c r="M162" s="36"/>
      <c r="N162" s="36">
        <f t="shared" si="14"/>
        <v>0</v>
      </c>
      <c r="O162" s="4"/>
      <c r="P162" s="70"/>
    </row>
    <row r="163" ht="15.75" customHeight="1">
      <c r="A163" s="208"/>
      <c r="B163" s="196" t="s">
        <v>224</v>
      </c>
      <c r="C163" s="191"/>
      <c r="D163" s="205"/>
      <c r="E163" s="205"/>
      <c r="F163" s="206"/>
      <c r="G163" s="193"/>
      <c r="H163" s="167"/>
      <c r="I163" s="200"/>
      <c r="J163" s="200"/>
      <c r="K163" s="179"/>
      <c r="L163" s="36"/>
      <c r="M163" s="36"/>
      <c r="N163" s="36">
        <f t="shared" si="14"/>
        <v>0</v>
      </c>
      <c r="O163" s="4"/>
      <c r="P163" s="70"/>
    </row>
    <row r="164" ht="15.75" customHeight="1">
      <c r="A164" s="208"/>
      <c r="B164" s="196" t="s">
        <v>225</v>
      </c>
      <c r="C164" s="191"/>
      <c r="D164" s="205"/>
      <c r="E164" s="205"/>
      <c r="F164" s="206"/>
      <c r="G164" s="193"/>
      <c r="H164" s="167"/>
      <c r="I164" s="200"/>
      <c r="J164" s="200"/>
      <c r="K164" s="179"/>
      <c r="L164" s="36"/>
      <c r="M164" s="36"/>
      <c r="N164" s="36">
        <f t="shared" si="14"/>
        <v>0</v>
      </c>
      <c r="O164" s="4"/>
      <c r="P164" s="70"/>
    </row>
    <row r="165" ht="15.75" customHeight="1">
      <c r="A165" s="208"/>
      <c r="B165" s="196" t="s">
        <v>226</v>
      </c>
      <c r="C165" s="191"/>
      <c r="D165" s="205"/>
      <c r="E165" s="205"/>
      <c r="F165" s="206"/>
      <c r="G165" s="193"/>
      <c r="H165" s="167"/>
      <c r="I165" s="200"/>
      <c r="J165" s="200"/>
      <c r="K165" s="179"/>
      <c r="L165" s="36"/>
      <c r="M165" s="36"/>
      <c r="N165" s="36">
        <f t="shared" si="14"/>
        <v>0</v>
      </c>
      <c r="O165" s="4"/>
      <c r="P165" s="70"/>
    </row>
    <row r="166" ht="15.75" customHeight="1">
      <c r="A166" s="208"/>
      <c r="B166" s="196" t="s">
        <v>227</v>
      </c>
      <c r="C166" s="191"/>
      <c r="D166" s="205"/>
      <c r="E166" s="205"/>
      <c r="F166" s="206"/>
      <c r="G166" s="193"/>
      <c r="H166" s="167"/>
      <c r="I166" s="200"/>
      <c r="J166" s="200"/>
      <c r="K166" s="179"/>
      <c r="L166" s="36"/>
      <c r="M166" s="36"/>
      <c r="N166" s="36">
        <f t="shared" si="14"/>
        <v>0</v>
      </c>
      <c r="O166" s="4"/>
      <c r="P166" s="70"/>
    </row>
    <row r="167" ht="15.75" customHeight="1">
      <c r="A167" s="208"/>
      <c r="B167" s="196"/>
      <c r="C167" s="191"/>
      <c r="D167" s="205"/>
      <c r="E167" s="205"/>
      <c r="F167" s="206"/>
      <c r="G167" s="193"/>
      <c r="H167" s="167"/>
      <c r="I167" s="200"/>
      <c r="J167" s="200"/>
      <c r="K167" s="179"/>
      <c r="L167" s="36"/>
      <c r="M167" s="36"/>
      <c r="N167" s="36">
        <f t="shared" si="14"/>
        <v>0</v>
      </c>
      <c r="O167" s="4"/>
      <c r="P167" s="70"/>
    </row>
    <row r="168" ht="15.75" customHeight="1">
      <c r="A168" s="208"/>
      <c r="B168" s="196" t="s">
        <v>107</v>
      </c>
      <c r="C168" s="216"/>
      <c r="D168" s="216"/>
      <c r="E168" s="217"/>
      <c r="F168" s="218"/>
      <c r="G168" s="219"/>
      <c r="H168" s="167"/>
      <c r="I168" s="200"/>
      <c r="J168" s="200"/>
      <c r="K168" s="179"/>
      <c r="L168" s="36"/>
      <c r="M168" s="36"/>
      <c r="N168" s="36">
        <f t="shared" si="14"/>
        <v>0</v>
      </c>
      <c r="O168" s="4"/>
      <c r="P168" s="70"/>
    </row>
    <row r="169" ht="15.75" customHeight="1">
      <c r="A169" s="208"/>
      <c r="B169" s="196" t="s">
        <v>229</v>
      </c>
      <c r="C169" s="216"/>
      <c r="D169" s="216"/>
      <c r="E169" s="217"/>
      <c r="F169" s="218"/>
      <c r="G169" s="279">
        <v>5.020321002E9</v>
      </c>
      <c r="H169" s="167"/>
      <c r="I169" s="200"/>
      <c r="J169" s="200"/>
      <c r="K169" s="179"/>
      <c r="L169" s="36"/>
      <c r="M169" s="36"/>
      <c r="N169" s="36">
        <f t="shared" si="14"/>
        <v>0</v>
      </c>
      <c r="O169" s="4"/>
      <c r="P169" s="70"/>
    </row>
    <row r="170" ht="15.75" customHeight="1">
      <c r="A170" s="208"/>
      <c r="B170" s="196" t="s">
        <v>230</v>
      </c>
      <c r="C170" s="216"/>
      <c r="D170" s="216"/>
      <c r="E170" s="217"/>
      <c r="F170" s="218"/>
      <c r="G170" s="279">
        <v>5.020321003E9</v>
      </c>
      <c r="H170" s="167"/>
      <c r="I170" s="200"/>
      <c r="J170" s="200"/>
      <c r="K170" s="179"/>
      <c r="L170" s="36"/>
      <c r="M170" s="36"/>
      <c r="N170" s="36">
        <f t="shared" si="14"/>
        <v>0</v>
      </c>
      <c r="O170" s="4"/>
      <c r="P170" s="70"/>
    </row>
    <row r="171" ht="15.75" customHeight="1">
      <c r="A171" s="208"/>
      <c r="B171" s="196" t="s">
        <v>231</v>
      </c>
      <c r="C171" s="216"/>
      <c r="D171" s="216"/>
      <c r="E171" s="217"/>
      <c r="F171" s="218"/>
      <c r="G171" s="279"/>
      <c r="H171" s="167"/>
      <c r="I171" s="200"/>
      <c r="J171" s="200"/>
      <c r="K171" s="179"/>
      <c r="L171" s="36"/>
      <c r="M171" s="36"/>
      <c r="N171" s="36">
        <f t="shared" si="14"/>
        <v>0</v>
      </c>
      <c r="O171" s="148"/>
      <c r="P171" s="70"/>
    </row>
    <row r="172" ht="15.75" customHeight="1">
      <c r="A172" s="208"/>
      <c r="B172" s="196" t="s">
        <v>232</v>
      </c>
      <c r="C172" s="216"/>
      <c r="D172" s="216"/>
      <c r="E172" s="217"/>
      <c r="F172" s="218"/>
      <c r="G172" s="279">
        <v>5.020322001E9</v>
      </c>
      <c r="H172" s="167"/>
      <c r="I172" s="200"/>
      <c r="J172" s="200"/>
      <c r="K172" s="179"/>
      <c r="L172" s="36"/>
      <c r="M172" s="36"/>
      <c r="N172" s="36">
        <f t="shared" si="14"/>
        <v>0</v>
      </c>
      <c r="O172" s="4"/>
      <c r="P172" s="70"/>
    </row>
    <row r="173" ht="15.75" customHeight="1">
      <c r="A173" s="208"/>
      <c r="B173" s="196" t="s">
        <v>233</v>
      </c>
      <c r="C173" s="216"/>
      <c r="D173" s="216"/>
      <c r="E173" s="217"/>
      <c r="F173" s="218"/>
      <c r="G173" s="279">
        <v>5.020402E9</v>
      </c>
      <c r="H173" s="167"/>
      <c r="I173" s="200"/>
      <c r="J173" s="200"/>
      <c r="K173" s="179"/>
      <c r="L173" s="36"/>
      <c r="M173" s="36"/>
      <c r="N173" s="36">
        <f t="shared" si="14"/>
        <v>0</v>
      </c>
      <c r="O173" s="4"/>
      <c r="P173" s="70"/>
    </row>
    <row r="174" ht="15.75" customHeight="1">
      <c r="A174" s="208"/>
      <c r="B174" s="196" t="s">
        <v>234</v>
      </c>
      <c r="C174" s="216"/>
      <c r="D174" s="216"/>
      <c r="E174" s="217"/>
      <c r="F174" s="218"/>
      <c r="G174" s="279">
        <v>5.021305002E9</v>
      </c>
      <c r="H174" s="167"/>
      <c r="I174" s="200"/>
      <c r="J174" s="200"/>
      <c r="K174" s="179"/>
      <c r="L174" s="36"/>
      <c r="M174" s="36"/>
      <c r="N174" s="36">
        <f t="shared" si="14"/>
        <v>0</v>
      </c>
      <c r="O174" s="4"/>
      <c r="P174" s="70"/>
    </row>
    <row r="175" ht="15.75" customHeight="1">
      <c r="A175" s="208"/>
      <c r="B175" s="196" t="s">
        <v>235</v>
      </c>
      <c r="C175" s="190"/>
      <c r="D175" s="190"/>
      <c r="E175" s="190"/>
      <c r="F175" s="223"/>
      <c r="G175" s="223">
        <v>5.021307E9</v>
      </c>
      <c r="H175" s="167"/>
      <c r="I175" s="200"/>
      <c r="J175" s="200"/>
      <c r="K175" s="179"/>
      <c r="L175" s="36"/>
      <c r="M175" s="36"/>
      <c r="N175" s="36">
        <f t="shared" si="14"/>
        <v>0</v>
      </c>
      <c r="O175" s="4"/>
      <c r="P175" s="70"/>
    </row>
    <row r="176" ht="15.75" customHeight="1">
      <c r="A176" s="280" t="s">
        <v>236</v>
      </c>
      <c r="B176" s="281"/>
      <c r="C176" s="282"/>
      <c r="D176" s="282"/>
      <c r="E176" s="282"/>
      <c r="F176" s="283"/>
      <c r="G176" s="284"/>
      <c r="H176" s="262">
        <f t="shared" ref="H176:J176" si="15">H157</f>
        <v>0</v>
      </c>
      <c r="I176" s="262">
        <f t="shared" si="15"/>
        <v>0</v>
      </c>
      <c r="J176" s="262">
        <f t="shared" si="15"/>
        <v>0</v>
      </c>
      <c r="K176" s="285">
        <v>0.0</v>
      </c>
      <c r="L176" s="25"/>
      <c r="M176" s="25">
        <f t="shared" ref="M176:N176" si="16">+M157</f>
        <v>0</v>
      </c>
      <c r="N176" s="25">
        <f t="shared" si="16"/>
        <v>0</v>
      </c>
      <c r="O176" s="4"/>
      <c r="P176" s="155"/>
    </row>
    <row r="177" ht="27.0" customHeight="1">
      <c r="A177" s="286" t="s">
        <v>242</v>
      </c>
      <c r="B177" s="157"/>
      <c r="C177" s="157"/>
      <c r="D177" s="157"/>
      <c r="E177" s="157"/>
      <c r="F177" s="158"/>
      <c r="G177" s="271"/>
      <c r="H177" s="160">
        <f>H176+H154</f>
        <v>22582923.4</v>
      </c>
      <c r="I177" s="160">
        <f>I154+I176</f>
        <v>13073239.33</v>
      </c>
      <c r="J177" s="160">
        <f t="shared" ref="J177:M177" si="17">J176+J154</f>
        <v>7700671.22</v>
      </c>
      <c r="K177" s="287">
        <f t="shared" si="17"/>
        <v>3692253.39</v>
      </c>
      <c r="L177" s="159">
        <f t="shared" si="17"/>
        <v>2924173.26</v>
      </c>
      <c r="M177" s="159">
        <f t="shared" si="17"/>
        <v>4505745.77</v>
      </c>
      <c r="N177" s="159">
        <f>SUM(H177:M177)</f>
        <v>54479006.37</v>
      </c>
      <c r="O177" s="4"/>
      <c r="P177" s="161"/>
    </row>
    <row r="178" ht="15.75" customHeight="1">
      <c r="A178" s="175"/>
      <c r="B178" s="175"/>
      <c r="C178" s="175"/>
      <c r="D178" s="175"/>
      <c r="E178" s="175"/>
      <c r="F178" s="175"/>
      <c r="G178" s="288"/>
      <c r="H178" s="164"/>
      <c r="I178" s="164"/>
      <c r="J178" s="164"/>
      <c r="K178" s="289"/>
      <c r="L178" s="163"/>
      <c r="M178" s="163"/>
      <c r="N178" s="165"/>
      <c r="O178" s="4"/>
      <c r="P178" s="148"/>
    </row>
    <row r="179" ht="15.75" customHeight="1">
      <c r="A179" s="175"/>
      <c r="B179" s="175"/>
      <c r="C179" s="175"/>
      <c r="D179" s="175"/>
      <c r="E179" s="175"/>
      <c r="F179" s="175"/>
      <c r="G179" s="175"/>
      <c r="H179" s="167"/>
      <c r="I179" s="167"/>
      <c r="J179" s="290"/>
      <c r="K179" s="291"/>
      <c r="L179" s="46"/>
      <c r="M179" s="46"/>
      <c r="N179" s="46"/>
      <c r="O179" s="4"/>
      <c r="P179" s="148"/>
    </row>
    <row r="180" ht="15.75" customHeight="1">
      <c r="A180" s="175"/>
      <c r="B180" s="175"/>
      <c r="C180" s="175"/>
      <c r="D180" s="175"/>
      <c r="E180" s="175"/>
      <c r="F180" s="175"/>
      <c r="G180" s="175"/>
      <c r="H180" s="175"/>
      <c r="I180" s="175"/>
      <c r="J180" s="290"/>
      <c r="K180" s="292"/>
      <c r="L180" s="129"/>
      <c r="M180" s="4"/>
      <c r="N180" s="4"/>
      <c r="O180" s="4"/>
      <c r="P180" s="169"/>
    </row>
    <row r="181" ht="15.75" customHeight="1">
      <c r="A181" s="175"/>
      <c r="B181" s="293"/>
      <c r="C181" s="294"/>
      <c r="D181" s="294"/>
      <c r="E181" s="294"/>
      <c r="F181" s="294"/>
      <c r="G181" s="294"/>
      <c r="H181" s="295"/>
      <c r="I181" s="296"/>
      <c r="J181" s="297"/>
      <c r="K181" s="298"/>
      <c r="L181" s="4"/>
      <c r="M181" s="129"/>
      <c r="N181" s="129">
        <f>N149</f>
        <v>0</v>
      </c>
      <c r="O181" s="4"/>
      <c r="P181" s="4"/>
    </row>
    <row r="182" ht="15.75" customHeight="1">
      <c r="A182" s="175"/>
      <c r="B182" s="175"/>
      <c r="C182" s="175"/>
      <c r="D182" s="175"/>
      <c r="E182" s="175"/>
      <c r="F182" s="175"/>
      <c r="G182" s="175"/>
      <c r="H182" s="175"/>
      <c r="I182" s="168"/>
      <c r="J182" s="225"/>
      <c r="K182" s="298"/>
      <c r="L182" s="4"/>
      <c r="M182" s="129"/>
      <c r="N182" s="49"/>
      <c r="O182" s="4"/>
      <c r="P182" s="4"/>
    </row>
    <row r="183" ht="15.75" customHeight="1">
      <c r="A183" s="175"/>
      <c r="B183" s="175"/>
      <c r="C183" s="175"/>
      <c r="D183" s="175"/>
      <c r="E183" s="175"/>
      <c r="F183" s="175"/>
      <c r="G183" s="175"/>
      <c r="H183" s="175"/>
      <c r="I183" s="225"/>
      <c r="J183" s="225"/>
      <c r="K183" s="298"/>
      <c r="L183" s="4"/>
      <c r="M183" s="4"/>
      <c r="N183" s="49"/>
      <c r="O183" s="4"/>
      <c r="P183" s="4"/>
    </row>
    <row r="184" ht="15.75" customHeight="1">
      <c r="A184" s="175"/>
      <c r="B184" s="175"/>
      <c r="C184" s="175"/>
      <c r="D184" s="175"/>
      <c r="E184" s="175"/>
      <c r="F184" s="175"/>
      <c r="G184" s="175"/>
      <c r="H184" s="175"/>
      <c r="I184" s="168"/>
      <c r="J184" s="225"/>
      <c r="K184" s="298"/>
      <c r="L184" s="4"/>
      <c r="M184" s="4"/>
      <c r="N184" s="49"/>
      <c r="O184" s="4"/>
      <c r="P184" s="4"/>
    </row>
    <row r="185" ht="15.75" customHeight="1">
      <c r="A185" s="175"/>
      <c r="B185" s="175"/>
      <c r="C185" s="175"/>
      <c r="D185" s="175"/>
      <c r="E185" s="175"/>
      <c r="F185" s="175"/>
      <c r="G185" s="175"/>
      <c r="H185" s="175"/>
      <c r="I185" s="175"/>
      <c r="J185" s="225"/>
      <c r="K185" s="298"/>
      <c r="L185" s="4"/>
      <c r="M185" s="4"/>
      <c r="N185" s="4"/>
      <c r="O185" s="4"/>
      <c r="P185" s="4"/>
    </row>
    <row r="186" ht="15.75" customHeight="1">
      <c r="A186" s="175"/>
      <c r="B186" s="175"/>
      <c r="C186" s="175"/>
      <c r="D186" s="175"/>
      <c r="E186" s="175"/>
      <c r="F186" s="175"/>
      <c r="G186" s="175"/>
      <c r="H186" s="175"/>
      <c r="I186" s="175"/>
      <c r="J186" s="225"/>
      <c r="K186" s="298"/>
      <c r="L186" s="4"/>
      <c r="M186" s="4"/>
      <c r="N186" s="4"/>
      <c r="O186" s="4"/>
      <c r="P186" s="4"/>
    </row>
    <row r="187" ht="15.75" customHeight="1">
      <c r="A187" s="175"/>
      <c r="B187" s="175"/>
      <c r="C187" s="175"/>
      <c r="D187" s="175"/>
      <c r="E187" s="175"/>
      <c r="F187" s="175"/>
      <c r="G187" s="175"/>
      <c r="H187" s="175"/>
      <c r="I187" s="175"/>
      <c r="J187" s="175"/>
      <c r="K187" s="298"/>
      <c r="L187" s="4"/>
      <c r="M187" s="4"/>
      <c r="N187" s="4"/>
      <c r="O187" s="4"/>
      <c r="P187" s="4"/>
    </row>
    <row r="188" ht="15.75" customHeight="1">
      <c r="A188" s="175"/>
      <c r="B188" s="175"/>
      <c r="C188" s="175"/>
      <c r="D188" s="175"/>
      <c r="E188" s="175"/>
      <c r="F188" s="175"/>
      <c r="G188" s="175"/>
      <c r="H188" s="175"/>
      <c r="I188" s="175"/>
      <c r="J188" s="175"/>
      <c r="K188" s="298"/>
      <c r="L188" s="4"/>
      <c r="M188" s="4"/>
      <c r="N188" s="4"/>
      <c r="O188" s="4"/>
      <c r="P188" s="4"/>
    </row>
    <row r="189" ht="15.75" customHeight="1">
      <c r="A189" s="175"/>
      <c r="B189" s="175"/>
      <c r="C189" s="175"/>
      <c r="D189" s="175"/>
      <c r="E189" s="175"/>
      <c r="F189" s="175"/>
      <c r="G189" s="175"/>
      <c r="H189" s="175"/>
      <c r="I189" s="175"/>
      <c r="J189" s="175"/>
      <c r="K189" s="298"/>
      <c r="L189" s="4"/>
      <c r="M189" s="4"/>
      <c r="N189" s="4"/>
      <c r="O189" s="4"/>
      <c r="P189" s="4"/>
    </row>
    <row r="190" ht="15.75" customHeight="1">
      <c r="A190" s="175"/>
      <c r="B190" s="175"/>
      <c r="C190" s="175"/>
      <c r="D190" s="175"/>
      <c r="E190" s="175"/>
      <c r="F190" s="175"/>
      <c r="G190" s="175"/>
      <c r="H190" s="175"/>
      <c r="I190" s="175"/>
      <c r="J190" s="175"/>
      <c r="K190" s="298"/>
      <c r="L190" s="4"/>
      <c r="M190" s="4"/>
      <c r="N190" s="4"/>
      <c r="O190" s="4"/>
      <c r="P190" s="4"/>
    </row>
    <row r="191" ht="15.75" customHeight="1">
      <c r="A191" s="175"/>
      <c r="B191" s="175"/>
      <c r="C191" s="175"/>
      <c r="D191" s="175"/>
      <c r="E191" s="175"/>
      <c r="F191" s="175"/>
      <c r="G191" s="175"/>
      <c r="H191" s="175"/>
      <c r="I191" s="175"/>
      <c r="J191" s="175"/>
      <c r="K191" s="298"/>
      <c r="L191" s="4"/>
      <c r="M191" s="4"/>
      <c r="N191" s="4"/>
      <c r="O191" s="4"/>
      <c r="P191" s="4"/>
    </row>
    <row r="192" ht="15.75" customHeight="1">
      <c r="A192" s="175"/>
      <c r="B192" s="175"/>
      <c r="C192" s="175"/>
      <c r="D192" s="175"/>
      <c r="E192" s="175"/>
      <c r="F192" s="175"/>
      <c r="G192" s="175"/>
      <c r="H192" s="175"/>
      <c r="I192" s="175"/>
      <c r="J192" s="175"/>
      <c r="K192" s="298"/>
      <c r="L192" s="4"/>
      <c r="M192" s="4"/>
      <c r="N192" s="4"/>
      <c r="O192" s="4"/>
      <c r="P192" s="4"/>
    </row>
    <row r="193" ht="15.75" customHeight="1">
      <c r="A193" s="175"/>
      <c r="B193" s="175"/>
      <c r="C193" s="175"/>
      <c r="D193" s="175"/>
      <c r="E193" s="175"/>
      <c r="F193" s="175"/>
      <c r="G193" s="175"/>
      <c r="H193" s="175"/>
      <c r="I193" s="175"/>
      <c r="J193" s="175"/>
      <c r="K193" s="298"/>
      <c r="L193" s="4"/>
      <c r="M193" s="4"/>
      <c r="N193" s="4"/>
      <c r="O193" s="4"/>
      <c r="P193" s="4"/>
    </row>
    <row r="194" ht="15.75" customHeight="1">
      <c r="A194" s="175"/>
      <c r="B194" s="175"/>
      <c r="C194" s="175"/>
      <c r="D194" s="175"/>
      <c r="E194" s="175"/>
      <c r="F194" s="175"/>
      <c r="G194" s="175"/>
      <c r="H194" s="175"/>
      <c r="I194" s="175"/>
      <c r="J194" s="175"/>
      <c r="K194" s="298"/>
      <c r="L194" s="4"/>
      <c r="M194" s="4"/>
      <c r="N194" s="4"/>
      <c r="O194" s="4"/>
      <c r="P194" s="4"/>
    </row>
    <row r="195" ht="15.75" customHeight="1">
      <c r="A195" s="175"/>
      <c r="B195" s="175"/>
      <c r="C195" s="175"/>
      <c r="D195" s="175"/>
      <c r="E195" s="175"/>
      <c r="F195" s="175"/>
      <c r="G195" s="175"/>
      <c r="H195" s="175"/>
      <c r="I195" s="175"/>
      <c r="J195" s="175"/>
      <c r="K195" s="298"/>
      <c r="L195" s="4"/>
      <c r="M195" s="4"/>
      <c r="N195" s="4"/>
      <c r="O195" s="4"/>
      <c r="P195" s="4"/>
    </row>
    <row r="196" ht="15.75" customHeight="1">
      <c r="A196" s="175"/>
      <c r="B196" s="175"/>
      <c r="C196" s="175"/>
      <c r="D196" s="175"/>
      <c r="E196" s="175"/>
      <c r="F196" s="175"/>
      <c r="G196" s="175"/>
      <c r="H196" s="175"/>
      <c r="I196" s="175"/>
      <c r="J196" s="175"/>
      <c r="K196" s="298"/>
      <c r="L196" s="4"/>
      <c r="M196" s="4"/>
      <c r="N196" s="4"/>
      <c r="O196" s="4"/>
      <c r="P196" s="4"/>
    </row>
    <row r="197" ht="15.75" customHeight="1">
      <c r="A197" s="175"/>
      <c r="B197" s="175"/>
      <c r="C197" s="175"/>
      <c r="D197" s="175"/>
      <c r="E197" s="175"/>
      <c r="F197" s="175"/>
      <c r="G197" s="175"/>
      <c r="H197" s="175"/>
      <c r="I197" s="175"/>
      <c r="J197" s="175"/>
      <c r="K197" s="298"/>
      <c r="L197" s="4"/>
      <c r="M197" s="4"/>
      <c r="N197" s="4"/>
      <c r="O197" s="4"/>
      <c r="P197" s="4"/>
    </row>
    <row r="198" ht="15.75" customHeight="1">
      <c r="A198" s="175"/>
      <c r="B198" s="175"/>
      <c r="C198" s="175"/>
      <c r="D198" s="175"/>
      <c r="E198" s="175"/>
      <c r="F198" s="175"/>
      <c r="G198" s="175"/>
      <c r="H198" s="175"/>
      <c r="I198" s="175"/>
      <c r="J198" s="175"/>
      <c r="K198" s="298"/>
      <c r="L198" s="4"/>
      <c r="M198" s="4"/>
      <c r="N198" s="4"/>
      <c r="O198" s="4"/>
      <c r="P198" s="4"/>
    </row>
    <row r="199" ht="15.75" customHeight="1">
      <c r="A199" s="175"/>
      <c r="B199" s="175"/>
      <c r="C199" s="175"/>
      <c r="D199" s="175"/>
      <c r="E199" s="175"/>
      <c r="F199" s="175"/>
      <c r="G199" s="175"/>
      <c r="H199" s="175"/>
      <c r="I199" s="175"/>
      <c r="J199" s="175"/>
      <c r="K199" s="298"/>
      <c r="L199" s="4"/>
      <c r="M199" s="4"/>
      <c r="N199" s="4"/>
      <c r="O199" s="4"/>
      <c r="P199" s="4"/>
    </row>
    <row r="200" ht="15.75" customHeight="1">
      <c r="A200" s="175"/>
      <c r="B200" s="175"/>
      <c r="C200" s="175"/>
      <c r="D200" s="175"/>
      <c r="E200" s="175"/>
      <c r="F200" s="175"/>
      <c r="G200" s="175"/>
      <c r="H200" s="175"/>
      <c r="I200" s="175"/>
      <c r="J200" s="175"/>
      <c r="K200" s="298"/>
      <c r="L200" s="4"/>
      <c r="M200" s="4"/>
      <c r="N200" s="4"/>
      <c r="O200" s="4"/>
      <c r="P200" s="4"/>
    </row>
    <row r="201" ht="15.75" customHeight="1">
      <c r="A201" s="175"/>
      <c r="B201" s="175"/>
      <c r="C201" s="175"/>
      <c r="D201" s="175"/>
      <c r="E201" s="175"/>
      <c r="F201" s="175"/>
      <c r="G201" s="175"/>
      <c r="H201" s="175"/>
      <c r="I201" s="175"/>
      <c r="J201" s="175"/>
      <c r="K201" s="298"/>
      <c r="L201" s="4"/>
      <c r="M201" s="4"/>
      <c r="N201" s="4"/>
      <c r="O201" s="4"/>
      <c r="P201" s="4"/>
    </row>
    <row r="202" ht="15.75" customHeight="1">
      <c r="A202" s="175"/>
      <c r="B202" s="175"/>
      <c r="C202" s="175"/>
      <c r="D202" s="175"/>
      <c r="E202" s="175"/>
      <c r="F202" s="175"/>
      <c r="G202" s="175"/>
      <c r="H202" s="175"/>
      <c r="I202" s="175"/>
      <c r="J202" s="175"/>
      <c r="K202" s="298"/>
      <c r="L202" s="4"/>
      <c r="M202" s="4"/>
      <c r="N202" s="4"/>
      <c r="O202" s="4"/>
      <c r="P202" s="4"/>
    </row>
    <row r="203" ht="15.75" customHeight="1">
      <c r="A203" s="175"/>
      <c r="B203" s="175"/>
      <c r="C203" s="175"/>
      <c r="D203" s="175"/>
      <c r="E203" s="175"/>
      <c r="F203" s="175"/>
      <c r="G203" s="175"/>
      <c r="H203" s="175"/>
      <c r="I203" s="175"/>
      <c r="J203" s="175"/>
      <c r="K203" s="298"/>
      <c r="L203" s="4"/>
      <c r="M203" s="4"/>
      <c r="N203" s="4"/>
      <c r="O203" s="4"/>
      <c r="P203" s="4"/>
    </row>
    <row r="204" ht="15.75" customHeight="1">
      <c r="A204" s="175"/>
      <c r="B204" s="175"/>
      <c r="C204" s="175"/>
      <c r="D204" s="175"/>
      <c r="E204" s="175"/>
      <c r="F204" s="175"/>
      <c r="G204" s="175"/>
      <c r="H204" s="175"/>
      <c r="I204" s="175"/>
      <c r="J204" s="175"/>
      <c r="K204" s="298"/>
      <c r="L204" s="4"/>
      <c r="M204" s="4"/>
      <c r="N204" s="4"/>
      <c r="O204" s="4"/>
      <c r="P204" s="4"/>
    </row>
    <row r="205" ht="15.75" customHeight="1">
      <c r="A205" s="175"/>
      <c r="B205" s="175"/>
      <c r="C205" s="175"/>
      <c r="D205" s="175"/>
      <c r="E205" s="175"/>
      <c r="F205" s="175"/>
      <c r="G205" s="175"/>
      <c r="H205" s="175"/>
      <c r="I205" s="175"/>
      <c r="J205" s="175"/>
      <c r="K205" s="298"/>
      <c r="L205" s="4"/>
      <c r="M205" s="4"/>
      <c r="N205" s="4"/>
      <c r="O205" s="4"/>
      <c r="P205" s="4"/>
    </row>
    <row r="206" ht="15.75" customHeight="1">
      <c r="A206" s="175"/>
      <c r="B206" s="175"/>
      <c r="C206" s="175"/>
      <c r="D206" s="175"/>
      <c r="E206" s="175"/>
      <c r="F206" s="175"/>
      <c r="G206" s="175"/>
      <c r="H206" s="175"/>
      <c r="I206" s="175"/>
      <c r="J206" s="175"/>
      <c r="K206" s="298"/>
      <c r="L206" s="4"/>
      <c r="M206" s="4"/>
      <c r="N206" s="4"/>
      <c r="O206" s="4"/>
      <c r="P206" s="4"/>
    </row>
    <row r="207" ht="15.75" customHeight="1">
      <c r="A207" s="175"/>
      <c r="B207" s="175"/>
      <c r="C207" s="175"/>
      <c r="D207" s="175"/>
      <c r="E207" s="175"/>
      <c r="F207" s="175"/>
      <c r="G207" s="175"/>
      <c r="H207" s="175"/>
      <c r="I207" s="175"/>
      <c r="J207" s="175"/>
      <c r="K207" s="298"/>
      <c r="L207" s="4"/>
      <c r="M207" s="4"/>
      <c r="N207" s="4"/>
      <c r="O207" s="4"/>
      <c r="P207" s="4"/>
    </row>
    <row r="208" ht="15.75" customHeight="1">
      <c r="A208" s="175"/>
      <c r="B208" s="175"/>
      <c r="C208" s="175"/>
      <c r="D208" s="175"/>
      <c r="E208" s="175"/>
      <c r="F208" s="175"/>
      <c r="G208" s="175"/>
      <c r="H208" s="175"/>
      <c r="I208" s="175"/>
      <c r="J208" s="175"/>
      <c r="K208" s="298"/>
      <c r="L208" s="4"/>
      <c r="M208" s="4"/>
      <c r="N208" s="4"/>
      <c r="O208" s="4"/>
      <c r="P208" s="4"/>
    </row>
    <row r="209" ht="15.75" customHeight="1">
      <c r="A209" s="175"/>
      <c r="B209" s="175"/>
      <c r="C209" s="175"/>
      <c r="D209" s="175"/>
      <c r="E209" s="175"/>
      <c r="F209" s="175"/>
      <c r="G209" s="175"/>
      <c r="H209" s="175"/>
      <c r="I209" s="175"/>
      <c r="J209" s="175"/>
      <c r="K209" s="298"/>
      <c r="L209" s="4"/>
      <c r="M209" s="4"/>
      <c r="N209" s="4"/>
      <c r="O209" s="4"/>
      <c r="P209" s="4"/>
    </row>
    <row r="210" ht="15.75" customHeight="1">
      <c r="A210" s="175"/>
      <c r="B210" s="175"/>
      <c r="C210" s="175"/>
      <c r="D210" s="175"/>
      <c r="E210" s="175"/>
      <c r="F210" s="175"/>
      <c r="G210" s="175"/>
      <c r="H210" s="175"/>
      <c r="I210" s="175"/>
      <c r="J210" s="175"/>
      <c r="K210" s="298"/>
      <c r="L210" s="4"/>
      <c r="M210" s="4"/>
      <c r="N210" s="4"/>
      <c r="O210" s="4"/>
      <c r="P210" s="4"/>
    </row>
    <row r="211" ht="15.75" customHeight="1">
      <c r="A211" s="175"/>
      <c r="B211" s="175"/>
      <c r="C211" s="175"/>
      <c r="D211" s="175"/>
      <c r="E211" s="175"/>
      <c r="F211" s="175"/>
      <c r="G211" s="175"/>
      <c r="H211" s="175"/>
      <c r="I211" s="175"/>
      <c r="J211" s="175"/>
      <c r="K211" s="298"/>
      <c r="L211" s="4"/>
      <c r="M211" s="4"/>
      <c r="N211" s="4"/>
      <c r="O211" s="4"/>
      <c r="P211" s="4"/>
    </row>
    <row r="212" ht="15.75" customHeight="1">
      <c r="A212" s="175"/>
      <c r="B212" s="175"/>
      <c r="C212" s="175"/>
      <c r="D212" s="175"/>
      <c r="E212" s="175"/>
      <c r="F212" s="175"/>
      <c r="G212" s="175"/>
      <c r="H212" s="175"/>
      <c r="I212" s="175"/>
      <c r="J212" s="175"/>
      <c r="K212" s="298"/>
      <c r="L212" s="4"/>
      <c r="M212" s="4"/>
      <c r="N212" s="4"/>
      <c r="O212" s="4"/>
      <c r="P212" s="4"/>
    </row>
    <row r="213" ht="15.75" customHeight="1">
      <c r="A213" s="175"/>
      <c r="B213" s="175"/>
      <c r="C213" s="175"/>
      <c r="D213" s="175"/>
      <c r="E213" s="175"/>
      <c r="F213" s="175"/>
      <c r="G213" s="175"/>
      <c r="H213" s="175"/>
      <c r="I213" s="175"/>
      <c r="J213" s="175"/>
      <c r="K213" s="298"/>
      <c r="L213" s="4"/>
      <c r="M213" s="4"/>
      <c r="N213" s="4"/>
      <c r="O213" s="4"/>
      <c r="P213" s="4"/>
    </row>
    <row r="214" ht="15.75" customHeight="1">
      <c r="A214" s="175"/>
      <c r="B214" s="175"/>
      <c r="C214" s="175"/>
      <c r="D214" s="175"/>
      <c r="E214" s="175"/>
      <c r="F214" s="175"/>
      <c r="G214" s="175"/>
      <c r="H214" s="175"/>
      <c r="I214" s="175"/>
      <c r="J214" s="175"/>
      <c r="K214" s="298"/>
      <c r="L214" s="4"/>
      <c r="M214" s="4"/>
      <c r="N214" s="4"/>
      <c r="O214" s="4"/>
      <c r="P214" s="4"/>
    </row>
    <row r="215" ht="15.75" customHeight="1">
      <c r="A215" s="175"/>
      <c r="B215" s="175"/>
      <c r="C215" s="175"/>
      <c r="D215" s="175"/>
      <c r="E215" s="175"/>
      <c r="F215" s="175"/>
      <c r="G215" s="175"/>
      <c r="H215" s="175"/>
      <c r="I215" s="175"/>
      <c r="J215" s="175"/>
      <c r="K215" s="298"/>
      <c r="L215" s="4"/>
      <c r="M215" s="4"/>
      <c r="N215" s="4"/>
      <c r="O215" s="4"/>
      <c r="P215" s="4"/>
    </row>
    <row r="216" ht="15.75" customHeight="1">
      <c r="A216" s="175"/>
      <c r="B216" s="175"/>
      <c r="C216" s="175"/>
      <c r="D216" s="175"/>
      <c r="E216" s="175"/>
      <c r="F216" s="175"/>
      <c r="G216" s="175"/>
      <c r="H216" s="175"/>
      <c r="I216" s="175"/>
      <c r="J216" s="175"/>
      <c r="K216" s="298"/>
      <c r="L216" s="4"/>
      <c r="M216" s="4"/>
      <c r="N216" s="4"/>
      <c r="O216" s="4"/>
      <c r="P216" s="4"/>
    </row>
    <row r="217" ht="15.75" customHeight="1">
      <c r="A217" s="175"/>
      <c r="B217" s="175"/>
      <c r="C217" s="175"/>
      <c r="D217" s="175"/>
      <c r="E217" s="175"/>
      <c r="F217" s="175"/>
      <c r="G217" s="175"/>
      <c r="H217" s="175"/>
      <c r="I217" s="175"/>
      <c r="J217" s="175"/>
      <c r="K217" s="298"/>
      <c r="L217" s="4"/>
      <c r="M217" s="4"/>
      <c r="N217" s="4"/>
      <c r="O217" s="4"/>
      <c r="P217" s="4"/>
    </row>
    <row r="218" ht="15.75" customHeight="1">
      <c r="A218" s="175"/>
      <c r="B218" s="175"/>
      <c r="C218" s="175"/>
      <c r="D218" s="175"/>
      <c r="E218" s="175"/>
      <c r="F218" s="175"/>
      <c r="G218" s="175"/>
      <c r="H218" s="175"/>
      <c r="I218" s="175"/>
      <c r="J218" s="175"/>
      <c r="K218" s="298"/>
      <c r="L218" s="4"/>
      <c r="M218" s="4"/>
      <c r="N218" s="4"/>
      <c r="O218" s="4"/>
      <c r="P218" s="4"/>
    </row>
    <row r="219" ht="15.75" customHeight="1">
      <c r="A219" s="175"/>
      <c r="B219" s="175"/>
      <c r="C219" s="175"/>
      <c r="D219" s="175"/>
      <c r="E219" s="175"/>
      <c r="F219" s="175"/>
      <c r="G219" s="175"/>
      <c r="H219" s="175"/>
      <c r="I219" s="175"/>
      <c r="J219" s="175"/>
      <c r="K219" s="298"/>
      <c r="L219" s="4"/>
      <c r="M219" s="4"/>
      <c r="N219" s="4"/>
      <c r="O219" s="4"/>
      <c r="P219" s="4"/>
    </row>
    <row r="220" ht="15.75" customHeight="1">
      <c r="A220" s="175"/>
      <c r="B220" s="175"/>
      <c r="C220" s="175"/>
      <c r="D220" s="175"/>
      <c r="E220" s="175"/>
      <c r="F220" s="175"/>
      <c r="G220" s="175"/>
      <c r="H220" s="175"/>
      <c r="I220" s="175"/>
      <c r="J220" s="175"/>
      <c r="K220" s="298"/>
      <c r="L220" s="4"/>
      <c r="M220" s="4"/>
      <c r="N220" s="4"/>
      <c r="O220" s="4"/>
      <c r="P220" s="4"/>
    </row>
    <row r="221" ht="15.75" customHeight="1">
      <c r="A221" s="175"/>
      <c r="B221" s="175"/>
      <c r="C221" s="175"/>
      <c r="D221" s="175"/>
      <c r="E221" s="175"/>
      <c r="F221" s="175"/>
      <c r="G221" s="175"/>
      <c r="H221" s="175"/>
      <c r="I221" s="175"/>
      <c r="J221" s="175"/>
      <c r="K221" s="298"/>
      <c r="L221" s="4"/>
      <c r="M221" s="4"/>
      <c r="N221" s="4"/>
      <c r="O221" s="4"/>
      <c r="P221" s="4"/>
    </row>
    <row r="222" ht="15.75" customHeight="1">
      <c r="A222" s="175"/>
      <c r="B222" s="175"/>
      <c r="C222" s="175"/>
      <c r="D222" s="175"/>
      <c r="E222" s="175"/>
      <c r="F222" s="175"/>
      <c r="G222" s="175"/>
      <c r="H222" s="175"/>
      <c r="I222" s="175"/>
      <c r="J222" s="175"/>
      <c r="K222" s="298"/>
      <c r="L222" s="4"/>
      <c r="M222" s="4"/>
      <c r="N222" s="4"/>
      <c r="O222" s="4"/>
      <c r="P222" s="4"/>
    </row>
    <row r="223" ht="15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298"/>
      <c r="L223" s="4"/>
      <c r="M223" s="4"/>
      <c r="N223" s="4"/>
      <c r="O223" s="4"/>
      <c r="P223" s="4"/>
    </row>
    <row r="224" ht="15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298"/>
      <c r="L224" s="4"/>
      <c r="M224" s="4"/>
      <c r="N224" s="4"/>
      <c r="O224" s="4"/>
      <c r="P224" s="4"/>
    </row>
    <row r="225" ht="15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298"/>
      <c r="L225" s="4"/>
      <c r="M225" s="4"/>
      <c r="N225" s="4"/>
      <c r="O225" s="4"/>
      <c r="P225" s="4"/>
    </row>
    <row r="226" ht="15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298"/>
      <c r="L226" s="4"/>
      <c r="M226" s="4"/>
      <c r="N226" s="4"/>
      <c r="O226" s="4"/>
      <c r="P226" s="4"/>
    </row>
    <row r="227" ht="15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298"/>
      <c r="L227" s="4"/>
      <c r="M227" s="4"/>
      <c r="N227" s="4"/>
      <c r="O227" s="4"/>
      <c r="P227" s="4"/>
    </row>
    <row r="228" ht="15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298"/>
      <c r="L228" s="4"/>
      <c r="M228" s="4"/>
      <c r="N228" s="4"/>
      <c r="O228" s="4"/>
      <c r="P228" s="4"/>
    </row>
    <row r="229" ht="15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298"/>
      <c r="L229" s="4"/>
      <c r="M229" s="4"/>
      <c r="N229" s="4"/>
      <c r="O229" s="4"/>
      <c r="P229" s="4"/>
    </row>
    <row r="230" ht="15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298"/>
      <c r="L230" s="4"/>
      <c r="M230" s="4"/>
      <c r="N230" s="4"/>
      <c r="O230" s="4"/>
      <c r="P230" s="4"/>
    </row>
    <row r="231" ht="15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298"/>
      <c r="L231" s="4"/>
      <c r="M231" s="4"/>
      <c r="N231" s="4"/>
      <c r="O231" s="4"/>
      <c r="P231" s="4"/>
    </row>
    <row r="232" ht="15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298"/>
      <c r="L232" s="4"/>
      <c r="M232" s="4"/>
      <c r="N232" s="4"/>
      <c r="O232" s="4"/>
      <c r="P232" s="4"/>
    </row>
    <row r="233" ht="15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298"/>
      <c r="L233" s="4"/>
      <c r="M233" s="4"/>
      <c r="N233" s="4"/>
      <c r="O233" s="4"/>
      <c r="P233" s="4"/>
    </row>
    <row r="234" ht="15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298"/>
      <c r="L234" s="4"/>
      <c r="M234" s="4"/>
      <c r="N234" s="4"/>
      <c r="O234" s="4"/>
      <c r="P234" s="4"/>
    </row>
    <row r="235" ht="15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298"/>
      <c r="L235" s="4"/>
      <c r="M235" s="4"/>
      <c r="N235" s="4"/>
      <c r="O235" s="4"/>
      <c r="P235" s="4"/>
    </row>
    <row r="236" ht="15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298"/>
      <c r="L236" s="4"/>
      <c r="M236" s="4"/>
      <c r="N236" s="4"/>
      <c r="O236" s="4"/>
      <c r="P236" s="4"/>
    </row>
    <row r="237" ht="15.7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298"/>
      <c r="L237" s="4"/>
      <c r="M237" s="4"/>
      <c r="N237" s="4"/>
      <c r="O237" s="4"/>
      <c r="P237" s="4"/>
    </row>
    <row r="238" ht="15.7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298"/>
      <c r="L238" s="4"/>
      <c r="M238" s="4"/>
      <c r="N238" s="4"/>
      <c r="O238" s="4"/>
      <c r="P238" s="4"/>
    </row>
    <row r="239" ht="15.7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298"/>
      <c r="L239" s="4"/>
      <c r="M239" s="4"/>
      <c r="N239" s="4"/>
      <c r="O239" s="4"/>
      <c r="P239" s="4"/>
    </row>
    <row r="240" ht="15.7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298"/>
      <c r="L240" s="4"/>
      <c r="M240" s="4"/>
      <c r="N240" s="4"/>
      <c r="O240" s="4"/>
      <c r="P240" s="4"/>
    </row>
    <row r="241" ht="15.7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298"/>
      <c r="L241" s="4"/>
      <c r="M241" s="4"/>
      <c r="N241" s="4"/>
      <c r="O241" s="4"/>
      <c r="P241" s="4"/>
    </row>
    <row r="242" ht="15.7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298"/>
      <c r="L242" s="4"/>
      <c r="M242" s="4"/>
      <c r="N242" s="4"/>
      <c r="O242" s="4"/>
      <c r="P242" s="4"/>
    </row>
    <row r="243" ht="15.7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298"/>
      <c r="L243" s="4"/>
      <c r="M243" s="4"/>
      <c r="N243" s="4"/>
      <c r="O243" s="4"/>
      <c r="P243" s="4"/>
    </row>
    <row r="244" ht="15.7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298"/>
      <c r="L244" s="4"/>
      <c r="M244" s="4"/>
      <c r="N244" s="4"/>
      <c r="O244" s="4"/>
      <c r="P244" s="4"/>
    </row>
    <row r="245" ht="15.7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298"/>
      <c r="L245" s="4"/>
      <c r="M245" s="4"/>
      <c r="N245" s="4"/>
      <c r="O245" s="4"/>
      <c r="P245" s="4"/>
    </row>
    <row r="246" ht="15.7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298"/>
      <c r="L246" s="4"/>
      <c r="M246" s="4"/>
      <c r="N246" s="4"/>
      <c r="O246" s="4"/>
      <c r="P246" s="4"/>
    </row>
    <row r="247" ht="15.7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298"/>
      <c r="L247" s="4"/>
      <c r="M247" s="4"/>
      <c r="N247" s="4"/>
      <c r="O247" s="4"/>
      <c r="P247" s="4"/>
    </row>
    <row r="248" ht="15.7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298"/>
      <c r="L248" s="4"/>
      <c r="M248" s="4"/>
      <c r="N248" s="4"/>
      <c r="O248" s="4"/>
      <c r="P248" s="4"/>
    </row>
    <row r="249" ht="15.7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298"/>
      <c r="L249" s="4"/>
      <c r="M249" s="4"/>
      <c r="N249" s="4"/>
      <c r="O249" s="4"/>
      <c r="P249" s="4"/>
    </row>
    <row r="250" ht="15.7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298"/>
      <c r="L250" s="4"/>
      <c r="M250" s="4"/>
      <c r="N250" s="4"/>
      <c r="O250" s="4"/>
      <c r="P250" s="4"/>
    </row>
    <row r="251" ht="15.7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298"/>
      <c r="L251" s="4"/>
      <c r="M251" s="4"/>
      <c r="N251" s="4"/>
      <c r="O251" s="4"/>
      <c r="P251" s="4"/>
    </row>
    <row r="252" ht="15.7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298"/>
      <c r="L252" s="4"/>
      <c r="M252" s="4"/>
      <c r="N252" s="4"/>
      <c r="O252" s="4"/>
      <c r="P252" s="4"/>
    </row>
    <row r="253" ht="15.7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298"/>
      <c r="L253" s="4"/>
      <c r="M253" s="4"/>
      <c r="N253" s="4"/>
      <c r="O253" s="4"/>
      <c r="P253" s="4"/>
    </row>
    <row r="254" ht="15.7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298"/>
      <c r="L254" s="4"/>
      <c r="M254" s="4"/>
      <c r="N254" s="4"/>
      <c r="O254" s="4"/>
      <c r="P254" s="4"/>
    </row>
    <row r="255" ht="15.7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298"/>
      <c r="L255" s="4"/>
      <c r="M255" s="4"/>
      <c r="N255" s="4"/>
      <c r="O255" s="4"/>
      <c r="P255" s="4"/>
    </row>
    <row r="256" ht="15.7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298"/>
      <c r="L256" s="4"/>
      <c r="M256" s="4"/>
      <c r="N256" s="4"/>
      <c r="O256" s="4"/>
      <c r="P256" s="4"/>
    </row>
    <row r="257" ht="15.7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298"/>
      <c r="L257" s="4"/>
      <c r="M257" s="4"/>
      <c r="N257" s="4"/>
      <c r="O257" s="4"/>
      <c r="P257" s="4"/>
    </row>
    <row r="258" ht="15.7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298"/>
      <c r="L258" s="4"/>
      <c r="M258" s="4"/>
      <c r="N258" s="4"/>
      <c r="O258" s="4"/>
      <c r="P258" s="4"/>
    </row>
    <row r="259" ht="15.7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298"/>
      <c r="L259" s="4"/>
      <c r="M259" s="4"/>
      <c r="N259" s="4"/>
      <c r="O259" s="4"/>
      <c r="P259" s="4"/>
    </row>
    <row r="260" ht="15.7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298"/>
      <c r="L260" s="4"/>
      <c r="M260" s="4"/>
      <c r="N260" s="4"/>
      <c r="O260" s="4"/>
      <c r="P260" s="4"/>
    </row>
    <row r="261" ht="15.7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298"/>
      <c r="L261" s="4"/>
      <c r="M261" s="4"/>
      <c r="N261" s="4"/>
      <c r="O261" s="4"/>
      <c r="P261" s="4"/>
    </row>
    <row r="262" ht="15.7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298"/>
      <c r="L262" s="4"/>
      <c r="M262" s="4"/>
      <c r="N262" s="4"/>
      <c r="O262" s="4"/>
      <c r="P262" s="4"/>
    </row>
    <row r="263" ht="15.7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298"/>
      <c r="L263" s="4"/>
      <c r="M263" s="4"/>
      <c r="N263" s="4"/>
      <c r="O263" s="4"/>
      <c r="P263" s="4"/>
    </row>
    <row r="264" ht="15.7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298"/>
      <c r="L264" s="4"/>
      <c r="M264" s="4"/>
      <c r="N264" s="4"/>
      <c r="O264" s="4"/>
      <c r="P264" s="4"/>
    </row>
    <row r="265" ht="15.7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298"/>
      <c r="L265" s="4"/>
      <c r="M265" s="4"/>
      <c r="N265" s="4"/>
      <c r="O265" s="4"/>
      <c r="P265" s="4"/>
    </row>
    <row r="266" ht="15.7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298"/>
      <c r="L266" s="4"/>
      <c r="M266" s="4"/>
      <c r="N266" s="4"/>
      <c r="O266" s="4"/>
      <c r="P266" s="4"/>
    </row>
    <row r="267" ht="15.7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298"/>
      <c r="L267" s="4"/>
      <c r="M267" s="4"/>
      <c r="N267" s="4"/>
      <c r="O267" s="4"/>
      <c r="P267" s="4"/>
    </row>
    <row r="268" ht="15.7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298"/>
      <c r="L268" s="4"/>
      <c r="M268" s="4"/>
      <c r="N268" s="4"/>
      <c r="O268" s="4"/>
      <c r="P268" s="4"/>
    </row>
    <row r="269" ht="15.7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298"/>
      <c r="L269" s="4"/>
      <c r="M269" s="4"/>
      <c r="N269" s="4"/>
      <c r="O269" s="4"/>
      <c r="P269" s="4"/>
    </row>
    <row r="270" ht="15.7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298"/>
      <c r="L270" s="4"/>
      <c r="M270" s="4"/>
      <c r="N270" s="4"/>
      <c r="O270" s="4"/>
      <c r="P270" s="4"/>
    </row>
    <row r="271" ht="15.7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298"/>
      <c r="L271" s="4"/>
      <c r="M271" s="4"/>
      <c r="N271" s="4"/>
      <c r="O271" s="4"/>
      <c r="P271" s="4"/>
    </row>
    <row r="272" ht="15.7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298"/>
      <c r="L272" s="4"/>
      <c r="M272" s="4"/>
      <c r="N272" s="4"/>
      <c r="O272" s="4"/>
      <c r="P272" s="4"/>
    </row>
    <row r="273" ht="15.7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298"/>
      <c r="L273" s="4"/>
      <c r="M273" s="4"/>
      <c r="N273" s="4"/>
      <c r="O273" s="4"/>
      <c r="P273" s="4"/>
    </row>
    <row r="274" ht="15.7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298"/>
      <c r="L274" s="4"/>
      <c r="M274" s="4"/>
      <c r="N274" s="4"/>
      <c r="O274" s="4"/>
      <c r="P274" s="4"/>
    </row>
    <row r="275" ht="15.7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298"/>
      <c r="L275" s="4"/>
      <c r="M275" s="4"/>
      <c r="N275" s="4"/>
      <c r="O275" s="4"/>
      <c r="P275" s="4"/>
    </row>
    <row r="276" ht="15.7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298"/>
      <c r="L276" s="4"/>
      <c r="M276" s="4"/>
      <c r="N276" s="4"/>
      <c r="O276" s="4"/>
      <c r="P276" s="4"/>
    </row>
    <row r="277" ht="15.7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298"/>
      <c r="L277" s="4"/>
      <c r="M277" s="4"/>
      <c r="N277" s="4"/>
      <c r="O277" s="4"/>
      <c r="P277" s="4"/>
    </row>
    <row r="278" ht="15.7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298"/>
      <c r="L278" s="4"/>
      <c r="M278" s="4"/>
      <c r="N278" s="4"/>
      <c r="O278" s="4"/>
      <c r="P278" s="4"/>
    </row>
    <row r="279" ht="15.7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298"/>
      <c r="L279" s="4"/>
      <c r="M279" s="4"/>
      <c r="N279" s="4"/>
      <c r="O279" s="4"/>
      <c r="P279" s="4"/>
    </row>
    <row r="280" ht="15.7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298"/>
      <c r="L280" s="4"/>
      <c r="M280" s="4"/>
      <c r="N280" s="4"/>
      <c r="O280" s="4"/>
      <c r="P280" s="4"/>
    </row>
    <row r="281" ht="15.7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298"/>
      <c r="L281" s="4"/>
      <c r="M281" s="4"/>
      <c r="N281" s="4"/>
      <c r="O281" s="4"/>
      <c r="P281" s="4"/>
    </row>
    <row r="282" ht="15.7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298"/>
      <c r="L282" s="4"/>
      <c r="M282" s="4"/>
      <c r="N282" s="4"/>
      <c r="O282" s="4"/>
      <c r="P282" s="4"/>
    </row>
    <row r="283" ht="15.7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298"/>
      <c r="L283" s="4"/>
      <c r="M283" s="4"/>
      <c r="N283" s="4"/>
      <c r="O283" s="4"/>
      <c r="P283" s="4"/>
    </row>
    <row r="284" ht="15.7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298"/>
      <c r="L284" s="4"/>
      <c r="M284" s="4"/>
      <c r="N284" s="4"/>
      <c r="O284" s="4"/>
      <c r="P284" s="4"/>
    </row>
    <row r="285" ht="15.7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298"/>
      <c r="L285" s="4"/>
      <c r="M285" s="4"/>
      <c r="N285" s="4"/>
      <c r="O285" s="4"/>
      <c r="P285" s="4"/>
    </row>
    <row r="286" ht="15.7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298"/>
      <c r="L286" s="4"/>
      <c r="M286" s="4"/>
      <c r="N286" s="4"/>
      <c r="O286" s="4"/>
      <c r="P286" s="4"/>
    </row>
    <row r="287" ht="15.7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298"/>
      <c r="L287" s="4"/>
      <c r="M287" s="4"/>
      <c r="N287" s="4"/>
      <c r="O287" s="4"/>
      <c r="P287" s="4"/>
    </row>
    <row r="288" ht="15.7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298"/>
      <c r="L288" s="4"/>
      <c r="M288" s="4"/>
      <c r="N288" s="4"/>
      <c r="O288" s="4"/>
      <c r="P288" s="4"/>
    </row>
    <row r="289" ht="15.7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298"/>
      <c r="L289" s="4"/>
      <c r="M289" s="4"/>
      <c r="N289" s="4"/>
      <c r="O289" s="4"/>
      <c r="P289" s="4"/>
    </row>
    <row r="290" ht="15.7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298"/>
      <c r="L290" s="4"/>
      <c r="M290" s="4"/>
      <c r="N290" s="4"/>
      <c r="O290" s="4"/>
      <c r="P290" s="4"/>
    </row>
    <row r="291" ht="15.7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298"/>
      <c r="L291" s="4"/>
      <c r="M291" s="4"/>
      <c r="N291" s="4"/>
      <c r="O291" s="4"/>
      <c r="P291" s="4"/>
    </row>
    <row r="292" ht="15.7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298"/>
      <c r="L292" s="4"/>
      <c r="M292" s="4"/>
      <c r="N292" s="4"/>
      <c r="O292" s="4"/>
      <c r="P292" s="4"/>
    </row>
    <row r="293" ht="15.7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298"/>
      <c r="L293" s="4"/>
      <c r="M293" s="4"/>
      <c r="N293" s="4"/>
      <c r="O293" s="4"/>
      <c r="P293" s="4"/>
    </row>
    <row r="294" ht="15.7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298"/>
      <c r="L294" s="4"/>
      <c r="M294" s="4"/>
      <c r="N294" s="4"/>
      <c r="O294" s="4"/>
      <c r="P294" s="4"/>
    </row>
    <row r="295" ht="15.7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298"/>
      <c r="L295" s="4"/>
      <c r="M295" s="4"/>
      <c r="N295" s="4"/>
      <c r="O295" s="4"/>
      <c r="P295" s="4"/>
    </row>
    <row r="296" ht="15.7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298"/>
      <c r="L296" s="4"/>
      <c r="M296" s="4"/>
      <c r="N296" s="4"/>
      <c r="O296" s="4"/>
      <c r="P296" s="4"/>
    </row>
    <row r="297" ht="15.7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298"/>
      <c r="L297" s="4"/>
      <c r="M297" s="4"/>
      <c r="N297" s="4"/>
      <c r="O297" s="4"/>
      <c r="P297" s="4"/>
    </row>
    <row r="298" ht="15.7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298"/>
      <c r="L298" s="4"/>
      <c r="M298" s="4"/>
      <c r="N298" s="4"/>
      <c r="O298" s="4"/>
      <c r="P298" s="4"/>
    </row>
    <row r="299" ht="15.7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298"/>
      <c r="L299" s="4"/>
      <c r="M299" s="4"/>
      <c r="N299" s="4"/>
      <c r="O299" s="4"/>
      <c r="P299" s="4"/>
    </row>
    <row r="300" ht="15.7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298"/>
      <c r="L300" s="4"/>
      <c r="M300" s="4"/>
      <c r="N300" s="4"/>
      <c r="O300" s="4"/>
      <c r="P300" s="4"/>
    </row>
    <row r="301" ht="15.7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298"/>
      <c r="L301" s="4"/>
      <c r="M301" s="4"/>
      <c r="N301" s="4"/>
      <c r="O301" s="4"/>
      <c r="P301" s="4"/>
    </row>
    <row r="302" ht="15.7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298"/>
      <c r="L302" s="4"/>
      <c r="M302" s="4"/>
      <c r="N302" s="4"/>
      <c r="O302" s="4"/>
      <c r="P302" s="4"/>
    </row>
    <row r="303" ht="15.7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298"/>
      <c r="L303" s="4"/>
      <c r="M303" s="4"/>
      <c r="N303" s="4"/>
      <c r="O303" s="4"/>
      <c r="P303" s="4"/>
    </row>
    <row r="304" ht="15.7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298"/>
      <c r="L304" s="4"/>
      <c r="M304" s="4"/>
      <c r="N304" s="4"/>
      <c r="O304" s="4"/>
      <c r="P304" s="4"/>
    </row>
    <row r="305" ht="15.7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298"/>
      <c r="L305" s="4"/>
      <c r="M305" s="4"/>
      <c r="N305" s="4"/>
      <c r="O305" s="4"/>
      <c r="P305" s="4"/>
    </row>
    <row r="306" ht="15.7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298"/>
      <c r="L306" s="4"/>
      <c r="M306" s="4"/>
      <c r="N306" s="4"/>
      <c r="O306" s="4"/>
      <c r="P306" s="4"/>
    </row>
    <row r="307" ht="15.7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298"/>
      <c r="L307" s="4"/>
      <c r="M307" s="4"/>
      <c r="N307" s="4"/>
      <c r="O307" s="4"/>
      <c r="P307" s="4"/>
    </row>
    <row r="308" ht="15.7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298"/>
      <c r="L308" s="4"/>
      <c r="M308" s="4"/>
      <c r="N308" s="4"/>
      <c r="O308" s="4"/>
      <c r="P308" s="4"/>
    </row>
    <row r="309" ht="15.7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298"/>
      <c r="L309" s="4"/>
      <c r="M309" s="4"/>
      <c r="N309" s="4"/>
      <c r="O309" s="4"/>
      <c r="P309" s="4"/>
    </row>
    <row r="310" ht="15.7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298"/>
      <c r="L310" s="4"/>
      <c r="M310" s="4"/>
      <c r="N310" s="4"/>
      <c r="O310" s="4"/>
      <c r="P310" s="4"/>
    </row>
    <row r="311" ht="15.7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298"/>
      <c r="L311" s="4"/>
      <c r="M311" s="4"/>
      <c r="N311" s="4"/>
      <c r="O311" s="4"/>
      <c r="P311" s="4"/>
    </row>
    <row r="312" ht="15.7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298"/>
      <c r="L312" s="4"/>
      <c r="M312" s="4"/>
      <c r="N312" s="4"/>
      <c r="O312" s="4"/>
      <c r="P312" s="4"/>
    </row>
    <row r="313" ht="15.7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298"/>
      <c r="L313" s="4"/>
      <c r="M313" s="4"/>
      <c r="N313" s="4"/>
      <c r="O313" s="4"/>
      <c r="P313" s="4"/>
    </row>
    <row r="314" ht="15.7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298"/>
      <c r="L314" s="4"/>
      <c r="M314" s="4"/>
      <c r="N314" s="4"/>
      <c r="O314" s="4"/>
      <c r="P314" s="4"/>
    </row>
    <row r="315" ht="15.7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298"/>
      <c r="L315" s="4"/>
      <c r="M315" s="4"/>
      <c r="N315" s="4"/>
      <c r="O315" s="4"/>
      <c r="P315" s="4"/>
    </row>
    <row r="316" ht="15.7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298"/>
      <c r="L316" s="4"/>
      <c r="M316" s="4"/>
      <c r="N316" s="4"/>
      <c r="O316" s="4"/>
      <c r="P316" s="4"/>
    </row>
    <row r="317" ht="15.7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298"/>
      <c r="L317" s="4"/>
      <c r="M317" s="4"/>
      <c r="N317" s="4"/>
      <c r="O317" s="4"/>
      <c r="P317" s="4"/>
    </row>
    <row r="318" ht="15.7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298"/>
      <c r="L318" s="4"/>
      <c r="M318" s="4"/>
      <c r="N318" s="4"/>
      <c r="O318" s="4"/>
      <c r="P318" s="4"/>
    </row>
    <row r="319" ht="15.7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298"/>
      <c r="L319" s="4"/>
      <c r="M319" s="4"/>
      <c r="N319" s="4"/>
      <c r="O319" s="4"/>
      <c r="P319" s="4"/>
    </row>
    <row r="320" ht="15.7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298"/>
      <c r="L320" s="4"/>
      <c r="M320" s="4"/>
      <c r="N320" s="4"/>
      <c r="O320" s="4"/>
      <c r="P320" s="4"/>
    </row>
    <row r="321" ht="15.7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298"/>
      <c r="L321" s="4"/>
      <c r="M321" s="4"/>
      <c r="N321" s="4"/>
      <c r="O321" s="4"/>
      <c r="P321" s="4"/>
    </row>
    <row r="322" ht="15.7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298"/>
      <c r="L322" s="4"/>
      <c r="M322" s="4"/>
      <c r="N322" s="4"/>
      <c r="O322" s="4"/>
      <c r="P322" s="4"/>
    </row>
    <row r="323" ht="15.7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298"/>
      <c r="L323" s="4"/>
      <c r="M323" s="4"/>
      <c r="N323" s="4"/>
      <c r="O323" s="4"/>
      <c r="P323" s="4"/>
    </row>
    <row r="324" ht="15.7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298"/>
      <c r="L324" s="4"/>
      <c r="M324" s="4"/>
      <c r="N324" s="4"/>
      <c r="O324" s="4"/>
      <c r="P324" s="4"/>
    </row>
    <row r="325" ht="15.7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298"/>
      <c r="L325" s="4"/>
      <c r="M325" s="4"/>
      <c r="N325" s="4"/>
      <c r="O325" s="4"/>
      <c r="P325" s="4"/>
    </row>
    <row r="326" ht="15.7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298"/>
      <c r="L326" s="4"/>
      <c r="M326" s="4"/>
      <c r="N326" s="4"/>
      <c r="O326" s="4"/>
      <c r="P326" s="4"/>
    </row>
    <row r="327" ht="15.7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298"/>
      <c r="L327" s="4"/>
      <c r="M327" s="4"/>
      <c r="N327" s="4"/>
      <c r="O327" s="4"/>
      <c r="P327" s="4"/>
    </row>
    <row r="328" ht="15.7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298"/>
      <c r="L328" s="4"/>
      <c r="M328" s="4"/>
      <c r="N328" s="4"/>
      <c r="O328" s="4"/>
      <c r="P328" s="4"/>
    </row>
    <row r="329" ht="15.7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298"/>
      <c r="L329" s="4"/>
      <c r="M329" s="4"/>
      <c r="N329" s="4"/>
      <c r="O329" s="4"/>
      <c r="P329" s="4"/>
    </row>
    <row r="330" ht="15.7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298"/>
      <c r="L330" s="4"/>
      <c r="M330" s="4"/>
      <c r="N330" s="4"/>
      <c r="O330" s="4"/>
      <c r="P330" s="4"/>
    </row>
    <row r="331" ht="15.7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298"/>
      <c r="L331" s="4"/>
      <c r="M331" s="4"/>
      <c r="N331" s="4"/>
      <c r="O331" s="4"/>
      <c r="P331" s="4"/>
    </row>
    <row r="332" ht="15.7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298"/>
      <c r="L332" s="4"/>
      <c r="M332" s="4"/>
      <c r="N332" s="4"/>
      <c r="O332" s="4"/>
      <c r="P332" s="4"/>
    </row>
    <row r="333" ht="15.7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298"/>
      <c r="L333" s="4"/>
      <c r="M333" s="4"/>
      <c r="N333" s="4"/>
      <c r="O333" s="4"/>
      <c r="P333" s="4"/>
    </row>
    <row r="334" ht="15.7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298"/>
      <c r="L334" s="4"/>
      <c r="M334" s="4"/>
      <c r="N334" s="4"/>
      <c r="O334" s="4"/>
      <c r="P334" s="4"/>
    </row>
    <row r="335" ht="15.7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298"/>
      <c r="L335" s="4"/>
      <c r="M335" s="4"/>
      <c r="N335" s="4"/>
      <c r="O335" s="4"/>
      <c r="P335" s="4"/>
    </row>
    <row r="336" ht="15.7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298"/>
      <c r="L336" s="4"/>
      <c r="M336" s="4"/>
      <c r="N336" s="4"/>
      <c r="O336" s="4"/>
      <c r="P336" s="4"/>
    </row>
    <row r="337" ht="15.7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298"/>
      <c r="L337" s="4"/>
      <c r="M337" s="4"/>
      <c r="N337" s="4"/>
      <c r="O337" s="4"/>
      <c r="P337" s="4"/>
    </row>
    <row r="338" ht="15.7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298"/>
      <c r="L338" s="4"/>
      <c r="M338" s="4"/>
      <c r="N338" s="4"/>
      <c r="O338" s="4"/>
      <c r="P338" s="4"/>
    </row>
    <row r="339" ht="15.7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298"/>
      <c r="L339" s="4"/>
      <c r="M339" s="4"/>
      <c r="N339" s="4"/>
      <c r="O339" s="4"/>
      <c r="P339" s="4"/>
    </row>
    <row r="340" ht="15.7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298"/>
      <c r="L340" s="4"/>
      <c r="M340" s="4"/>
      <c r="N340" s="4"/>
      <c r="O340" s="4"/>
      <c r="P340" s="4"/>
    </row>
    <row r="341" ht="15.7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298"/>
      <c r="L341" s="4"/>
      <c r="M341" s="4"/>
      <c r="N341" s="4"/>
      <c r="O341" s="4"/>
      <c r="P341" s="4"/>
    </row>
    <row r="342" ht="15.7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298"/>
      <c r="L342" s="4"/>
      <c r="M342" s="4"/>
      <c r="N342" s="4"/>
      <c r="O342" s="4"/>
      <c r="P342" s="4"/>
    </row>
    <row r="343" ht="15.7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298"/>
      <c r="L343" s="4"/>
      <c r="M343" s="4"/>
      <c r="N343" s="4"/>
      <c r="O343" s="4"/>
      <c r="P343" s="4"/>
    </row>
    <row r="344" ht="15.7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298"/>
      <c r="L344" s="4"/>
      <c r="M344" s="4"/>
      <c r="N344" s="4"/>
      <c r="O344" s="4"/>
      <c r="P344" s="4"/>
    </row>
    <row r="345" ht="15.7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298"/>
      <c r="L345" s="4"/>
      <c r="M345" s="4"/>
      <c r="N345" s="4"/>
      <c r="O345" s="4"/>
      <c r="P345" s="4"/>
    </row>
    <row r="346" ht="15.7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298"/>
      <c r="L346" s="4"/>
      <c r="M346" s="4"/>
      <c r="N346" s="4"/>
      <c r="O346" s="4"/>
      <c r="P346" s="4"/>
    </row>
    <row r="347" ht="15.7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298"/>
      <c r="L347" s="4"/>
      <c r="M347" s="4"/>
      <c r="N347" s="4"/>
      <c r="O347" s="4"/>
      <c r="P347" s="4"/>
    </row>
    <row r="348" ht="15.7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298"/>
      <c r="L348" s="4"/>
      <c r="M348" s="4"/>
      <c r="N348" s="4"/>
      <c r="O348" s="4"/>
      <c r="P348" s="4"/>
    </row>
    <row r="349" ht="15.7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298"/>
      <c r="L349" s="4"/>
      <c r="M349" s="4"/>
      <c r="N349" s="4"/>
      <c r="O349" s="4"/>
      <c r="P349" s="4"/>
    </row>
    <row r="350" ht="15.7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298"/>
      <c r="L350" s="4"/>
      <c r="M350" s="4"/>
      <c r="N350" s="4"/>
      <c r="O350" s="4"/>
      <c r="P350" s="4"/>
    </row>
    <row r="351" ht="15.7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298"/>
      <c r="L351" s="4"/>
      <c r="M351" s="4"/>
      <c r="N351" s="4"/>
      <c r="O351" s="4"/>
      <c r="P351" s="4"/>
    </row>
    <row r="352" ht="15.7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298"/>
      <c r="L352" s="4"/>
      <c r="M352" s="4"/>
      <c r="N352" s="4"/>
      <c r="O352" s="4"/>
      <c r="P352" s="4"/>
    </row>
    <row r="353" ht="15.7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298"/>
      <c r="L353" s="4"/>
      <c r="M353" s="4"/>
      <c r="N353" s="4"/>
      <c r="O353" s="4"/>
      <c r="P353" s="4"/>
    </row>
    <row r="354" ht="15.7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298"/>
      <c r="L354" s="4"/>
      <c r="M354" s="4"/>
      <c r="N354" s="4"/>
      <c r="O354" s="4"/>
      <c r="P354" s="4"/>
    </row>
    <row r="355" ht="15.7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298"/>
      <c r="L355" s="4"/>
      <c r="M355" s="4"/>
      <c r="N355" s="4"/>
      <c r="O355" s="4"/>
      <c r="P355" s="4"/>
    </row>
    <row r="356" ht="15.7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298"/>
      <c r="L356" s="4"/>
      <c r="M356" s="4"/>
      <c r="N356" s="4"/>
      <c r="O356" s="4"/>
      <c r="P356" s="4"/>
    </row>
    <row r="357" ht="15.7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298"/>
      <c r="L357" s="4"/>
      <c r="M357" s="4"/>
      <c r="N357" s="4"/>
      <c r="O357" s="4"/>
      <c r="P357" s="4"/>
    </row>
    <row r="358" ht="15.7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298"/>
      <c r="L358" s="4"/>
      <c r="M358" s="4"/>
      <c r="N358" s="4"/>
      <c r="O358" s="4"/>
      <c r="P358" s="4"/>
    </row>
    <row r="359" ht="15.7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298"/>
      <c r="L359" s="4"/>
      <c r="M359" s="4"/>
      <c r="N359" s="4"/>
      <c r="O359" s="4"/>
      <c r="P359" s="4"/>
    </row>
    <row r="360" ht="15.7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298"/>
      <c r="L360" s="4"/>
      <c r="M360" s="4"/>
      <c r="N360" s="4"/>
      <c r="O360" s="4"/>
      <c r="P360" s="4"/>
    </row>
    <row r="361" ht="15.7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298"/>
      <c r="L361" s="4"/>
      <c r="M361" s="4"/>
      <c r="N361" s="4"/>
      <c r="O361" s="4"/>
      <c r="P361" s="4"/>
    </row>
    <row r="362" ht="15.7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298"/>
      <c r="L362" s="4"/>
      <c r="M362" s="4"/>
      <c r="N362" s="4"/>
      <c r="O362" s="4"/>
      <c r="P362" s="4"/>
    </row>
    <row r="363" ht="15.7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298"/>
      <c r="L363" s="4"/>
      <c r="M363" s="4"/>
      <c r="N363" s="4"/>
      <c r="O363" s="4"/>
      <c r="P363" s="4"/>
    </row>
    <row r="364" ht="15.7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298"/>
      <c r="L364" s="4"/>
      <c r="M364" s="4"/>
      <c r="N364" s="4"/>
      <c r="O364" s="4"/>
      <c r="P364" s="4"/>
    </row>
    <row r="365" ht="15.7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298"/>
      <c r="L365" s="4"/>
      <c r="M365" s="4"/>
      <c r="N365" s="4"/>
      <c r="O365" s="4"/>
      <c r="P365" s="4"/>
    </row>
    <row r="366" ht="15.7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298"/>
      <c r="L366" s="4"/>
      <c r="M366" s="4"/>
      <c r="N366" s="4"/>
      <c r="O366" s="4"/>
      <c r="P366" s="4"/>
    </row>
    <row r="367" ht="15.7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298"/>
      <c r="L367" s="4"/>
      <c r="M367" s="4"/>
      <c r="N367" s="4"/>
      <c r="O367" s="4"/>
      <c r="P367" s="4"/>
    </row>
    <row r="368" ht="15.7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298"/>
      <c r="L368" s="4"/>
      <c r="M368" s="4"/>
      <c r="N368" s="4"/>
      <c r="O368" s="4"/>
      <c r="P368" s="4"/>
    </row>
    <row r="369" ht="15.7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298"/>
      <c r="L369" s="4"/>
      <c r="M369" s="4"/>
      <c r="N369" s="4"/>
      <c r="O369" s="4"/>
      <c r="P369" s="4"/>
    </row>
    <row r="370" ht="15.7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298"/>
      <c r="L370" s="4"/>
      <c r="M370" s="4"/>
      <c r="N370" s="4"/>
      <c r="O370" s="4"/>
      <c r="P370" s="4"/>
    </row>
    <row r="371" ht="15.7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298"/>
      <c r="L371" s="4"/>
      <c r="M371" s="4"/>
      <c r="N371" s="4"/>
      <c r="O371" s="4"/>
      <c r="P371" s="4"/>
    </row>
    <row r="372" ht="15.7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298"/>
      <c r="L372" s="4"/>
      <c r="M372" s="4"/>
      <c r="N372" s="4"/>
      <c r="O372" s="4"/>
      <c r="P372" s="4"/>
    </row>
    <row r="373" ht="15.7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298"/>
      <c r="L373" s="4"/>
      <c r="M373" s="4"/>
      <c r="N373" s="4"/>
      <c r="O373" s="4"/>
      <c r="P373" s="4"/>
    </row>
    <row r="374" ht="15.7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298"/>
      <c r="L374" s="4"/>
      <c r="M374" s="4"/>
      <c r="N374" s="4"/>
      <c r="O374" s="4"/>
      <c r="P374" s="4"/>
    </row>
    <row r="375" ht="15.7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298"/>
      <c r="L375" s="4"/>
      <c r="M375" s="4"/>
      <c r="N375" s="4"/>
      <c r="O375" s="4"/>
      <c r="P375" s="4"/>
    </row>
    <row r="376" ht="15.7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298"/>
      <c r="L376" s="4"/>
      <c r="M376" s="4"/>
      <c r="N376" s="4"/>
      <c r="O376" s="4"/>
      <c r="P376" s="4"/>
    </row>
    <row r="377" ht="15.7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298"/>
      <c r="L377" s="4"/>
      <c r="M377" s="4"/>
      <c r="N377" s="4"/>
      <c r="O377" s="4"/>
      <c r="P377" s="4"/>
    </row>
    <row r="378" ht="15.7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298"/>
      <c r="L378" s="4"/>
      <c r="M378" s="4"/>
      <c r="N378" s="4"/>
      <c r="O378" s="4"/>
      <c r="P378" s="4"/>
    </row>
    <row r="379" ht="15.7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298"/>
      <c r="L379" s="4"/>
      <c r="M379" s="4"/>
      <c r="N379" s="4"/>
      <c r="O379" s="4"/>
      <c r="P379" s="4"/>
    </row>
    <row r="380" ht="15.7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298"/>
      <c r="L380" s="4"/>
      <c r="M380" s="4"/>
      <c r="N380" s="4"/>
      <c r="O380" s="4"/>
      <c r="P380" s="4"/>
    </row>
    <row r="381" ht="15.7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298"/>
      <c r="L381" s="4"/>
      <c r="M381" s="4"/>
      <c r="N381" s="4"/>
      <c r="O381" s="4"/>
      <c r="P381" s="4"/>
    </row>
    <row r="382" ht="15.75" customHeight="1">
      <c r="K382" s="299"/>
    </row>
    <row r="383" ht="15.75" customHeight="1">
      <c r="K383" s="299"/>
    </row>
    <row r="384" ht="15.75" customHeight="1">
      <c r="K384" s="299"/>
    </row>
    <row r="385" ht="15.75" customHeight="1">
      <c r="K385" s="299"/>
    </row>
    <row r="386" ht="15.75" customHeight="1">
      <c r="K386" s="299"/>
    </row>
    <row r="387" ht="15.75" customHeight="1">
      <c r="K387" s="299"/>
    </row>
    <row r="388" ht="15.75" customHeight="1">
      <c r="K388" s="299"/>
    </row>
    <row r="389" ht="15.75" customHeight="1">
      <c r="K389" s="299"/>
    </row>
    <row r="390" ht="15.75" customHeight="1">
      <c r="K390" s="299"/>
    </row>
    <row r="391" ht="15.75" customHeight="1">
      <c r="K391" s="299"/>
    </row>
    <row r="392" ht="15.75" customHeight="1">
      <c r="K392" s="299"/>
    </row>
    <row r="393" ht="15.75" customHeight="1">
      <c r="K393" s="299"/>
    </row>
    <row r="394" ht="15.75" customHeight="1">
      <c r="K394" s="299"/>
    </row>
    <row r="395" ht="15.75" customHeight="1">
      <c r="K395" s="299"/>
    </row>
    <row r="396" ht="15.75" customHeight="1">
      <c r="K396" s="299"/>
    </row>
    <row r="397" ht="15.75" customHeight="1">
      <c r="K397" s="299"/>
    </row>
    <row r="398" ht="15.75" customHeight="1">
      <c r="K398" s="299"/>
    </row>
    <row r="399" ht="15.75" customHeight="1">
      <c r="K399" s="299"/>
    </row>
    <row r="400" ht="15.75" customHeight="1">
      <c r="K400" s="299"/>
    </row>
    <row r="401" ht="15.75" customHeight="1">
      <c r="K401" s="299"/>
    </row>
    <row r="402" ht="15.75" customHeight="1">
      <c r="K402" s="299"/>
    </row>
    <row r="403" ht="15.75" customHeight="1">
      <c r="K403" s="299"/>
    </row>
    <row r="404" ht="15.75" customHeight="1">
      <c r="K404" s="299"/>
    </row>
    <row r="405" ht="15.75" customHeight="1">
      <c r="K405" s="299"/>
    </row>
    <row r="406" ht="15.75" customHeight="1">
      <c r="K406" s="299"/>
    </row>
    <row r="407" ht="15.75" customHeight="1">
      <c r="K407" s="299"/>
    </row>
    <row r="408" ht="15.75" customHeight="1">
      <c r="K408" s="299"/>
    </row>
    <row r="409" ht="15.75" customHeight="1">
      <c r="K409" s="299"/>
    </row>
    <row r="410" ht="15.75" customHeight="1">
      <c r="K410" s="299"/>
    </row>
    <row r="411" ht="15.75" customHeight="1">
      <c r="K411" s="299"/>
    </row>
    <row r="412" ht="15.75" customHeight="1">
      <c r="K412" s="299"/>
    </row>
    <row r="413" ht="15.75" customHeight="1">
      <c r="K413" s="299"/>
    </row>
    <row r="414" ht="15.75" customHeight="1">
      <c r="K414" s="299"/>
    </row>
    <row r="415" ht="15.75" customHeight="1">
      <c r="K415" s="299"/>
    </row>
    <row r="416" ht="15.75" customHeight="1">
      <c r="K416" s="299"/>
    </row>
    <row r="417" ht="15.75" customHeight="1">
      <c r="K417" s="299"/>
    </row>
    <row r="418" ht="15.75" customHeight="1">
      <c r="K418" s="299"/>
    </row>
    <row r="419" ht="15.75" customHeight="1">
      <c r="K419" s="299"/>
    </row>
    <row r="420" ht="15.75" customHeight="1">
      <c r="K420" s="299"/>
    </row>
    <row r="421" ht="15.75" customHeight="1">
      <c r="K421" s="299"/>
    </row>
    <row r="422" ht="15.75" customHeight="1">
      <c r="K422" s="299"/>
    </row>
    <row r="423" ht="15.75" customHeight="1">
      <c r="K423" s="299"/>
    </row>
    <row r="424" ht="15.75" customHeight="1">
      <c r="K424" s="299"/>
    </row>
    <row r="425" ht="15.75" customHeight="1">
      <c r="K425" s="299"/>
    </row>
    <row r="426" ht="15.75" customHeight="1">
      <c r="K426" s="299"/>
    </row>
    <row r="427" ht="15.75" customHeight="1">
      <c r="K427" s="299"/>
    </row>
    <row r="428" ht="15.75" customHeight="1">
      <c r="K428" s="299"/>
    </row>
    <row r="429" ht="15.75" customHeight="1">
      <c r="K429" s="299"/>
    </row>
    <row r="430" ht="15.75" customHeight="1">
      <c r="K430" s="299"/>
    </row>
    <row r="431" ht="15.75" customHeight="1">
      <c r="K431" s="299"/>
    </row>
    <row r="432" ht="15.75" customHeight="1">
      <c r="K432" s="299"/>
    </row>
    <row r="433" ht="15.75" customHeight="1">
      <c r="K433" s="299"/>
    </row>
    <row r="434" ht="15.75" customHeight="1">
      <c r="K434" s="299"/>
    </row>
    <row r="435" ht="15.75" customHeight="1">
      <c r="K435" s="299"/>
    </row>
    <row r="436" ht="15.75" customHeight="1">
      <c r="K436" s="299"/>
    </row>
    <row r="437" ht="15.75" customHeight="1">
      <c r="K437" s="299"/>
    </row>
    <row r="438" ht="15.75" customHeight="1">
      <c r="K438" s="299"/>
    </row>
    <row r="439" ht="15.75" customHeight="1">
      <c r="K439" s="299"/>
    </row>
    <row r="440" ht="15.75" customHeight="1">
      <c r="K440" s="299"/>
    </row>
    <row r="441" ht="15.75" customHeight="1">
      <c r="K441" s="299"/>
    </row>
    <row r="442" ht="15.75" customHeight="1">
      <c r="K442" s="299"/>
    </row>
    <row r="443" ht="15.75" customHeight="1">
      <c r="K443" s="299"/>
    </row>
    <row r="444" ht="15.75" customHeight="1">
      <c r="K444" s="299"/>
    </row>
    <row r="445" ht="15.75" customHeight="1">
      <c r="K445" s="299"/>
    </row>
    <row r="446" ht="15.75" customHeight="1">
      <c r="K446" s="299"/>
    </row>
    <row r="447" ht="15.75" customHeight="1">
      <c r="K447" s="299"/>
    </row>
    <row r="448" ht="15.75" customHeight="1">
      <c r="K448" s="299"/>
    </row>
    <row r="449" ht="15.75" customHeight="1">
      <c r="K449" s="299"/>
    </row>
    <row r="450" ht="15.75" customHeight="1">
      <c r="K450" s="299"/>
    </row>
    <row r="451" ht="15.75" customHeight="1">
      <c r="K451" s="299"/>
    </row>
    <row r="452" ht="15.75" customHeight="1">
      <c r="K452" s="299"/>
    </row>
    <row r="453" ht="15.75" customHeight="1">
      <c r="K453" s="299"/>
    </row>
    <row r="454" ht="15.75" customHeight="1">
      <c r="K454" s="299"/>
    </row>
    <row r="455" ht="15.75" customHeight="1">
      <c r="K455" s="299"/>
    </row>
    <row r="456" ht="15.75" customHeight="1">
      <c r="K456" s="299"/>
    </row>
    <row r="457" ht="15.75" customHeight="1">
      <c r="K457" s="299"/>
    </row>
    <row r="458" ht="15.75" customHeight="1">
      <c r="K458" s="299"/>
    </row>
    <row r="459" ht="15.75" customHeight="1">
      <c r="K459" s="299"/>
    </row>
    <row r="460" ht="15.75" customHeight="1">
      <c r="K460" s="299"/>
    </row>
    <row r="461" ht="15.75" customHeight="1">
      <c r="K461" s="299"/>
    </row>
    <row r="462" ht="15.75" customHeight="1">
      <c r="K462" s="299"/>
    </row>
    <row r="463" ht="15.75" customHeight="1">
      <c r="K463" s="299"/>
    </row>
    <row r="464" ht="15.75" customHeight="1">
      <c r="K464" s="299"/>
    </row>
    <row r="465" ht="15.75" customHeight="1">
      <c r="K465" s="299"/>
    </row>
    <row r="466" ht="15.75" customHeight="1">
      <c r="K466" s="299"/>
    </row>
    <row r="467" ht="15.75" customHeight="1">
      <c r="K467" s="299"/>
    </row>
    <row r="468" ht="15.75" customHeight="1">
      <c r="K468" s="299"/>
    </row>
    <row r="469" ht="15.75" customHeight="1">
      <c r="K469" s="299"/>
    </row>
    <row r="470" ht="15.75" customHeight="1">
      <c r="K470" s="299"/>
    </row>
    <row r="471" ht="15.75" customHeight="1">
      <c r="K471" s="299"/>
    </row>
    <row r="472" ht="15.75" customHeight="1">
      <c r="K472" s="299"/>
    </row>
    <row r="473" ht="15.75" customHeight="1">
      <c r="K473" s="299"/>
    </row>
    <row r="474" ht="15.75" customHeight="1">
      <c r="K474" s="299"/>
    </row>
    <row r="475" ht="15.75" customHeight="1">
      <c r="K475" s="299"/>
    </row>
    <row r="476" ht="15.75" customHeight="1">
      <c r="K476" s="299"/>
    </row>
    <row r="477" ht="15.75" customHeight="1">
      <c r="K477" s="299"/>
    </row>
    <row r="478" ht="15.75" customHeight="1">
      <c r="K478" s="299"/>
    </row>
    <row r="479" ht="15.75" customHeight="1">
      <c r="K479" s="299"/>
    </row>
    <row r="480" ht="15.75" customHeight="1">
      <c r="K480" s="299"/>
    </row>
    <row r="481" ht="15.75" customHeight="1">
      <c r="K481" s="299"/>
    </row>
    <row r="482" ht="15.75" customHeight="1">
      <c r="K482" s="299"/>
    </row>
    <row r="483" ht="15.75" customHeight="1">
      <c r="K483" s="299"/>
    </row>
    <row r="484" ht="15.75" customHeight="1">
      <c r="K484" s="299"/>
    </row>
    <row r="485" ht="15.75" customHeight="1">
      <c r="K485" s="299"/>
    </row>
    <row r="486" ht="15.75" customHeight="1">
      <c r="K486" s="299"/>
    </row>
    <row r="487" ht="15.75" customHeight="1">
      <c r="K487" s="299"/>
    </row>
    <row r="488" ht="15.75" customHeight="1">
      <c r="K488" s="299"/>
    </row>
    <row r="489" ht="15.75" customHeight="1">
      <c r="K489" s="299"/>
    </row>
    <row r="490" ht="15.75" customHeight="1">
      <c r="K490" s="299"/>
    </row>
    <row r="491" ht="15.75" customHeight="1">
      <c r="K491" s="299"/>
    </row>
    <row r="492" ht="15.75" customHeight="1">
      <c r="K492" s="299"/>
    </row>
    <row r="493" ht="15.75" customHeight="1">
      <c r="K493" s="299"/>
    </row>
    <row r="494" ht="15.75" customHeight="1">
      <c r="K494" s="299"/>
    </row>
    <row r="495" ht="15.75" customHeight="1">
      <c r="K495" s="299"/>
    </row>
    <row r="496" ht="15.75" customHeight="1">
      <c r="K496" s="299"/>
    </row>
    <row r="497" ht="15.75" customHeight="1">
      <c r="K497" s="299"/>
    </row>
    <row r="498" ht="15.75" customHeight="1">
      <c r="K498" s="299"/>
    </row>
    <row r="499" ht="15.75" customHeight="1">
      <c r="K499" s="299"/>
    </row>
    <row r="500" ht="15.75" customHeight="1">
      <c r="K500" s="299"/>
    </row>
    <row r="501" ht="15.75" customHeight="1">
      <c r="K501" s="299"/>
    </row>
    <row r="502" ht="15.75" customHeight="1">
      <c r="K502" s="299"/>
    </row>
    <row r="503" ht="15.75" customHeight="1">
      <c r="K503" s="299"/>
    </row>
    <row r="504" ht="15.75" customHeight="1">
      <c r="K504" s="299"/>
    </row>
    <row r="505" ht="15.75" customHeight="1">
      <c r="K505" s="299"/>
    </row>
    <row r="506" ht="15.75" customHeight="1">
      <c r="K506" s="299"/>
    </row>
    <row r="507" ht="15.75" customHeight="1">
      <c r="K507" s="299"/>
    </row>
    <row r="508" ht="15.75" customHeight="1">
      <c r="K508" s="299"/>
    </row>
    <row r="509" ht="15.75" customHeight="1">
      <c r="K509" s="299"/>
    </row>
    <row r="510" ht="15.75" customHeight="1">
      <c r="K510" s="299"/>
    </row>
    <row r="511" ht="15.75" customHeight="1">
      <c r="K511" s="299"/>
    </row>
    <row r="512" ht="15.75" customHeight="1">
      <c r="K512" s="299"/>
    </row>
    <row r="513" ht="15.75" customHeight="1">
      <c r="K513" s="299"/>
    </row>
    <row r="514" ht="15.75" customHeight="1">
      <c r="K514" s="299"/>
    </row>
    <row r="515" ht="15.75" customHeight="1">
      <c r="K515" s="299"/>
    </row>
    <row r="516" ht="15.75" customHeight="1">
      <c r="K516" s="299"/>
    </row>
    <row r="517" ht="15.75" customHeight="1">
      <c r="K517" s="299"/>
    </row>
    <row r="518" ht="15.75" customHeight="1">
      <c r="K518" s="299"/>
    </row>
    <row r="519" ht="15.75" customHeight="1">
      <c r="K519" s="299"/>
    </row>
    <row r="520" ht="15.75" customHeight="1">
      <c r="K520" s="299"/>
    </row>
    <row r="521" ht="15.75" customHeight="1">
      <c r="K521" s="299"/>
    </row>
    <row r="522" ht="15.75" customHeight="1">
      <c r="K522" s="299"/>
    </row>
    <row r="523" ht="15.75" customHeight="1">
      <c r="K523" s="299"/>
    </row>
    <row r="524" ht="15.75" customHeight="1">
      <c r="K524" s="299"/>
    </row>
    <row r="525" ht="15.75" customHeight="1">
      <c r="K525" s="299"/>
    </row>
    <row r="526" ht="15.75" customHeight="1">
      <c r="K526" s="299"/>
    </row>
    <row r="527" ht="15.75" customHeight="1">
      <c r="K527" s="299"/>
    </row>
    <row r="528" ht="15.75" customHeight="1">
      <c r="K528" s="299"/>
    </row>
    <row r="529" ht="15.75" customHeight="1">
      <c r="K529" s="299"/>
    </row>
    <row r="530" ht="15.75" customHeight="1">
      <c r="K530" s="299"/>
    </row>
    <row r="531" ht="15.75" customHeight="1">
      <c r="K531" s="299"/>
    </row>
    <row r="532" ht="15.75" customHeight="1">
      <c r="K532" s="299"/>
    </row>
    <row r="533" ht="15.75" customHeight="1">
      <c r="K533" s="299"/>
    </row>
    <row r="534" ht="15.75" customHeight="1">
      <c r="K534" s="299"/>
    </row>
    <row r="535" ht="15.75" customHeight="1">
      <c r="K535" s="299"/>
    </row>
    <row r="536" ht="15.75" customHeight="1">
      <c r="K536" s="299"/>
    </row>
    <row r="537" ht="15.75" customHeight="1">
      <c r="K537" s="299"/>
    </row>
    <row r="538" ht="15.75" customHeight="1">
      <c r="K538" s="299"/>
    </row>
    <row r="539" ht="15.75" customHeight="1">
      <c r="K539" s="299"/>
    </row>
    <row r="540" ht="15.75" customHeight="1">
      <c r="K540" s="299"/>
    </row>
    <row r="541" ht="15.75" customHeight="1">
      <c r="K541" s="299"/>
    </row>
    <row r="542" ht="15.75" customHeight="1">
      <c r="K542" s="299"/>
    </row>
    <row r="543" ht="15.75" customHeight="1">
      <c r="K543" s="299"/>
    </row>
    <row r="544" ht="15.75" customHeight="1">
      <c r="K544" s="299"/>
    </row>
    <row r="545" ht="15.75" customHeight="1">
      <c r="K545" s="299"/>
    </row>
    <row r="546" ht="15.75" customHeight="1">
      <c r="K546" s="299"/>
    </row>
    <row r="547" ht="15.75" customHeight="1">
      <c r="K547" s="299"/>
    </row>
    <row r="548" ht="15.75" customHeight="1">
      <c r="K548" s="299"/>
    </row>
    <row r="549" ht="15.75" customHeight="1">
      <c r="K549" s="299"/>
    </row>
    <row r="550" ht="15.75" customHeight="1">
      <c r="K550" s="299"/>
    </row>
    <row r="551" ht="15.75" customHeight="1">
      <c r="K551" s="299"/>
    </row>
    <row r="552" ht="15.75" customHeight="1">
      <c r="K552" s="299"/>
    </row>
    <row r="553" ht="15.75" customHeight="1">
      <c r="K553" s="299"/>
    </row>
    <row r="554" ht="15.75" customHeight="1">
      <c r="K554" s="299"/>
    </row>
    <row r="555" ht="15.75" customHeight="1">
      <c r="K555" s="299"/>
    </row>
    <row r="556" ht="15.75" customHeight="1">
      <c r="K556" s="299"/>
    </row>
    <row r="557" ht="15.75" customHeight="1">
      <c r="K557" s="299"/>
    </row>
    <row r="558" ht="15.75" customHeight="1">
      <c r="K558" s="299"/>
    </row>
    <row r="559" ht="15.75" customHeight="1">
      <c r="K559" s="299"/>
    </row>
    <row r="560" ht="15.75" customHeight="1">
      <c r="K560" s="299"/>
    </row>
    <row r="561" ht="15.75" customHeight="1">
      <c r="K561" s="299"/>
    </row>
    <row r="562" ht="15.75" customHeight="1">
      <c r="K562" s="299"/>
    </row>
    <row r="563" ht="15.75" customHeight="1">
      <c r="K563" s="299"/>
    </row>
    <row r="564" ht="15.75" customHeight="1">
      <c r="K564" s="299"/>
    </row>
    <row r="565" ht="15.75" customHeight="1">
      <c r="K565" s="299"/>
    </row>
    <row r="566" ht="15.75" customHeight="1">
      <c r="K566" s="299"/>
    </row>
    <row r="567" ht="15.75" customHeight="1">
      <c r="K567" s="299"/>
    </row>
    <row r="568" ht="15.75" customHeight="1">
      <c r="K568" s="299"/>
    </row>
    <row r="569" ht="15.75" customHeight="1">
      <c r="K569" s="299"/>
    </row>
    <row r="570" ht="15.75" customHeight="1">
      <c r="K570" s="299"/>
    </row>
    <row r="571" ht="15.75" customHeight="1">
      <c r="K571" s="299"/>
    </row>
    <row r="572" ht="15.75" customHeight="1">
      <c r="K572" s="299"/>
    </row>
    <row r="573" ht="15.75" customHeight="1">
      <c r="K573" s="299"/>
    </row>
    <row r="574" ht="15.75" customHeight="1">
      <c r="K574" s="299"/>
    </row>
    <row r="575" ht="15.75" customHeight="1">
      <c r="K575" s="299"/>
    </row>
    <row r="576" ht="15.75" customHeight="1">
      <c r="K576" s="299"/>
    </row>
    <row r="577" ht="15.75" customHeight="1">
      <c r="K577" s="299"/>
    </row>
    <row r="578" ht="15.75" customHeight="1">
      <c r="K578" s="299"/>
    </row>
    <row r="579" ht="15.75" customHeight="1">
      <c r="K579" s="299"/>
    </row>
    <row r="580" ht="15.75" customHeight="1">
      <c r="K580" s="299"/>
    </row>
    <row r="581" ht="15.75" customHeight="1">
      <c r="K581" s="299"/>
    </row>
    <row r="582" ht="15.75" customHeight="1">
      <c r="K582" s="299"/>
    </row>
    <row r="583" ht="15.75" customHeight="1">
      <c r="K583" s="299"/>
    </row>
    <row r="584" ht="15.75" customHeight="1">
      <c r="K584" s="299"/>
    </row>
    <row r="585" ht="15.75" customHeight="1">
      <c r="K585" s="299"/>
    </row>
    <row r="586" ht="15.75" customHeight="1">
      <c r="K586" s="299"/>
    </row>
    <row r="587" ht="15.75" customHeight="1">
      <c r="K587" s="299"/>
    </row>
    <row r="588" ht="15.75" customHeight="1">
      <c r="K588" s="299"/>
    </row>
    <row r="589" ht="15.75" customHeight="1">
      <c r="K589" s="299"/>
    </row>
    <row r="590" ht="15.75" customHeight="1">
      <c r="K590" s="299"/>
    </row>
    <row r="591" ht="15.75" customHeight="1">
      <c r="K591" s="299"/>
    </row>
    <row r="592" ht="15.75" customHeight="1">
      <c r="K592" s="299"/>
    </row>
    <row r="593" ht="15.75" customHeight="1">
      <c r="K593" s="299"/>
    </row>
    <row r="594" ht="15.75" customHeight="1">
      <c r="K594" s="299"/>
    </row>
    <row r="595" ht="15.75" customHeight="1">
      <c r="K595" s="299"/>
    </row>
    <row r="596" ht="15.75" customHeight="1">
      <c r="K596" s="299"/>
    </row>
    <row r="597" ht="15.75" customHeight="1">
      <c r="K597" s="299"/>
    </row>
    <row r="598" ht="15.75" customHeight="1">
      <c r="K598" s="299"/>
    </row>
    <row r="599" ht="15.75" customHeight="1">
      <c r="K599" s="299"/>
    </row>
    <row r="600" ht="15.75" customHeight="1">
      <c r="K600" s="299"/>
    </row>
    <row r="601" ht="15.75" customHeight="1">
      <c r="K601" s="299"/>
    </row>
    <row r="602" ht="15.75" customHeight="1">
      <c r="K602" s="299"/>
    </row>
    <row r="603" ht="15.75" customHeight="1">
      <c r="K603" s="299"/>
    </row>
    <row r="604" ht="15.75" customHeight="1">
      <c r="K604" s="299"/>
    </row>
    <row r="605" ht="15.75" customHeight="1">
      <c r="K605" s="299"/>
    </row>
    <row r="606" ht="15.75" customHeight="1">
      <c r="K606" s="299"/>
    </row>
    <row r="607" ht="15.75" customHeight="1">
      <c r="K607" s="299"/>
    </row>
    <row r="608" ht="15.75" customHeight="1">
      <c r="K608" s="299"/>
    </row>
    <row r="609" ht="15.75" customHeight="1">
      <c r="K609" s="299"/>
    </row>
    <row r="610" ht="15.75" customHeight="1">
      <c r="K610" s="299"/>
    </row>
    <row r="611" ht="15.75" customHeight="1">
      <c r="K611" s="299"/>
    </row>
    <row r="612" ht="15.75" customHeight="1">
      <c r="K612" s="299"/>
    </row>
    <row r="613" ht="15.75" customHeight="1">
      <c r="K613" s="299"/>
    </row>
    <row r="614" ht="15.75" customHeight="1">
      <c r="K614" s="299"/>
    </row>
    <row r="615" ht="15.75" customHeight="1">
      <c r="K615" s="299"/>
    </row>
    <row r="616" ht="15.75" customHeight="1">
      <c r="K616" s="299"/>
    </row>
    <row r="617" ht="15.75" customHeight="1">
      <c r="K617" s="299"/>
    </row>
    <row r="618" ht="15.75" customHeight="1">
      <c r="K618" s="299"/>
    </row>
    <row r="619" ht="15.75" customHeight="1">
      <c r="K619" s="299"/>
    </row>
    <row r="620" ht="15.75" customHeight="1">
      <c r="K620" s="299"/>
    </row>
    <row r="621" ht="15.75" customHeight="1">
      <c r="K621" s="299"/>
    </row>
    <row r="622" ht="15.75" customHeight="1">
      <c r="K622" s="299"/>
    </row>
    <row r="623" ht="15.75" customHeight="1">
      <c r="K623" s="299"/>
    </row>
    <row r="624" ht="15.75" customHeight="1">
      <c r="K624" s="299"/>
    </row>
    <row r="625" ht="15.75" customHeight="1">
      <c r="K625" s="299"/>
    </row>
    <row r="626" ht="15.75" customHeight="1">
      <c r="K626" s="299"/>
    </row>
    <row r="627" ht="15.75" customHeight="1">
      <c r="K627" s="299"/>
    </row>
    <row r="628" ht="15.75" customHeight="1">
      <c r="K628" s="299"/>
    </row>
    <row r="629" ht="15.75" customHeight="1">
      <c r="K629" s="299"/>
    </row>
    <row r="630" ht="15.75" customHeight="1">
      <c r="K630" s="299"/>
    </row>
    <row r="631" ht="15.75" customHeight="1">
      <c r="K631" s="299"/>
    </row>
    <row r="632" ht="15.75" customHeight="1">
      <c r="K632" s="299"/>
    </row>
    <row r="633" ht="15.75" customHeight="1">
      <c r="K633" s="299"/>
    </row>
    <row r="634" ht="15.75" customHeight="1">
      <c r="K634" s="299"/>
    </row>
    <row r="635" ht="15.75" customHeight="1">
      <c r="K635" s="299"/>
    </row>
    <row r="636" ht="15.75" customHeight="1">
      <c r="K636" s="299"/>
    </row>
    <row r="637" ht="15.75" customHeight="1">
      <c r="K637" s="299"/>
    </row>
    <row r="638" ht="15.75" customHeight="1">
      <c r="K638" s="299"/>
    </row>
    <row r="639" ht="15.75" customHeight="1">
      <c r="K639" s="299"/>
    </row>
    <row r="640" ht="15.75" customHeight="1">
      <c r="K640" s="299"/>
    </row>
    <row r="641" ht="15.75" customHeight="1">
      <c r="K641" s="299"/>
    </row>
    <row r="642" ht="15.75" customHeight="1">
      <c r="K642" s="299"/>
    </row>
    <row r="643" ht="15.75" customHeight="1">
      <c r="K643" s="299"/>
    </row>
    <row r="644" ht="15.75" customHeight="1">
      <c r="K644" s="299"/>
    </row>
    <row r="645" ht="15.75" customHeight="1">
      <c r="K645" s="299"/>
    </row>
    <row r="646" ht="15.75" customHeight="1">
      <c r="K646" s="299"/>
    </row>
    <row r="647" ht="15.75" customHeight="1">
      <c r="K647" s="299"/>
    </row>
    <row r="648" ht="15.75" customHeight="1">
      <c r="K648" s="299"/>
    </row>
    <row r="649" ht="15.75" customHeight="1">
      <c r="K649" s="299"/>
    </row>
    <row r="650" ht="15.75" customHeight="1">
      <c r="K650" s="299"/>
    </row>
    <row r="651" ht="15.75" customHeight="1">
      <c r="K651" s="299"/>
    </row>
    <row r="652" ht="15.75" customHeight="1">
      <c r="K652" s="299"/>
    </row>
    <row r="653" ht="15.75" customHeight="1">
      <c r="K653" s="299"/>
    </row>
    <row r="654" ht="15.75" customHeight="1">
      <c r="K654" s="299"/>
    </row>
    <row r="655" ht="15.75" customHeight="1">
      <c r="K655" s="299"/>
    </row>
    <row r="656" ht="15.75" customHeight="1">
      <c r="K656" s="299"/>
    </row>
    <row r="657" ht="15.75" customHeight="1">
      <c r="K657" s="299"/>
    </row>
    <row r="658" ht="15.75" customHeight="1">
      <c r="K658" s="299"/>
    </row>
    <row r="659" ht="15.75" customHeight="1">
      <c r="K659" s="299"/>
    </row>
    <row r="660" ht="15.75" customHeight="1">
      <c r="K660" s="299"/>
    </row>
    <row r="661" ht="15.75" customHeight="1">
      <c r="K661" s="299"/>
    </row>
    <row r="662" ht="15.75" customHeight="1">
      <c r="K662" s="299"/>
    </row>
    <row r="663" ht="15.75" customHeight="1">
      <c r="K663" s="299"/>
    </row>
    <row r="664" ht="15.75" customHeight="1">
      <c r="K664" s="299"/>
    </row>
    <row r="665" ht="15.75" customHeight="1">
      <c r="K665" s="299"/>
    </row>
    <row r="666" ht="15.75" customHeight="1">
      <c r="K666" s="299"/>
    </row>
    <row r="667" ht="15.75" customHeight="1">
      <c r="K667" s="299"/>
    </row>
    <row r="668" ht="15.75" customHeight="1">
      <c r="K668" s="299"/>
    </row>
    <row r="669" ht="15.75" customHeight="1">
      <c r="K669" s="299"/>
    </row>
    <row r="670" ht="15.75" customHeight="1">
      <c r="K670" s="299"/>
    </row>
    <row r="671" ht="15.75" customHeight="1">
      <c r="K671" s="299"/>
    </row>
    <row r="672" ht="15.75" customHeight="1">
      <c r="K672" s="299"/>
    </row>
    <row r="673" ht="15.75" customHeight="1">
      <c r="K673" s="299"/>
    </row>
    <row r="674" ht="15.75" customHeight="1">
      <c r="K674" s="299"/>
    </row>
    <row r="675" ht="15.75" customHeight="1">
      <c r="K675" s="299"/>
    </row>
    <row r="676" ht="15.75" customHeight="1">
      <c r="K676" s="299"/>
    </row>
    <row r="677" ht="15.75" customHeight="1">
      <c r="K677" s="299"/>
    </row>
    <row r="678" ht="15.75" customHeight="1">
      <c r="K678" s="299"/>
    </row>
    <row r="679" ht="15.75" customHeight="1">
      <c r="K679" s="299"/>
    </row>
    <row r="680" ht="15.75" customHeight="1">
      <c r="K680" s="299"/>
    </row>
    <row r="681" ht="15.75" customHeight="1">
      <c r="K681" s="299"/>
    </row>
    <row r="682" ht="15.75" customHeight="1">
      <c r="K682" s="299"/>
    </row>
    <row r="683" ht="15.75" customHeight="1">
      <c r="K683" s="299"/>
    </row>
    <row r="684" ht="15.75" customHeight="1">
      <c r="K684" s="299"/>
    </row>
    <row r="685" ht="15.75" customHeight="1">
      <c r="K685" s="299"/>
    </row>
    <row r="686" ht="15.75" customHeight="1">
      <c r="K686" s="299"/>
    </row>
    <row r="687" ht="15.75" customHeight="1">
      <c r="K687" s="299"/>
    </row>
    <row r="688" ht="15.75" customHeight="1">
      <c r="K688" s="299"/>
    </row>
    <row r="689" ht="15.75" customHeight="1">
      <c r="K689" s="299"/>
    </row>
    <row r="690" ht="15.75" customHeight="1">
      <c r="K690" s="299"/>
    </row>
    <row r="691" ht="15.75" customHeight="1">
      <c r="K691" s="299"/>
    </row>
    <row r="692" ht="15.75" customHeight="1">
      <c r="K692" s="299"/>
    </row>
    <row r="693" ht="15.75" customHeight="1">
      <c r="K693" s="299"/>
    </row>
    <row r="694" ht="15.75" customHeight="1">
      <c r="K694" s="299"/>
    </row>
    <row r="695" ht="15.75" customHeight="1">
      <c r="K695" s="299"/>
    </row>
    <row r="696" ht="15.75" customHeight="1">
      <c r="K696" s="299"/>
    </row>
    <row r="697" ht="15.75" customHeight="1">
      <c r="K697" s="299"/>
    </row>
    <row r="698" ht="15.75" customHeight="1">
      <c r="K698" s="299"/>
    </row>
    <row r="699" ht="15.75" customHeight="1">
      <c r="K699" s="299"/>
    </row>
    <row r="700" ht="15.75" customHeight="1">
      <c r="K700" s="299"/>
    </row>
    <row r="701" ht="15.75" customHeight="1">
      <c r="K701" s="299"/>
    </row>
    <row r="702" ht="15.75" customHeight="1">
      <c r="K702" s="299"/>
    </row>
    <row r="703" ht="15.75" customHeight="1">
      <c r="K703" s="299"/>
    </row>
    <row r="704" ht="15.75" customHeight="1">
      <c r="K704" s="299"/>
    </row>
    <row r="705" ht="15.75" customHeight="1">
      <c r="K705" s="299"/>
    </row>
    <row r="706" ht="15.75" customHeight="1">
      <c r="K706" s="299"/>
    </row>
    <row r="707" ht="15.75" customHeight="1">
      <c r="K707" s="299"/>
    </row>
    <row r="708" ht="15.75" customHeight="1">
      <c r="K708" s="299"/>
    </row>
    <row r="709" ht="15.75" customHeight="1">
      <c r="K709" s="299"/>
    </row>
    <row r="710" ht="15.75" customHeight="1">
      <c r="K710" s="299"/>
    </row>
    <row r="711" ht="15.75" customHeight="1">
      <c r="K711" s="299"/>
    </row>
    <row r="712" ht="15.75" customHeight="1">
      <c r="K712" s="299"/>
    </row>
    <row r="713" ht="15.75" customHeight="1">
      <c r="K713" s="299"/>
    </row>
    <row r="714" ht="15.75" customHeight="1">
      <c r="K714" s="299"/>
    </row>
    <row r="715" ht="15.75" customHeight="1">
      <c r="K715" s="299"/>
    </row>
    <row r="716" ht="15.75" customHeight="1">
      <c r="K716" s="299"/>
    </row>
    <row r="717" ht="15.75" customHeight="1">
      <c r="K717" s="299"/>
    </row>
    <row r="718" ht="15.75" customHeight="1">
      <c r="K718" s="299"/>
    </row>
    <row r="719" ht="15.75" customHeight="1">
      <c r="K719" s="299"/>
    </row>
    <row r="720" ht="15.75" customHeight="1">
      <c r="K720" s="299"/>
    </row>
    <row r="721" ht="15.75" customHeight="1">
      <c r="K721" s="299"/>
    </row>
    <row r="722" ht="15.75" customHeight="1">
      <c r="K722" s="299"/>
    </row>
    <row r="723" ht="15.75" customHeight="1">
      <c r="K723" s="299"/>
    </row>
    <row r="724" ht="15.75" customHeight="1">
      <c r="K724" s="299"/>
    </row>
    <row r="725" ht="15.75" customHeight="1">
      <c r="K725" s="299"/>
    </row>
    <row r="726" ht="15.75" customHeight="1">
      <c r="K726" s="299"/>
    </row>
    <row r="727" ht="15.75" customHeight="1">
      <c r="K727" s="299"/>
    </row>
    <row r="728" ht="15.75" customHeight="1">
      <c r="K728" s="299"/>
    </row>
    <row r="729" ht="15.75" customHeight="1">
      <c r="K729" s="299"/>
    </row>
    <row r="730" ht="15.75" customHeight="1">
      <c r="K730" s="299"/>
    </row>
    <row r="731" ht="15.75" customHeight="1">
      <c r="K731" s="299"/>
    </row>
    <row r="732" ht="15.75" customHeight="1">
      <c r="K732" s="299"/>
    </row>
    <row r="733" ht="15.75" customHeight="1">
      <c r="K733" s="299"/>
    </row>
    <row r="734" ht="15.75" customHeight="1">
      <c r="K734" s="299"/>
    </row>
    <row r="735" ht="15.75" customHeight="1">
      <c r="K735" s="299"/>
    </row>
    <row r="736" ht="15.75" customHeight="1">
      <c r="K736" s="299"/>
    </row>
    <row r="737" ht="15.75" customHeight="1">
      <c r="K737" s="299"/>
    </row>
    <row r="738" ht="15.75" customHeight="1">
      <c r="K738" s="299"/>
    </row>
    <row r="739" ht="15.75" customHeight="1">
      <c r="K739" s="299"/>
    </row>
    <row r="740" ht="15.75" customHeight="1">
      <c r="K740" s="299"/>
    </row>
    <row r="741" ht="15.75" customHeight="1">
      <c r="K741" s="299"/>
    </row>
    <row r="742" ht="15.75" customHeight="1">
      <c r="K742" s="299"/>
    </row>
    <row r="743" ht="15.75" customHeight="1">
      <c r="K743" s="299"/>
    </row>
    <row r="744" ht="15.75" customHeight="1">
      <c r="K744" s="299"/>
    </row>
    <row r="745" ht="15.75" customHeight="1">
      <c r="K745" s="299"/>
    </row>
    <row r="746" ht="15.75" customHeight="1">
      <c r="K746" s="299"/>
    </row>
    <row r="747" ht="15.75" customHeight="1">
      <c r="K747" s="299"/>
    </row>
    <row r="748" ht="15.75" customHeight="1">
      <c r="K748" s="299"/>
    </row>
    <row r="749" ht="15.75" customHeight="1">
      <c r="K749" s="299"/>
    </row>
    <row r="750" ht="15.75" customHeight="1">
      <c r="K750" s="299"/>
    </row>
    <row r="751" ht="15.75" customHeight="1">
      <c r="K751" s="299"/>
    </row>
    <row r="752" ht="15.75" customHeight="1">
      <c r="K752" s="299"/>
    </row>
    <row r="753" ht="15.75" customHeight="1">
      <c r="K753" s="299"/>
    </row>
    <row r="754" ht="15.75" customHeight="1">
      <c r="K754" s="299"/>
    </row>
    <row r="755" ht="15.75" customHeight="1">
      <c r="K755" s="299"/>
    </row>
    <row r="756" ht="15.75" customHeight="1">
      <c r="K756" s="299"/>
    </row>
    <row r="757" ht="15.75" customHeight="1">
      <c r="K757" s="299"/>
    </row>
    <row r="758" ht="15.75" customHeight="1">
      <c r="K758" s="299"/>
    </row>
    <row r="759" ht="15.75" customHeight="1">
      <c r="K759" s="299"/>
    </row>
    <row r="760" ht="15.75" customHeight="1">
      <c r="K760" s="299"/>
    </row>
    <row r="761" ht="15.75" customHeight="1">
      <c r="K761" s="299"/>
    </row>
    <row r="762" ht="15.75" customHeight="1">
      <c r="K762" s="299"/>
    </row>
    <row r="763" ht="15.75" customHeight="1">
      <c r="K763" s="299"/>
    </row>
    <row r="764" ht="15.75" customHeight="1">
      <c r="K764" s="299"/>
    </row>
    <row r="765" ht="15.75" customHeight="1">
      <c r="K765" s="299"/>
    </row>
    <row r="766" ht="15.75" customHeight="1">
      <c r="K766" s="299"/>
    </row>
    <row r="767" ht="15.75" customHeight="1">
      <c r="K767" s="299"/>
    </row>
    <row r="768" ht="15.75" customHeight="1">
      <c r="K768" s="299"/>
    </row>
    <row r="769" ht="15.75" customHeight="1">
      <c r="K769" s="299"/>
    </row>
    <row r="770" ht="15.75" customHeight="1">
      <c r="K770" s="299"/>
    </row>
    <row r="771" ht="15.75" customHeight="1">
      <c r="K771" s="299"/>
    </row>
    <row r="772" ht="15.75" customHeight="1">
      <c r="K772" s="299"/>
    </row>
    <row r="773" ht="15.75" customHeight="1">
      <c r="K773" s="299"/>
    </row>
    <row r="774" ht="15.75" customHeight="1">
      <c r="K774" s="299"/>
    </row>
    <row r="775" ht="15.75" customHeight="1">
      <c r="K775" s="299"/>
    </row>
    <row r="776" ht="15.75" customHeight="1">
      <c r="K776" s="299"/>
    </row>
    <row r="777" ht="15.75" customHeight="1">
      <c r="K777" s="299"/>
    </row>
    <row r="778" ht="15.75" customHeight="1">
      <c r="K778" s="299"/>
    </row>
    <row r="779" ht="15.75" customHeight="1">
      <c r="K779" s="299"/>
    </row>
    <row r="780" ht="15.75" customHeight="1">
      <c r="K780" s="299"/>
    </row>
    <row r="781" ht="15.75" customHeight="1">
      <c r="K781" s="299"/>
    </row>
    <row r="782" ht="15.75" customHeight="1">
      <c r="K782" s="299"/>
    </row>
    <row r="783" ht="15.75" customHeight="1">
      <c r="K783" s="299"/>
    </row>
    <row r="784" ht="15.75" customHeight="1">
      <c r="K784" s="299"/>
    </row>
    <row r="785" ht="15.75" customHeight="1">
      <c r="K785" s="299"/>
    </row>
    <row r="786" ht="15.75" customHeight="1">
      <c r="K786" s="299"/>
    </row>
    <row r="787" ht="15.75" customHeight="1">
      <c r="K787" s="299"/>
    </row>
    <row r="788" ht="15.75" customHeight="1">
      <c r="K788" s="299"/>
    </row>
    <row r="789" ht="15.75" customHeight="1">
      <c r="K789" s="299"/>
    </row>
    <row r="790" ht="15.75" customHeight="1">
      <c r="K790" s="299"/>
    </row>
    <row r="791" ht="15.75" customHeight="1">
      <c r="K791" s="299"/>
    </row>
    <row r="792" ht="15.75" customHeight="1">
      <c r="K792" s="299"/>
    </row>
    <row r="793" ht="15.75" customHeight="1">
      <c r="K793" s="299"/>
    </row>
    <row r="794" ht="15.75" customHeight="1">
      <c r="K794" s="299"/>
    </row>
    <row r="795" ht="15.75" customHeight="1">
      <c r="K795" s="299"/>
    </row>
    <row r="796" ht="15.75" customHeight="1">
      <c r="K796" s="299"/>
    </row>
    <row r="797" ht="15.75" customHeight="1">
      <c r="K797" s="299"/>
    </row>
    <row r="798" ht="15.75" customHeight="1">
      <c r="K798" s="299"/>
    </row>
    <row r="799" ht="15.75" customHeight="1">
      <c r="K799" s="299"/>
    </row>
    <row r="800" ht="15.75" customHeight="1">
      <c r="K800" s="299"/>
    </row>
    <row r="801" ht="15.75" customHeight="1">
      <c r="K801" s="299"/>
    </row>
    <row r="802" ht="15.75" customHeight="1">
      <c r="K802" s="299"/>
    </row>
    <row r="803" ht="15.75" customHeight="1">
      <c r="K803" s="299"/>
    </row>
    <row r="804" ht="15.75" customHeight="1">
      <c r="K804" s="299"/>
    </row>
    <row r="805" ht="15.75" customHeight="1">
      <c r="K805" s="299"/>
    </row>
    <row r="806" ht="15.75" customHeight="1">
      <c r="K806" s="299"/>
    </row>
    <row r="807" ht="15.75" customHeight="1">
      <c r="K807" s="299"/>
    </row>
    <row r="808" ht="15.75" customHeight="1">
      <c r="K808" s="299"/>
    </row>
    <row r="809" ht="15.75" customHeight="1">
      <c r="K809" s="299"/>
    </row>
    <row r="810" ht="15.75" customHeight="1">
      <c r="K810" s="299"/>
    </row>
    <row r="811" ht="15.75" customHeight="1">
      <c r="K811" s="299"/>
    </row>
    <row r="812" ht="15.75" customHeight="1">
      <c r="K812" s="299"/>
    </row>
    <row r="813" ht="15.75" customHeight="1">
      <c r="K813" s="299"/>
    </row>
    <row r="814" ht="15.75" customHeight="1">
      <c r="K814" s="299"/>
    </row>
    <row r="815" ht="15.75" customHeight="1">
      <c r="K815" s="299"/>
    </row>
    <row r="816" ht="15.75" customHeight="1">
      <c r="K816" s="299"/>
    </row>
    <row r="817" ht="15.75" customHeight="1">
      <c r="K817" s="299"/>
    </row>
    <row r="818" ht="15.75" customHeight="1">
      <c r="K818" s="299"/>
    </row>
    <row r="819" ht="15.75" customHeight="1">
      <c r="K819" s="299"/>
    </row>
    <row r="820" ht="15.75" customHeight="1">
      <c r="K820" s="299"/>
    </row>
    <row r="821" ht="15.75" customHeight="1">
      <c r="K821" s="299"/>
    </row>
    <row r="822" ht="15.75" customHeight="1">
      <c r="K822" s="299"/>
    </row>
    <row r="823" ht="15.75" customHeight="1">
      <c r="K823" s="299"/>
    </row>
    <row r="824" ht="15.75" customHeight="1">
      <c r="K824" s="299"/>
    </row>
    <row r="825" ht="15.75" customHeight="1">
      <c r="K825" s="299"/>
    </row>
    <row r="826" ht="15.75" customHeight="1">
      <c r="K826" s="299"/>
    </row>
    <row r="827" ht="15.75" customHeight="1">
      <c r="K827" s="299"/>
    </row>
    <row r="828" ht="15.75" customHeight="1">
      <c r="K828" s="299"/>
    </row>
    <row r="829" ht="15.75" customHeight="1">
      <c r="K829" s="299"/>
    </row>
    <row r="830" ht="15.75" customHeight="1">
      <c r="K830" s="299"/>
    </row>
    <row r="831" ht="15.75" customHeight="1">
      <c r="K831" s="299"/>
    </row>
    <row r="832" ht="15.75" customHeight="1">
      <c r="K832" s="299"/>
    </row>
    <row r="833" ht="15.75" customHeight="1">
      <c r="K833" s="299"/>
    </row>
    <row r="834" ht="15.75" customHeight="1">
      <c r="K834" s="299"/>
    </row>
    <row r="835" ht="15.75" customHeight="1">
      <c r="K835" s="299"/>
    </row>
    <row r="836" ht="15.75" customHeight="1">
      <c r="K836" s="299"/>
    </row>
    <row r="837" ht="15.75" customHeight="1">
      <c r="K837" s="299"/>
    </row>
    <row r="838" ht="15.75" customHeight="1">
      <c r="K838" s="299"/>
    </row>
    <row r="839" ht="15.75" customHeight="1">
      <c r="K839" s="299"/>
    </row>
    <row r="840" ht="15.75" customHeight="1">
      <c r="K840" s="299"/>
    </row>
    <row r="841" ht="15.75" customHeight="1">
      <c r="K841" s="299"/>
    </row>
    <row r="842" ht="15.75" customHeight="1">
      <c r="K842" s="299"/>
    </row>
    <row r="843" ht="15.75" customHeight="1">
      <c r="K843" s="299"/>
    </row>
    <row r="844" ht="15.75" customHeight="1">
      <c r="K844" s="299"/>
    </row>
    <row r="845" ht="15.75" customHeight="1">
      <c r="K845" s="299"/>
    </row>
    <row r="846" ht="15.75" customHeight="1">
      <c r="K846" s="299"/>
    </row>
    <row r="847" ht="15.75" customHeight="1">
      <c r="K847" s="299"/>
    </row>
    <row r="848" ht="15.75" customHeight="1">
      <c r="K848" s="299"/>
    </row>
    <row r="849" ht="15.75" customHeight="1">
      <c r="K849" s="299"/>
    </row>
    <row r="850" ht="15.75" customHeight="1">
      <c r="K850" s="299"/>
    </row>
    <row r="851" ht="15.75" customHeight="1">
      <c r="K851" s="299"/>
    </row>
    <row r="852" ht="15.75" customHeight="1">
      <c r="K852" s="299"/>
    </row>
    <row r="853" ht="15.75" customHeight="1">
      <c r="K853" s="299"/>
    </row>
    <row r="854" ht="15.75" customHeight="1">
      <c r="K854" s="299"/>
    </row>
    <row r="855" ht="15.75" customHeight="1">
      <c r="K855" s="299"/>
    </row>
    <row r="856" ht="15.75" customHeight="1">
      <c r="K856" s="299"/>
    </row>
    <row r="857" ht="15.75" customHeight="1">
      <c r="K857" s="299"/>
    </row>
    <row r="858" ht="15.75" customHeight="1">
      <c r="K858" s="299"/>
    </row>
    <row r="859" ht="15.75" customHeight="1">
      <c r="K859" s="299"/>
    </row>
    <row r="860" ht="15.75" customHeight="1">
      <c r="K860" s="299"/>
    </row>
    <row r="861" ht="15.75" customHeight="1">
      <c r="K861" s="299"/>
    </row>
    <row r="862" ht="15.75" customHeight="1">
      <c r="K862" s="299"/>
    </row>
    <row r="863" ht="15.75" customHeight="1">
      <c r="K863" s="299"/>
    </row>
    <row r="864" ht="15.75" customHeight="1">
      <c r="K864" s="299"/>
    </row>
    <row r="865" ht="15.75" customHeight="1">
      <c r="K865" s="299"/>
    </row>
    <row r="866" ht="15.75" customHeight="1">
      <c r="K866" s="299"/>
    </row>
    <row r="867" ht="15.75" customHeight="1">
      <c r="K867" s="299"/>
    </row>
    <row r="868" ht="15.75" customHeight="1">
      <c r="K868" s="299"/>
    </row>
    <row r="869" ht="15.75" customHeight="1">
      <c r="K869" s="299"/>
    </row>
    <row r="870" ht="15.75" customHeight="1">
      <c r="K870" s="299"/>
    </row>
    <row r="871" ht="15.75" customHeight="1">
      <c r="K871" s="299"/>
    </row>
    <row r="872" ht="15.75" customHeight="1">
      <c r="K872" s="299"/>
    </row>
    <row r="873" ht="15.75" customHeight="1">
      <c r="K873" s="299"/>
    </row>
    <row r="874" ht="15.75" customHeight="1">
      <c r="K874" s="299"/>
    </row>
    <row r="875" ht="15.75" customHeight="1">
      <c r="K875" s="299"/>
    </row>
    <row r="876" ht="15.75" customHeight="1">
      <c r="K876" s="299"/>
    </row>
    <row r="877" ht="15.75" customHeight="1">
      <c r="K877" s="299"/>
    </row>
    <row r="878" ht="15.75" customHeight="1">
      <c r="K878" s="299"/>
    </row>
    <row r="879" ht="15.75" customHeight="1">
      <c r="K879" s="299"/>
    </row>
    <row r="880" ht="15.75" customHeight="1">
      <c r="K880" s="299"/>
    </row>
    <row r="881" ht="15.75" customHeight="1">
      <c r="K881" s="299"/>
    </row>
    <row r="882" ht="15.75" customHeight="1">
      <c r="K882" s="299"/>
    </row>
    <row r="883" ht="15.75" customHeight="1">
      <c r="K883" s="299"/>
    </row>
    <row r="884" ht="15.75" customHeight="1">
      <c r="K884" s="299"/>
    </row>
    <row r="885" ht="15.75" customHeight="1">
      <c r="K885" s="299"/>
    </row>
    <row r="886" ht="15.75" customHeight="1">
      <c r="K886" s="299"/>
    </row>
    <row r="887" ht="15.75" customHeight="1">
      <c r="K887" s="299"/>
    </row>
    <row r="888" ht="15.75" customHeight="1">
      <c r="K888" s="299"/>
    </row>
    <row r="889" ht="15.75" customHeight="1">
      <c r="K889" s="299"/>
    </row>
    <row r="890" ht="15.75" customHeight="1">
      <c r="K890" s="299"/>
    </row>
    <row r="891" ht="15.75" customHeight="1">
      <c r="K891" s="299"/>
    </row>
    <row r="892" ht="15.75" customHeight="1">
      <c r="K892" s="299"/>
    </row>
    <row r="893" ht="15.75" customHeight="1">
      <c r="K893" s="299"/>
    </row>
    <row r="894" ht="15.75" customHeight="1">
      <c r="K894" s="299"/>
    </row>
    <row r="895" ht="15.75" customHeight="1">
      <c r="K895" s="299"/>
    </row>
    <row r="896" ht="15.75" customHeight="1">
      <c r="K896" s="299"/>
    </row>
    <row r="897" ht="15.75" customHeight="1">
      <c r="K897" s="299"/>
    </row>
    <row r="898" ht="15.75" customHeight="1">
      <c r="K898" s="299"/>
    </row>
    <row r="899" ht="15.75" customHeight="1">
      <c r="K899" s="299"/>
    </row>
    <row r="900" ht="15.75" customHeight="1">
      <c r="K900" s="299"/>
    </row>
    <row r="901" ht="15.75" customHeight="1">
      <c r="K901" s="299"/>
    </row>
    <row r="902" ht="15.75" customHeight="1">
      <c r="K902" s="299"/>
    </row>
    <row r="903" ht="15.75" customHeight="1">
      <c r="K903" s="299"/>
    </row>
    <row r="904" ht="15.75" customHeight="1">
      <c r="K904" s="299"/>
    </row>
    <row r="905" ht="15.75" customHeight="1">
      <c r="K905" s="299"/>
    </row>
    <row r="906" ht="15.75" customHeight="1">
      <c r="K906" s="299"/>
    </row>
    <row r="907" ht="15.75" customHeight="1">
      <c r="K907" s="299"/>
    </row>
    <row r="908" ht="15.75" customHeight="1">
      <c r="K908" s="299"/>
    </row>
    <row r="909" ht="15.75" customHeight="1">
      <c r="K909" s="299"/>
    </row>
    <row r="910" ht="15.75" customHeight="1">
      <c r="K910" s="299"/>
    </row>
    <row r="911" ht="15.75" customHeight="1">
      <c r="K911" s="299"/>
    </row>
    <row r="912" ht="15.75" customHeight="1">
      <c r="K912" s="299"/>
    </row>
    <row r="913" ht="15.75" customHeight="1">
      <c r="K913" s="299"/>
    </row>
    <row r="914" ht="15.75" customHeight="1">
      <c r="K914" s="299"/>
    </row>
    <row r="915" ht="15.75" customHeight="1">
      <c r="K915" s="299"/>
    </row>
    <row r="916" ht="15.75" customHeight="1">
      <c r="K916" s="299"/>
    </row>
    <row r="917" ht="15.75" customHeight="1">
      <c r="K917" s="299"/>
    </row>
    <row r="918" ht="15.75" customHeight="1">
      <c r="K918" s="299"/>
    </row>
    <row r="919" ht="15.75" customHeight="1">
      <c r="K919" s="299"/>
    </row>
    <row r="920" ht="15.75" customHeight="1">
      <c r="K920" s="299"/>
    </row>
    <row r="921" ht="15.75" customHeight="1">
      <c r="K921" s="299"/>
    </row>
    <row r="922" ht="15.75" customHeight="1">
      <c r="K922" s="299"/>
    </row>
    <row r="923" ht="15.75" customHeight="1">
      <c r="K923" s="299"/>
    </row>
    <row r="924" ht="15.75" customHeight="1">
      <c r="K924" s="299"/>
    </row>
    <row r="925" ht="15.75" customHeight="1">
      <c r="K925" s="299"/>
    </row>
    <row r="926" ht="15.75" customHeight="1">
      <c r="K926" s="299"/>
    </row>
    <row r="927" ht="15.75" customHeight="1">
      <c r="K927" s="299"/>
    </row>
    <row r="928" ht="15.75" customHeight="1">
      <c r="K928" s="299"/>
    </row>
    <row r="929" ht="15.75" customHeight="1">
      <c r="K929" s="299"/>
    </row>
    <row r="930" ht="15.75" customHeight="1">
      <c r="K930" s="299"/>
    </row>
    <row r="931" ht="15.75" customHeight="1">
      <c r="K931" s="299"/>
    </row>
    <row r="932" ht="15.75" customHeight="1">
      <c r="K932" s="299"/>
    </row>
    <row r="933" ht="15.75" customHeight="1">
      <c r="K933" s="299"/>
    </row>
    <row r="934" ht="15.75" customHeight="1">
      <c r="K934" s="299"/>
    </row>
    <row r="935" ht="15.75" customHeight="1">
      <c r="K935" s="299"/>
    </row>
    <row r="936" ht="15.75" customHeight="1">
      <c r="K936" s="299"/>
    </row>
    <row r="937" ht="15.75" customHeight="1">
      <c r="K937" s="299"/>
    </row>
    <row r="938" ht="15.75" customHeight="1">
      <c r="K938" s="299"/>
    </row>
    <row r="939" ht="15.75" customHeight="1">
      <c r="K939" s="299"/>
    </row>
    <row r="940" ht="15.75" customHeight="1">
      <c r="K940" s="299"/>
    </row>
    <row r="941" ht="15.75" customHeight="1">
      <c r="K941" s="299"/>
    </row>
    <row r="942" ht="15.75" customHeight="1">
      <c r="K942" s="299"/>
    </row>
    <row r="943" ht="15.75" customHeight="1">
      <c r="K943" s="299"/>
    </row>
    <row r="944" ht="15.75" customHeight="1">
      <c r="K944" s="299"/>
    </row>
    <row r="945" ht="15.75" customHeight="1">
      <c r="K945" s="299"/>
    </row>
    <row r="946" ht="15.75" customHeight="1">
      <c r="K946" s="299"/>
    </row>
    <row r="947" ht="15.75" customHeight="1">
      <c r="K947" s="299"/>
    </row>
    <row r="948" ht="15.75" customHeight="1">
      <c r="K948" s="299"/>
    </row>
    <row r="949" ht="15.75" customHeight="1">
      <c r="K949" s="299"/>
    </row>
    <row r="950" ht="15.75" customHeight="1">
      <c r="K950" s="299"/>
    </row>
    <row r="951" ht="15.75" customHeight="1">
      <c r="K951" s="299"/>
    </row>
    <row r="952" ht="15.75" customHeight="1">
      <c r="K952" s="299"/>
    </row>
    <row r="953" ht="15.75" customHeight="1">
      <c r="K953" s="299"/>
    </row>
    <row r="954" ht="15.75" customHeight="1">
      <c r="K954" s="299"/>
    </row>
    <row r="955" ht="15.75" customHeight="1">
      <c r="K955" s="299"/>
    </row>
    <row r="956" ht="15.75" customHeight="1">
      <c r="K956" s="299"/>
    </row>
    <row r="957" ht="15.75" customHeight="1">
      <c r="K957" s="299"/>
    </row>
    <row r="958" ht="15.75" customHeight="1">
      <c r="K958" s="299"/>
    </row>
    <row r="959" ht="15.75" customHeight="1">
      <c r="K959" s="299"/>
    </row>
    <row r="960" ht="15.75" customHeight="1">
      <c r="K960" s="299"/>
    </row>
    <row r="961" ht="15.75" customHeight="1">
      <c r="K961" s="299"/>
    </row>
    <row r="962" ht="15.75" customHeight="1">
      <c r="K962" s="299"/>
    </row>
    <row r="963" ht="15.75" customHeight="1">
      <c r="K963" s="299"/>
    </row>
    <row r="964" ht="15.75" customHeight="1">
      <c r="K964" s="299"/>
    </row>
    <row r="965" ht="15.75" customHeight="1">
      <c r="K965" s="299"/>
    </row>
    <row r="966" ht="15.75" customHeight="1">
      <c r="K966" s="299"/>
    </row>
    <row r="967" ht="15.75" customHeight="1">
      <c r="K967" s="299"/>
    </row>
    <row r="968" ht="15.75" customHeight="1">
      <c r="K968" s="299"/>
    </row>
    <row r="969" ht="15.75" customHeight="1">
      <c r="K969" s="299"/>
    </row>
    <row r="970" ht="15.75" customHeight="1">
      <c r="K970" s="299"/>
    </row>
    <row r="971" ht="15.75" customHeight="1">
      <c r="K971" s="299"/>
    </row>
    <row r="972" ht="15.75" customHeight="1">
      <c r="K972" s="299"/>
    </row>
    <row r="973" ht="15.75" customHeight="1">
      <c r="K973" s="299"/>
    </row>
    <row r="974" ht="15.75" customHeight="1">
      <c r="K974" s="299"/>
    </row>
    <row r="975" ht="15.75" customHeight="1">
      <c r="K975" s="299"/>
    </row>
    <row r="976" ht="15.75" customHeight="1">
      <c r="K976" s="299"/>
    </row>
    <row r="977" ht="15.75" customHeight="1">
      <c r="K977" s="299"/>
    </row>
    <row r="978" ht="15.75" customHeight="1">
      <c r="K978" s="299"/>
    </row>
    <row r="979" ht="15.75" customHeight="1">
      <c r="K979" s="299"/>
    </row>
    <row r="980" ht="15.75" customHeight="1">
      <c r="K980" s="299"/>
    </row>
    <row r="981" ht="15.75" customHeight="1">
      <c r="K981" s="299"/>
    </row>
    <row r="982" ht="15.75" customHeight="1">
      <c r="K982" s="299"/>
    </row>
    <row r="983" ht="15.75" customHeight="1">
      <c r="K983" s="299"/>
    </row>
    <row r="984" ht="15.75" customHeight="1">
      <c r="K984" s="299"/>
    </row>
    <row r="985" ht="15.75" customHeight="1">
      <c r="K985" s="299"/>
    </row>
    <row r="986" ht="15.75" customHeight="1">
      <c r="K986" s="299"/>
    </row>
    <row r="987" ht="15.75" customHeight="1">
      <c r="K987" s="299"/>
    </row>
    <row r="988" ht="15.75" customHeight="1">
      <c r="K988" s="299"/>
    </row>
    <row r="989" ht="15.75" customHeight="1">
      <c r="K989" s="299"/>
    </row>
    <row r="990" ht="15.75" customHeight="1">
      <c r="K990" s="299"/>
    </row>
    <row r="991" ht="15.75" customHeight="1">
      <c r="K991" s="299"/>
    </row>
    <row r="992" ht="15.75" customHeight="1">
      <c r="K992" s="299"/>
    </row>
    <row r="993" ht="15.75" customHeight="1">
      <c r="K993" s="299"/>
    </row>
    <row r="994" ht="15.75" customHeight="1">
      <c r="K994" s="299"/>
    </row>
    <row r="995" ht="15.75" customHeight="1">
      <c r="K995" s="299"/>
    </row>
    <row r="996" ht="15.75" customHeight="1">
      <c r="K996" s="299"/>
    </row>
    <row r="997" ht="15.75" customHeight="1">
      <c r="K997" s="299"/>
    </row>
    <row r="998" ht="15.75" customHeight="1">
      <c r="K998" s="299"/>
    </row>
    <row r="999" ht="15.75" customHeight="1">
      <c r="K999" s="299"/>
    </row>
    <row r="1000" ht="15.75" customHeight="1">
      <c r="K1000" s="299"/>
    </row>
    <row r="1001" ht="15.75" customHeight="1">
      <c r="K1001" s="299"/>
    </row>
  </sheetData>
  <mergeCells count="13">
    <mergeCell ref="A74:K74"/>
    <mergeCell ref="A75:F76"/>
    <mergeCell ref="G75:G76"/>
    <mergeCell ref="P75:P76"/>
    <mergeCell ref="B137:D137"/>
    <mergeCell ref="A177:F177"/>
    <mergeCell ref="A1:K1"/>
    <mergeCell ref="A2:F3"/>
    <mergeCell ref="G2:G3"/>
    <mergeCell ref="H2:N2"/>
    <mergeCell ref="P2:P3"/>
    <mergeCell ref="B10:F10"/>
    <mergeCell ref="B11:F11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 outlineLevelCol="1"/>
  <cols>
    <col customWidth="1" min="1" max="1" width="3.0"/>
    <col customWidth="1" min="2" max="2" width="7.43"/>
    <col customWidth="1" min="3" max="3" width="5.29"/>
    <col customWidth="1" min="4" max="4" width="12.43"/>
    <col customWidth="1" min="5" max="5" width="2.71"/>
    <col customWidth="1" min="6" max="6" width="0.71"/>
    <col customWidth="1" min="7" max="7" width="10.86"/>
    <col customWidth="1" min="8" max="8" width="15.29" outlineLevel="1"/>
    <col min="9" max="9" width="14.43" outlineLevel="1"/>
    <col customWidth="1" min="10" max="10" width="13.43" outlineLevel="1"/>
    <col customWidth="1" min="11" max="12" width="14.14" outlineLevel="1"/>
    <col customWidth="1" min="14" max="14" width="18.29"/>
    <col customWidth="1" min="15" max="15" width="1.0"/>
    <col customWidth="1" min="16" max="16" width="1.29"/>
  </cols>
  <sheetData>
    <row r="1">
      <c r="A1" s="1" t="s">
        <v>243</v>
      </c>
      <c r="L1" s="1"/>
      <c r="M1" s="2"/>
      <c r="N1" s="3" t="s">
        <v>1</v>
      </c>
      <c r="O1" s="4"/>
      <c r="P1" s="1"/>
    </row>
    <row r="2" ht="15.0" customHeight="1">
      <c r="A2" s="5" t="s">
        <v>2</v>
      </c>
      <c r="B2" s="6"/>
      <c r="C2" s="6"/>
      <c r="D2" s="6"/>
      <c r="E2" s="6"/>
      <c r="F2" s="7"/>
      <c r="G2" s="8" t="s">
        <v>3</v>
      </c>
      <c r="H2" s="9" t="s">
        <v>4</v>
      </c>
      <c r="I2" s="10"/>
      <c r="J2" s="10"/>
      <c r="K2" s="10"/>
      <c r="L2" s="10"/>
      <c r="M2" s="10"/>
      <c r="N2" s="11"/>
      <c r="O2" s="4"/>
      <c r="P2" s="12"/>
    </row>
    <row r="3">
      <c r="A3" s="13"/>
      <c r="B3" s="14"/>
      <c r="C3" s="14"/>
      <c r="D3" s="14"/>
      <c r="E3" s="14"/>
      <c r="F3" s="15"/>
      <c r="G3" s="16"/>
      <c r="H3" s="17" t="s">
        <v>5</v>
      </c>
      <c r="I3" s="17" t="s">
        <v>6</v>
      </c>
      <c r="J3" s="18" t="s">
        <v>7</v>
      </c>
      <c r="K3" s="176" t="s">
        <v>8</v>
      </c>
      <c r="L3" s="18" t="s">
        <v>9</v>
      </c>
      <c r="M3" s="18" t="s">
        <v>10</v>
      </c>
      <c r="N3" s="20" t="s">
        <v>11</v>
      </c>
      <c r="O3" s="4"/>
      <c r="P3" s="13"/>
    </row>
    <row r="4">
      <c r="A4" s="21" t="s">
        <v>12</v>
      </c>
      <c r="B4" s="22"/>
      <c r="C4" s="22"/>
      <c r="D4" s="22"/>
      <c r="E4" s="22"/>
      <c r="F4" s="23"/>
      <c r="G4" s="24"/>
      <c r="H4" s="25">
        <f t="shared" ref="H4:N4" si="1">SUM(H5:H36)</f>
        <v>9188067.13</v>
      </c>
      <c r="I4" s="26">
        <f t="shared" si="1"/>
        <v>4406576.73</v>
      </c>
      <c r="J4" s="26">
        <f t="shared" si="1"/>
        <v>3292538.36</v>
      </c>
      <c r="K4" s="177">
        <f t="shared" si="1"/>
        <v>1364293.38</v>
      </c>
      <c r="L4" s="26">
        <f t="shared" si="1"/>
        <v>2237273.4</v>
      </c>
      <c r="M4" s="26">
        <f t="shared" si="1"/>
        <v>1290705.96</v>
      </c>
      <c r="N4" s="25">
        <f t="shared" si="1"/>
        <v>21779454.96</v>
      </c>
      <c r="O4" s="4"/>
      <c r="P4" s="28"/>
    </row>
    <row r="5" ht="18.0" customHeight="1">
      <c r="A5" s="29"/>
      <c r="B5" s="30" t="s">
        <v>13</v>
      </c>
      <c r="C5" s="31"/>
      <c r="D5" s="31"/>
      <c r="E5" s="31"/>
      <c r="F5" s="32"/>
      <c r="G5" s="33" t="s">
        <v>14</v>
      </c>
      <c r="H5" s="34">
        <v>8456794.87</v>
      </c>
      <c r="I5" s="34">
        <v>4093782.68</v>
      </c>
      <c r="J5" s="34">
        <f>2897844.92+161749.92</f>
        <v>3059594.84</v>
      </c>
      <c r="K5" s="178">
        <v>1246219.0</v>
      </c>
      <c r="L5" s="34">
        <v>2051088.54</v>
      </c>
      <c r="M5" s="34">
        <f>1204382-38731.86+0.2</f>
        <v>1165650.34</v>
      </c>
      <c r="N5" s="36">
        <f t="shared" ref="N5:N72" si="2">SUM(H5:M5)</f>
        <v>20073130.27</v>
      </c>
      <c r="O5" s="4"/>
      <c r="P5" s="37"/>
    </row>
    <row r="6" ht="18.0" customHeight="1">
      <c r="A6" s="29"/>
      <c r="B6" s="31" t="s">
        <v>15</v>
      </c>
      <c r="C6" s="31"/>
      <c r="D6" s="31"/>
      <c r="E6" s="31"/>
      <c r="F6" s="32"/>
      <c r="G6" s="33" t="s">
        <v>16</v>
      </c>
      <c r="H6" s="34">
        <v>120709.0</v>
      </c>
      <c r="I6" s="34">
        <v>15900.52</v>
      </c>
      <c r="J6" s="34"/>
      <c r="K6" s="179"/>
      <c r="L6" s="36"/>
      <c r="M6" s="34">
        <v>25968.04</v>
      </c>
      <c r="N6" s="36">
        <f t="shared" si="2"/>
        <v>162577.56</v>
      </c>
      <c r="O6" s="4"/>
      <c r="P6" s="37"/>
    </row>
    <row r="7">
      <c r="A7" s="29"/>
      <c r="B7" s="30" t="s">
        <v>17</v>
      </c>
      <c r="C7" s="39"/>
      <c r="D7" s="31"/>
      <c r="E7" s="31"/>
      <c r="F7" s="32"/>
      <c r="G7" s="40" t="s">
        <v>18</v>
      </c>
      <c r="H7" s="34">
        <v>378000.0</v>
      </c>
      <c r="I7" s="34">
        <v>198747.09</v>
      </c>
      <c r="J7" s="34">
        <v>155414.26</v>
      </c>
      <c r="K7" s="178">
        <v>80000.0</v>
      </c>
      <c r="L7" s="34">
        <v>131966.45</v>
      </c>
      <c r="M7" s="34">
        <v>68000.0</v>
      </c>
      <c r="N7" s="36">
        <f t="shared" si="2"/>
        <v>1012127.8</v>
      </c>
      <c r="O7" s="4"/>
      <c r="P7" s="37"/>
    </row>
    <row r="8">
      <c r="A8" s="29"/>
      <c r="B8" s="41" t="s">
        <v>19</v>
      </c>
      <c r="C8" s="31"/>
      <c r="D8" s="31"/>
      <c r="E8" s="31"/>
      <c r="F8" s="32"/>
      <c r="G8" s="40" t="s">
        <v>20</v>
      </c>
      <c r="H8" s="34">
        <v>15000.0</v>
      </c>
      <c r="I8" s="36"/>
      <c r="J8" s="36"/>
      <c r="K8" s="179"/>
      <c r="L8" s="36"/>
      <c r="M8" s="36"/>
      <c r="N8" s="36">
        <f t="shared" si="2"/>
        <v>15000</v>
      </c>
      <c r="O8" s="4"/>
      <c r="P8" s="37"/>
    </row>
    <row r="9">
      <c r="A9" s="29"/>
      <c r="B9" s="30" t="s">
        <v>21</v>
      </c>
      <c r="C9" s="31"/>
      <c r="D9" s="31"/>
      <c r="E9" s="31"/>
      <c r="F9" s="32"/>
      <c r="G9" s="40" t="s">
        <v>22</v>
      </c>
      <c r="H9" s="34">
        <v>15000.0</v>
      </c>
      <c r="I9" s="36"/>
      <c r="J9" s="36"/>
      <c r="K9" s="179"/>
      <c r="L9" s="36"/>
      <c r="M9" s="36"/>
      <c r="N9" s="36">
        <f t="shared" si="2"/>
        <v>15000</v>
      </c>
      <c r="O9" s="4"/>
      <c r="P9" s="37"/>
    </row>
    <row r="10">
      <c r="A10" s="29"/>
      <c r="B10" s="42" t="s">
        <v>23</v>
      </c>
      <c r="F10" s="43"/>
      <c r="G10" s="40" t="s">
        <v>24</v>
      </c>
      <c r="H10" s="36"/>
      <c r="I10" s="36"/>
      <c r="J10" s="36"/>
      <c r="K10" s="179"/>
      <c r="L10" s="36"/>
      <c r="M10" s="36"/>
      <c r="N10" s="36">
        <f t="shared" si="2"/>
        <v>0</v>
      </c>
      <c r="O10" s="4"/>
      <c r="P10" s="37"/>
    </row>
    <row r="11">
      <c r="A11" s="29"/>
      <c r="B11" s="42" t="s">
        <v>25</v>
      </c>
      <c r="F11" s="43"/>
      <c r="G11" s="40" t="s">
        <v>26</v>
      </c>
      <c r="H11" s="34">
        <v>3000.0</v>
      </c>
      <c r="I11" s="36"/>
      <c r="J11" s="34">
        <v>1500.0</v>
      </c>
      <c r="K11" s="178">
        <v>1000.0</v>
      </c>
      <c r="L11" s="36"/>
      <c r="M11" s="36"/>
      <c r="N11" s="36">
        <f t="shared" si="2"/>
        <v>5500</v>
      </c>
      <c r="O11" s="4"/>
      <c r="P11" s="37"/>
    </row>
    <row r="12">
      <c r="A12" s="29"/>
      <c r="B12" s="31" t="s">
        <v>27</v>
      </c>
      <c r="C12" s="31"/>
      <c r="D12" s="31"/>
      <c r="E12" s="31"/>
      <c r="F12" s="32"/>
      <c r="G12" s="40" t="s">
        <v>28</v>
      </c>
      <c r="H12" s="34">
        <v>300.0</v>
      </c>
      <c r="I12" s="36"/>
      <c r="J12" s="34">
        <v>125.0</v>
      </c>
      <c r="K12" s="178">
        <v>150.0</v>
      </c>
      <c r="L12" s="36"/>
      <c r="M12" s="36"/>
      <c r="N12" s="36">
        <f t="shared" si="2"/>
        <v>575</v>
      </c>
      <c r="O12" s="4"/>
      <c r="P12" s="37"/>
    </row>
    <row r="13">
      <c r="A13" s="29"/>
      <c r="B13" s="31" t="s">
        <v>29</v>
      </c>
      <c r="C13" s="31"/>
      <c r="D13" s="31"/>
      <c r="E13" s="31"/>
      <c r="F13" s="32"/>
      <c r="G13" s="40" t="s">
        <v>30</v>
      </c>
      <c r="H13" s="36"/>
      <c r="I13" s="36"/>
      <c r="J13" s="36"/>
      <c r="K13" s="179"/>
      <c r="L13" s="36"/>
      <c r="M13" s="36"/>
      <c r="N13" s="36">
        <f t="shared" si="2"/>
        <v>0</v>
      </c>
      <c r="O13" s="4"/>
      <c r="P13" s="37"/>
    </row>
    <row r="14">
      <c r="A14" s="29"/>
      <c r="B14" s="31" t="s">
        <v>31</v>
      </c>
      <c r="C14" s="31"/>
      <c r="D14" s="31"/>
      <c r="E14" s="31"/>
      <c r="F14" s="32"/>
      <c r="G14" s="40" t="s">
        <v>32</v>
      </c>
      <c r="H14" s="34">
        <v>8000.0</v>
      </c>
      <c r="I14" s="36"/>
      <c r="J14" s="34">
        <v>4000.0</v>
      </c>
      <c r="K14" s="178">
        <v>4000.0</v>
      </c>
      <c r="L14" s="36"/>
      <c r="M14" s="36"/>
      <c r="N14" s="36">
        <f t="shared" si="2"/>
        <v>16000</v>
      </c>
      <c r="O14" s="4"/>
      <c r="P14" s="37"/>
    </row>
    <row r="15">
      <c r="A15" s="29"/>
      <c r="B15" s="31" t="s">
        <v>33</v>
      </c>
      <c r="C15" s="31"/>
      <c r="D15" s="31"/>
      <c r="E15" s="31"/>
      <c r="F15" s="32"/>
      <c r="G15" s="40"/>
      <c r="H15" s="36"/>
      <c r="I15" s="36"/>
      <c r="J15" s="36"/>
      <c r="K15" s="179"/>
      <c r="L15" s="36"/>
      <c r="M15" s="36"/>
      <c r="N15" s="36">
        <f t="shared" si="2"/>
        <v>0</v>
      </c>
      <c r="O15" s="4"/>
      <c r="P15" s="37"/>
    </row>
    <row r="16">
      <c r="A16" s="29"/>
      <c r="B16" s="31" t="s">
        <v>34</v>
      </c>
      <c r="C16" s="31"/>
      <c r="D16" s="31"/>
      <c r="E16" s="31"/>
      <c r="F16" s="32"/>
      <c r="G16" s="40"/>
      <c r="H16" s="36"/>
      <c r="I16" s="36"/>
      <c r="J16" s="36"/>
      <c r="K16" s="179"/>
      <c r="L16" s="36"/>
      <c r="M16" s="36"/>
      <c r="N16" s="36">
        <f t="shared" si="2"/>
        <v>0</v>
      </c>
      <c r="O16" s="4"/>
      <c r="P16" s="37"/>
    </row>
    <row r="17">
      <c r="A17" s="29"/>
      <c r="B17" s="41" t="s">
        <v>35</v>
      </c>
      <c r="C17" s="31"/>
      <c r="D17" s="31"/>
      <c r="E17" s="31"/>
      <c r="F17" s="32"/>
      <c r="G17" s="40" t="s">
        <v>36</v>
      </c>
      <c r="H17" s="36"/>
      <c r="I17" s="36"/>
      <c r="J17" s="36"/>
      <c r="K17" s="179"/>
      <c r="L17" s="36"/>
      <c r="M17" s="36"/>
      <c r="N17" s="36">
        <f t="shared" si="2"/>
        <v>0</v>
      </c>
      <c r="O17" s="4"/>
      <c r="P17" s="37"/>
    </row>
    <row r="18">
      <c r="A18" s="29"/>
      <c r="B18" s="31" t="s">
        <v>37</v>
      </c>
      <c r="C18" s="31"/>
      <c r="D18" s="31"/>
      <c r="E18" s="31"/>
      <c r="F18" s="32"/>
      <c r="G18" s="40" t="s">
        <v>38</v>
      </c>
      <c r="H18" s="36"/>
      <c r="I18" s="36"/>
      <c r="J18" s="36"/>
      <c r="K18" s="179"/>
      <c r="L18" s="36"/>
      <c r="M18" s="36"/>
      <c r="N18" s="36">
        <f t="shared" si="2"/>
        <v>0</v>
      </c>
      <c r="O18" s="4"/>
      <c r="P18" s="37"/>
    </row>
    <row r="19">
      <c r="A19" s="29"/>
      <c r="B19" s="31" t="s">
        <v>39</v>
      </c>
      <c r="C19" s="31"/>
      <c r="D19" s="31"/>
      <c r="E19" s="31"/>
      <c r="F19" s="32"/>
      <c r="G19" s="40" t="s">
        <v>40</v>
      </c>
      <c r="H19" s="36"/>
      <c r="I19" s="36"/>
      <c r="J19" s="36"/>
      <c r="K19" s="179"/>
      <c r="L19" s="36"/>
      <c r="M19" s="36"/>
      <c r="N19" s="36">
        <f t="shared" si="2"/>
        <v>0</v>
      </c>
      <c r="O19" s="4"/>
      <c r="P19" s="37"/>
    </row>
    <row r="20">
      <c r="A20" s="29"/>
      <c r="B20" s="31" t="s">
        <v>41</v>
      </c>
      <c r="C20" s="31"/>
      <c r="D20" s="31"/>
      <c r="E20" s="31"/>
      <c r="F20" s="32"/>
      <c r="G20" s="40" t="s">
        <v>42</v>
      </c>
      <c r="H20" s="34">
        <v>18900.0</v>
      </c>
      <c r="I20" s="34">
        <v>10000.0</v>
      </c>
      <c r="J20" s="34">
        <v>7800.0</v>
      </c>
      <c r="K20" s="178">
        <v>4000.0</v>
      </c>
      <c r="L20" s="34">
        <v>6598.32</v>
      </c>
      <c r="M20" s="34">
        <v>3500.0</v>
      </c>
      <c r="N20" s="36">
        <f t="shared" si="2"/>
        <v>50798.32</v>
      </c>
      <c r="O20" s="4"/>
      <c r="P20" s="37"/>
    </row>
    <row r="21" ht="15.75" customHeight="1">
      <c r="A21" s="29"/>
      <c r="B21" s="31" t="s">
        <v>43</v>
      </c>
      <c r="C21" s="31"/>
      <c r="D21" s="31"/>
      <c r="E21" s="31"/>
      <c r="F21" s="32"/>
      <c r="G21" s="40" t="s">
        <v>44</v>
      </c>
      <c r="H21" s="34">
        <v>153463.26</v>
      </c>
      <c r="I21" s="34">
        <v>78146.44</v>
      </c>
      <c r="J21" s="34">
        <v>56304.26</v>
      </c>
      <c r="K21" s="178">
        <v>24924.38</v>
      </c>
      <c r="L21" s="34">
        <v>41021.77</v>
      </c>
      <c r="M21" s="34">
        <v>24087.58</v>
      </c>
      <c r="N21" s="36">
        <f t="shared" si="2"/>
        <v>377947.69</v>
      </c>
      <c r="O21" s="4"/>
      <c r="P21" s="37"/>
    </row>
    <row r="22" ht="15.75" customHeight="1">
      <c r="A22" s="29"/>
      <c r="B22" s="31" t="s">
        <v>45</v>
      </c>
      <c r="C22" s="31"/>
      <c r="D22" s="31"/>
      <c r="E22" s="31"/>
      <c r="F22" s="32"/>
      <c r="G22" s="40" t="s">
        <v>46</v>
      </c>
      <c r="H22" s="34">
        <v>18900.0</v>
      </c>
      <c r="I22" s="34">
        <v>10000.0</v>
      </c>
      <c r="J22" s="36"/>
      <c r="K22" s="180">
        <v>4000.0</v>
      </c>
      <c r="L22" s="34">
        <v>6598.32</v>
      </c>
      <c r="M22" s="34">
        <v>3500.0</v>
      </c>
      <c r="N22" s="36">
        <f t="shared" si="2"/>
        <v>42998.32</v>
      </c>
      <c r="O22" s="4"/>
      <c r="P22" s="37"/>
    </row>
    <row r="23" ht="15.75" customHeight="1">
      <c r="A23" s="29"/>
      <c r="B23" s="31" t="s">
        <v>47</v>
      </c>
      <c r="C23" s="31"/>
      <c r="D23" s="31"/>
      <c r="E23" s="31"/>
      <c r="F23" s="32"/>
      <c r="G23" s="40"/>
      <c r="H23" s="36"/>
      <c r="I23" s="46"/>
      <c r="J23" s="34">
        <v>7800.0</v>
      </c>
      <c r="K23" s="182"/>
      <c r="L23" s="36"/>
      <c r="M23" s="36"/>
      <c r="N23" s="36">
        <f t="shared" si="2"/>
        <v>7800</v>
      </c>
      <c r="O23" s="4"/>
      <c r="P23" s="37"/>
    </row>
    <row r="24" ht="15.75" customHeight="1">
      <c r="A24" s="29"/>
      <c r="B24" s="31" t="s">
        <v>48</v>
      </c>
      <c r="C24" s="31"/>
      <c r="D24" s="31"/>
      <c r="E24" s="31"/>
      <c r="F24" s="32"/>
      <c r="G24" s="40"/>
      <c r="H24" s="36"/>
      <c r="I24" s="46"/>
      <c r="J24" s="36"/>
      <c r="K24" s="182"/>
      <c r="L24" s="36"/>
      <c r="M24" s="36"/>
      <c r="N24" s="36">
        <f t="shared" si="2"/>
        <v>0</v>
      </c>
      <c r="O24" s="4"/>
      <c r="P24" s="37"/>
    </row>
    <row r="25" ht="15.75" customHeight="1">
      <c r="A25" s="29"/>
      <c r="B25" s="31" t="s">
        <v>49</v>
      </c>
      <c r="C25" s="31"/>
      <c r="D25" s="31"/>
      <c r="E25" s="31"/>
      <c r="F25" s="32"/>
      <c r="G25" s="40"/>
      <c r="H25" s="36"/>
      <c r="I25" s="49"/>
      <c r="J25" s="36"/>
      <c r="K25" s="183"/>
      <c r="L25" s="51"/>
      <c r="M25" s="36"/>
      <c r="N25" s="36">
        <f t="shared" si="2"/>
        <v>0</v>
      </c>
      <c r="O25" s="4"/>
      <c r="P25" s="37"/>
    </row>
    <row r="26" ht="15.75" customHeight="1">
      <c r="A26" s="29"/>
      <c r="B26" s="31" t="s">
        <v>50</v>
      </c>
      <c r="C26" s="31"/>
      <c r="D26" s="31"/>
      <c r="E26" s="31"/>
      <c r="F26" s="32"/>
      <c r="G26" s="40"/>
      <c r="H26" s="36"/>
      <c r="I26" s="36"/>
      <c r="J26" s="36"/>
      <c r="K26" s="183"/>
      <c r="L26" s="51"/>
      <c r="M26" s="36"/>
      <c r="N26" s="36">
        <f t="shared" si="2"/>
        <v>0</v>
      </c>
      <c r="O26" s="4"/>
      <c r="P26" s="37"/>
    </row>
    <row r="27" ht="15.75" customHeight="1">
      <c r="A27" s="29"/>
      <c r="B27" s="31" t="s">
        <v>51</v>
      </c>
      <c r="C27" s="31"/>
      <c r="D27" s="31"/>
      <c r="E27" s="31"/>
      <c r="F27" s="32"/>
      <c r="G27" s="40"/>
      <c r="H27" s="36"/>
      <c r="I27" s="36"/>
      <c r="J27" s="36"/>
      <c r="K27" s="183"/>
      <c r="L27" s="51"/>
      <c r="M27" s="36"/>
      <c r="N27" s="36">
        <f t="shared" si="2"/>
        <v>0</v>
      </c>
      <c r="O27" s="4"/>
      <c r="P27" s="37"/>
    </row>
    <row r="28" ht="15.75" customHeight="1">
      <c r="A28" s="29"/>
      <c r="B28" s="31" t="s">
        <v>52</v>
      </c>
      <c r="C28" s="31"/>
      <c r="D28" s="31"/>
      <c r="E28" s="31"/>
      <c r="F28" s="32"/>
      <c r="G28" s="40"/>
      <c r="H28" s="36"/>
      <c r="I28" s="36"/>
      <c r="J28" s="36"/>
      <c r="K28" s="183"/>
      <c r="L28" s="51"/>
      <c r="M28" s="36"/>
      <c r="N28" s="36">
        <f t="shared" si="2"/>
        <v>0</v>
      </c>
      <c r="O28" s="4"/>
      <c r="P28" s="37"/>
    </row>
    <row r="29" ht="15.75" customHeight="1">
      <c r="A29" s="29"/>
      <c r="B29" s="31" t="s">
        <v>53</v>
      </c>
      <c r="C29" s="31"/>
      <c r="D29" s="31"/>
      <c r="E29" s="31"/>
      <c r="F29" s="32"/>
      <c r="G29" s="40"/>
      <c r="H29" s="36"/>
      <c r="I29" s="36"/>
      <c r="J29" s="36"/>
      <c r="K29" s="183"/>
      <c r="L29" s="51"/>
      <c r="M29" s="36"/>
      <c r="N29" s="36">
        <f t="shared" si="2"/>
        <v>0</v>
      </c>
      <c r="O29" s="4"/>
      <c r="P29" s="37"/>
    </row>
    <row r="30" ht="15.75" customHeight="1">
      <c r="A30" s="29"/>
      <c r="B30" s="31" t="s">
        <v>54</v>
      </c>
      <c r="C30" s="31"/>
      <c r="D30" s="31"/>
      <c r="E30" s="31"/>
      <c r="F30" s="32"/>
      <c r="G30" s="40"/>
      <c r="H30" s="36"/>
      <c r="I30" s="36"/>
      <c r="J30" s="36"/>
      <c r="K30" s="183"/>
      <c r="L30" s="51"/>
      <c r="M30" s="36"/>
      <c r="N30" s="36">
        <f t="shared" si="2"/>
        <v>0</v>
      </c>
      <c r="O30" s="4"/>
      <c r="P30" s="37"/>
    </row>
    <row r="31" ht="15.75" customHeight="1">
      <c r="A31" s="29"/>
      <c r="B31" s="31" t="s">
        <v>55</v>
      </c>
      <c r="C31" s="31"/>
      <c r="D31" s="31"/>
      <c r="E31" s="31"/>
      <c r="F31" s="32"/>
      <c r="G31" s="40"/>
      <c r="H31" s="36"/>
      <c r="I31" s="36"/>
      <c r="J31" s="36"/>
      <c r="K31" s="183"/>
      <c r="L31" s="51"/>
      <c r="M31" s="36"/>
      <c r="N31" s="36">
        <f t="shared" si="2"/>
        <v>0</v>
      </c>
      <c r="O31" s="4"/>
      <c r="P31" s="37"/>
    </row>
    <row r="32" ht="15.75" customHeight="1">
      <c r="A32" s="29"/>
      <c r="B32" s="31" t="s">
        <v>56</v>
      </c>
      <c r="C32" s="31"/>
      <c r="D32" s="31"/>
      <c r="E32" s="31"/>
      <c r="F32" s="32"/>
      <c r="G32" s="40"/>
      <c r="H32" s="36"/>
      <c r="I32" s="36"/>
      <c r="J32" s="36"/>
      <c r="K32" s="185"/>
      <c r="L32" s="36"/>
      <c r="M32" s="36"/>
      <c r="N32" s="36">
        <f t="shared" si="2"/>
        <v>0</v>
      </c>
      <c r="O32" s="4"/>
      <c r="P32" s="37"/>
    </row>
    <row r="33" ht="15.75" customHeight="1">
      <c r="A33" s="29"/>
      <c r="B33" s="31" t="s">
        <v>57</v>
      </c>
      <c r="C33" s="31"/>
      <c r="D33" s="31"/>
      <c r="E33" s="31"/>
      <c r="F33" s="32"/>
      <c r="G33" s="40"/>
      <c r="H33" s="36"/>
      <c r="I33" s="36"/>
      <c r="J33" s="36"/>
      <c r="K33" s="185"/>
      <c r="L33" s="36"/>
      <c r="M33" s="36"/>
      <c r="N33" s="36">
        <f t="shared" si="2"/>
        <v>0</v>
      </c>
      <c r="O33" s="4"/>
      <c r="P33" s="37"/>
    </row>
    <row r="34" ht="15.75" customHeight="1">
      <c r="A34" s="29"/>
      <c r="B34" s="31" t="s">
        <v>58</v>
      </c>
      <c r="C34" s="31"/>
      <c r="D34" s="31"/>
      <c r="E34" s="31"/>
      <c r="F34" s="32"/>
      <c r="G34" s="40"/>
      <c r="H34" s="36"/>
      <c r="I34" s="36"/>
      <c r="J34" s="36"/>
      <c r="K34" s="186"/>
      <c r="L34" s="51"/>
      <c r="M34" s="36"/>
      <c r="N34" s="36">
        <f t="shared" si="2"/>
        <v>0</v>
      </c>
      <c r="O34" s="4"/>
      <c r="P34" s="37"/>
    </row>
    <row r="35" ht="15.75" customHeight="1">
      <c r="A35" s="29"/>
      <c r="B35" s="31" t="s">
        <v>59</v>
      </c>
      <c r="C35" s="31"/>
      <c r="D35" s="31"/>
      <c r="E35" s="31"/>
      <c r="F35" s="32"/>
      <c r="G35" s="40"/>
      <c r="H35" s="36"/>
      <c r="I35" s="36"/>
      <c r="J35" s="36"/>
      <c r="K35" s="187"/>
      <c r="L35" s="51"/>
      <c r="M35" s="36"/>
      <c r="N35" s="36">
        <f t="shared" si="2"/>
        <v>0</v>
      </c>
      <c r="O35" s="4"/>
      <c r="P35" s="37"/>
    </row>
    <row r="36" ht="15.75" customHeight="1">
      <c r="A36" s="29"/>
      <c r="B36" s="31" t="s">
        <v>60</v>
      </c>
      <c r="C36" s="31"/>
      <c r="D36" s="31"/>
      <c r="E36" s="31"/>
      <c r="F36" s="32"/>
      <c r="G36" s="40" t="s">
        <v>61</v>
      </c>
      <c r="H36" s="36"/>
      <c r="I36" s="36"/>
      <c r="J36" s="36"/>
      <c r="K36" s="188"/>
      <c r="L36" s="36"/>
      <c r="M36" s="36"/>
      <c r="N36" s="36">
        <f t="shared" si="2"/>
        <v>0</v>
      </c>
      <c r="O36" s="4"/>
      <c r="P36" s="37"/>
    </row>
    <row r="37" ht="15.75" customHeight="1">
      <c r="A37" s="29"/>
      <c r="B37" s="55"/>
      <c r="C37" s="3"/>
      <c r="D37" s="56"/>
      <c r="E37" s="56"/>
      <c r="F37" s="57"/>
      <c r="G37" s="40"/>
      <c r="H37" s="36"/>
      <c r="I37" s="36"/>
      <c r="J37" s="36"/>
      <c r="K37" s="179"/>
      <c r="L37" s="36"/>
      <c r="M37" s="36"/>
      <c r="N37" s="36">
        <f t="shared" si="2"/>
        <v>0</v>
      </c>
      <c r="O37" s="4"/>
      <c r="P37" s="37"/>
    </row>
    <row r="38" ht="15.75" customHeight="1">
      <c r="A38" s="21" t="s">
        <v>62</v>
      </c>
      <c r="B38" s="56"/>
      <c r="C38" s="56"/>
      <c r="D38" s="31"/>
      <c r="E38" s="31"/>
      <c r="F38" s="23"/>
      <c r="G38" s="40"/>
      <c r="H38" s="58">
        <f t="shared" ref="H38:M38" si="3">SUM(H39:H73)+SUM(H78:H106)</f>
        <v>0</v>
      </c>
      <c r="I38" s="58">
        <f t="shared" si="3"/>
        <v>1576135</v>
      </c>
      <c r="J38" s="58">
        <f t="shared" si="3"/>
        <v>1548811.87</v>
      </c>
      <c r="K38" s="194">
        <f t="shared" si="3"/>
        <v>342148.41</v>
      </c>
      <c r="L38" s="58">
        <f t="shared" si="3"/>
        <v>550000</v>
      </c>
      <c r="M38" s="58">
        <f t="shared" si="3"/>
        <v>800000</v>
      </c>
      <c r="N38" s="60">
        <f t="shared" si="2"/>
        <v>4817095.28</v>
      </c>
      <c r="O38" s="60">
        <f>SUM(O39:O73)+SUM(O78:O106)</f>
        <v>0</v>
      </c>
      <c r="P38" s="28"/>
      <c r="Q38" s="49"/>
    </row>
    <row r="39" ht="15.75" customHeight="1">
      <c r="A39" s="29"/>
      <c r="B39" s="30" t="s">
        <v>63</v>
      </c>
      <c r="C39" s="56"/>
      <c r="D39" s="31"/>
      <c r="E39" s="31"/>
      <c r="F39" s="32"/>
      <c r="G39" s="33" t="s">
        <v>64</v>
      </c>
      <c r="H39" s="36"/>
      <c r="I39" s="34">
        <v>74540.0</v>
      </c>
      <c r="J39" s="34">
        <v>29950.8</v>
      </c>
      <c r="K39" s="178">
        <v>20000.0</v>
      </c>
      <c r="L39" s="34">
        <v>18390.2</v>
      </c>
      <c r="M39" s="34">
        <v>30500.0</v>
      </c>
      <c r="N39" s="36">
        <f t="shared" si="2"/>
        <v>173381</v>
      </c>
      <c r="O39" s="61"/>
      <c r="P39" s="37"/>
    </row>
    <row r="40" ht="15.75" customHeight="1">
      <c r="A40" s="29"/>
      <c r="B40" s="30" t="s">
        <v>65</v>
      </c>
      <c r="C40" s="56"/>
      <c r="D40" s="31"/>
      <c r="E40" s="31"/>
      <c r="F40" s="32"/>
      <c r="G40" s="33" t="s">
        <v>66</v>
      </c>
      <c r="H40" s="36"/>
      <c r="I40" s="36"/>
      <c r="J40" s="36"/>
      <c r="K40" s="179"/>
      <c r="L40" s="36"/>
      <c r="M40" s="36"/>
      <c r="N40" s="36">
        <f t="shared" si="2"/>
        <v>0</v>
      </c>
      <c r="O40" s="61"/>
      <c r="P40" s="37"/>
    </row>
    <row r="41" ht="15.75" customHeight="1">
      <c r="A41" s="29"/>
      <c r="B41" s="30" t="s">
        <v>67</v>
      </c>
      <c r="C41" s="55"/>
      <c r="D41" s="55"/>
      <c r="E41" s="55"/>
      <c r="F41" s="62"/>
      <c r="G41" s="40" t="s">
        <v>66</v>
      </c>
      <c r="H41" s="65"/>
      <c r="I41" s="63">
        <v>67271.0</v>
      </c>
      <c r="J41" s="36"/>
      <c r="K41" s="204"/>
      <c r="L41" s="65"/>
      <c r="M41" s="63">
        <v>35000.0</v>
      </c>
      <c r="N41" s="36">
        <f t="shared" si="2"/>
        <v>102271</v>
      </c>
      <c r="O41" s="66"/>
      <c r="P41" s="37"/>
    </row>
    <row r="42" ht="15.75" customHeight="1">
      <c r="A42" s="29"/>
      <c r="B42" s="30" t="s">
        <v>68</v>
      </c>
      <c r="C42" s="31"/>
      <c r="D42" s="22"/>
      <c r="E42" s="22"/>
      <c r="F42" s="67"/>
      <c r="G42" s="40" t="s">
        <v>69</v>
      </c>
      <c r="H42" s="65"/>
      <c r="I42" s="65"/>
      <c r="J42" s="36"/>
      <c r="K42" s="204"/>
      <c r="L42" s="65"/>
      <c r="M42" s="65"/>
      <c r="N42" s="36">
        <f t="shared" si="2"/>
        <v>0</v>
      </c>
      <c r="O42" s="61"/>
      <c r="P42" s="37"/>
    </row>
    <row r="43" ht="15.75" customHeight="1">
      <c r="A43" s="68"/>
      <c r="B43" s="30" t="s">
        <v>70</v>
      </c>
      <c r="C43" s="31"/>
      <c r="D43" s="22"/>
      <c r="E43" s="22"/>
      <c r="F43" s="67"/>
      <c r="G43" s="69"/>
      <c r="H43" s="65"/>
      <c r="I43" s="65"/>
      <c r="J43" s="4"/>
      <c r="K43" s="204"/>
      <c r="L43" s="65"/>
      <c r="M43" s="65"/>
      <c r="N43" s="36">
        <f t="shared" si="2"/>
        <v>0</v>
      </c>
      <c r="O43" s="61"/>
      <c r="P43" s="70"/>
    </row>
    <row r="44" ht="15.75" customHeight="1">
      <c r="A44" s="29"/>
      <c r="B44" s="30" t="s">
        <v>71</v>
      </c>
      <c r="C44" s="71"/>
      <c r="D44" s="71"/>
      <c r="E44" s="71"/>
      <c r="F44" s="72"/>
      <c r="G44" s="40" t="s">
        <v>72</v>
      </c>
      <c r="H44" s="36"/>
      <c r="I44" s="36"/>
      <c r="J44" s="34">
        <v>200000.0</v>
      </c>
      <c r="K44" s="179"/>
      <c r="L44" s="36"/>
      <c r="M44" s="34">
        <v>32500.0</v>
      </c>
      <c r="N44" s="36">
        <f t="shared" si="2"/>
        <v>232500</v>
      </c>
      <c r="O44" s="73"/>
      <c r="P44" s="37"/>
    </row>
    <row r="45" ht="15.75" customHeight="1">
      <c r="A45" s="29"/>
      <c r="B45" s="30" t="s">
        <v>73</v>
      </c>
      <c r="C45" s="71"/>
      <c r="D45" s="71"/>
      <c r="E45" s="71"/>
      <c r="F45" s="72"/>
      <c r="G45" s="40" t="s">
        <v>74</v>
      </c>
      <c r="H45" s="36"/>
      <c r="I45" s="36"/>
      <c r="J45" s="36"/>
      <c r="K45" s="179"/>
      <c r="L45" s="36"/>
      <c r="M45" s="36"/>
      <c r="N45" s="36">
        <f t="shared" si="2"/>
        <v>0</v>
      </c>
      <c r="O45" s="61"/>
      <c r="P45" s="37"/>
    </row>
    <row r="46" ht="15.75" customHeight="1">
      <c r="A46" s="29"/>
      <c r="B46" s="30" t="s">
        <v>75</v>
      </c>
      <c r="C46" s="71"/>
      <c r="D46" s="71"/>
      <c r="E46" s="71"/>
      <c r="F46" s="72"/>
      <c r="G46" s="69"/>
      <c r="H46" s="36"/>
      <c r="I46" s="36"/>
      <c r="J46" s="36"/>
      <c r="K46" s="179"/>
      <c r="L46" s="36"/>
      <c r="M46" s="36"/>
      <c r="N46" s="36">
        <f t="shared" si="2"/>
        <v>0</v>
      </c>
      <c r="O46" s="61"/>
      <c r="P46" s="37"/>
    </row>
    <row r="47" ht="15.75" customHeight="1">
      <c r="A47" s="29"/>
      <c r="B47" s="30" t="s">
        <v>76</v>
      </c>
      <c r="C47" s="71"/>
      <c r="D47" s="71"/>
      <c r="E47" s="71"/>
      <c r="F47" s="72"/>
      <c r="G47" s="40" t="s">
        <v>77</v>
      </c>
      <c r="H47" s="36"/>
      <c r="I47" s="36"/>
      <c r="J47" s="36"/>
      <c r="K47" s="178">
        <v>5000.0</v>
      </c>
      <c r="L47" s="36"/>
      <c r="M47" s="36"/>
      <c r="N47" s="36">
        <f t="shared" si="2"/>
        <v>5000</v>
      </c>
      <c r="O47" s="61"/>
      <c r="P47" s="37"/>
    </row>
    <row r="48" ht="15.75" customHeight="1">
      <c r="A48" s="29"/>
      <c r="B48" s="30" t="s">
        <v>78</v>
      </c>
      <c r="C48" s="71"/>
      <c r="D48" s="71"/>
      <c r="E48" s="71"/>
      <c r="F48" s="72"/>
      <c r="G48" s="40" t="s">
        <v>79</v>
      </c>
      <c r="H48" s="36"/>
      <c r="I48" s="36"/>
      <c r="J48" s="36"/>
      <c r="K48" s="179"/>
      <c r="L48" s="36"/>
      <c r="M48" s="36"/>
      <c r="N48" s="36">
        <f t="shared" si="2"/>
        <v>0</v>
      </c>
      <c r="O48" s="61"/>
      <c r="P48" s="37"/>
    </row>
    <row r="49" ht="15.75" customHeight="1">
      <c r="A49" s="29"/>
      <c r="B49" s="30" t="s">
        <v>80</v>
      </c>
      <c r="C49" s="71"/>
      <c r="D49" s="71"/>
      <c r="E49" s="71"/>
      <c r="F49" s="72"/>
      <c r="G49" s="74" t="s">
        <v>81</v>
      </c>
      <c r="H49" s="36"/>
      <c r="I49" s="34">
        <v>188450.0</v>
      </c>
      <c r="J49" s="34">
        <v>28288.0</v>
      </c>
      <c r="K49" s="179"/>
      <c r="L49" s="36"/>
      <c r="M49" s="36"/>
      <c r="N49" s="36">
        <f t="shared" si="2"/>
        <v>216738</v>
      </c>
      <c r="O49" s="75"/>
      <c r="P49" s="37"/>
    </row>
    <row r="50" ht="15.75" customHeight="1">
      <c r="A50" s="29"/>
      <c r="B50" s="30" t="s">
        <v>82</v>
      </c>
      <c r="C50" s="30"/>
      <c r="D50" s="76"/>
      <c r="E50" s="76"/>
      <c r="F50" s="77"/>
      <c r="G50" s="74" t="s">
        <v>83</v>
      </c>
      <c r="H50" s="36"/>
      <c r="I50" s="36"/>
      <c r="J50" s="36"/>
      <c r="K50" s="179"/>
      <c r="L50" s="36"/>
      <c r="M50" s="36"/>
      <c r="N50" s="36">
        <f t="shared" si="2"/>
        <v>0</v>
      </c>
      <c r="O50" s="61"/>
      <c r="P50" s="37"/>
    </row>
    <row r="51" ht="15.75" customHeight="1">
      <c r="A51" s="29"/>
      <c r="B51" s="41" t="s">
        <v>84</v>
      </c>
      <c r="C51" s="78"/>
      <c r="D51" s="78"/>
      <c r="E51" s="79"/>
      <c r="F51" s="80"/>
      <c r="G51" s="81" t="s">
        <v>85</v>
      </c>
      <c r="H51" s="65"/>
      <c r="I51" s="65"/>
      <c r="J51" s="36"/>
      <c r="K51" s="220">
        <v>5000.0</v>
      </c>
      <c r="L51" s="65"/>
      <c r="M51" s="65"/>
      <c r="N51" s="36">
        <f t="shared" si="2"/>
        <v>5000</v>
      </c>
      <c r="O51" s="61"/>
      <c r="P51" s="37"/>
    </row>
    <row r="52" ht="15.75" customHeight="1">
      <c r="A52" s="29"/>
      <c r="B52" s="30" t="s">
        <v>86</v>
      </c>
      <c r="C52" s="78"/>
      <c r="D52" s="78"/>
      <c r="E52" s="79"/>
      <c r="F52" s="80"/>
      <c r="G52" s="81" t="s">
        <v>87</v>
      </c>
      <c r="H52" s="65"/>
      <c r="I52" s="65"/>
      <c r="J52" s="34">
        <v>8000.0</v>
      </c>
      <c r="K52" s="204"/>
      <c r="L52" s="63">
        <v>8767.0</v>
      </c>
      <c r="M52" s="63">
        <v>15000.0</v>
      </c>
      <c r="N52" s="36">
        <f t="shared" si="2"/>
        <v>31767</v>
      </c>
      <c r="O52" s="61"/>
      <c r="P52" s="37"/>
    </row>
    <row r="53" ht="15.75" customHeight="1">
      <c r="A53" s="29"/>
      <c r="B53" s="30" t="s">
        <v>88</v>
      </c>
      <c r="C53" s="78"/>
      <c r="D53" s="78"/>
      <c r="E53" s="79"/>
      <c r="F53" s="80"/>
      <c r="G53" s="81" t="s">
        <v>89</v>
      </c>
      <c r="H53" s="65"/>
      <c r="I53" s="65"/>
      <c r="J53" s="34">
        <v>204473.13</v>
      </c>
      <c r="K53" s="204"/>
      <c r="L53" s="63">
        <v>113022.42</v>
      </c>
      <c r="M53" s="63">
        <v>78000.0</v>
      </c>
      <c r="N53" s="36">
        <f t="shared" si="2"/>
        <v>395495.55</v>
      </c>
      <c r="O53" s="61"/>
      <c r="P53" s="37"/>
    </row>
    <row r="54" ht="15.75" customHeight="1">
      <c r="A54" s="29"/>
      <c r="B54" s="30" t="s">
        <v>90</v>
      </c>
      <c r="C54" s="78"/>
      <c r="D54" s="78"/>
      <c r="E54" s="79"/>
      <c r="F54" s="80"/>
      <c r="G54" s="81" t="s">
        <v>91</v>
      </c>
      <c r="H54" s="65"/>
      <c r="I54" s="65"/>
      <c r="J54" s="36"/>
      <c r="K54" s="204"/>
      <c r="L54" s="65"/>
      <c r="M54" s="63">
        <v>47500.0</v>
      </c>
      <c r="N54" s="36">
        <f t="shared" si="2"/>
        <v>47500</v>
      </c>
      <c r="O54" s="61"/>
      <c r="P54" s="37"/>
    </row>
    <row r="55" ht="15.75" customHeight="1">
      <c r="A55" s="29"/>
      <c r="B55" s="61" t="s">
        <v>92</v>
      </c>
      <c r="C55" s="78"/>
      <c r="D55" s="78"/>
      <c r="E55" s="79"/>
      <c r="F55" s="80"/>
      <c r="G55" s="81"/>
      <c r="H55" s="65"/>
      <c r="I55" s="65"/>
      <c r="J55" s="36"/>
      <c r="K55" s="204"/>
      <c r="L55" s="65"/>
      <c r="M55" s="65"/>
      <c r="N55" s="36">
        <f t="shared" si="2"/>
        <v>0</v>
      </c>
      <c r="O55" s="61"/>
      <c r="P55" s="37"/>
    </row>
    <row r="56" ht="15.75" customHeight="1">
      <c r="A56" s="29"/>
      <c r="B56" s="30" t="s">
        <v>93</v>
      </c>
      <c r="C56" s="78"/>
      <c r="D56" s="78"/>
      <c r="E56" s="79"/>
      <c r="F56" s="80"/>
      <c r="G56" s="81" t="s">
        <v>94</v>
      </c>
      <c r="H56" s="65"/>
      <c r="I56" s="65"/>
      <c r="J56" s="34">
        <v>48500.0</v>
      </c>
      <c r="K56" s="204"/>
      <c r="L56" s="65"/>
      <c r="M56" s="65"/>
      <c r="N56" s="36">
        <f t="shared" si="2"/>
        <v>48500</v>
      </c>
      <c r="O56" s="61"/>
      <c r="P56" s="37"/>
    </row>
    <row r="57" ht="15.75" customHeight="1">
      <c r="A57" s="29"/>
      <c r="B57" s="30" t="s">
        <v>95</v>
      </c>
      <c r="C57" s="78"/>
      <c r="D57" s="78"/>
      <c r="E57" s="79"/>
      <c r="F57" s="80"/>
      <c r="G57" s="81" t="s">
        <v>96</v>
      </c>
      <c r="H57" s="65"/>
      <c r="I57" s="65"/>
      <c r="J57" s="34">
        <v>121601.97</v>
      </c>
      <c r="K57" s="204"/>
      <c r="L57" s="65"/>
      <c r="M57" s="63">
        <v>25000.0</v>
      </c>
      <c r="N57" s="36">
        <f t="shared" si="2"/>
        <v>146601.97</v>
      </c>
      <c r="O57" s="61"/>
      <c r="P57" s="37"/>
    </row>
    <row r="58" ht="15.75" customHeight="1">
      <c r="A58" s="29"/>
      <c r="B58" s="61" t="s">
        <v>97</v>
      </c>
      <c r="C58" s="78"/>
      <c r="D58" s="78"/>
      <c r="E58" s="79"/>
      <c r="F58" s="80"/>
      <c r="G58" s="82"/>
      <c r="H58" s="65"/>
      <c r="I58" s="65"/>
      <c r="J58" s="36"/>
      <c r="K58" s="204"/>
      <c r="L58" s="65"/>
      <c r="M58" s="65"/>
      <c r="N58" s="36">
        <f t="shared" si="2"/>
        <v>0</v>
      </c>
      <c r="O58" s="61"/>
      <c r="P58" s="37"/>
    </row>
    <row r="59" ht="15.75" customHeight="1">
      <c r="A59" s="29"/>
      <c r="B59" s="30" t="s">
        <v>98</v>
      </c>
      <c r="C59" s="56"/>
      <c r="D59" s="56"/>
      <c r="E59" s="56"/>
      <c r="F59" s="57"/>
      <c r="G59" s="74" t="s">
        <v>99</v>
      </c>
      <c r="H59" s="36"/>
      <c r="I59" s="34">
        <v>5770.1</v>
      </c>
      <c r="J59" s="34">
        <v>2500.0</v>
      </c>
      <c r="K59" s="179"/>
      <c r="L59" s="34">
        <v>1357.17</v>
      </c>
      <c r="M59" s="34">
        <v>1500.0</v>
      </c>
      <c r="N59" s="36">
        <f t="shared" si="2"/>
        <v>11127.27</v>
      </c>
      <c r="O59" s="61"/>
      <c r="P59" s="37"/>
    </row>
    <row r="60" ht="15.75" customHeight="1">
      <c r="A60" s="29"/>
      <c r="B60" s="30" t="s">
        <v>100</v>
      </c>
      <c r="C60" s="56"/>
      <c r="D60" s="56"/>
      <c r="E60" s="56"/>
      <c r="F60" s="57"/>
      <c r="G60" s="74" t="s">
        <v>101</v>
      </c>
      <c r="H60" s="36"/>
      <c r="I60" s="34">
        <v>298550.0</v>
      </c>
      <c r="J60" s="34">
        <v>150000.0</v>
      </c>
      <c r="K60" s="178">
        <v>110000.0</v>
      </c>
      <c r="L60" s="36"/>
      <c r="M60" s="34">
        <v>120000.0</v>
      </c>
      <c r="N60" s="36">
        <f t="shared" si="2"/>
        <v>678550</v>
      </c>
      <c r="O60" s="61"/>
      <c r="P60" s="37"/>
    </row>
    <row r="61" ht="15.75" customHeight="1">
      <c r="A61" s="29"/>
      <c r="B61" s="30" t="s">
        <v>102</v>
      </c>
      <c r="C61" s="56"/>
      <c r="D61" s="56"/>
      <c r="E61" s="56"/>
      <c r="F61" s="57"/>
      <c r="G61" s="40" t="s">
        <v>103</v>
      </c>
      <c r="H61" s="36"/>
      <c r="I61" s="36"/>
      <c r="J61" s="36"/>
      <c r="K61" s="178">
        <v>5000.0</v>
      </c>
      <c r="L61" s="36"/>
      <c r="M61" s="34">
        <v>1600.0</v>
      </c>
      <c r="N61" s="36">
        <f t="shared" si="2"/>
        <v>6600</v>
      </c>
      <c r="O61" s="61"/>
      <c r="P61" s="37"/>
    </row>
    <row r="62" ht="15.75" customHeight="1">
      <c r="A62" s="29"/>
      <c r="B62" s="30" t="s">
        <v>104</v>
      </c>
      <c r="C62" s="56"/>
      <c r="D62" s="56"/>
      <c r="E62" s="56"/>
      <c r="F62" s="57"/>
      <c r="G62" s="40"/>
      <c r="H62" s="36"/>
      <c r="I62" s="36"/>
      <c r="J62" s="36"/>
      <c r="K62" s="179"/>
      <c r="L62" s="36"/>
      <c r="M62" s="34">
        <v>4400.0</v>
      </c>
      <c r="N62" s="36">
        <f t="shared" si="2"/>
        <v>4400</v>
      </c>
      <c r="O62" s="61"/>
      <c r="P62" s="37"/>
    </row>
    <row r="63" ht="15.75" customHeight="1">
      <c r="A63" s="29"/>
      <c r="B63" s="30" t="s">
        <v>105</v>
      </c>
      <c r="C63" s="56"/>
      <c r="D63" s="56"/>
      <c r="E63" s="56"/>
      <c r="F63" s="57"/>
      <c r="G63" s="40" t="s">
        <v>106</v>
      </c>
      <c r="H63" s="36"/>
      <c r="I63" s="36"/>
      <c r="J63" s="34">
        <v>2000.0</v>
      </c>
      <c r="K63" s="179"/>
      <c r="L63" s="36"/>
      <c r="M63" s="36"/>
      <c r="N63" s="36">
        <f t="shared" si="2"/>
        <v>2000</v>
      </c>
      <c r="O63" s="61"/>
      <c r="P63" s="37"/>
    </row>
    <row r="64" ht="15.75" customHeight="1">
      <c r="A64" s="29"/>
      <c r="B64" s="30" t="s">
        <v>107</v>
      </c>
      <c r="C64" s="56"/>
      <c r="D64" s="56"/>
      <c r="E64" s="56"/>
      <c r="F64" s="57"/>
      <c r="G64" s="40" t="s">
        <v>108</v>
      </c>
      <c r="H64" s="36"/>
      <c r="I64" s="34">
        <v>125200.0</v>
      </c>
      <c r="J64" s="34">
        <v>75226.66</v>
      </c>
      <c r="K64" s="179"/>
      <c r="L64" s="34">
        <v>13000.0</v>
      </c>
      <c r="M64" s="34">
        <v>100000.0</v>
      </c>
      <c r="N64" s="36">
        <f t="shared" si="2"/>
        <v>313426.66</v>
      </c>
      <c r="O64" s="61"/>
      <c r="P64" s="37"/>
    </row>
    <row r="65" ht="15.75" customHeight="1">
      <c r="A65" s="29"/>
      <c r="B65" s="30" t="s">
        <v>109</v>
      </c>
      <c r="C65" s="56"/>
      <c r="D65" s="56"/>
      <c r="E65" s="56"/>
      <c r="F65" s="57"/>
      <c r="G65" s="40" t="s">
        <v>110</v>
      </c>
      <c r="H65" s="36"/>
      <c r="I65" s="36"/>
      <c r="J65" s="36"/>
      <c r="K65" s="179"/>
      <c r="L65" s="36"/>
      <c r="M65" s="36"/>
      <c r="N65" s="36">
        <f t="shared" si="2"/>
        <v>0</v>
      </c>
      <c r="O65" s="61"/>
      <c r="P65" s="37"/>
    </row>
    <row r="66" ht="15.75" customHeight="1">
      <c r="A66" s="29"/>
      <c r="B66" s="30" t="s">
        <v>111</v>
      </c>
      <c r="C66" s="56"/>
      <c r="D66" s="56"/>
      <c r="E66" s="56"/>
      <c r="F66" s="57"/>
      <c r="G66" s="40" t="s">
        <v>112</v>
      </c>
      <c r="H66" s="36"/>
      <c r="I66" s="34">
        <v>30000.0</v>
      </c>
      <c r="J66" s="36"/>
      <c r="K66" s="179"/>
      <c r="L66" s="36"/>
      <c r="M66" s="36"/>
      <c r="N66" s="36">
        <f t="shared" si="2"/>
        <v>30000</v>
      </c>
      <c r="O66" s="61"/>
      <c r="P66" s="37"/>
    </row>
    <row r="67" ht="15.75" customHeight="1">
      <c r="A67" s="29"/>
      <c r="B67" s="30" t="s">
        <v>113</v>
      </c>
      <c r="C67" s="56"/>
      <c r="D67" s="56"/>
      <c r="E67" s="56"/>
      <c r="F67" s="57"/>
      <c r="G67" s="40"/>
      <c r="H67" s="36"/>
      <c r="I67" s="36"/>
      <c r="J67" s="36"/>
      <c r="K67" s="179"/>
      <c r="L67" s="36"/>
      <c r="M67" s="36"/>
      <c r="N67" s="36">
        <f t="shared" si="2"/>
        <v>0</v>
      </c>
      <c r="O67" s="61"/>
      <c r="P67" s="37"/>
    </row>
    <row r="68" ht="15.75" customHeight="1">
      <c r="A68" s="29"/>
      <c r="B68" s="30" t="s">
        <v>114</v>
      </c>
      <c r="C68" s="56"/>
      <c r="D68" s="56"/>
      <c r="E68" s="56"/>
      <c r="F68" s="57"/>
      <c r="G68" s="40"/>
      <c r="H68" s="36"/>
      <c r="I68" s="36"/>
      <c r="J68" s="36"/>
      <c r="K68" s="179"/>
      <c r="L68" s="36"/>
      <c r="M68" s="36"/>
      <c r="N68" s="36">
        <f t="shared" si="2"/>
        <v>0</v>
      </c>
      <c r="O68" s="61"/>
      <c r="P68" s="37"/>
    </row>
    <row r="69" ht="15.75" customHeight="1">
      <c r="A69" s="29"/>
      <c r="B69" s="30" t="s">
        <v>115</v>
      </c>
      <c r="C69" s="56"/>
      <c r="D69" s="56"/>
      <c r="E69" s="56"/>
      <c r="F69" s="57"/>
      <c r="G69" s="40" t="s">
        <v>116</v>
      </c>
      <c r="H69" s="36"/>
      <c r="I69" s="36"/>
      <c r="J69" s="36"/>
      <c r="K69" s="179"/>
      <c r="L69" s="36"/>
      <c r="M69" s="36"/>
      <c r="N69" s="36">
        <f t="shared" si="2"/>
        <v>0</v>
      </c>
      <c r="O69" s="61"/>
      <c r="P69" s="37"/>
    </row>
    <row r="70" ht="15.75" customHeight="1">
      <c r="A70" s="83" t="s">
        <v>117</v>
      </c>
      <c r="B70" s="30"/>
      <c r="C70" s="56"/>
      <c r="D70" s="56"/>
      <c r="E70" s="56"/>
      <c r="F70" s="57"/>
      <c r="G70" s="40"/>
      <c r="H70" s="36"/>
      <c r="I70" s="36"/>
      <c r="J70" s="36"/>
      <c r="K70" s="179"/>
      <c r="L70" s="36"/>
      <c r="M70" s="36"/>
      <c r="N70" s="36">
        <f t="shared" si="2"/>
        <v>0</v>
      </c>
      <c r="O70" s="61"/>
      <c r="P70" s="84"/>
    </row>
    <row r="71" ht="15.75" customHeight="1">
      <c r="A71" s="29"/>
      <c r="B71" s="30" t="s">
        <v>118</v>
      </c>
      <c r="C71" s="56"/>
      <c r="D71" s="56"/>
      <c r="E71" s="56"/>
      <c r="F71" s="57"/>
      <c r="G71" s="40" t="s">
        <v>119</v>
      </c>
      <c r="H71" s="36"/>
      <c r="I71" s="36"/>
      <c r="J71" s="49"/>
      <c r="K71" s="179"/>
      <c r="L71" s="36"/>
      <c r="M71" s="36"/>
      <c r="N71" s="36">
        <f t="shared" si="2"/>
        <v>0</v>
      </c>
      <c r="O71" s="61"/>
      <c r="P71" s="37"/>
    </row>
    <row r="72" ht="15.75" customHeight="1">
      <c r="A72" s="29"/>
      <c r="B72" s="30" t="s">
        <v>120</v>
      </c>
      <c r="C72" s="56"/>
      <c r="D72" s="56"/>
      <c r="E72" s="56"/>
      <c r="F72" s="57"/>
      <c r="G72" s="40" t="s">
        <v>121</v>
      </c>
      <c r="H72" s="36"/>
      <c r="I72" s="34">
        <v>40440.0</v>
      </c>
      <c r="J72" s="34">
        <v>154501.87</v>
      </c>
      <c r="K72" s="178">
        <v>25608.43</v>
      </c>
      <c r="L72" s="34">
        <v>365116.55</v>
      </c>
      <c r="M72" s="34">
        <v>250000.0</v>
      </c>
      <c r="N72" s="36">
        <f t="shared" si="2"/>
        <v>835666.85</v>
      </c>
      <c r="O72" s="61"/>
      <c r="P72" s="37"/>
    </row>
    <row r="73" ht="15.75" customHeight="1">
      <c r="A73" s="85"/>
      <c r="B73" s="86"/>
      <c r="C73" s="87"/>
      <c r="D73" s="87"/>
      <c r="E73" s="87"/>
      <c r="F73" s="88"/>
      <c r="G73" s="89"/>
      <c r="H73" s="90"/>
      <c r="I73" s="90"/>
      <c r="J73" s="90"/>
      <c r="K73" s="232"/>
      <c r="L73" s="90"/>
      <c r="M73" s="90"/>
      <c r="N73" s="90"/>
      <c r="O73" s="61"/>
      <c r="P73" s="92"/>
    </row>
    <row r="74" ht="15.75" customHeight="1">
      <c r="A74" s="1" t="s">
        <v>243</v>
      </c>
      <c r="L74" s="1"/>
      <c r="M74" s="3" t="s">
        <v>1</v>
      </c>
      <c r="O74" s="61"/>
      <c r="P74" s="1"/>
    </row>
    <row r="75" ht="15.0" customHeight="1">
      <c r="A75" s="5" t="s">
        <v>2</v>
      </c>
      <c r="B75" s="6"/>
      <c r="C75" s="6"/>
      <c r="D75" s="6"/>
      <c r="E75" s="6"/>
      <c r="F75" s="7"/>
      <c r="G75" s="8" t="s">
        <v>3</v>
      </c>
      <c r="H75" s="93" t="s">
        <v>4</v>
      </c>
      <c r="I75" s="94"/>
      <c r="J75" s="94"/>
      <c r="K75" s="237"/>
      <c r="L75" s="94"/>
      <c r="M75" s="94"/>
      <c r="N75" s="96"/>
      <c r="O75" s="61"/>
      <c r="P75" s="12"/>
    </row>
    <row r="76" ht="15.75" customHeight="1">
      <c r="A76" s="13"/>
      <c r="B76" s="14"/>
      <c r="C76" s="14"/>
      <c r="D76" s="14"/>
      <c r="E76" s="14"/>
      <c r="F76" s="15"/>
      <c r="G76" s="16"/>
      <c r="H76" s="17" t="s">
        <v>5</v>
      </c>
      <c r="I76" s="17" t="s">
        <v>6</v>
      </c>
      <c r="J76" s="18" t="s">
        <v>7</v>
      </c>
      <c r="K76" s="176" t="s">
        <v>8</v>
      </c>
      <c r="L76" s="18" t="s">
        <v>9</v>
      </c>
      <c r="M76" s="18" t="s">
        <v>10</v>
      </c>
      <c r="N76" s="18"/>
      <c r="O76" s="61"/>
      <c r="P76" s="13"/>
    </row>
    <row r="77" ht="15.75" customHeight="1">
      <c r="A77" s="97"/>
      <c r="B77" s="98"/>
      <c r="C77" s="98"/>
      <c r="D77" s="98"/>
      <c r="E77" s="98"/>
      <c r="F77" s="99"/>
      <c r="G77" s="8"/>
      <c r="H77" s="100"/>
      <c r="I77" s="100"/>
      <c r="J77" s="101"/>
      <c r="K77" s="245"/>
      <c r="L77" s="101"/>
      <c r="M77" s="101"/>
      <c r="N77" s="103"/>
      <c r="O77" s="61"/>
      <c r="P77" s="104"/>
    </row>
    <row r="78" ht="15.75" customHeight="1">
      <c r="A78" s="29"/>
      <c r="B78" s="30" t="s">
        <v>122</v>
      </c>
      <c r="C78" s="56"/>
      <c r="D78" s="56"/>
      <c r="E78" s="56"/>
      <c r="F78" s="57"/>
      <c r="G78" s="40" t="s">
        <v>123</v>
      </c>
      <c r="H78" s="36"/>
      <c r="I78" s="36"/>
      <c r="J78" s="36"/>
      <c r="K78" s="178">
        <v>10000.0</v>
      </c>
      <c r="L78" s="36"/>
      <c r="M78" s="36"/>
      <c r="N78" s="36">
        <f t="shared" ref="N78:N105" si="4">SUM(H78:M78)</f>
        <v>10000</v>
      </c>
      <c r="O78" s="61"/>
      <c r="P78" s="37"/>
    </row>
    <row r="79" ht="15.75" customHeight="1">
      <c r="A79" s="29"/>
      <c r="B79" s="30" t="s">
        <v>124</v>
      </c>
      <c r="C79" s="56"/>
      <c r="D79" s="56"/>
      <c r="E79" s="56"/>
      <c r="F79" s="57"/>
      <c r="G79" s="40" t="s">
        <v>125</v>
      </c>
      <c r="H79" s="36"/>
      <c r="I79" s="34">
        <v>71250.15</v>
      </c>
      <c r="J79" s="36"/>
      <c r="K79" s="178">
        <v>59539.98</v>
      </c>
      <c r="L79" s="34">
        <v>19846.66</v>
      </c>
      <c r="M79" s="36"/>
      <c r="N79" s="36">
        <f t="shared" si="4"/>
        <v>150636.79</v>
      </c>
      <c r="O79" s="61"/>
      <c r="P79" s="37"/>
    </row>
    <row r="80" ht="15.75" customHeight="1">
      <c r="A80" s="29"/>
      <c r="B80" s="61" t="s">
        <v>126</v>
      </c>
      <c r="C80" s="56"/>
      <c r="D80" s="56"/>
      <c r="E80" s="56"/>
      <c r="F80" s="57"/>
      <c r="G80" s="40"/>
      <c r="H80" s="36"/>
      <c r="I80" s="36"/>
      <c r="J80" s="36"/>
      <c r="K80" s="179"/>
      <c r="L80" s="36"/>
      <c r="M80" s="36"/>
      <c r="N80" s="36">
        <f t="shared" si="4"/>
        <v>0</v>
      </c>
      <c r="O80" s="61"/>
      <c r="P80" s="37"/>
    </row>
    <row r="81" ht="15.75" customHeight="1">
      <c r="A81" s="29"/>
      <c r="B81" s="30" t="s">
        <v>127</v>
      </c>
      <c r="C81" s="56"/>
      <c r="D81" s="56"/>
      <c r="E81" s="56"/>
      <c r="F81" s="57"/>
      <c r="G81" s="40" t="s">
        <v>128</v>
      </c>
      <c r="H81" s="36"/>
      <c r="I81" s="34">
        <v>212550.0</v>
      </c>
      <c r="J81" s="34">
        <v>52389.88</v>
      </c>
      <c r="K81" s="178">
        <v>40000.0</v>
      </c>
      <c r="L81" s="36"/>
      <c r="M81" s="36"/>
      <c r="N81" s="36">
        <f t="shared" si="4"/>
        <v>304939.88</v>
      </c>
      <c r="O81" s="61"/>
      <c r="P81" s="37"/>
    </row>
    <row r="82" ht="18.0" customHeight="1">
      <c r="A82" s="29"/>
      <c r="B82" s="30" t="s">
        <v>129</v>
      </c>
      <c r="C82" s="56"/>
      <c r="D82" s="56"/>
      <c r="E82" s="56"/>
      <c r="F82" s="57"/>
      <c r="G82" s="40"/>
      <c r="H82" s="36"/>
      <c r="I82" s="36"/>
      <c r="J82" s="36"/>
      <c r="K82" s="179"/>
      <c r="L82" s="36"/>
      <c r="M82" s="36"/>
      <c r="N82" s="36">
        <f t="shared" si="4"/>
        <v>0</v>
      </c>
      <c r="O82" s="61"/>
      <c r="P82" s="37"/>
    </row>
    <row r="83" ht="18.0" customHeight="1">
      <c r="A83" s="29"/>
      <c r="B83" s="30" t="s">
        <v>130</v>
      </c>
      <c r="C83" s="56"/>
      <c r="D83" s="56"/>
      <c r="E83" s="56"/>
      <c r="F83" s="57"/>
      <c r="G83" s="40" t="s">
        <v>131</v>
      </c>
      <c r="H83" s="36"/>
      <c r="I83" s="36"/>
      <c r="J83" s="34">
        <v>18829.56</v>
      </c>
      <c r="K83" s="179"/>
      <c r="L83" s="36"/>
      <c r="M83" s="36"/>
      <c r="N83" s="36">
        <f t="shared" si="4"/>
        <v>18829.56</v>
      </c>
      <c r="O83" s="61"/>
      <c r="P83" s="37"/>
    </row>
    <row r="84" ht="15.0" customHeight="1">
      <c r="A84" s="29"/>
      <c r="B84" s="30" t="s">
        <v>132</v>
      </c>
      <c r="C84" s="56"/>
      <c r="D84" s="56"/>
      <c r="E84" s="56"/>
      <c r="F84" s="57"/>
      <c r="G84" s="40" t="s">
        <v>133</v>
      </c>
      <c r="H84" s="36"/>
      <c r="I84" s="34">
        <v>178002.5</v>
      </c>
      <c r="J84" s="36"/>
      <c r="K84" s="178">
        <v>20000.0</v>
      </c>
      <c r="L84" s="36"/>
      <c r="M84" s="36"/>
      <c r="N84" s="36">
        <f t="shared" si="4"/>
        <v>198002.5</v>
      </c>
      <c r="O84" s="61"/>
      <c r="P84" s="37"/>
    </row>
    <row r="85" ht="15.75" customHeight="1">
      <c r="A85" s="29"/>
      <c r="B85" s="30" t="s">
        <v>134</v>
      </c>
      <c r="C85" s="56"/>
      <c r="D85" s="56"/>
      <c r="E85" s="56"/>
      <c r="F85" s="57"/>
      <c r="G85" s="40" t="s">
        <v>135</v>
      </c>
      <c r="H85" s="36"/>
      <c r="I85" s="34">
        <v>189450.0</v>
      </c>
      <c r="J85" s="34">
        <v>442550.0</v>
      </c>
      <c r="K85" s="178">
        <v>30000.0</v>
      </c>
      <c r="L85" s="36"/>
      <c r="M85" s="34">
        <v>20000.0</v>
      </c>
      <c r="N85" s="36">
        <f t="shared" si="4"/>
        <v>682000</v>
      </c>
      <c r="O85" s="61"/>
      <c r="P85" s="37"/>
    </row>
    <row r="86" ht="15.75" customHeight="1">
      <c r="A86" s="29"/>
      <c r="B86" s="30" t="s">
        <v>136</v>
      </c>
      <c r="C86" s="56"/>
      <c r="D86" s="56"/>
      <c r="E86" s="56"/>
      <c r="F86" s="57"/>
      <c r="G86" s="40" t="s">
        <v>137</v>
      </c>
      <c r="H86" s="36"/>
      <c r="I86" s="36"/>
      <c r="J86" s="36"/>
      <c r="K86" s="179"/>
      <c r="L86" s="36"/>
      <c r="M86" s="36"/>
      <c r="N86" s="36">
        <f t="shared" si="4"/>
        <v>0</v>
      </c>
      <c r="O86" s="61"/>
      <c r="P86" s="37"/>
    </row>
    <row r="87" ht="15.75" customHeight="1">
      <c r="A87" s="29"/>
      <c r="B87" s="30" t="s">
        <v>138</v>
      </c>
      <c r="C87" s="56"/>
      <c r="D87" s="56"/>
      <c r="E87" s="56"/>
      <c r="F87" s="57"/>
      <c r="G87" s="40" t="s">
        <v>139</v>
      </c>
      <c r="H87" s="36"/>
      <c r="I87" s="36"/>
      <c r="J87" s="36"/>
      <c r="K87" s="179"/>
      <c r="L87" s="36"/>
      <c r="M87" s="36"/>
      <c r="N87" s="36">
        <f t="shared" si="4"/>
        <v>0</v>
      </c>
      <c r="O87" s="61"/>
      <c r="P87" s="37"/>
    </row>
    <row r="88" ht="15.75" customHeight="1">
      <c r="A88" s="29"/>
      <c r="B88" s="30" t="s">
        <v>140</v>
      </c>
      <c r="C88" s="56"/>
      <c r="D88" s="56"/>
      <c r="E88" s="56"/>
      <c r="F88" s="57"/>
      <c r="G88" s="40" t="s">
        <v>141</v>
      </c>
      <c r="H88" s="36"/>
      <c r="I88" s="36"/>
      <c r="J88" s="36"/>
      <c r="K88" s="179"/>
      <c r="L88" s="36"/>
      <c r="M88" s="36"/>
      <c r="N88" s="36">
        <f t="shared" si="4"/>
        <v>0</v>
      </c>
      <c r="O88" s="61"/>
      <c r="P88" s="37"/>
    </row>
    <row r="89" ht="15.75" customHeight="1">
      <c r="A89" s="29"/>
      <c r="B89" s="30" t="s">
        <v>142</v>
      </c>
      <c r="C89" s="56"/>
      <c r="D89" s="56"/>
      <c r="E89" s="56"/>
      <c r="F89" s="57"/>
      <c r="G89" s="40" t="s">
        <v>143</v>
      </c>
      <c r="H89" s="36"/>
      <c r="I89" s="34">
        <v>38250.0</v>
      </c>
      <c r="J89" s="36"/>
      <c r="K89" s="179"/>
      <c r="L89" s="36"/>
      <c r="M89" s="36"/>
      <c r="N89" s="36">
        <f t="shared" si="4"/>
        <v>38250</v>
      </c>
      <c r="O89" s="61"/>
      <c r="P89" s="37"/>
    </row>
    <row r="90" ht="15.75" customHeight="1">
      <c r="A90" s="29"/>
      <c r="B90" s="30" t="s">
        <v>144</v>
      </c>
      <c r="C90" s="56"/>
      <c r="D90" s="56"/>
      <c r="E90" s="56"/>
      <c r="F90" s="57"/>
      <c r="G90" s="40" t="s">
        <v>145</v>
      </c>
      <c r="H90" s="36"/>
      <c r="I90" s="34">
        <v>30561.25</v>
      </c>
      <c r="J90" s="36"/>
      <c r="K90" s="178">
        <v>10000.0</v>
      </c>
      <c r="L90" s="36"/>
      <c r="M90" s="36"/>
      <c r="N90" s="36">
        <f t="shared" si="4"/>
        <v>40561.25</v>
      </c>
      <c r="O90" s="61"/>
      <c r="P90" s="37"/>
    </row>
    <row r="91" ht="15.75" customHeight="1">
      <c r="A91" s="29"/>
      <c r="B91" s="30" t="s">
        <v>146</v>
      </c>
      <c r="C91" s="56"/>
      <c r="D91" s="56"/>
      <c r="E91" s="56"/>
      <c r="F91" s="57"/>
      <c r="G91" s="40" t="s">
        <v>147</v>
      </c>
      <c r="H91" s="36"/>
      <c r="I91" s="36"/>
      <c r="J91" s="36"/>
      <c r="K91" s="179"/>
      <c r="L91" s="36"/>
      <c r="M91" s="36"/>
      <c r="N91" s="36">
        <f t="shared" si="4"/>
        <v>0</v>
      </c>
      <c r="O91" s="61"/>
      <c r="P91" s="37"/>
    </row>
    <row r="92" ht="15.75" customHeight="1">
      <c r="A92" s="29"/>
      <c r="B92" s="30" t="s">
        <v>148</v>
      </c>
      <c r="C92" s="56"/>
      <c r="D92" s="56"/>
      <c r="E92" s="56"/>
      <c r="F92" s="57"/>
      <c r="G92" s="40"/>
      <c r="H92" s="36"/>
      <c r="I92" s="36"/>
      <c r="J92" s="36"/>
      <c r="K92" s="179"/>
      <c r="L92" s="36"/>
      <c r="M92" s="36"/>
      <c r="N92" s="36">
        <f t="shared" si="4"/>
        <v>0</v>
      </c>
      <c r="O92" s="61"/>
      <c r="P92" s="37"/>
    </row>
    <row r="93" ht="15.75" customHeight="1">
      <c r="A93" s="29"/>
      <c r="B93" s="30" t="s">
        <v>149</v>
      </c>
      <c r="C93" s="56"/>
      <c r="D93" s="56"/>
      <c r="E93" s="56"/>
      <c r="F93" s="57"/>
      <c r="G93" s="40" t="s">
        <v>150</v>
      </c>
      <c r="H93" s="36"/>
      <c r="I93" s="36"/>
      <c r="J93" s="36"/>
      <c r="K93" s="179"/>
      <c r="L93" s="36"/>
      <c r="M93" s="36"/>
      <c r="N93" s="36">
        <f t="shared" si="4"/>
        <v>0</v>
      </c>
      <c r="O93" s="61"/>
      <c r="P93" s="37"/>
    </row>
    <row r="94" ht="15.75" customHeight="1">
      <c r="A94" s="29"/>
      <c r="B94" s="30" t="s">
        <v>151</v>
      </c>
      <c r="C94" s="56"/>
      <c r="D94" s="56"/>
      <c r="E94" s="56"/>
      <c r="F94" s="57"/>
      <c r="G94" s="40" t="s">
        <v>152</v>
      </c>
      <c r="H94" s="36"/>
      <c r="I94" s="36"/>
      <c r="J94" s="36"/>
      <c r="K94" s="179"/>
      <c r="L94" s="36"/>
      <c r="M94" s="36"/>
      <c r="N94" s="36">
        <f t="shared" si="4"/>
        <v>0</v>
      </c>
      <c r="O94" s="61"/>
      <c r="P94" s="37"/>
    </row>
    <row r="95" ht="15.75" customHeight="1">
      <c r="A95" s="29"/>
      <c r="B95" s="30" t="s">
        <v>153</v>
      </c>
      <c r="C95" s="56"/>
      <c r="D95" s="56"/>
      <c r="E95" s="56"/>
      <c r="F95" s="57"/>
      <c r="G95" s="40" t="s">
        <v>154</v>
      </c>
      <c r="H95" s="36"/>
      <c r="I95" s="36"/>
      <c r="J95" s="36"/>
      <c r="K95" s="179"/>
      <c r="L95" s="36"/>
      <c r="M95" s="36"/>
      <c r="N95" s="36">
        <f t="shared" si="4"/>
        <v>0</v>
      </c>
      <c r="O95" s="61"/>
      <c r="P95" s="37"/>
    </row>
    <row r="96" ht="15.75" customHeight="1">
      <c r="A96" s="29"/>
      <c r="B96" s="30" t="s">
        <v>155</v>
      </c>
      <c r="C96" s="56"/>
      <c r="D96" s="56"/>
      <c r="E96" s="56"/>
      <c r="F96" s="57"/>
      <c r="G96" s="40" t="s">
        <v>156</v>
      </c>
      <c r="H96" s="36"/>
      <c r="I96" s="36"/>
      <c r="J96" s="36"/>
      <c r="K96" s="179"/>
      <c r="L96" s="36"/>
      <c r="M96" s="36"/>
      <c r="N96" s="36">
        <f t="shared" si="4"/>
        <v>0</v>
      </c>
      <c r="O96" s="61"/>
      <c r="P96" s="37"/>
    </row>
    <row r="97" ht="15.75" customHeight="1">
      <c r="A97" s="29"/>
      <c r="B97" s="30" t="s">
        <v>157</v>
      </c>
      <c r="C97" s="56"/>
      <c r="D97" s="56"/>
      <c r="E97" s="56"/>
      <c r="F97" s="57"/>
      <c r="G97" s="40" t="s">
        <v>158</v>
      </c>
      <c r="H97" s="36"/>
      <c r="I97" s="36"/>
      <c r="J97" s="36"/>
      <c r="K97" s="179"/>
      <c r="L97" s="36"/>
      <c r="M97" s="36"/>
      <c r="N97" s="36">
        <f t="shared" si="4"/>
        <v>0</v>
      </c>
      <c r="O97" s="61"/>
      <c r="P97" s="37"/>
    </row>
    <row r="98" ht="15.75" customHeight="1">
      <c r="A98" s="29"/>
      <c r="B98" s="30" t="s">
        <v>159</v>
      </c>
      <c r="C98" s="56"/>
      <c r="D98" s="56"/>
      <c r="E98" s="56"/>
      <c r="F98" s="57"/>
      <c r="G98" s="40" t="s">
        <v>160</v>
      </c>
      <c r="H98" s="36"/>
      <c r="I98" s="36"/>
      <c r="J98" s="36"/>
      <c r="K98" s="179"/>
      <c r="L98" s="36"/>
      <c r="M98" s="36"/>
      <c r="N98" s="36">
        <f t="shared" si="4"/>
        <v>0</v>
      </c>
      <c r="O98" s="61"/>
      <c r="P98" s="37"/>
    </row>
    <row r="99" ht="15.75" customHeight="1">
      <c r="A99" s="29"/>
      <c r="B99" s="30" t="s">
        <v>161</v>
      </c>
      <c r="C99" s="56"/>
      <c r="D99" s="56"/>
      <c r="E99" s="56"/>
      <c r="F99" s="57"/>
      <c r="G99" s="40" t="s">
        <v>162</v>
      </c>
      <c r="H99" s="36"/>
      <c r="I99" s="34">
        <v>10000.0</v>
      </c>
      <c r="J99" s="34">
        <v>10000.0</v>
      </c>
      <c r="K99" s="179"/>
      <c r="L99" s="34">
        <v>10000.0</v>
      </c>
      <c r="M99" s="34">
        <v>10000.0</v>
      </c>
      <c r="N99" s="36">
        <f t="shared" si="4"/>
        <v>40000</v>
      </c>
      <c r="O99" s="4"/>
      <c r="P99" s="37"/>
    </row>
    <row r="100" ht="15.75" customHeight="1">
      <c r="A100" s="29"/>
      <c r="B100" s="30" t="s">
        <v>163</v>
      </c>
      <c r="C100" s="56"/>
      <c r="D100" s="56"/>
      <c r="E100" s="56"/>
      <c r="F100" s="57"/>
      <c r="G100" s="40" t="s">
        <v>164</v>
      </c>
      <c r="H100" s="36"/>
      <c r="I100" s="36"/>
      <c r="J100" s="36"/>
      <c r="K100" s="179"/>
      <c r="L100" s="36"/>
      <c r="M100" s="36"/>
      <c r="N100" s="36">
        <f t="shared" si="4"/>
        <v>0</v>
      </c>
      <c r="O100" s="4"/>
      <c r="P100" s="37"/>
    </row>
    <row r="101" ht="15.75" customHeight="1">
      <c r="A101" s="29"/>
      <c r="B101" s="30" t="s">
        <v>165</v>
      </c>
      <c r="C101" s="56"/>
      <c r="D101" s="56"/>
      <c r="E101" s="56"/>
      <c r="F101" s="57"/>
      <c r="G101" s="40" t="s">
        <v>166</v>
      </c>
      <c r="H101" s="36"/>
      <c r="I101" s="36"/>
      <c r="J101" s="36"/>
      <c r="K101" s="179"/>
      <c r="L101" s="36"/>
      <c r="M101" s="36"/>
      <c r="N101" s="36">
        <f t="shared" si="4"/>
        <v>0</v>
      </c>
      <c r="O101" s="4"/>
      <c r="P101" s="37"/>
    </row>
    <row r="102" ht="15.75" customHeight="1">
      <c r="A102" s="29"/>
      <c r="B102" s="30"/>
      <c r="C102" s="105" t="s">
        <v>167</v>
      </c>
      <c r="D102" s="30"/>
      <c r="E102" s="30"/>
      <c r="F102" s="106"/>
      <c r="G102" s="40" t="s">
        <v>168</v>
      </c>
      <c r="H102" s="36"/>
      <c r="I102" s="36"/>
      <c r="J102" s="36"/>
      <c r="K102" s="179"/>
      <c r="L102" s="36"/>
      <c r="M102" s="34">
        <v>15000.0</v>
      </c>
      <c r="N102" s="36">
        <f t="shared" si="4"/>
        <v>15000</v>
      </c>
      <c r="O102" s="4"/>
      <c r="P102" s="37"/>
    </row>
    <row r="103" ht="15.75" customHeight="1">
      <c r="A103" s="29"/>
      <c r="B103" s="30" t="s">
        <v>169</v>
      </c>
      <c r="C103" s="56"/>
      <c r="D103" s="56"/>
      <c r="E103" s="56"/>
      <c r="F103" s="57"/>
      <c r="G103" s="40" t="s">
        <v>170</v>
      </c>
      <c r="H103" s="36"/>
      <c r="I103" s="34">
        <v>15850.0</v>
      </c>
      <c r="J103" s="36"/>
      <c r="K103" s="179"/>
      <c r="L103" s="36"/>
      <c r="M103" s="36"/>
      <c r="N103" s="36">
        <f t="shared" si="4"/>
        <v>15850</v>
      </c>
      <c r="O103" s="4"/>
      <c r="P103" s="37"/>
    </row>
    <row r="104" ht="15.75" customHeight="1">
      <c r="A104" s="29"/>
      <c r="B104" s="30" t="s">
        <v>171</v>
      </c>
      <c r="C104" s="56"/>
      <c r="D104" s="56"/>
      <c r="E104" s="56"/>
      <c r="F104" s="57"/>
      <c r="G104" s="40" t="s">
        <v>172</v>
      </c>
      <c r="H104" s="36"/>
      <c r="I104" s="36"/>
      <c r="J104" s="36"/>
      <c r="K104" s="179"/>
      <c r="L104" s="36"/>
      <c r="M104" s="36"/>
      <c r="N104" s="36">
        <f t="shared" si="4"/>
        <v>0</v>
      </c>
      <c r="O104" s="4"/>
      <c r="P104" s="37"/>
    </row>
    <row r="105" ht="15.75" customHeight="1">
      <c r="A105" s="29"/>
      <c r="B105" s="30" t="s">
        <v>173</v>
      </c>
      <c r="C105" s="56"/>
      <c r="D105" s="56"/>
      <c r="E105" s="56"/>
      <c r="F105" s="57"/>
      <c r="G105" s="40" t="s">
        <v>174</v>
      </c>
      <c r="H105" s="36"/>
      <c r="I105" s="36"/>
      <c r="J105" s="36"/>
      <c r="K105" s="178">
        <v>2000.0</v>
      </c>
      <c r="L105" s="34">
        <v>500.0</v>
      </c>
      <c r="M105" s="34">
        <v>14000.0</v>
      </c>
      <c r="N105" s="36">
        <f t="shared" si="4"/>
        <v>16500</v>
      </c>
      <c r="O105" s="4"/>
      <c r="P105" s="37"/>
    </row>
    <row r="106" ht="15.75" customHeight="1">
      <c r="A106" s="29"/>
      <c r="B106" s="30" t="s">
        <v>175</v>
      </c>
      <c r="C106" s="56"/>
      <c r="D106" s="56"/>
      <c r="E106" s="56"/>
      <c r="F106" s="57"/>
      <c r="G106" s="40" t="s">
        <v>174</v>
      </c>
      <c r="H106" s="36"/>
      <c r="I106" s="36"/>
      <c r="J106" s="36"/>
      <c r="K106" s="179"/>
      <c r="L106" s="36"/>
      <c r="M106" s="36"/>
      <c r="N106" s="36"/>
      <c r="O106" s="49"/>
      <c r="P106" s="37"/>
    </row>
    <row r="107" ht="15.75" customHeight="1">
      <c r="A107" s="21" t="s">
        <v>176</v>
      </c>
      <c r="B107" s="107"/>
      <c r="C107" s="107"/>
      <c r="D107" s="107"/>
      <c r="E107" s="107"/>
      <c r="F107" s="108"/>
      <c r="G107" s="109"/>
      <c r="H107" s="90"/>
      <c r="I107" s="90"/>
      <c r="J107" s="90"/>
      <c r="K107" s="232"/>
      <c r="L107" s="90"/>
      <c r="M107" s="90"/>
      <c r="N107" s="90"/>
      <c r="O107" s="4"/>
      <c r="P107" s="28"/>
    </row>
    <row r="108" ht="15.75" customHeight="1">
      <c r="A108" s="21" t="s">
        <v>177</v>
      </c>
      <c r="B108" s="107"/>
      <c r="C108" s="107"/>
      <c r="D108" s="107"/>
      <c r="E108" s="107"/>
      <c r="F108" s="108"/>
      <c r="G108" s="109"/>
      <c r="H108" s="60">
        <f t="shared" ref="H108:N108" si="5">SUM(H109:H140)</f>
        <v>0</v>
      </c>
      <c r="I108" s="60">
        <f t="shared" si="5"/>
        <v>0</v>
      </c>
      <c r="J108" s="60">
        <f t="shared" si="5"/>
        <v>5700747.38</v>
      </c>
      <c r="K108" s="251">
        <f t="shared" si="5"/>
        <v>0</v>
      </c>
      <c r="L108" s="60">
        <f t="shared" si="5"/>
        <v>0</v>
      </c>
      <c r="M108" s="60">
        <f t="shared" si="5"/>
        <v>0</v>
      </c>
      <c r="N108" s="60">
        <f t="shared" si="5"/>
        <v>0</v>
      </c>
      <c r="O108" s="4"/>
      <c r="P108" s="28"/>
    </row>
    <row r="109" ht="15.75" customHeight="1">
      <c r="A109" s="68" t="s">
        <v>178</v>
      </c>
      <c r="B109" s="111" t="s">
        <v>179</v>
      </c>
      <c r="C109" s="111"/>
      <c r="D109" s="31"/>
      <c r="E109" s="31"/>
      <c r="F109" s="32"/>
      <c r="G109" s="69"/>
      <c r="H109" s="65"/>
      <c r="I109" s="65"/>
      <c r="J109" s="65"/>
      <c r="K109" s="204"/>
      <c r="L109" s="65"/>
      <c r="M109" s="65"/>
      <c r="N109" s="65">
        <f t="shared" ref="N109:N110" si="6">SUM(H109:M109)</f>
        <v>0</v>
      </c>
      <c r="O109" s="4"/>
      <c r="P109" s="70"/>
    </row>
    <row r="110" ht="15.75" customHeight="1">
      <c r="A110" s="68"/>
      <c r="B110" s="111" t="s">
        <v>180</v>
      </c>
      <c r="C110" s="111"/>
      <c r="D110" s="31"/>
      <c r="E110" s="31"/>
      <c r="F110" s="32"/>
      <c r="G110" s="69"/>
      <c r="H110" s="65"/>
      <c r="I110" s="65"/>
      <c r="J110" s="65"/>
      <c r="K110" s="204"/>
      <c r="L110" s="65"/>
      <c r="M110" s="65"/>
      <c r="N110" s="65">
        <f t="shared" si="6"/>
        <v>0</v>
      </c>
      <c r="O110" s="4"/>
      <c r="P110" s="70"/>
    </row>
    <row r="111" ht="15.75" customHeight="1">
      <c r="A111" s="68"/>
      <c r="B111" s="300" t="s">
        <v>179</v>
      </c>
      <c r="C111" s="111"/>
      <c r="D111" s="31"/>
      <c r="E111" s="31"/>
      <c r="F111" s="32"/>
      <c r="G111" s="69"/>
      <c r="H111" s="65"/>
      <c r="I111" s="65"/>
      <c r="J111" s="63">
        <v>5700747.38</v>
      </c>
      <c r="K111" s="204"/>
      <c r="L111" s="65"/>
      <c r="M111" s="65"/>
      <c r="N111" s="65"/>
      <c r="O111" s="4"/>
      <c r="P111" s="70"/>
    </row>
    <row r="112" ht="15.75" customHeight="1">
      <c r="A112" s="68"/>
      <c r="B112" s="111" t="s">
        <v>181</v>
      </c>
      <c r="C112" s="111"/>
      <c r="D112" s="31"/>
      <c r="E112" s="31"/>
      <c r="F112" s="32"/>
      <c r="G112" s="69"/>
      <c r="H112" s="65"/>
      <c r="I112" s="65"/>
      <c r="J112" s="65"/>
      <c r="K112" s="204"/>
      <c r="L112" s="65"/>
      <c r="M112" s="65"/>
      <c r="N112" s="65">
        <f t="shared" ref="N112:N139" si="7">SUM(H112:M112)</f>
        <v>0</v>
      </c>
      <c r="O112" s="4"/>
      <c r="P112" s="70"/>
    </row>
    <row r="113" ht="15.75" customHeight="1">
      <c r="A113" s="68"/>
      <c r="B113" s="111" t="s">
        <v>182</v>
      </c>
      <c r="C113" s="111"/>
      <c r="D113" s="31"/>
      <c r="E113" s="31"/>
      <c r="F113" s="32"/>
      <c r="G113" s="69"/>
      <c r="H113" s="65"/>
      <c r="I113" s="65"/>
      <c r="J113" s="65"/>
      <c r="K113" s="204"/>
      <c r="L113" s="65"/>
      <c r="M113" s="65"/>
      <c r="N113" s="65">
        <f t="shared" si="7"/>
        <v>0</v>
      </c>
      <c r="O113" s="4"/>
      <c r="P113" s="70"/>
    </row>
    <row r="114" ht="15.75" customHeight="1">
      <c r="A114" s="68"/>
      <c r="B114" s="111" t="s">
        <v>183</v>
      </c>
      <c r="C114" s="111"/>
      <c r="D114" s="31"/>
      <c r="E114" s="31"/>
      <c r="F114" s="32"/>
      <c r="G114" s="69"/>
      <c r="H114" s="65"/>
      <c r="I114" s="65"/>
      <c r="J114" s="65"/>
      <c r="K114" s="204"/>
      <c r="L114" s="65"/>
      <c r="M114" s="65"/>
      <c r="N114" s="65">
        <f t="shared" si="7"/>
        <v>0</v>
      </c>
      <c r="O114" s="4"/>
      <c r="P114" s="70"/>
    </row>
    <row r="115" ht="15.75" customHeight="1">
      <c r="A115" s="68"/>
      <c r="B115" s="111" t="s">
        <v>184</v>
      </c>
      <c r="C115" s="111"/>
      <c r="D115" s="31"/>
      <c r="E115" s="31"/>
      <c r="F115" s="32"/>
      <c r="G115" s="69"/>
      <c r="H115" s="65"/>
      <c r="I115" s="65"/>
      <c r="J115" s="65"/>
      <c r="K115" s="204"/>
      <c r="L115" s="65"/>
      <c r="M115" s="65"/>
      <c r="N115" s="65">
        <f t="shared" si="7"/>
        <v>0</v>
      </c>
      <c r="O115" s="4"/>
      <c r="P115" s="70"/>
    </row>
    <row r="116" ht="4.5" customHeight="1">
      <c r="A116" s="68"/>
      <c r="B116" s="73"/>
      <c r="C116" s="112">
        <f>F109+F110+F112+F113+F114+F115</f>
        <v>0</v>
      </c>
      <c r="D116" s="31"/>
      <c r="E116" s="31"/>
      <c r="F116" s="32"/>
      <c r="G116" s="69"/>
      <c r="H116" s="65"/>
      <c r="I116" s="65"/>
      <c r="J116" s="65"/>
      <c r="K116" s="204"/>
      <c r="L116" s="65"/>
      <c r="M116" s="65"/>
      <c r="N116" s="65">
        <f t="shared" si="7"/>
        <v>0</v>
      </c>
      <c r="O116" s="4"/>
      <c r="P116" s="70"/>
    </row>
    <row r="117" ht="8.25" customHeight="1">
      <c r="A117" s="68"/>
      <c r="B117" s="111" t="s">
        <v>185</v>
      </c>
      <c r="C117" s="113"/>
      <c r="D117" s="31"/>
      <c r="E117" s="31"/>
      <c r="F117" s="32"/>
      <c r="G117" s="69"/>
      <c r="H117" s="65"/>
      <c r="I117" s="65"/>
      <c r="J117" s="65"/>
      <c r="K117" s="204"/>
      <c r="L117" s="65"/>
      <c r="M117" s="65"/>
      <c r="N117" s="65">
        <f t="shared" si="7"/>
        <v>0</v>
      </c>
      <c r="O117" s="4"/>
      <c r="P117" s="70"/>
    </row>
    <row r="118" ht="7.5" customHeight="1">
      <c r="A118" s="68"/>
      <c r="B118" s="111" t="s">
        <v>186</v>
      </c>
      <c r="C118" s="113"/>
      <c r="D118" s="31"/>
      <c r="E118" s="31"/>
      <c r="F118" s="32"/>
      <c r="G118" s="69"/>
      <c r="H118" s="65"/>
      <c r="I118" s="65"/>
      <c r="J118" s="65"/>
      <c r="K118" s="204"/>
      <c r="L118" s="65"/>
      <c r="M118" s="65"/>
      <c r="N118" s="65">
        <f t="shared" si="7"/>
        <v>0</v>
      </c>
      <c r="O118" s="4"/>
      <c r="P118" s="70"/>
    </row>
    <row r="119" ht="6.0" customHeight="1">
      <c r="A119" s="68"/>
      <c r="B119" s="111" t="s">
        <v>187</v>
      </c>
      <c r="C119" s="113"/>
      <c r="D119" s="31"/>
      <c r="E119" s="31"/>
      <c r="F119" s="32"/>
      <c r="G119" s="69"/>
      <c r="H119" s="65"/>
      <c r="I119" s="65"/>
      <c r="J119" s="65"/>
      <c r="K119" s="204"/>
      <c r="L119" s="65"/>
      <c r="M119" s="65"/>
      <c r="N119" s="65">
        <f t="shared" si="7"/>
        <v>0</v>
      </c>
      <c r="O119" s="4"/>
      <c r="P119" s="70"/>
    </row>
    <row r="120" ht="6.0" customHeight="1">
      <c r="A120" s="68"/>
      <c r="B120" s="111" t="s">
        <v>188</v>
      </c>
      <c r="C120" s="113"/>
      <c r="D120" s="31"/>
      <c r="E120" s="31"/>
      <c r="F120" s="32"/>
      <c r="G120" s="69"/>
      <c r="H120" s="65"/>
      <c r="I120" s="65"/>
      <c r="J120" s="65"/>
      <c r="K120" s="204"/>
      <c r="L120" s="65"/>
      <c r="M120" s="65"/>
      <c r="N120" s="65">
        <f t="shared" si="7"/>
        <v>0</v>
      </c>
      <c r="O120" s="4"/>
      <c r="P120" s="70"/>
    </row>
    <row r="121" ht="9.75" customHeight="1">
      <c r="A121" s="68"/>
      <c r="B121" s="111" t="s">
        <v>189</v>
      </c>
      <c r="C121" s="113"/>
      <c r="D121" s="31"/>
      <c r="E121" s="31"/>
      <c r="F121" s="32"/>
      <c r="G121" s="69"/>
      <c r="H121" s="65"/>
      <c r="I121" s="65"/>
      <c r="J121" s="65"/>
      <c r="K121" s="204"/>
      <c r="L121" s="65"/>
      <c r="M121" s="65"/>
      <c r="N121" s="65">
        <f t="shared" si="7"/>
        <v>0</v>
      </c>
      <c r="O121" s="4"/>
      <c r="P121" s="70"/>
    </row>
    <row r="122" ht="7.5" customHeight="1">
      <c r="A122" s="68"/>
      <c r="B122" s="111" t="s">
        <v>190</v>
      </c>
      <c r="C122" s="113"/>
      <c r="D122" s="31"/>
      <c r="E122" s="31"/>
      <c r="F122" s="32"/>
      <c r="G122" s="69"/>
      <c r="H122" s="65"/>
      <c r="I122" s="65"/>
      <c r="J122" s="65"/>
      <c r="K122" s="204"/>
      <c r="L122" s="65"/>
      <c r="M122" s="65"/>
      <c r="N122" s="65">
        <f t="shared" si="7"/>
        <v>0</v>
      </c>
      <c r="O122" s="4"/>
      <c r="P122" s="70"/>
    </row>
    <row r="123" ht="9.75" customHeight="1">
      <c r="A123" s="68"/>
      <c r="B123" s="111" t="s">
        <v>191</v>
      </c>
      <c r="C123" s="113"/>
      <c r="D123" s="31"/>
      <c r="E123" s="31"/>
      <c r="F123" s="32"/>
      <c r="G123" s="69"/>
      <c r="H123" s="65"/>
      <c r="I123" s="65"/>
      <c r="J123" s="65"/>
      <c r="K123" s="204"/>
      <c r="L123" s="65"/>
      <c r="M123" s="65"/>
      <c r="N123" s="65">
        <f t="shared" si="7"/>
        <v>0</v>
      </c>
      <c r="O123" s="4"/>
      <c r="P123" s="70"/>
    </row>
    <row r="124" ht="2.25" customHeight="1">
      <c r="A124" s="68"/>
      <c r="B124" s="73"/>
      <c r="C124" s="113">
        <f>F117+F118+F119+F120+F121+F122+F123</f>
        <v>0</v>
      </c>
      <c r="D124" s="31"/>
      <c r="E124" s="31"/>
      <c r="F124" s="32"/>
      <c r="G124" s="69"/>
      <c r="H124" s="65"/>
      <c r="I124" s="65"/>
      <c r="J124" s="65"/>
      <c r="K124" s="204"/>
      <c r="L124" s="65"/>
      <c r="M124" s="65"/>
      <c r="N124" s="65">
        <f t="shared" si="7"/>
        <v>0</v>
      </c>
      <c r="O124" s="4"/>
      <c r="P124" s="70"/>
    </row>
    <row r="125" ht="8.25" customHeight="1">
      <c r="A125" s="68"/>
      <c r="B125" s="111" t="s">
        <v>192</v>
      </c>
      <c r="C125" s="113"/>
      <c r="D125" s="31"/>
      <c r="E125" s="31"/>
      <c r="F125" s="32"/>
      <c r="G125" s="69"/>
      <c r="H125" s="65"/>
      <c r="I125" s="65"/>
      <c r="J125" s="65"/>
      <c r="K125" s="204"/>
      <c r="L125" s="65"/>
      <c r="M125" s="65"/>
      <c r="N125" s="65">
        <f t="shared" si="7"/>
        <v>0</v>
      </c>
      <c r="O125" s="4"/>
      <c r="P125" s="70"/>
    </row>
    <row r="126" ht="9.0" customHeight="1">
      <c r="A126" s="68"/>
      <c r="B126" s="111" t="s">
        <v>193</v>
      </c>
      <c r="C126" s="113"/>
      <c r="D126" s="31"/>
      <c r="E126" s="31"/>
      <c r="F126" s="32"/>
      <c r="G126" s="69"/>
      <c r="H126" s="65"/>
      <c r="I126" s="65"/>
      <c r="J126" s="65"/>
      <c r="K126" s="204"/>
      <c r="L126" s="65"/>
      <c r="M126" s="65"/>
      <c r="N126" s="65">
        <f t="shared" si="7"/>
        <v>0</v>
      </c>
      <c r="O126" s="4"/>
      <c r="P126" s="70"/>
    </row>
    <row r="127" ht="7.5" customHeight="1">
      <c r="A127" s="68"/>
      <c r="B127" s="111"/>
      <c r="C127" s="113">
        <f>F125+F126</f>
        <v>0</v>
      </c>
      <c r="D127" s="31"/>
      <c r="E127" s="31"/>
      <c r="F127" s="32"/>
      <c r="G127" s="69"/>
      <c r="H127" s="65"/>
      <c r="I127" s="65"/>
      <c r="J127" s="65"/>
      <c r="K127" s="204"/>
      <c r="L127" s="65"/>
      <c r="M127" s="65"/>
      <c r="N127" s="65">
        <f t="shared" si="7"/>
        <v>0</v>
      </c>
      <c r="O127" s="4"/>
      <c r="P127" s="70"/>
    </row>
    <row r="128" ht="6.0" customHeight="1">
      <c r="A128" s="68"/>
      <c r="B128" s="111" t="s">
        <v>194</v>
      </c>
      <c r="C128" s="73"/>
      <c r="D128" s="31"/>
      <c r="E128" s="31"/>
      <c r="F128" s="32"/>
      <c r="G128" s="69"/>
      <c r="H128" s="65"/>
      <c r="I128" s="65"/>
      <c r="J128" s="65"/>
      <c r="K128" s="204"/>
      <c r="L128" s="65"/>
      <c r="M128" s="65"/>
      <c r="N128" s="65">
        <f t="shared" si="7"/>
        <v>0</v>
      </c>
      <c r="O128" s="4"/>
      <c r="P128" s="70"/>
    </row>
    <row r="129" ht="6.75" customHeight="1">
      <c r="A129" s="68"/>
      <c r="B129" s="111"/>
      <c r="C129" s="73"/>
      <c r="D129" s="31"/>
      <c r="E129" s="31"/>
      <c r="F129" s="32"/>
      <c r="G129" s="69"/>
      <c r="H129" s="65"/>
      <c r="I129" s="65"/>
      <c r="J129" s="65"/>
      <c r="K129" s="204"/>
      <c r="L129" s="65"/>
      <c r="M129" s="65"/>
      <c r="N129" s="65">
        <f t="shared" si="7"/>
        <v>0</v>
      </c>
      <c r="O129" s="4"/>
      <c r="P129" s="70"/>
    </row>
    <row r="130" ht="8.25" customHeight="1">
      <c r="A130" s="68"/>
      <c r="B130" s="111" t="s">
        <v>195</v>
      </c>
      <c r="C130" s="73"/>
      <c r="D130" s="31"/>
      <c r="E130" s="31"/>
      <c r="F130" s="32"/>
      <c r="G130" s="69"/>
      <c r="H130" s="65"/>
      <c r="I130" s="65"/>
      <c r="J130" s="65"/>
      <c r="K130" s="204"/>
      <c r="L130" s="65"/>
      <c r="M130" s="65"/>
      <c r="N130" s="65">
        <f t="shared" si="7"/>
        <v>0</v>
      </c>
      <c r="O130" s="4"/>
      <c r="P130" s="70"/>
    </row>
    <row r="131" ht="9.0" customHeight="1">
      <c r="A131" s="68"/>
      <c r="B131" s="111" t="s">
        <v>196</v>
      </c>
      <c r="C131" s="73"/>
      <c r="D131" s="31"/>
      <c r="E131" s="31"/>
      <c r="F131" s="32"/>
      <c r="G131" s="69"/>
      <c r="H131" s="65"/>
      <c r="I131" s="65"/>
      <c r="J131" s="65"/>
      <c r="K131" s="204"/>
      <c r="L131" s="65"/>
      <c r="M131" s="65"/>
      <c r="N131" s="65">
        <f t="shared" si="7"/>
        <v>0</v>
      </c>
      <c r="O131" s="4"/>
      <c r="P131" s="70"/>
    </row>
    <row r="132" ht="5.25" customHeight="1">
      <c r="A132" s="68"/>
      <c r="B132" s="111" t="s">
        <v>197</v>
      </c>
      <c r="C132" s="73"/>
      <c r="D132" s="31"/>
      <c r="E132" s="31"/>
      <c r="F132" s="32"/>
      <c r="G132" s="69"/>
      <c r="H132" s="65"/>
      <c r="I132" s="65"/>
      <c r="J132" s="65"/>
      <c r="K132" s="204"/>
      <c r="L132" s="65"/>
      <c r="M132" s="65"/>
      <c r="N132" s="65">
        <f t="shared" si="7"/>
        <v>0</v>
      </c>
      <c r="O132" s="4"/>
      <c r="P132" s="70"/>
    </row>
    <row r="133" ht="6.0" customHeight="1">
      <c r="A133" s="68"/>
      <c r="B133" s="111"/>
      <c r="C133" s="73"/>
      <c r="D133" s="31"/>
      <c r="E133" s="31"/>
      <c r="F133" s="32"/>
      <c r="G133" s="69"/>
      <c r="H133" s="65"/>
      <c r="I133" s="65"/>
      <c r="J133" s="65"/>
      <c r="K133" s="204"/>
      <c r="L133" s="65"/>
      <c r="M133" s="65"/>
      <c r="N133" s="65">
        <f t="shared" si="7"/>
        <v>0</v>
      </c>
      <c r="O133" s="4"/>
      <c r="P133" s="70"/>
    </row>
    <row r="134" ht="15.75" customHeight="1">
      <c r="A134" s="68"/>
      <c r="B134" s="111" t="s">
        <v>198</v>
      </c>
      <c r="C134" s="73"/>
      <c r="D134" s="31"/>
      <c r="E134" s="31"/>
      <c r="F134" s="32"/>
      <c r="G134" s="69"/>
      <c r="H134" s="65"/>
      <c r="I134" s="65"/>
      <c r="J134" s="65"/>
      <c r="K134" s="204">
        <v>0.0</v>
      </c>
      <c r="L134" s="65"/>
      <c r="M134" s="65"/>
      <c r="N134" s="65">
        <f t="shared" si="7"/>
        <v>0</v>
      </c>
      <c r="O134" s="4"/>
      <c r="P134" s="70"/>
    </row>
    <row r="135" ht="3.75" customHeight="1">
      <c r="A135" s="68"/>
      <c r="B135" s="111"/>
      <c r="C135" s="73"/>
      <c r="D135" s="31"/>
      <c r="E135" s="31"/>
      <c r="F135" s="32"/>
      <c r="G135" s="69"/>
      <c r="H135" s="65"/>
      <c r="I135" s="65"/>
      <c r="J135" s="65"/>
      <c r="K135" s="204"/>
      <c r="L135" s="65"/>
      <c r="M135" s="65"/>
      <c r="N135" s="65">
        <f t="shared" si="7"/>
        <v>0</v>
      </c>
      <c r="O135" s="4"/>
      <c r="P135" s="70"/>
    </row>
    <row r="136" ht="4.5" customHeight="1">
      <c r="A136" s="68"/>
      <c r="B136" s="111"/>
      <c r="C136" s="114">
        <f>F128+F129+F130+F131+F132+F133+F134+F135</f>
        <v>0</v>
      </c>
      <c r="D136" s="31"/>
      <c r="E136" s="31"/>
      <c r="F136" s="32"/>
      <c r="G136" s="69"/>
      <c r="H136" s="65"/>
      <c r="I136" s="65"/>
      <c r="J136" s="65"/>
      <c r="K136" s="204"/>
      <c r="L136" s="65"/>
      <c r="M136" s="65"/>
      <c r="N136" s="65">
        <f t="shared" si="7"/>
        <v>0</v>
      </c>
      <c r="O136" s="4"/>
      <c r="P136" s="70"/>
    </row>
    <row r="137" ht="15.75" customHeight="1">
      <c r="A137" s="68"/>
      <c r="B137" s="111" t="s">
        <v>199</v>
      </c>
      <c r="C137" s="73"/>
      <c r="D137" s="31"/>
      <c r="E137" s="31"/>
      <c r="F137" s="32"/>
      <c r="G137" s="69"/>
      <c r="H137" s="65"/>
      <c r="I137" s="65"/>
      <c r="J137" s="65"/>
      <c r="K137" s="204"/>
      <c r="L137" s="65"/>
      <c r="M137" s="65"/>
      <c r="N137" s="65">
        <f t="shared" si="7"/>
        <v>0</v>
      </c>
      <c r="O137" s="4"/>
      <c r="P137" s="70"/>
    </row>
    <row r="138" ht="15.0" customHeight="1">
      <c r="A138" s="29"/>
      <c r="B138" s="73" t="s">
        <v>200</v>
      </c>
      <c r="E138" s="115"/>
      <c r="F138" s="32"/>
      <c r="G138" s="69"/>
      <c r="H138" s="65"/>
      <c r="I138" s="65"/>
      <c r="J138" s="65"/>
      <c r="K138" s="204"/>
      <c r="L138" s="65"/>
      <c r="M138" s="65"/>
      <c r="N138" s="65">
        <f t="shared" si="7"/>
        <v>0</v>
      </c>
      <c r="O138" s="4"/>
      <c r="P138" s="37"/>
    </row>
    <row r="139" ht="6.75" customHeight="1">
      <c r="A139" s="116"/>
      <c r="B139" s="111" t="s">
        <v>197</v>
      </c>
      <c r="C139" s="73"/>
      <c r="D139" s="107"/>
      <c r="E139" s="107"/>
      <c r="F139" s="108"/>
      <c r="G139" s="109"/>
      <c r="H139" s="60"/>
      <c r="I139" s="60"/>
      <c r="J139" s="58"/>
      <c r="K139" s="259"/>
      <c r="L139" s="60"/>
      <c r="M139" s="60"/>
      <c r="N139" s="118">
        <f t="shared" si="7"/>
        <v>0</v>
      </c>
      <c r="O139" s="4"/>
      <c r="P139" s="119"/>
    </row>
    <row r="140" ht="15.75" customHeight="1">
      <c r="A140" s="29"/>
      <c r="B140" s="73"/>
      <c r="C140" s="114">
        <f>F137+F138+F139</f>
        <v>0</v>
      </c>
      <c r="D140" s="107"/>
      <c r="E140" s="107"/>
      <c r="F140" s="108"/>
      <c r="G140" s="40" t="s">
        <v>201</v>
      </c>
      <c r="H140" s="120"/>
      <c r="I140" s="36"/>
      <c r="J140" s="36"/>
      <c r="K140" s="179"/>
      <c r="L140" s="36"/>
      <c r="M140" s="36"/>
      <c r="N140" s="36"/>
      <c r="O140" s="4"/>
      <c r="P140" s="37"/>
    </row>
    <row r="141" ht="15.75" customHeight="1">
      <c r="A141" s="121" t="s">
        <v>202</v>
      </c>
      <c r="B141" s="73"/>
      <c r="C141" s="114"/>
      <c r="D141" s="107"/>
      <c r="E141" s="107"/>
      <c r="F141" s="108"/>
      <c r="G141" s="40"/>
      <c r="H141" s="25">
        <f t="shared" ref="H141:N141" si="8">H142+H143+H145+H144</f>
        <v>0</v>
      </c>
      <c r="I141" s="26">
        <f t="shared" si="8"/>
        <v>495821.9</v>
      </c>
      <c r="J141" s="26">
        <f t="shared" si="8"/>
        <v>349225.2</v>
      </c>
      <c r="K141" s="177">
        <f t="shared" si="8"/>
        <v>149546.28</v>
      </c>
      <c r="L141" s="26">
        <f t="shared" si="8"/>
        <v>246130.62</v>
      </c>
      <c r="M141" s="26">
        <f t="shared" si="8"/>
        <v>144525.84</v>
      </c>
      <c r="N141" s="25">
        <f t="shared" si="8"/>
        <v>1385249.84</v>
      </c>
      <c r="O141" s="4"/>
      <c r="P141" s="122"/>
    </row>
    <row r="142" ht="15.75" customHeight="1">
      <c r="A142" s="29"/>
      <c r="B142" s="111" t="s">
        <v>203</v>
      </c>
      <c r="C142" s="114"/>
      <c r="D142" s="107"/>
      <c r="E142" s="107"/>
      <c r="F142" s="108"/>
      <c r="G142" s="40"/>
      <c r="H142" s="36"/>
      <c r="I142" s="36"/>
      <c r="J142" s="36"/>
      <c r="K142" s="179"/>
      <c r="L142" s="36"/>
      <c r="M142" s="36"/>
      <c r="N142" s="36">
        <f t="shared" ref="N142:N143" si="9">SUM(H142:M142)</f>
        <v>0</v>
      </c>
      <c r="O142" s="4"/>
      <c r="P142" s="37"/>
    </row>
    <row r="143" ht="15.0" customHeight="1">
      <c r="A143" s="29"/>
      <c r="B143" s="111" t="s">
        <v>204</v>
      </c>
      <c r="C143" s="107"/>
      <c r="D143" s="107"/>
      <c r="E143" s="107"/>
      <c r="F143" s="108"/>
      <c r="G143" s="109"/>
      <c r="H143" s="36"/>
      <c r="I143" s="34">
        <v>495821.9</v>
      </c>
      <c r="J143" s="34">
        <v>349225.2</v>
      </c>
      <c r="K143" s="178">
        <v>149546.28</v>
      </c>
      <c r="L143" s="34">
        <v>246130.62</v>
      </c>
      <c r="M143" s="34">
        <v>144525.84</v>
      </c>
      <c r="N143" s="123">
        <f t="shared" si="9"/>
        <v>1385249.84</v>
      </c>
      <c r="O143" s="4"/>
      <c r="P143" s="37"/>
    </row>
    <row r="144" ht="5.25" customHeight="1">
      <c r="A144" s="29"/>
      <c r="B144" s="111"/>
      <c r="C144" s="107"/>
      <c r="D144" s="107"/>
      <c r="E144" s="107"/>
      <c r="F144" s="108"/>
      <c r="G144" s="109"/>
      <c r="H144" s="36"/>
      <c r="I144" s="36"/>
      <c r="J144" s="36"/>
      <c r="K144" s="179"/>
      <c r="L144" s="36"/>
      <c r="M144" s="36"/>
      <c r="N144" s="123"/>
      <c r="O144" s="4"/>
      <c r="P144" s="37"/>
    </row>
    <row r="145" ht="15.75" customHeight="1">
      <c r="A145" s="29"/>
      <c r="B145" s="111" t="s">
        <v>205</v>
      </c>
      <c r="C145" s="107"/>
      <c r="D145" s="107"/>
      <c r="E145" s="107"/>
      <c r="F145" s="108"/>
      <c r="G145" s="109"/>
      <c r="H145" s="36"/>
      <c r="I145" s="36"/>
      <c r="J145" s="36"/>
      <c r="K145" s="179"/>
      <c r="L145" s="36"/>
      <c r="M145" s="36"/>
      <c r="N145" s="124">
        <f>SUM(H145:M145)</f>
        <v>0</v>
      </c>
      <c r="O145" s="4"/>
      <c r="P145" s="37"/>
    </row>
    <row r="146" ht="15.75" customHeight="1">
      <c r="A146" s="121" t="s">
        <v>206</v>
      </c>
      <c r="B146" s="107"/>
      <c r="C146" s="107"/>
      <c r="D146" s="107"/>
      <c r="E146" s="107"/>
      <c r="F146" s="108"/>
      <c r="G146" s="109"/>
      <c r="H146" s="60">
        <f t="shared" ref="H146:N146" si="10">SUM(H147:H153)</f>
        <v>0</v>
      </c>
      <c r="I146" s="58">
        <f t="shared" si="10"/>
        <v>758049</v>
      </c>
      <c r="J146" s="58">
        <f t="shared" si="10"/>
        <v>231370.98</v>
      </c>
      <c r="K146" s="194">
        <f t="shared" si="10"/>
        <v>0</v>
      </c>
      <c r="L146" s="58">
        <f t="shared" si="10"/>
        <v>279822.14</v>
      </c>
      <c r="M146" s="58">
        <f t="shared" si="10"/>
        <v>214768.2</v>
      </c>
      <c r="N146" s="60">
        <f t="shared" si="10"/>
        <v>1368230.8</v>
      </c>
      <c r="O146" s="125"/>
      <c r="P146" s="122"/>
    </row>
    <row r="147" ht="15.75" customHeight="1">
      <c r="A147" s="29"/>
      <c r="B147" s="111" t="s">
        <v>207</v>
      </c>
      <c r="C147" s="107"/>
      <c r="D147" s="126">
        <v>3022000.0</v>
      </c>
      <c r="E147" s="107"/>
      <c r="F147" s="108"/>
      <c r="G147" s="109"/>
      <c r="H147" s="36"/>
      <c r="I147" s="36"/>
      <c r="J147" s="36"/>
      <c r="K147" s="179"/>
      <c r="L147" s="36"/>
      <c r="M147" s="36"/>
      <c r="N147" s="123">
        <f>SUM(H147:M147)</f>
        <v>0</v>
      </c>
      <c r="O147" s="4"/>
      <c r="P147" s="37"/>
    </row>
    <row r="148" ht="14.25" customHeight="1">
      <c r="A148" s="29"/>
      <c r="B148" s="127" t="s">
        <v>239</v>
      </c>
      <c r="C148" s="107"/>
      <c r="D148" s="107"/>
      <c r="E148" s="107"/>
      <c r="F148" s="108"/>
      <c r="G148" s="109"/>
      <c r="H148" s="36"/>
      <c r="I148" s="36"/>
      <c r="J148" s="36"/>
      <c r="K148" s="179"/>
      <c r="L148" s="34">
        <v>115779.52</v>
      </c>
      <c r="M148" s="36"/>
      <c r="N148" s="36">
        <f>H148+I148+J148+K148+M148</f>
        <v>0</v>
      </c>
      <c r="O148" s="4"/>
      <c r="P148" s="37"/>
    </row>
    <row r="149" ht="6.75" customHeight="1">
      <c r="A149" s="29"/>
      <c r="B149" s="111"/>
      <c r="C149" s="31"/>
      <c r="D149" s="31"/>
      <c r="E149" s="31"/>
      <c r="F149" s="23"/>
      <c r="G149" s="33" t="s">
        <v>210</v>
      </c>
      <c r="H149" s="36"/>
      <c r="I149" s="36"/>
      <c r="J149" s="36"/>
      <c r="K149" s="179"/>
      <c r="L149" s="36"/>
      <c r="M149" s="36"/>
      <c r="N149" s="36">
        <f t="shared" ref="N149:N153" si="11">SUM(H149:M149)</f>
        <v>0</v>
      </c>
      <c r="O149" s="4"/>
      <c r="P149" s="37"/>
    </row>
    <row r="150" ht="15.75" customHeight="1">
      <c r="A150" s="29"/>
      <c r="B150" s="111" t="s">
        <v>211</v>
      </c>
      <c r="C150" s="31"/>
      <c r="D150" s="31"/>
      <c r="E150" s="31"/>
      <c r="F150" s="23"/>
      <c r="G150" s="33"/>
      <c r="H150" s="36"/>
      <c r="I150" s="36"/>
      <c r="J150" s="36"/>
      <c r="K150" s="179"/>
      <c r="L150" s="36"/>
      <c r="M150" s="36"/>
      <c r="N150" s="36">
        <f t="shared" si="11"/>
        <v>0</v>
      </c>
      <c r="O150" s="4"/>
      <c r="P150" s="37"/>
    </row>
    <row r="151" ht="15.75" customHeight="1">
      <c r="A151" s="29"/>
      <c r="B151" s="111" t="s">
        <v>212</v>
      </c>
      <c r="C151" s="107"/>
      <c r="D151" s="107"/>
      <c r="E151" s="107"/>
      <c r="F151" s="108"/>
      <c r="G151" s="109"/>
      <c r="H151" s="36"/>
      <c r="I151" s="34">
        <v>669656.0</v>
      </c>
      <c r="J151" s="34">
        <v>202957.0</v>
      </c>
      <c r="K151" s="179"/>
      <c r="L151" s="34">
        <v>143897.04</v>
      </c>
      <c r="M151" s="34">
        <v>189927.0</v>
      </c>
      <c r="N151" s="36">
        <f t="shared" si="11"/>
        <v>1206437.04</v>
      </c>
      <c r="O151" s="4"/>
      <c r="P151" s="37"/>
    </row>
    <row r="152" ht="15.75" customHeight="1">
      <c r="A152" s="29"/>
      <c r="B152" s="111" t="s">
        <v>213</v>
      </c>
      <c r="C152" s="107"/>
      <c r="D152" s="107"/>
      <c r="E152" s="107"/>
      <c r="F152" s="108"/>
      <c r="G152" s="33" t="s">
        <v>214</v>
      </c>
      <c r="H152" s="120"/>
      <c r="I152" s="128">
        <v>80359.0</v>
      </c>
      <c r="J152" s="34">
        <v>24354.84</v>
      </c>
      <c r="K152" s="179"/>
      <c r="L152" s="34">
        <v>17267.64</v>
      </c>
      <c r="M152" s="34">
        <v>22791.24</v>
      </c>
      <c r="N152" s="36">
        <f t="shared" si="11"/>
        <v>144772.72</v>
      </c>
      <c r="O152" s="129">
        <f>8809758.95-J38</f>
        <v>7260947.08</v>
      </c>
      <c r="P152" s="37"/>
    </row>
    <row r="153" ht="15.75" customHeight="1">
      <c r="A153" s="29"/>
      <c r="B153" s="130" t="s">
        <v>215</v>
      </c>
      <c r="C153" s="107"/>
      <c r="D153" s="107"/>
      <c r="E153" s="107"/>
      <c r="F153" s="108"/>
      <c r="G153" s="109"/>
      <c r="H153" s="36"/>
      <c r="I153" s="34">
        <v>8034.0</v>
      </c>
      <c r="J153" s="34">
        <v>4059.14</v>
      </c>
      <c r="K153" s="179"/>
      <c r="L153" s="34">
        <v>2877.94</v>
      </c>
      <c r="M153" s="34">
        <v>2049.96</v>
      </c>
      <c r="N153" s="36">
        <f t="shared" si="11"/>
        <v>17021.04</v>
      </c>
      <c r="O153" s="4"/>
      <c r="P153" s="37"/>
    </row>
    <row r="154" ht="15.75" customHeight="1">
      <c r="A154" s="131" t="s">
        <v>216</v>
      </c>
      <c r="B154" s="132"/>
      <c r="C154" s="132"/>
      <c r="D154" s="132"/>
      <c r="E154" s="132"/>
      <c r="F154" s="133"/>
      <c r="G154" s="134"/>
      <c r="H154" s="135">
        <f t="shared" ref="H154:N154" si="12">H146+H141+H108+H107+H38+H4</f>
        <v>9188067.13</v>
      </c>
      <c r="I154" s="135">
        <f t="shared" si="12"/>
        <v>7236582.63</v>
      </c>
      <c r="J154" s="135">
        <f t="shared" si="12"/>
        <v>11122693.79</v>
      </c>
      <c r="K154" s="272">
        <f t="shared" si="12"/>
        <v>1855988.07</v>
      </c>
      <c r="L154" s="135">
        <f t="shared" si="12"/>
        <v>3313226.16</v>
      </c>
      <c r="M154" s="135">
        <f t="shared" si="12"/>
        <v>2450000</v>
      </c>
      <c r="N154" s="135">
        <f t="shared" si="12"/>
        <v>29350030.88</v>
      </c>
      <c r="O154" s="4"/>
      <c r="P154" s="137"/>
      <c r="Q154" s="138"/>
    </row>
    <row r="155" ht="15.75" customHeight="1">
      <c r="A155" s="121"/>
      <c r="B155" s="31"/>
      <c r="C155" s="31"/>
      <c r="D155" s="31"/>
      <c r="E155" s="31"/>
      <c r="F155" s="32"/>
      <c r="G155" s="109"/>
      <c r="H155" s="139">
        <f t="shared" ref="H155:N155" si="13">H146+H141+H108+H38+H4</f>
        <v>9188067.13</v>
      </c>
      <c r="I155" s="140">
        <f t="shared" si="13"/>
        <v>7236582.63</v>
      </c>
      <c r="J155" s="140">
        <f t="shared" si="13"/>
        <v>11122693.79</v>
      </c>
      <c r="K155" s="275">
        <f t="shared" si="13"/>
        <v>1855988.07</v>
      </c>
      <c r="L155" s="140">
        <f t="shared" si="13"/>
        <v>3313226.16</v>
      </c>
      <c r="M155" s="140">
        <f t="shared" si="13"/>
        <v>2450000</v>
      </c>
      <c r="N155" s="139">
        <f t="shared" si="13"/>
        <v>29350030.88</v>
      </c>
      <c r="O155" s="4"/>
      <c r="P155" s="122"/>
    </row>
    <row r="156" ht="15.75" customHeight="1">
      <c r="A156" s="121" t="s">
        <v>217</v>
      </c>
      <c r="B156" s="31"/>
      <c r="C156" s="31"/>
      <c r="D156" s="31"/>
      <c r="E156" s="31"/>
      <c r="F156" s="32"/>
      <c r="G156" s="109"/>
      <c r="H156" s="142"/>
      <c r="I156" s="143"/>
      <c r="J156" s="143"/>
      <c r="K156" s="259"/>
      <c r="L156" s="143"/>
      <c r="M156" s="143"/>
      <c r="N156" s="143"/>
      <c r="O156" s="4"/>
      <c r="P156" s="122"/>
    </row>
    <row r="157" ht="15.75" customHeight="1">
      <c r="A157" s="21"/>
      <c r="B157" s="56"/>
      <c r="C157" s="56"/>
      <c r="D157" s="31"/>
      <c r="E157" s="31"/>
      <c r="F157" s="23"/>
      <c r="G157" s="144"/>
      <c r="H157" s="25">
        <f t="shared" ref="H157:J157" si="14">SUM(H158:H175)</f>
        <v>0</v>
      </c>
      <c r="I157" s="25">
        <f t="shared" si="14"/>
        <v>0</v>
      </c>
      <c r="J157" s="25">
        <f t="shared" si="14"/>
        <v>0</v>
      </c>
      <c r="K157" s="259" t="s">
        <v>218</v>
      </c>
      <c r="L157" s="25"/>
      <c r="M157" s="25">
        <f>SUM(M158:M175)</f>
        <v>0</v>
      </c>
      <c r="N157" s="25">
        <f t="shared" ref="N157:N175" si="15">SUM(H157:M157)</f>
        <v>0</v>
      </c>
      <c r="O157" s="4"/>
      <c r="P157" s="28"/>
    </row>
    <row r="158" ht="15.75" customHeight="1">
      <c r="A158" s="68"/>
      <c r="B158" s="30" t="s">
        <v>241</v>
      </c>
      <c r="C158" s="31"/>
      <c r="D158" s="22"/>
      <c r="E158" s="22"/>
      <c r="F158" s="67"/>
      <c r="G158" s="40"/>
      <c r="H158" s="46"/>
      <c r="I158" s="36"/>
      <c r="J158" s="36"/>
      <c r="K158" s="179"/>
      <c r="L158" s="36"/>
      <c r="M158" s="36"/>
      <c r="N158" s="36">
        <f t="shared" si="15"/>
        <v>0</v>
      </c>
      <c r="O158" s="4"/>
      <c r="P158" s="70"/>
    </row>
    <row r="159" ht="15.75" customHeight="1">
      <c r="A159" s="68"/>
      <c r="B159" s="30" t="s">
        <v>220</v>
      </c>
      <c r="C159" s="31"/>
      <c r="D159" s="22"/>
      <c r="E159" s="22"/>
      <c r="F159" s="67"/>
      <c r="G159" s="40"/>
      <c r="H159" s="46"/>
      <c r="I159" s="36"/>
      <c r="J159" s="36"/>
      <c r="K159" s="179"/>
      <c r="L159" s="36"/>
      <c r="M159" s="36"/>
      <c r="N159" s="36">
        <f t="shared" si="15"/>
        <v>0</v>
      </c>
      <c r="O159" s="4"/>
      <c r="P159" s="70"/>
    </row>
    <row r="160" ht="15.75" customHeight="1">
      <c r="A160" s="68"/>
      <c r="B160" s="30" t="s">
        <v>221</v>
      </c>
      <c r="C160" s="31"/>
      <c r="D160" s="22"/>
      <c r="E160" s="22"/>
      <c r="F160" s="67"/>
      <c r="G160" s="40"/>
      <c r="H160" s="46"/>
      <c r="I160" s="36"/>
      <c r="J160" s="36"/>
      <c r="K160" s="179"/>
      <c r="L160" s="36"/>
      <c r="M160" s="36"/>
      <c r="N160" s="36">
        <f t="shared" si="15"/>
        <v>0</v>
      </c>
      <c r="O160" s="4"/>
      <c r="P160" s="70"/>
    </row>
    <row r="161" ht="15.75" customHeight="1">
      <c r="A161" s="68"/>
      <c r="B161" s="30" t="s">
        <v>222</v>
      </c>
      <c r="C161" s="31"/>
      <c r="D161" s="22"/>
      <c r="E161" s="22"/>
      <c r="F161" s="67"/>
      <c r="G161" s="40"/>
      <c r="H161" s="46"/>
      <c r="I161" s="36"/>
      <c r="J161" s="36"/>
      <c r="K161" s="179"/>
      <c r="L161" s="36"/>
      <c r="M161" s="36"/>
      <c r="N161" s="36">
        <f t="shared" si="15"/>
        <v>0</v>
      </c>
      <c r="O161" s="4"/>
      <c r="P161" s="70"/>
    </row>
    <row r="162" ht="15.75" customHeight="1">
      <c r="A162" s="68"/>
      <c r="B162" s="30" t="s">
        <v>223</v>
      </c>
      <c r="C162" s="31"/>
      <c r="D162" s="22"/>
      <c r="E162" s="22"/>
      <c r="F162" s="67"/>
      <c r="G162" s="40"/>
      <c r="H162" s="46"/>
      <c r="I162" s="36"/>
      <c r="J162" s="36"/>
      <c r="K162" s="179"/>
      <c r="L162" s="36"/>
      <c r="M162" s="36"/>
      <c r="N162" s="36">
        <f t="shared" si="15"/>
        <v>0</v>
      </c>
      <c r="O162" s="4"/>
      <c r="P162" s="70"/>
    </row>
    <row r="163" ht="15.75" customHeight="1">
      <c r="A163" s="68"/>
      <c r="B163" s="30" t="s">
        <v>224</v>
      </c>
      <c r="C163" s="31"/>
      <c r="D163" s="22"/>
      <c r="E163" s="22"/>
      <c r="F163" s="67"/>
      <c r="G163" s="40"/>
      <c r="H163" s="46"/>
      <c r="I163" s="36"/>
      <c r="J163" s="36"/>
      <c r="K163" s="179"/>
      <c r="L163" s="36"/>
      <c r="M163" s="36"/>
      <c r="N163" s="36">
        <f t="shared" si="15"/>
        <v>0</v>
      </c>
      <c r="O163" s="4"/>
      <c r="P163" s="70"/>
    </row>
    <row r="164" ht="15.75" customHeight="1">
      <c r="A164" s="68"/>
      <c r="B164" s="30" t="s">
        <v>225</v>
      </c>
      <c r="C164" s="31"/>
      <c r="D164" s="22"/>
      <c r="E164" s="22"/>
      <c r="F164" s="67"/>
      <c r="G164" s="40"/>
      <c r="H164" s="46"/>
      <c r="I164" s="36"/>
      <c r="J164" s="36"/>
      <c r="K164" s="179"/>
      <c r="L164" s="36"/>
      <c r="M164" s="36"/>
      <c r="N164" s="36">
        <f t="shared" si="15"/>
        <v>0</v>
      </c>
      <c r="O164" s="4"/>
      <c r="P164" s="70"/>
    </row>
    <row r="165" ht="15.75" customHeight="1">
      <c r="A165" s="68"/>
      <c r="B165" s="30" t="s">
        <v>226</v>
      </c>
      <c r="C165" s="31"/>
      <c r="D165" s="22"/>
      <c r="E165" s="22"/>
      <c r="F165" s="67"/>
      <c r="G165" s="40"/>
      <c r="H165" s="46"/>
      <c r="I165" s="36"/>
      <c r="J165" s="36"/>
      <c r="K165" s="179"/>
      <c r="L165" s="36"/>
      <c r="M165" s="36"/>
      <c r="N165" s="36">
        <f t="shared" si="15"/>
        <v>0</v>
      </c>
      <c r="O165" s="4"/>
      <c r="P165" s="70"/>
    </row>
    <row r="166" ht="15.75" customHeight="1">
      <c r="A166" s="68"/>
      <c r="B166" s="30" t="s">
        <v>227</v>
      </c>
      <c r="C166" s="31"/>
      <c r="D166" s="22"/>
      <c r="E166" s="22"/>
      <c r="F166" s="67"/>
      <c r="G166" s="40"/>
      <c r="H166" s="46"/>
      <c r="I166" s="36"/>
      <c r="J166" s="36"/>
      <c r="K166" s="179"/>
      <c r="L166" s="36"/>
      <c r="M166" s="36"/>
      <c r="N166" s="36">
        <f t="shared" si="15"/>
        <v>0</v>
      </c>
      <c r="O166" s="4"/>
      <c r="P166" s="70"/>
    </row>
    <row r="167" ht="15.75" customHeight="1">
      <c r="A167" s="68"/>
      <c r="B167" s="30"/>
      <c r="C167" s="31"/>
      <c r="D167" s="22"/>
      <c r="E167" s="22"/>
      <c r="F167" s="67"/>
      <c r="G167" s="40"/>
      <c r="H167" s="46"/>
      <c r="I167" s="36"/>
      <c r="J167" s="36"/>
      <c r="K167" s="179"/>
      <c r="L167" s="36"/>
      <c r="M167" s="36"/>
      <c r="N167" s="36">
        <f t="shared" si="15"/>
        <v>0</v>
      </c>
      <c r="O167" s="4"/>
      <c r="P167" s="70"/>
    </row>
    <row r="168" ht="15.75" customHeight="1">
      <c r="A168" s="68"/>
      <c r="B168" s="30" t="s">
        <v>107</v>
      </c>
      <c r="C168" s="78"/>
      <c r="D168" s="78"/>
      <c r="E168" s="79"/>
      <c r="F168" s="80"/>
      <c r="G168" s="81"/>
      <c r="H168" s="46"/>
      <c r="I168" s="36"/>
      <c r="J168" s="36"/>
      <c r="K168" s="179"/>
      <c r="L168" s="36"/>
      <c r="M168" s="36"/>
      <c r="N168" s="36">
        <f t="shared" si="15"/>
        <v>0</v>
      </c>
      <c r="O168" s="4"/>
      <c r="P168" s="70"/>
    </row>
    <row r="169" ht="15.75" customHeight="1">
      <c r="A169" s="68"/>
      <c r="B169" s="30" t="s">
        <v>229</v>
      </c>
      <c r="C169" s="78"/>
      <c r="D169" s="78"/>
      <c r="E169" s="79"/>
      <c r="F169" s="80"/>
      <c r="G169" s="147">
        <v>5.020321002E9</v>
      </c>
      <c r="H169" s="46"/>
      <c r="I169" s="36"/>
      <c r="J169" s="36"/>
      <c r="K169" s="179"/>
      <c r="L169" s="36"/>
      <c r="M169" s="36"/>
      <c r="N169" s="36">
        <f t="shared" si="15"/>
        <v>0</v>
      </c>
      <c r="O169" s="4"/>
      <c r="P169" s="70"/>
    </row>
    <row r="170" ht="15.75" customHeight="1">
      <c r="A170" s="68"/>
      <c r="B170" s="30" t="s">
        <v>230</v>
      </c>
      <c r="C170" s="78"/>
      <c r="D170" s="78"/>
      <c r="E170" s="79"/>
      <c r="F170" s="80"/>
      <c r="G170" s="147">
        <v>5.020321003E9</v>
      </c>
      <c r="H170" s="46"/>
      <c r="I170" s="36"/>
      <c r="J170" s="36"/>
      <c r="K170" s="179"/>
      <c r="L170" s="36"/>
      <c r="M170" s="36"/>
      <c r="N170" s="36">
        <f t="shared" si="15"/>
        <v>0</v>
      </c>
      <c r="O170" s="4"/>
      <c r="P170" s="70"/>
    </row>
    <row r="171" ht="15.75" customHeight="1">
      <c r="A171" s="68"/>
      <c r="B171" s="30" t="s">
        <v>231</v>
      </c>
      <c r="C171" s="78"/>
      <c r="D171" s="78"/>
      <c r="E171" s="79"/>
      <c r="F171" s="80"/>
      <c r="G171" s="147"/>
      <c r="H171" s="46"/>
      <c r="I171" s="36"/>
      <c r="J171" s="36"/>
      <c r="K171" s="179"/>
      <c r="L171" s="36"/>
      <c r="M171" s="36"/>
      <c r="N171" s="36">
        <f t="shared" si="15"/>
        <v>0</v>
      </c>
      <c r="O171" s="148"/>
      <c r="P171" s="70"/>
    </row>
    <row r="172" ht="15.75" customHeight="1">
      <c r="A172" s="68"/>
      <c r="B172" s="30" t="s">
        <v>232</v>
      </c>
      <c r="C172" s="78"/>
      <c r="D172" s="78"/>
      <c r="E172" s="79"/>
      <c r="F172" s="80"/>
      <c r="G172" s="147">
        <v>5.020322001E9</v>
      </c>
      <c r="H172" s="46"/>
      <c r="I172" s="36"/>
      <c r="J172" s="36"/>
      <c r="K172" s="179"/>
      <c r="L172" s="36"/>
      <c r="M172" s="36"/>
      <c r="N172" s="36">
        <f t="shared" si="15"/>
        <v>0</v>
      </c>
      <c r="O172" s="4"/>
      <c r="P172" s="70"/>
    </row>
    <row r="173" ht="15.75" customHeight="1">
      <c r="A173" s="68"/>
      <c r="B173" s="30" t="s">
        <v>233</v>
      </c>
      <c r="C173" s="78"/>
      <c r="D173" s="78"/>
      <c r="E173" s="79"/>
      <c r="F173" s="80"/>
      <c r="G173" s="147">
        <v>5.020402E9</v>
      </c>
      <c r="H173" s="46"/>
      <c r="I173" s="36"/>
      <c r="J173" s="36"/>
      <c r="K173" s="179"/>
      <c r="L173" s="36"/>
      <c r="M173" s="36"/>
      <c r="N173" s="36">
        <f t="shared" si="15"/>
        <v>0</v>
      </c>
      <c r="O173" s="4"/>
      <c r="P173" s="70"/>
    </row>
    <row r="174" ht="15.75" customHeight="1">
      <c r="A174" s="68"/>
      <c r="B174" s="30" t="s">
        <v>234</v>
      </c>
      <c r="C174" s="78"/>
      <c r="D174" s="78"/>
      <c r="E174" s="79"/>
      <c r="F174" s="80"/>
      <c r="G174" s="147">
        <v>5.021305002E9</v>
      </c>
      <c r="H174" s="46"/>
      <c r="I174" s="36"/>
      <c r="J174" s="36"/>
      <c r="K174" s="179"/>
      <c r="L174" s="36"/>
      <c r="M174" s="36"/>
      <c r="N174" s="36">
        <f t="shared" si="15"/>
        <v>0</v>
      </c>
      <c r="O174" s="4"/>
      <c r="P174" s="70"/>
    </row>
    <row r="175" ht="15.75" customHeight="1">
      <c r="A175" s="68"/>
      <c r="B175" s="30" t="s">
        <v>235</v>
      </c>
      <c r="C175" s="56"/>
      <c r="D175" s="56"/>
      <c r="E175" s="56"/>
      <c r="F175" s="57"/>
      <c r="G175" s="57">
        <v>5.021307E9</v>
      </c>
      <c r="H175" s="46"/>
      <c r="I175" s="36"/>
      <c r="J175" s="36"/>
      <c r="K175" s="179"/>
      <c r="L175" s="36"/>
      <c r="M175" s="36"/>
      <c r="N175" s="36">
        <f t="shared" si="15"/>
        <v>0</v>
      </c>
      <c r="O175" s="4"/>
      <c r="P175" s="70"/>
    </row>
    <row r="176" ht="15.75" customHeight="1">
      <c r="A176" s="149" t="s">
        <v>236</v>
      </c>
      <c r="B176" s="150"/>
      <c r="C176" s="151"/>
      <c r="D176" s="151"/>
      <c r="E176" s="151"/>
      <c r="F176" s="152"/>
      <c r="G176" s="153"/>
      <c r="H176" s="25">
        <f t="shared" ref="H176:J176" si="16">H157</f>
        <v>0</v>
      </c>
      <c r="I176" s="25">
        <f t="shared" si="16"/>
        <v>0</v>
      </c>
      <c r="J176" s="25">
        <f t="shared" si="16"/>
        <v>0</v>
      </c>
      <c r="K176" s="285">
        <v>0.0</v>
      </c>
      <c r="L176" s="25"/>
      <c r="M176" s="25">
        <f t="shared" ref="M176:N176" si="17">+M157</f>
        <v>0</v>
      </c>
      <c r="N176" s="25">
        <f t="shared" si="17"/>
        <v>0</v>
      </c>
      <c r="O176" s="4"/>
      <c r="P176" s="155"/>
    </row>
    <row r="177" ht="27.0" customHeight="1">
      <c r="A177" s="156" t="s">
        <v>244</v>
      </c>
      <c r="B177" s="157"/>
      <c r="C177" s="157"/>
      <c r="D177" s="157"/>
      <c r="E177" s="157"/>
      <c r="F177" s="158"/>
      <c r="G177" s="134"/>
      <c r="H177" s="159">
        <f>H176+H154</f>
        <v>9188067.13</v>
      </c>
      <c r="I177" s="159">
        <f>I154+I176</f>
        <v>7236582.63</v>
      </c>
      <c r="J177" s="159">
        <f t="shared" ref="J177:M177" si="18">J176+J154</f>
        <v>11122693.79</v>
      </c>
      <c r="K177" s="287">
        <f t="shared" si="18"/>
        <v>1855988.07</v>
      </c>
      <c r="L177" s="159">
        <f t="shared" si="18"/>
        <v>3313226.16</v>
      </c>
      <c r="M177" s="159">
        <f t="shared" si="18"/>
        <v>2450000</v>
      </c>
      <c r="N177" s="159">
        <f>SUM(H177:M177)</f>
        <v>35166557.78</v>
      </c>
      <c r="O177" s="4"/>
      <c r="P177" s="161"/>
    </row>
    <row r="178" ht="15.75" customHeight="1">
      <c r="A178" s="4"/>
      <c r="B178" s="4"/>
      <c r="C178" s="4"/>
      <c r="D178" s="4"/>
      <c r="E178" s="4"/>
      <c r="F178" s="4"/>
      <c r="G178" s="162"/>
      <c r="H178" s="163"/>
      <c r="I178" s="163"/>
      <c r="J178" s="163"/>
      <c r="K178" s="289"/>
      <c r="L178" s="163"/>
      <c r="M178" s="163"/>
      <c r="N178" s="165"/>
      <c r="O178" s="4"/>
      <c r="P178" s="148"/>
    </row>
    <row r="179" ht="15.75" customHeight="1">
      <c r="A179" s="4"/>
      <c r="B179" s="4"/>
      <c r="C179" s="4"/>
      <c r="D179" s="4"/>
      <c r="E179" s="4"/>
      <c r="F179" s="4"/>
      <c r="G179" s="4"/>
      <c r="H179" s="46"/>
      <c r="I179" s="46"/>
      <c r="J179" s="166"/>
      <c r="K179" s="291"/>
      <c r="L179" s="46"/>
      <c r="M179" s="46"/>
      <c r="N179" s="46"/>
      <c r="O179" s="4"/>
      <c r="P179" s="148"/>
    </row>
    <row r="180" ht="15.75" customHeight="1">
      <c r="A180" s="4"/>
      <c r="B180" s="4"/>
      <c r="C180" s="4"/>
      <c r="D180" s="4"/>
      <c r="E180" s="4"/>
      <c r="F180" s="4"/>
      <c r="G180" s="4"/>
      <c r="H180" s="4"/>
      <c r="I180" s="4"/>
      <c r="J180" s="166"/>
      <c r="K180" s="292"/>
      <c r="L180" s="129"/>
      <c r="M180" s="4"/>
      <c r="N180" s="4"/>
      <c r="O180" s="4"/>
      <c r="P180" s="169"/>
    </row>
    <row r="181" ht="15.75" customHeight="1">
      <c r="A181" s="4"/>
      <c r="B181" s="170"/>
      <c r="C181" s="171"/>
      <c r="D181" s="171"/>
      <c r="E181" s="171"/>
      <c r="F181" s="171"/>
      <c r="G181" s="171"/>
      <c r="H181" s="172"/>
      <c r="I181" s="173"/>
      <c r="J181" s="174"/>
      <c r="K181" s="298"/>
      <c r="L181" s="4"/>
      <c r="M181" s="129"/>
      <c r="N181" s="129">
        <f>N150</f>
        <v>0</v>
      </c>
      <c r="O181" s="4"/>
      <c r="P181" s="4"/>
    </row>
    <row r="182" ht="15.75" customHeight="1">
      <c r="A182" s="4"/>
      <c r="B182" s="4"/>
      <c r="C182" s="4"/>
      <c r="D182" s="4"/>
      <c r="E182" s="4"/>
      <c r="F182" s="4"/>
      <c r="G182" s="4"/>
      <c r="H182" s="4"/>
      <c r="I182" s="129"/>
      <c r="J182" s="49"/>
      <c r="K182" s="298"/>
      <c r="L182" s="4"/>
      <c r="M182" s="129"/>
      <c r="N182" s="49"/>
      <c r="O182" s="4"/>
      <c r="P182" s="4"/>
    </row>
    <row r="183" ht="15.75" customHeight="1">
      <c r="A183" s="4"/>
      <c r="B183" s="4"/>
      <c r="C183" s="4"/>
      <c r="D183" s="4"/>
      <c r="E183" s="4"/>
      <c r="F183" s="4"/>
      <c r="G183" s="4"/>
      <c r="H183" s="4"/>
      <c r="I183" s="49"/>
      <c r="J183" s="49"/>
      <c r="K183" s="298"/>
      <c r="L183" s="4"/>
      <c r="M183" s="4"/>
      <c r="N183" s="49"/>
      <c r="O183" s="4"/>
      <c r="P183" s="4"/>
    </row>
    <row r="184" ht="15.75" customHeight="1">
      <c r="A184" s="4"/>
      <c r="B184" s="4"/>
      <c r="C184" s="4"/>
      <c r="D184" s="4"/>
      <c r="E184" s="4"/>
      <c r="F184" s="4"/>
      <c r="G184" s="4"/>
      <c r="H184" s="4"/>
      <c r="I184" s="129"/>
      <c r="J184" s="49"/>
      <c r="K184" s="298"/>
      <c r="L184" s="4"/>
      <c r="M184" s="4"/>
      <c r="N184" s="49"/>
      <c r="O184" s="4"/>
      <c r="P184" s="4"/>
    </row>
    <row r="185" ht="15.75" customHeight="1">
      <c r="A185" s="4"/>
      <c r="B185" s="4"/>
      <c r="C185" s="4"/>
      <c r="D185" s="4"/>
      <c r="E185" s="4"/>
      <c r="F185" s="4"/>
      <c r="G185" s="4"/>
      <c r="H185" s="4"/>
      <c r="I185" s="4"/>
      <c r="J185" s="49"/>
      <c r="K185" s="298"/>
      <c r="L185" s="4"/>
      <c r="M185" s="4"/>
      <c r="N185" s="4"/>
      <c r="O185" s="4"/>
      <c r="P185" s="4"/>
    </row>
    <row r="186" ht="15.75" customHeight="1">
      <c r="A186" s="4"/>
      <c r="B186" s="4"/>
      <c r="C186" s="4"/>
      <c r="D186" s="4"/>
      <c r="E186" s="4"/>
      <c r="F186" s="4"/>
      <c r="G186" s="4"/>
      <c r="H186" s="4"/>
      <c r="I186" s="4"/>
      <c r="J186" s="49"/>
      <c r="K186" s="298"/>
      <c r="L186" s="4"/>
      <c r="M186" s="4"/>
      <c r="N186" s="4"/>
      <c r="O186" s="4"/>
      <c r="P186" s="4"/>
    </row>
    <row r="187" ht="15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298"/>
      <c r="L187" s="4"/>
      <c r="M187" s="4"/>
      <c r="N187" s="4"/>
      <c r="O187" s="4"/>
      <c r="P187" s="4"/>
    </row>
    <row r="188" ht="15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298"/>
      <c r="L188" s="4"/>
      <c r="M188" s="4"/>
      <c r="N188" s="4"/>
      <c r="O188" s="4"/>
      <c r="P188" s="4"/>
    </row>
    <row r="189" ht="15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298"/>
      <c r="L189" s="4"/>
      <c r="M189" s="4"/>
      <c r="N189" s="4"/>
      <c r="O189" s="4"/>
      <c r="P189" s="4"/>
    </row>
    <row r="190" ht="15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298"/>
      <c r="L190" s="4"/>
      <c r="M190" s="4"/>
      <c r="N190" s="4"/>
      <c r="O190" s="4"/>
      <c r="P190" s="4"/>
    </row>
    <row r="191" ht="15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298"/>
      <c r="L191" s="4"/>
      <c r="M191" s="4"/>
      <c r="N191" s="4"/>
      <c r="O191" s="4"/>
      <c r="P191" s="4"/>
    </row>
    <row r="192" ht="15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298"/>
      <c r="L192" s="4"/>
      <c r="M192" s="4"/>
      <c r="N192" s="4"/>
      <c r="O192" s="4"/>
      <c r="P192" s="4"/>
    </row>
    <row r="193" ht="15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298"/>
      <c r="L193" s="4"/>
      <c r="M193" s="4"/>
      <c r="N193" s="4"/>
      <c r="O193" s="4"/>
      <c r="P193" s="4"/>
    </row>
    <row r="194" ht="15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298"/>
      <c r="L194" s="4"/>
      <c r="M194" s="4"/>
      <c r="N194" s="4"/>
      <c r="O194" s="4"/>
      <c r="P194" s="4"/>
    </row>
    <row r="195" ht="15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298"/>
      <c r="L195" s="4"/>
      <c r="M195" s="4"/>
      <c r="N195" s="4"/>
      <c r="O195" s="4"/>
      <c r="P195" s="4"/>
    </row>
    <row r="196" ht="15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298"/>
      <c r="L196" s="4"/>
      <c r="M196" s="4"/>
      <c r="N196" s="4"/>
      <c r="O196" s="4"/>
      <c r="P196" s="4"/>
    </row>
    <row r="197" ht="15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298"/>
      <c r="L197" s="4"/>
      <c r="M197" s="4"/>
      <c r="N197" s="4"/>
      <c r="O197" s="4"/>
      <c r="P197" s="4"/>
    </row>
    <row r="198" ht="15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298"/>
      <c r="L198" s="4"/>
      <c r="M198" s="4"/>
      <c r="N198" s="4"/>
      <c r="O198" s="4"/>
      <c r="P198" s="4"/>
    </row>
    <row r="199" ht="15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298"/>
      <c r="L199" s="4"/>
      <c r="M199" s="4"/>
      <c r="N199" s="4"/>
      <c r="O199" s="4"/>
      <c r="P199" s="4"/>
    </row>
    <row r="200" ht="15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298"/>
      <c r="L200" s="4"/>
      <c r="M200" s="4"/>
      <c r="N200" s="4"/>
      <c r="O200" s="4"/>
      <c r="P200" s="4"/>
    </row>
    <row r="201" ht="15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298"/>
      <c r="L201" s="4"/>
      <c r="M201" s="4"/>
      <c r="N201" s="4"/>
      <c r="O201" s="4"/>
      <c r="P201" s="4"/>
    </row>
    <row r="202" ht="15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298"/>
      <c r="L202" s="4"/>
      <c r="M202" s="4"/>
      <c r="N202" s="4"/>
      <c r="O202" s="4"/>
      <c r="P202" s="4"/>
    </row>
    <row r="203" ht="15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298"/>
      <c r="L203" s="4"/>
      <c r="M203" s="4"/>
      <c r="N203" s="4"/>
      <c r="O203" s="4"/>
      <c r="P203" s="4"/>
    </row>
    <row r="204" ht="15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298"/>
      <c r="L204" s="4"/>
      <c r="M204" s="4"/>
      <c r="N204" s="4"/>
      <c r="O204" s="4"/>
      <c r="P204" s="4"/>
    </row>
    <row r="205" ht="15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298"/>
      <c r="L205" s="4"/>
      <c r="M205" s="4"/>
      <c r="N205" s="4"/>
      <c r="O205" s="4"/>
      <c r="P205" s="4"/>
    </row>
    <row r="206" ht="15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298"/>
      <c r="L206" s="4"/>
      <c r="M206" s="4"/>
      <c r="N206" s="4"/>
      <c r="O206" s="4"/>
      <c r="P206" s="4"/>
    </row>
    <row r="207" ht="15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298"/>
      <c r="L207" s="4"/>
      <c r="M207" s="4"/>
      <c r="N207" s="4"/>
      <c r="O207" s="4"/>
      <c r="P207" s="4"/>
    </row>
    <row r="208" ht="15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298"/>
      <c r="L208" s="4"/>
      <c r="M208" s="4"/>
      <c r="N208" s="4"/>
      <c r="O208" s="4"/>
      <c r="P208" s="4"/>
    </row>
    <row r="209" ht="15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298"/>
      <c r="L209" s="4"/>
      <c r="M209" s="4"/>
      <c r="N209" s="4"/>
      <c r="O209" s="4"/>
      <c r="P209" s="4"/>
    </row>
    <row r="210" ht="15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298"/>
      <c r="L210" s="4"/>
      <c r="M210" s="4"/>
      <c r="N210" s="4"/>
      <c r="O210" s="4"/>
      <c r="P210" s="4"/>
    </row>
    <row r="211" ht="15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298"/>
      <c r="L211" s="4"/>
      <c r="M211" s="4"/>
      <c r="N211" s="4"/>
      <c r="O211" s="4"/>
      <c r="P211" s="4"/>
    </row>
    <row r="212" ht="15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298"/>
      <c r="L212" s="4"/>
      <c r="M212" s="4"/>
      <c r="N212" s="4"/>
      <c r="O212" s="4"/>
      <c r="P212" s="4"/>
    </row>
    <row r="213" ht="15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298"/>
      <c r="L213" s="4"/>
      <c r="M213" s="4"/>
      <c r="N213" s="4"/>
      <c r="O213" s="4"/>
      <c r="P213" s="4"/>
    </row>
    <row r="214" ht="15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298"/>
      <c r="L214" s="4"/>
      <c r="M214" s="4"/>
      <c r="N214" s="4"/>
      <c r="O214" s="4"/>
      <c r="P214" s="4"/>
    </row>
    <row r="215" ht="15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298"/>
      <c r="L215" s="4"/>
      <c r="M215" s="4"/>
      <c r="N215" s="4"/>
      <c r="O215" s="4"/>
      <c r="P215" s="4"/>
    </row>
    <row r="216" ht="15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298"/>
      <c r="L216" s="4"/>
      <c r="M216" s="4"/>
      <c r="N216" s="4"/>
      <c r="O216" s="4"/>
      <c r="P216" s="4"/>
    </row>
    <row r="217" ht="15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298"/>
      <c r="L217" s="4"/>
      <c r="M217" s="4"/>
      <c r="N217" s="4"/>
      <c r="O217" s="4"/>
      <c r="P217" s="4"/>
    </row>
    <row r="218" ht="15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298"/>
      <c r="L218" s="4"/>
      <c r="M218" s="4"/>
      <c r="N218" s="4"/>
      <c r="O218" s="4"/>
      <c r="P218" s="4"/>
    </row>
    <row r="219" ht="15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298"/>
      <c r="L219" s="4"/>
      <c r="M219" s="4"/>
      <c r="N219" s="4"/>
      <c r="O219" s="4"/>
      <c r="P219" s="4"/>
    </row>
    <row r="220" ht="15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298"/>
      <c r="L220" s="4"/>
      <c r="M220" s="4"/>
      <c r="N220" s="4"/>
      <c r="O220" s="4"/>
      <c r="P220" s="4"/>
    </row>
    <row r="221" ht="15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298"/>
      <c r="L221" s="4"/>
      <c r="M221" s="4"/>
      <c r="N221" s="4"/>
      <c r="O221" s="4"/>
      <c r="P221" s="4"/>
    </row>
    <row r="222" ht="15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298"/>
      <c r="L222" s="4"/>
      <c r="M222" s="4"/>
      <c r="N222" s="4"/>
      <c r="O222" s="4"/>
      <c r="P222" s="4"/>
    </row>
    <row r="223" ht="15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298"/>
      <c r="L223" s="4"/>
      <c r="M223" s="4"/>
      <c r="N223" s="4"/>
      <c r="O223" s="4"/>
      <c r="P223" s="4"/>
    </row>
    <row r="224" ht="15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298"/>
      <c r="L224" s="4"/>
      <c r="M224" s="4"/>
      <c r="N224" s="4"/>
      <c r="O224" s="4"/>
      <c r="P224" s="4"/>
    </row>
    <row r="225" ht="15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298"/>
      <c r="L225" s="4"/>
      <c r="M225" s="4"/>
      <c r="N225" s="4"/>
      <c r="O225" s="4"/>
      <c r="P225" s="4"/>
    </row>
    <row r="226" ht="15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298"/>
      <c r="L226" s="4"/>
      <c r="M226" s="4"/>
      <c r="N226" s="4"/>
      <c r="O226" s="4"/>
      <c r="P226" s="4"/>
    </row>
    <row r="227" ht="15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298"/>
      <c r="L227" s="4"/>
      <c r="M227" s="4"/>
      <c r="N227" s="4"/>
      <c r="O227" s="4"/>
      <c r="P227" s="4"/>
    </row>
    <row r="228" ht="15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298"/>
      <c r="L228" s="4"/>
      <c r="M228" s="4"/>
      <c r="N228" s="4"/>
      <c r="O228" s="4"/>
      <c r="P228" s="4"/>
    </row>
    <row r="229" ht="15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298"/>
      <c r="L229" s="4"/>
      <c r="M229" s="4"/>
      <c r="N229" s="4"/>
      <c r="O229" s="4"/>
      <c r="P229" s="4"/>
    </row>
    <row r="230" ht="15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298"/>
      <c r="L230" s="4"/>
      <c r="M230" s="4"/>
      <c r="N230" s="4"/>
      <c r="O230" s="4"/>
      <c r="P230" s="4"/>
    </row>
    <row r="231" ht="15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298"/>
      <c r="L231" s="4"/>
      <c r="M231" s="4"/>
      <c r="N231" s="4"/>
      <c r="O231" s="4"/>
      <c r="P231" s="4"/>
    </row>
    <row r="232" ht="15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298"/>
      <c r="L232" s="4"/>
      <c r="M232" s="4"/>
      <c r="N232" s="4"/>
      <c r="O232" s="4"/>
      <c r="P232" s="4"/>
    </row>
    <row r="233" ht="15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298"/>
      <c r="L233" s="4"/>
      <c r="M233" s="4"/>
      <c r="N233" s="4"/>
      <c r="O233" s="4"/>
      <c r="P233" s="4"/>
    </row>
    <row r="234" ht="15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298"/>
      <c r="L234" s="4"/>
      <c r="M234" s="4"/>
      <c r="N234" s="4"/>
      <c r="O234" s="4"/>
      <c r="P234" s="4"/>
    </row>
    <row r="235" ht="15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298"/>
      <c r="L235" s="4"/>
      <c r="M235" s="4"/>
      <c r="N235" s="4"/>
      <c r="O235" s="4"/>
      <c r="P235" s="4"/>
    </row>
    <row r="236" ht="15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298"/>
      <c r="L236" s="4"/>
      <c r="M236" s="4"/>
      <c r="N236" s="4"/>
      <c r="O236" s="4"/>
      <c r="P236" s="4"/>
    </row>
    <row r="237" ht="15.7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298"/>
      <c r="L237" s="4"/>
      <c r="M237" s="4"/>
      <c r="N237" s="4"/>
      <c r="O237" s="4"/>
      <c r="P237" s="4"/>
    </row>
    <row r="238" ht="15.7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298"/>
      <c r="L238" s="4"/>
      <c r="M238" s="4"/>
      <c r="N238" s="4"/>
      <c r="O238" s="4"/>
      <c r="P238" s="4"/>
    </row>
    <row r="239" ht="15.7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298"/>
      <c r="L239" s="4"/>
      <c r="M239" s="4"/>
      <c r="N239" s="4"/>
      <c r="O239" s="4"/>
      <c r="P239" s="4"/>
    </row>
    <row r="240" ht="15.7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298"/>
      <c r="L240" s="4"/>
      <c r="M240" s="4"/>
      <c r="N240" s="4"/>
      <c r="O240" s="4"/>
      <c r="P240" s="4"/>
    </row>
    <row r="241" ht="15.7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298"/>
      <c r="L241" s="4"/>
      <c r="M241" s="4"/>
      <c r="N241" s="4"/>
      <c r="O241" s="4"/>
      <c r="P241" s="4"/>
    </row>
    <row r="242" ht="15.7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298"/>
      <c r="L242" s="4"/>
      <c r="M242" s="4"/>
      <c r="N242" s="4"/>
      <c r="O242" s="4"/>
      <c r="P242" s="4"/>
    </row>
    <row r="243" ht="15.7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298"/>
      <c r="L243" s="4"/>
      <c r="M243" s="4"/>
      <c r="N243" s="4"/>
      <c r="O243" s="4"/>
      <c r="P243" s="4"/>
    </row>
    <row r="244" ht="15.7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298"/>
      <c r="L244" s="4"/>
      <c r="M244" s="4"/>
      <c r="N244" s="4"/>
      <c r="O244" s="4"/>
      <c r="P244" s="4"/>
    </row>
    <row r="245" ht="15.7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298"/>
      <c r="L245" s="4"/>
      <c r="M245" s="4"/>
      <c r="N245" s="4"/>
      <c r="O245" s="4"/>
      <c r="P245" s="4"/>
    </row>
    <row r="246" ht="15.7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298"/>
      <c r="L246" s="4"/>
      <c r="M246" s="4"/>
      <c r="N246" s="4"/>
      <c r="O246" s="4"/>
      <c r="P246" s="4"/>
    </row>
    <row r="247" ht="15.7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298"/>
      <c r="L247" s="4"/>
      <c r="M247" s="4"/>
      <c r="N247" s="4"/>
      <c r="O247" s="4"/>
      <c r="P247" s="4"/>
    </row>
    <row r="248" ht="15.7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298"/>
      <c r="L248" s="4"/>
      <c r="M248" s="4"/>
      <c r="N248" s="4"/>
      <c r="O248" s="4"/>
      <c r="P248" s="4"/>
    </row>
    <row r="249" ht="15.7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298"/>
      <c r="L249" s="4"/>
      <c r="M249" s="4"/>
      <c r="N249" s="4"/>
      <c r="O249" s="4"/>
      <c r="P249" s="4"/>
    </row>
    <row r="250" ht="15.7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298"/>
      <c r="L250" s="4"/>
      <c r="M250" s="4"/>
      <c r="N250" s="4"/>
      <c r="O250" s="4"/>
      <c r="P250" s="4"/>
    </row>
    <row r="251" ht="15.7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298"/>
      <c r="L251" s="4"/>
      <c r="M251" s="4"/>
      <c r="N251" s="4"/>
      <c r="O251" s="4"/>
      <c r="P251" s="4"/>
    </row>
    <row r="252" ht="15.7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298"/>
      <c r="L252" s="4"/>
      <c r="M252" s="4"/>
      <c r="N252" s="4"/>
      <c r="O252" s="4"/>
      <c r="P252" s="4"/>
    </row>
    <row r="253" ht="15.7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298"/>
      <c r="L253" s="4"/>
      <c r="M253" s="4"/>
      <c r="N253" s="4"/>
      <c r="O253" s="4"/>
      <c r="P253" s="4"/>
    </row>
    <row r="254" ht="15.7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298"/>
      <c r="L254" s="4"/>
      <c r="M254" s="4"/>
      <c r="N254" s="4"/>
      <c r="O254" s="4"/>
      <c r="P254" s="4"/>
    </row>
    <row r="255" ht="15.7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298"/>
      <c r="L255" s="4"/>
      <c r="M255" s="4"/>
      <c r="N255" s="4"/>
      <c r="O255" s="4"/>
      <c r="P255" s="4"/>
    </row>
    <row r="256" ht="15.7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298"/>
      <c r="L256" s="4"/>
      <c r="M256" s="4"/>
      <c r="N256" s="4"/>
      <c r="O256" s="4"/>
      <c r="P256" s="4"/>
    </row>
    <row r="257" ht="15.7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298"/>
      <c r="L257" s="4"/>
      <c r="M257" s="4"/>
      <c r="N257" s="4"/>
      <c r="O257" s="4"/>
      <c r="P257" s="4"/>
    </row>
    <row r="258" ht="15.7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298"/>
      <c r="L258" s="4"/>
      <c r="M258" s="4"/>
      <c r="N258" s="4"/>
      <c r="O258" s="4"/>
      <c r="P258" s="4"/>
    </row>
    <row r="259" ht="15.7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298"/>
      <c r="L259" s="4"/>
      <c r="M259" s="4"/>
      <c r="N259" s="4"/>
      <c r="O259" s="4"/>
      <c r="P259" s="4"/>
    </row>
    <row r="260" ht="15.7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298"/>
      <c r="L260" s="4"/>
      <c r="M260" s="4"/>
      <c r="N260" s="4"/>
      <c r="O260" s="4"/>
      <c r="P260" s="4"/>
    </row>
    <row r="261" ht="15.7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298"/>
      <c r="L261" s="4"/>
      <c r="M261" s="4"/>
      <c r="N261" s="4"/>
      <c r="O261" s="4"/>
      <c r="P261" s="4"/>
    </row>
    <row r="262" ht="15.7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298"/>
      <c r="L262" s="4"/>
      <c r="M262" s="4"/>
      <c r="N262" s="4"/>
      <c r="O262" s="4"/>
      <c r="P262" s="4"/>
    </row>
    <row r="263" ht="15.7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298"/>
      <c r="L263" s="4"/>
      <c r="M263" s="4"/>
      <c r="N263" s="4"/>
      <c r="O263" s="4"/>
      <c r="P263" s="4"/>
    </row>
    <row r="264" ht="15.7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298"/>
      <c r="L264" s="4"/>
      <c r="M264" s="4"/>
      <c r="N264" s="4"/>
      <c r="O264" s="4"/>
      <c r="P264" s="4"/>
    </row>
    <row r="265" ht="15.7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298"/>
      <c r="L265" s="4"/>
      <c r="M265" s="4"/>
      <c r="N265" s="4"/>
      <c r="O265" s="4"/>
      <c r="P265" s="4"/>
    </row>
    <row r="266" ht="15.7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298"/>
      <c r="L266" s="4"/>
      <c r="M266" s="4"/>
      <c r="N266" s="4"/>
      <c r="O266" s="4"/>
      <c r="P266" s="4"/>
    </row>
    <row r="267" ht="15.7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298"/>
      <c r="L267" s="4"/>
      <c r="M267" s="4"/>
      <c r="N267" s="4"/>
      <c r="O267" s="4"/>
      <c r="P267" s="4"/>
    </row>
    <row r="268" ht="15.7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298"/>
      <c r="L268" s="4"/>
      <c r="M268" s="4"/>
      <c r="N268" s="4"/>
      <c r="O268" s="4"/>
      <c r="P268" s="4"/>
    </row>
    <row r="269" ht="15.7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298"/>
      <c r="L269" s="4"/>
      <c r="M269" s="4"/>
      <c r="N269" s="4"/>
      <c r="O269" s="4"/>
      <c r="P269" s="4"/>
    </row>
    <row r="270" ht="15.7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298"/>
      <c r="L270" s="4"/>
      <c r="M270" s="4"/>
      <c r="N270" s="4"/>
      <c r="O270" s="4"/>
      <c r="P270" s="4"/>
    </row>
    <row r="271" ht="15.7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298"/>
      <c r="L271" s="4"/>
      <c r="M271" s="4"/>
      <c r="N271" s="4"/>
      <c r="O271" s="4"/>
      <c r="P271" s="4"/>
    </row>
    <row r="272" ht="15.7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298"/>
      <c r="L272" s="4"/>
      <c r="M272" s="4"/>
      <c r="N272" s="4"/>
      <c r="O272" s="4"/>
      <c r="P272" s="4"/>
    </row>
    <row r="273" ht="15.7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298"/>
      <c r="L273" s="4"/>
      <c r="M273" s="4"/>
      <c r="N273" s="4"/>
      <c r="O273" s="4"/>
      <c r="P273" s="4"/>
    </row>
    <row r="274" ht="15.7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298"/>
      <c r="L274" s="4"/>
      <c r="M274" s="4"/>
      <c r="N274" s="4"/>
      <c r="O274" s="4"/>
      <c r="P274" s="4"/>
    </row>
    <row r="275" ht="15.7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298"/>
      <c r="L275" s="4"/>
      <c r="M275" s="4"/>
      <c r="N275" s="4"/>
      <c r="O275" s="4"/>
      <c r="P275" s="4"/>
    </row>
    <row r="276" ht="15.7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298"/>
      <c r="L276" s="4"/>
      <c r="M276" s="4"/>
      <c r="N276" s="4"/>
      <c r="O276" s="4"/>
      <c r="P276" s="4"/>
    </row>
    <row r="277" ht="15.7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298"/>
      <c r="L277" s="4"/>
      <c r="M277" s="4"/>
      <c r="N277" s="4"/>
      <c r="O277" s="4"/>
      <c r="P277" s="4"/>
    </row>
    <row r="278" ht="15.7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298"/>
      <c r="L278" s="4"/>
      <c r="M278" s="4"/>
      <c r="N278" s="4"/>
      <c r="O278" s="4"/>
      <c r="P278" s="4"/>
    </row>
    <row r="279" ht="15.7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298"/>
      <c r="L279" s="4"/>
      <c r="M279" s="4"/>
      <c r="N279" s="4"/>
      <c r="O279" s="4"/>
      <c r="P279" s="4"/>
    </row>
    <row r="280" ht="15.7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298"/>
      <c r="L280" s="4"/>
      <c r="M280" s="4"/>
      <c r="N280" s="4"/>
      <c r="O280" s="4"/>
      <c r="P280" s="4"/>
    </row>
    <row r="281" ht="15.7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298"/>
      <c r="L281" s="4"/>
      <c r="M281" s="4"/>
      <c r="N281" s="4"/>
      <c r="O281" s="4"/>
      <c r="P281" s="4"/>
    </row>
    <row r="282" ht="15.7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298"/>
      <c r="L282" s="4"/>
      <c r="M282" s="4"/>
      <c r="N282" s="4"/>
      <c r="O282" s="4"/>
      <c r="P282" s="4"/>
    </row>
    <row r="283" ht="15.7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298"/>
      <c r="L283" s="4"/>
      <c r="M283" s="4"/>
      <c r="N283" s="4"/>
      <c r="O283" s="4"/>
      <c r="P283" s="4"/>
    </row>
    <row r="284" ht="15.7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298"/>
      <c r="L284" s="4"/>
      <c r="M284" s="4"/>
      <c r="N284" s="4"/>
      <c r="O284" s="4"/>
      <c r="P284" s="4"/>
    </row>
    <row r="285" ht="15.7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298"/>
      <c r="L285" s="4"/>
      <c r="M285" s="4"/>
      <c r="N285" s="4"/>
      <c r="O285" s="4"/>
      <c r="P285" s="4"/>
    </row>
    <row r="286" ht="15.7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298"/>
      <c r="L286" s="4"/>
      <c r="M286" s="4"/>
      <c r="N286" s="4"/>
      <c r="O286" s="4"/>
      <c r="P286" s="4"/>
    </row>
    <row r="287" ht="15.7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298"/>
      <c r="L287" s="4"/>
      <c r="M287" s="4"/>
      <c r="N287" s="4"/>
      <c r="O287" s="4"/>
      <c r="P287" s="4"/>
    </row>
    <row r="288" ht="15.7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298"/>
      <c r="L288" s="4"/>
      <c r="M288" s="4"/>
      <c r="N288" s="4"/>
      <c r="O288" s="4"/>
      <c r="P288" s="4"/>
    </row>
    <row r="289" ht="15.7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298"/>
      <c r="L289" s="4"/>
      <c r="M289" s="4"/>
      <c r="N289" s="4"/>
      <c r="O289" s="4"/>
      <c r="P289" s="4"/>
    </row>
    <row r="290" ht="15.7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298"/>
      <c r="L290" s="4"/>
      <c r="M290" s="4"/>
      <c r="N290" s="4"/>
      <c r="O290" s="4"/>
      <c r="P290" s="4"/>
    </row>
    <row r="291" ht="15.7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298"/>
      <c r="L291" s="4"/>
      <c r="M291" s="4"/>
      <c r="N291" s="4"/>
      <c r="O291" s="4"/>
      <c r="P291" s="4"/>
    </row>
    <row r="292" ht="15.7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298"/>
      <c r="L292" s="4"/>
      <c r="M292" s="4"/>
      <c r="N292" s="4"/>
      <c r="O292" s="4"/>
      <c r="P292" s="4"/>
    </row>
    <row r="293" ht="15.7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298"/>
      <c r="L293" s="4"/>
      <c r="M293" s="4"/>
      <c r="N293" s="4"/>
      <c r="O293" s="4"/>
      <c r="P293" s="4"/>
    </row>
    <row r="294" ht="15.7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298"/>
      <c r="L294" s="4"/>
      <c r="M294" s="4"/>
      <c r="N294" s="4"/>
      <c r="O294" s="4"/>
      <c r="P294" s="4"/>
    </row>
    <row r="295" ht="15.7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298"/>
      <c r="L295" s="4"/>
      <c r="M295" s="4"/>
      <c r="N295" s="4"/>
      <c r="O295" s="4"/>
      <c r="P295" s="4"/>
    </row>
    <row r="296" ht="15.7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298"/>
      <c r="L296" s="4"/>
      <c r="M296" s="4"/>
      <c r="N296" s="4"/>
      <c r="O296" s="4"/>
      <c r="P296" s="4"/>
    </row>
    <row r="297" ht="15.7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298"/>
      <c r="L297" s="4"/>
      <c r="M297" s="4"/>
      <c r="N297" s="4"/>
      <c r="O297" s="4"/>
      <c r="P297" s="4"/>
    </row>
    <row r="298" ht="15.7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298"/>
      <c r="L298" s="4"/>
      <c r="M298" s="4"/>
      <c r="N298" s="4"/>
      <c r="O298" s="4"/>
      <c r="P298" s="4"/>
    </row>
    <row r="299" ht="15.7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298"/>
      <c r="L299" s="4"/>
      <c r="M299" s="4"/>
      <c r="N299" s="4"/>
      <c r="O299" s="4"/>
      <c r="P299" s="4"/>
    </row>
    <row r="300" ht="15.7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298"/>
      <c r="L300" s="4"/>
      <c r="M300" s="4"/>
      <c r="N300" s="4"/>
      <c r="O300" s="4"/>
      <c r="P300" s="4"/>
    </row>
    <row r="301" ht="15.7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298"/>
      <c r="L301" s="4"/>
      <c r="M301" s="4"/>
      <c r="N301" s="4"/>
      <c r="O301" s="4"/>
      <c r="P301" s="4"/>
    </row>
    <row r="302" ht="15.7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298"/>
      <c r="L302" s="4"/>
      <c r="M302" s="4"/>
      <c r="N302" s="4"/>
      <c r="O302" s="4"/>
      <c r="P302" s="4"/>
    </row>
    <row r="303" ht="15.7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298"/>
      <c r="L303" s="4"/>
      <c r="M303" s="4"/>
      <c r="N303" s="4"/>
      <c r="O303" s="4"/>
      <c r="P303" s="4"/>
    </row>
    <row r="304" ht="15.7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298"/>
      <c r="L304" s="4"/>
      <c r="M304" s="4"/>
      <c r="N304" s="4"/>
      <c r="O304" s="4"/>
      <c r="P304" s="4"/>
    </row>
    <row r="305" ht="15.7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298"/>
      <c r="L305" s="4"/>
      <c r="M305" s="4"/>
      <c r="N305" s="4"/>
      <c r="O305" s="4"/>
      <c r="P305" s="4"/>
    </row>
    <row r="306" ht="15.7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298"/>
      <c r="L306" s="4"/>
      <c r="M306" s="4"/>
      <c r="N306" s="4"/>
      <c r="O306" s="4"/>
      <c r="P306" s="4"/>
    </row>
    <row r="307" ht="15.7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298"/>
      <c r="L307" s="4"/>
      <c r="M307" s="4"/>
      <c r="N307" s="4"/>
      <c r="O307" s="4"/>
      <c r="P307" s="4"/>
    </row>
    <row r="308" ht="15.7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298"/>
      <c r="L308" s="4"/>
      <c r="M308" s="4"/>
      <c r="N308" s="4"/>
      <c r="O308" s="4"/>
      <c r="P308" s="4"/>
    </row>
    <row r="309" ht="15.7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298"/>
      <c r="L309" s="4"/>
      <c r="M309" s="4"/>
      <c r="N309" s="4"/>
      <c r="O309" s="4"/>
      <c r="P309" s="4"/>
    </row>
    <row r="310" ht="15.7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298"/>
      <c r="L310" s="4"/>
      <c r="M310" s="4"/>
      <c r="N310" s="4"/>
      <c r="O310" s="4"/>
      <c r="P310" s="4"/>
    </row>
    <row r="311" ht="15.7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298"/>
      <c r="L311" s="4"/>
      <c r="M311" s="4"/>
      <c r="N311" s="4"/>
      <c r="O311" s="4"/>
      <c r="P311" s="4"/>
    </row>
    <row r="312" ht="15.7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298"/>
      <c r="L312" s="4"/>
      <c r="M312" s="4"/>
      <c r="N312" s="4"/>
      <c r="O312" s="4"/>
      <c r="P312" s="4"/>
    </row>
    <row r="313" ht="15.7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298"/>
      <c r="L313" s="4"/>
      <c r="M313" s="4"/>
      <c r="N313" s="4"/>
      <c r="O313" s="4"/>
      <c r="P313" s="4"/>
    </row>
    <row r="314" ht="15.7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298"/>
      <c r="L314" s="4"/>
      <c r="M314" s="4"/>
      <c r="N314" s="4"/>
      <c r="O314" s="4"/>
      <c r="P314" s="4"/>
    </row>
    <row r="315" ht="15.7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298"/>
      <c r="L315" s="4"/>
      <c r="M315" s="4"/>
      <c r="N315" s="4"/>
      <c r="O315" s="4"/>
      <c r="P315" s="4"/>
    </row>
    <row r="316" ht="15.7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298"/>
      <c r="L316" s="4"/>
      <c r="M316" s="4"/>
      <c r="N316" s="4"/>
      <c r="O316" s="4"/>
      <c r="P316" s="4"/>
    </row>
    <row r="317" ht="15.7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298"/>
      <c r="L317" s="4"/>
      <c r="M317" s="4"/>
      <c r="N317" s="4"/>
      <c r="O317" s="4"/>
      <c r="P317" s="4"/>
    </row>
    <row r="318" ht="15.7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298"/>
      <c r="L318" s="4"/>
      <c r="M318" s="4"/>
      <c r="N318" s="4"/>
      <c r="O318" s="4"/>
      <c r="P318" s="4"/>
    </row>
    <row r="319" ht="15.7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298"/>
      <c r="L319" s="4"/>
      <c r="M319" s="4"/>
      <c r="N319" s="4"/>
      <c r="O319" s="4"/>
      <c r="P319" s="4"/>
    </row>
    <row r="320" ht="15.7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298"/>
      <c r="L320" s="4"/>
      <c r="M320" s="4"/>
      <c r="N320" s="4"/>
      <c r="O320" s="4"/>
      <c r="P320" s="4"/>
    </row>
    <row r="321" ht="15.7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298"/>
      <c r="L321" s="4"/>
      <c r="M321" s="4"/>
      <c r="N321" s="4"/>
      <c r="O321" s="4"/>
      <c r="P321" s="4"/>
    </row>
    <row r="322" ht="15.7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298"/>
      <c r="L322" s="4"/>
      <c r="M322" s="4"/>
      <c r="N322" s="4"/>
      <c r="O322" s="4"/>
      <c r="P322" s="4"/>
    </row>
    <row r="323" ht="15.7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298"/>
      <c r="L323" s="4"/>
      <c r="M323" s="4"/>
      <c r="N323" s="4"/>
      <c r="O323" s="4"/>
      <c r="P323" s="4"/>
    </row>
    <row r="324" ht="15.7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298"/>
      <c r="L324" s="4"/>
      <c r="M324" s="4"/>
      <c r="N324" s="4"/>
      <c r="O324" s="4"/>
      <c r="P324" s="4"/>
    </row>
    <row r="325" ht="15.7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298"/>
      <c r="L325" s="4"/>
      <c r="M325" s="4"/>
      <c r="N325" s="4"/>
      <c r="O325" s="4"/>
      <c r="P325" s="4"/>
    </row>
    <row r="326" ht="15.7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298"/>
      <c r="L326" s="4"/>
      <c r="M326" s="4"/>
      <c r="N326" s="4"/>
      <c r="O326" s="4"/>
      <c r="P326" s="4"/>
    </row>
    <row r="327" ht="15.7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298"/>
      <c r="L327" s="4"/>
      <c r="M327" s="4"/>
      <c r="N327" s="4"/>
      <c r="O327" s="4"/>
      <c r="P327" s="4"/>
    </row>
    <row r="328" ht="15.7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298"/>
      <c r="L328" s="4"/>
      <c r="M328" s="4"/>
      <c r="N328" s="4"/>
      <c r="O328" s="4"/>
      <c r="P328" s="4"/>
    </row>
    <row r="329" ht="15.7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298"/>
      <c r="L329" s="4"/>
      <c r="M329" s="4"/>
      <c r="N329" s="4"/>
      <c r="O329" s="4"/>
      <c r="P329" s="4"/>
    </row>
    <row r="330" ht="15.7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298"/>
      <c r="L330" s="4"/>
      <c r="M330" s="4"/>
      <c r="N330" s="4"/>
      <c r="O330" s="4"/>
      <c r="P330" s="4"/>
    </row>
    <row r="331" ht="15.7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298"/>
      <c r="L331" s="4"/>
      <c r="M331" s="4"/>
      <c r="N331" s="4"/>
      <c r="O331" s="4"/>
      <c r="P331" s="4"/>
    </row>
    <row r="332" ht="15.7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298"/>
      <c r="L332" s="4"/>
      <c r="M332" s="4"/>
      <c r="N332" s="4"/>
      <c r="O332" s="4"/>
      <c r="P332" s="4"/>
    </row>
    <row r="333" ht="15.7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298"/>
      <c r="L333" s="4"/>
      <c r="M333" s="4"/>
      <c r="N333" s="4"/>
      <c r="O333" s="4"/>
      <c r="P333" s="4"/>
    </row>
    <row r="334" ht="15.7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298"/>
      <c r="L334" s="4"/>
      <c r="M334" s="4"/>
      <c r="N334" s="4"/>
      <c r="O334" s="4"/>
      <c r="P334" s="4"/>
    </row>
    <row r="335" ht="15.7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298"/>
      <c r="L335" s="4"/>
      <c r="M335" s="4"/>
      <c r="N335" s="4"/>
      <c r="O335" s="4"/>
      <c r="P335" s="4"/>
    </row>
    <row r="336" ht="15.7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298"/>
      <c r="L336" s="4"/>
      <c r="M336" s="4"/>
      <c r="N336" s="4"/>
      <c r="O336" s="4"/>
      <c r="P336" s="4"/>
    </row>
    <row r="337" ht="15.7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298"/>
      <c r="L337" s="4"/>
      <c r="M337" s="4"/>
      <c r="N337" s="4"/>
      <c r="O337" s="4"/>
      <c r="P337" s="4"/>
    </row>
    <row r="338" ht="15.7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298"/>
      <c r="L338" s="4"/>
      <c r="M338" s="4"/>
      <c r="N338" s="4"/>
      <c r="O338" s="4"/>
      <c r="P338" s="4"/>
    </row>
    <row r="339" ht="15.7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298"/>
      <c r="L339" s="4"/>
      <c r="M339" s="4"/>
      <c r="N339" s="4"/>
      <c r="O339" s="4"/>
      <c r="P339" s="4"/>
    </row>
    <row r="340" ht="15.7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298"/>
      <c r="L340" s="4"/>
      <c r="M340" s="4"/>
      <c r="N340" s="4"/>
      <c r="O340" s="4"/>
      <c r="P340" s="4"/>
    </row>
    <row r="341" ht="15.7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298"/>
      <c r="L341" s="4"/>
      <c r="M341" s="4"/>
      <c r="N341" s="4"/>
      <c r="O341" s="4"/>
      <c r="P341" s="4"/>
    </row>
    <row r="342" ht="15.7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298"/>
      <c r="L342" s="4"/>
      <c r="M342" s="4"/>
      <c r="N342" s="4"/>
      <c r="O342" s="4"/>
      <c r="P342" s="4"/>
    </row>
    <row r="343" ht="15.7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298"/>
      <c r="L343" s="4"/>
      <c r="M343" s="4"/>
      <c r="N343" s="4"/>
      <c r="O343" s="4"/>
      <c r="P343" s="4"/>
    </row>
    <row r="344" ht="15.7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298"/>
      <c r="L344" s="4"/>
      <c r="M344" s="4"/>
      <c r="N344" s="4"/>
      <c r="O344" s="4"/>
      <c r="P344" s="4"/>
    </row>
    <row r="345" ht="15.7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298"/>
      <c r="L345" s="4"/>
      <c r="M345" s="4"/>
      <c r="N345" s="4"/>
      <c r="O345" s="4"/>
      <c r="P345" s="4"/>
    </row>
    <row r="346" ht="15.7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298"/>
      <c r="L346" s="4"/>
      <c r="M346" s="4"/>
      <c r="N346" s="4"/>
      <c r="O346" s="4"/>
      <c r="P346" s="4"/>
    </row>
    <row r="347" ht="15.7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298"/>
      <c r="L347" s="4"/>
      <c r="M347" s="4"/>
      <c r="N347" s="4"/>
      <c r="O347" s="4"/>
      <c r="P347" s="4"/>
    </row>
    <row r="348" ht="15.7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298"/>
      <c r="L348" s="4"/>
      <c r="M348" s="4"/>
      <c r="N348" s="4"/>
      <c r="O348" s="4"/>
      <c r="P348" s="4"/>
    </row>
    <row r="349" ht="15.7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298"/>
      <c r="L349" s="4"/>
      <c r="M349" s="4"/>
      <c r="N349" s="4"/>
      <c r="O349" s="4"/>
      <c r="P349" s="4"/>
    </row>
    <row r="350" ht="15.7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298"/>
      <c r="L350" s="4"/>
      <c r="M350" s="4"/>
      <c r="N350" s="4"/>
      <c r="O350" s="4"/>
      <c r="P350" s="4"/>
    </row>
    <row r="351" ht="15.7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298"/>
      <c r="L351" s="4"/>
      <c r="M351" s="4"/>
      <c r="N351" s="4"/>
      <c r="O351" s="4"/>
      <c r="P351" s="4"/>
    </row>
    <row r="352" ht="15.7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298"/>
      <c r="L352" s="4"/>
      <c r="M352" s="4"/>
      <c r="N352" s="4"/>
      <c r="O352" s="4"/>
      <c r="P352" s="4"/>
    </row>
    <row r="353" ht="15.7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298"/>
      <c r="L353" s="4"/>
      <c r="M353" s="4"/>
      <c r="N353" s="4"/>
      <c r="O353" s="4"/>
      <c r="P353" s="4"/>
    </row>
    <row r="354" ht="15.7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298"/>
      <c r="L354" s="4"/>
      <c r="M354" s="4"/>
      <c r="N354" s="4"/>
      <c r="O354" s="4"/>
      <c r="P354" s="4"/>
    </row>
    <row r="355" ht="15.7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298"/>
      <c r="L355" s="4"/>
      <c r="M355" s="4"/>
      <c r="N355" s="4"/>
      <c r="O355" s="4"/>
      <c r="P355" s="4"/>
    </row>
    <row r="356" ht="15.7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298"/>
      <c r="L356" s="4"/>
      <c r="M356" s="4"/>
      <c r="N356" s="4"/>
      <c r="O356" s="4"/>
      <c r="P356" s="4"/>
    </row>
    <row r="357" ht="15.7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298"/>
      <c r="L357" s="4"/>
      <c r="M357" s="4"/>
      <c r="N357" s="4"/>
      <c r="O357" s="4"/>
      <c r="P357" s="4"/>
    </row>
    <row r="358" ht="15.7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298"/>
      <c r="L358" s="4"/>
      <c r="M358" s="4"/>
      <c r="N358" s="4"/>
      <c r="O358" s="4"/>
      <c r="P358" s="4"/>
    </row>
    <row r="359" ht="15.7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298"/>
      <c r="L359" s="4"/>
      <c r="M359" s="4"/>
      <c r="N359" s="4"/>
      <c r="O359" s="4"/>
      <c r="P359" s="4"/>
    </row>
    <row r="360" ht="15.7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298"/>
      <c r="L360" s="4"/>
      <c r="M360" s="4"/>
      <c r="N360" s="4"/>
      <c r="O360" s="4"/>
      <c r="P360" s="4"/>
    </row>
    <row r="361" ht="15.7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298"/>
      <c r="L361" s="4"/>
      <c r="M361" s="4"/>
      <c r="N361" s="4"/>
      <c r="O361" s="4"/>
      <c r="P361" s="4"/>
    </row>
    <row r="362" ht="15.7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298"/>
      <c r="L362" s="4"/>
      <c r="M362" s="4"/>
      <c r="N362" s="4"/>
      <c r="O362" s="4"/>
      <c r="P362" s="4"/>
    </row>
    <row r="363" ht="15.7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298"/>
      <c r="L363" s="4"/>
      <c r="M363" s="4"/>
      <c r="N363" s="4"/>
      <c r="O363" s="4"/>
      <c r="P363" s="4"/>
    </row>
    <row r="364" ht="15.7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298"/>
      <c r="L364" s="4"/>
      <c r="M364" s="4"/>
      <c r="N364" s="4"/>
      <c r="O364" s="4"/>
      <c r="P364" s="4"/>
    </row>
    <row r="365" ht="15.7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298"/>
      <c r="L365" s="4"/>
      <c r="M365" s="4"/>
      <c r="N365" s="4"/>
      <c r="O365" s="4"/>
      <c r="P365" s="4"/>
    </row>
    <row r="366" ht="15.7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298"/>
      <c r="L366" s="4"/>
      <c r="M366" s="4"/>
      <c r="N366" s="4"/>
      <c r="O366" s="4"/>
      <c r="P366" s="4"/>
    </row>
    <row r="367" ht="15.7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298"/>
      <c r="L367" s="4"/>
      <c r="M367" s="4"/>
      <c r="N367" s="4"/>
      <c r="O367" s="4"/>
      <c r="P367" s="4"/>
    </row>
    <row r="368" ht="15.7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298"/>
      <c r="L368" s="4"/>
      <c r="M368" s="4"/>
      <c r="N368" s="4"/>
      <c r="O368" s="4"/>
      <c r="P368" s="4"/>
    </row>
    <row r="369" ht="15.7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298"/>
      <c r="L369" s="4"/>
      <c r="M369" s="4"/>
      <c r="N369" s="4"/>
      <c r="O369" s="4"/>
      <c r="P369" s="4"/>
    </row>
    <row r="370" ht="15.7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298"/>
      <c r="L370" s="4"/>
      <c r="M370" s="4"/>
      <c r="N370" s="4"/>
      <c r="O370" s="4"/>
      <c r="P370" s="4"/>
    </row>
    <row r="371" ht="15.7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298"/>
      <c r="L371" s="4"/>
      <c r="M371" s="4"/>
      <c r="N371" s="4"/>
      <c r="O371" s="4"/>
      <c r="P371" s="4"/>
    </row>
    <row r="372" ht="15.7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298"/>
      <c r="L372" s="4"/>
      <c r="M372" s="4"/>
      <c r="N372" s="4"/>
      <c r="O372" s="4"/>
      <c r="P372" s="4"/>
    </row>
    <row r="373" ht="15.7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298"/>
      <c r="L373" s="4"/>
      <c r="M373" s="4"/>
      <c r="N373" s="4"/>
      <c r="O373" s="4"/>
      <c r="P373" s="4"/>
    </row>
    <row r="374" ht="15.7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298"/>
      <c r="L374" s="4"/>
      <c r="M374" s="4"/>
      <c r="N374" s="4"/>
      <c r="O374" s="4"/>
      <c r="P374" s="4"/>
    </row>
    <row r="375" ht="15.7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298"/>
      <c r="L375" s="4"/>
      <c r="M375" s="4"/>
      <c r="N375" s="4"/>
      <c r="O375" s="4"/>
      <c r="P375" s="4"/>
    </row>
    <row r="376" ht="15.7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298"/>
      <c r="L376" s="4"/>
      <c r="M376" s="4"/>
      <c r="N376" s="4"/>
      <c r="O376" s="4"/>
      <c r="P376" s="4"/>
    </row>
    <row r="377" ht="15.7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298"/>
      <c r="L377" s="4"/>
      <c r="M377" s="4"/>
      <c r="N377" s="4"/>
      <c r="O377" s="4"/>
      <c r="P377" s="4"/>
    </row>
    <row r="378" ht="15.7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298"/>
      <c r="L378" s="4"/>
      <c r="M378" s="4"/>
      <c r="N378" s="4"/>
      <c r="O378" s="4"/>
      <c r="P378" s="4"/>
    </row>
    <row r="379" ht="15.7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298"/>
      <c r="L379" s="4"/>
      <c r="M379" s="4"/>
      <c r="N379" s="4"/>
      <c r="O379" s="4"/>
      <c r="P379" s="4"/>
    </row>
    <row r="380" ht="15.7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298"/>
      <c r="L380" s="4"/>
      <c r="M380" s="4"/>
      <c r="N380" s="4"/>
      <c r="O380" s="4"/>
      <c r="P380" s="4"/>
    </row>
    <row r="381" ht="15.7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298"/>
      <c r="L381" s="4"/>
      <c r="M381" s="4"/>
      <c r="N381" s="4"/>
      <c r="O381" s="4"/>
      <c r="P381" s="4"/>
    </row>
    <row r="382" ht="15.75" customHeight="1">
      <c r="K382" s="299"/>
    </row>
    <row r="383" ht="15.75" customHeight="1">
      <c r="K383" s="299"/>
    </row>
    <row r="384" ht="15.75" customHeight="1">
      <c r="K384" s="299"/>
    </row>
    <row r="385" ht="15.75" customHeight="1">
      <c r="K385" s="299"/>
    </row>
    <row r="386" ht="15.75" customHeight="1">
      <c r="K386" s="299"/>
    </row>
    <row r="387" ht="15.75" customHeight="1">
      <c r="K387" s="299"/>
    </row>
    <row r="388" ht="15.75" customHeight="1">
      <c r="K388" s="299"/>
    </row>
    <row r="389" ht="15.75" customHeight="1">
      <c r="K389" s="299"/>
    </row>
    <row r="390" ht="15.75" customHeight="1">
      <c r="K390" s="299"/>
    </row>
    <row r="391" ht="15.75" customHeight="1">
      <c r="K391" s="299"/>
    </row>
    <row r="392" ht="15.75" customHeight="1">
      <c r="K392" s="299"/>
    </row>
    <row r="393" ht="15.75" customHeight="1">
      <c r="K393" s="299"/>
    </row>
    <row r="394" ht="15.75" customHeight="1">
      <c r="K394" s="299"/>
    </row>
    <row r="395" ht="15.75" customHeight="1">
      <c r="K395" s="299"/>
    </row>
    <row r="396" ht="15.75" customHeight="1">
      <c r="K396" s="299"/>
    </row>
    <row r="397" ht="15.75" customHeight="1">
      <c r="K397" s="299"/>
    </row>
    <row r="398" ht="15.75" customHeight="1">
      <c r="K398" s="299"/>
    </row>
    <row r="399" ht="15.75" customHeight="1">
      <c r="K399" s="299"/>
    </row>
    <row r="400" ht="15.75" customHeight="1">
      <c r="K400" s="299"/>
    </row>
    <row r="401" ht="15.75" customHeight="1">
      <c r="K401" s="299"/>
    </row>
    <row r="402" ht="15.75" customHeight="1">
      <c r="K402" s="299"/>
    </row>
    <row r="403" ht="15.75" customHeight="1">
      <c r="K403" s="299"/>
    </row>
    <row r="404" ht="15.75" customHeight="1">
      <c r="K404" s="299"/>
    </row>
    <row r="405" ht="15.75" customHeight="1">
      <c r="K405" s="299"/>
    </row>
    <row r="406" ht="15.75" customHeight="1">
      <c r="K406" s="299"/>
    </row>
    <row r="407" ht="15.75" customHeight="1">
      <c r="K407" s="299"/>
    </row>
    <row r="408" ht="15.75" customHeight="1">
      <c r="K408" s="299"/>
    </row>
    <row r="409" ht="15.75" customHeight="1">
      <c r="K409" s="299"/>
    </row>
    <row r="410" ht="15.75" customHeight="1">
      <c r="K410" s="299"/>
    </row>
    <row r="411" ht="15.75" customHeight="1">
      <c r="K411" s="299"/>
    </row>
    <row r="412" ht="15.75" customHeight="1">
      <c r="K412" s="299"/>
    </row>
    <row r="413" ht="15.75" customHeight="1">
      <c r="K413" s="299"/>
    </row>
    <row r="414" ht="15.75" customHeight="1">
      <c r="K414" s="299"/>
    </row>
    <row r="415" ht="15.75" customHeight="1">
      <c r="K415" s="299"/>
    </row>
    <row r="416" ht="15.75" customHeight="1">
      <c r="K416" s="299"/>
    </row>
    <row r="417" ht="15.75" customHeight="1">
      <c r="K417" s="299"/>
    </row>
    <row r="418" ht="15.75" customHeight="1">
      <c r="K418" s="299"/>
    </row>
    <row r="419" ht="15.75" customHeight="1">
      <c r="K419" s="299"/>
    </row>
    <row r="420" ht="15.75" customHeight="1">
      <c r="K420" s="299"/>
    </row>
    <row r="421" ht="15.75" customHeight="1">
      <c r="K421" s="299"/>
    </row>
    <row r="422" ht="15.75" customHeight="1">
      <c r="K422" s="299"/>
    </row>
    <row r="423" ht="15.75" customHeight="1">
      <c r="K423" s="299"/>
    </row>
    <row r="424" ht="15.75" customHeight="1">
      <c r="K424" s="299"/>
    </row>
    <row r="425" ht="15.75" customHeight="1">
      <c r="K425" s="299"/>
    </row>
    <row r="426" ht="15.75" customHeight="1">
      <c r="K426" s="299"/>
    </row>
    <row r="427" ht="15.75" customHeight="1">
      <c r="K427" s="299"/>
    </row>
    <row r="428" ht="15.75" customHeight="1">
      <c r="K428" s="299"/>
    </row>
    <row r="429" ht="15.75" customHeight="1">
      <c r="K429" s="299"/>
    </row>
    <row r="430" ht="15.75" customHeight="1">
      <c r="K430" s="299"/>
    </row>
    <row r="431" ht="15.75" customHeight="1">
      <c r="K431" s="299"/>
    </row>
    <row r="432" ht="15.75" customHeight="1">
      <c r="K432" s="299"/>
    </row>
    <row r="433" ht="15.75" customHeight="1">
      <c r="K433" s="299"/>
    </row>
    <row r="434" ht="15.75" customHeight="1">
      <c r="K434" s="299"/>
    </row>
    <row r="435" ht="15.75" customHeight="1">
      <c r="K435" s="299"/>
    </row>
    <row r="436" ht="15.75" customHeight="1">
      <c r="K436" s="299"/>
    </row>
    <row r="437" ht="15.75" customHeight="1">
      <c r="K437" s="299"/>
    </row>
    <row r="438" ht="15.75" customHeight="1">
      <c r="K438" s="299"/>
    </row>
    <row r="439" ht="15.75" customHeight="1">
      <c r="K439" s="299"/>
    </row>
    <row r="440" ht="15.75" customHeight="1">
      <c r="K440" s="299"/>
    </row>
    <row r="441" ht="15.75" customHeight="1">
      <c r="K441" s="299"/>
    </row>
    <row r="442" ht="15.75" customHeight="1">
      <c r="K442" s="299"/>
    </row>
    <row r="443" ht="15.75" customHeight="1">
      <c r="K443" s="299"/>
    </row>
    <row r="444" ht="15.75" customHeight="1">
      <c r="K444" s="299"/>
    </row>
    <row r="445" ht="15.75" customHeight="1">
      <c r="K445" s="299"/>
    </row>
    <row r="446" ht="15.75" customHeight="1">
      <c r="K446" s="299"/>
    </row>
    <row r="447" ht="15.75" customHeight="1">
      <c r="K447" s="299"/>
    </row>
    <row r="448" ht="15.75" customHeight="1">
      <c r="K448" s="299"/>
    </row>
    <row r="449" ht="15.75" customHeight="1">
      <c r="K449" s="299"/>
    </row>
    <row r="450" ht="15.75" customHeight="1">
      <c r="K450" s="299"/>
    </row>
    <row r="451" ht="15.75" customHeight="1">
      <c r="K451" s="299"/>
    </row>
    <row r="452" ht="15.75" customHeight="1">
      <c r="K452" s="299"/>
    </row>
    <row r="453" ht="15.75" customHeight="1">
      <c r="K453" s="299"/>
    </row>
    <row r="454" ht="15.75" customHeight="1">
      <c r="K454" s="299"/>
    </row>
    <row r="455" ht="15.75" customHeight="1">
      <c r="K455" s="299"/>
    </row>
    <row r="456" ht="15.75" customHeight="1">
      <c r="K456" s="299"/>
    </row>
    <row r="457" ht="15.75" customHeight="1">
      <c r="K457" s="299"/>
    </row>
    <row r="458" ht="15.75" customHeight="1">
      <c r="K458" s="299"/>
    </row>
    <row r="459" ht="15.75" customHeight="1">
      <c r="K459" s="299"/>
    </row>
    <row r="460" ht="15.75" customHeight="1">
      <c r="K460" s="299"/>
    </row>
    <row r="461" ht="15.75" customHeight="1">
      <c r="K461" s="299"/>
    </row>
    <row r="462" ht="15.75" customHeight="1">
      <c r="K462" s="299"/>
    </row>
    <row r="463" ht="15.75" customHeight="1">
      <c r="K463" s="299"/>
    </row>
    <row r="464" ht="15.75" customHeight="1">
      <c r="K464" s="299"/>
    </row>
    <row r="465" ht="15.75" customHeight="1">
      <c r="K465" s="299"/>
    </row>
    <row r="466" ht="15.75" customHeight="1">
      <c r="K466" s="299"/>
    </row>
    <row r="467" ht="15.75" customHeight="1">
      <c r="K467" s="299"/>
    </row>
    <row r="468" ht="15.75" customHeight="1">
      <c r="K468" s="299"/>
    </row>
    <row r="469" ht="15.75" customHeight="1">
      <c r="K469" s="299"/>
    </row>
    <row r="470" ht="15.75" customHeight="1">
      <c r="K470" s="299"/>
    </row>
    <row r="471" ht="15.75" customHeight="1">
      <c r="K471" s="299"/>
    </row>
    <row r="472" ht="15.75" customHeight="1">
      <c r="K472" s="299"/>
    </row>
    <row r="473" ht="15.75" customHeight="1">
      <c r="K473" s="299"/>
    </row>
    <row r="474" ht="15.75" customHeight="1">
      <c r="K474" s="299"/>
    </row>
    <row r="475" ht="15.75" customHeight="1">
      <c r="K475" s="299"/>
    </row>
    <row r="476" ht="15.75" customHeight="1">
      <c r="K476" s="299"/>
    </row>
    <row r="477" ht="15.75" customHeight="1">
      <c r="K477" s="299"/>
    </row>
    <row r="478" ht="15.75" customHeight="1">
      <c r="K478" s="299"/>
    </row>
    <row r="479" ht="15.75" customHeight="1">
      <c r="K479" s="299"/>
    </row>
    <row r="480" ht="15.75" customHeight="1">
      <c r="K480" s="299"/>
    </row>
    <row r="481" ht="15.75" customHeight="1">
      <c r="K481" s="299"/>
    </row>
    <row r="482" ht="15.75" customHeight="1">
      <c r="K482" s="299"/>
    </row>
    <row r="483" ht="15.75" customHeight="1">
      <c r="K483" s="299"/>
    </row>
    <row r="484" ht="15.75" customHeight="1">
      <c r="K484" s="299"/>
    </row>
    <row r="485" ht="15.75" customHeight="1">
      <c r="K485" s="299"/>
    </row>
    <row r="486" ht="15.75" customHeight="1">
      <c r="K486" s="299"/>
    </row>
    <row r="487" ht="15.75" customHeight="1">
      <c r="K487" s="299"/>
    </row>
    <row r="488" ht="15.75" customHeight="1">
      <c r="K488" s="299"/>
    </row>
    <row r="489" ht="15.75" customHeight="1">
      <c r="K489" s="299"/>
    </row>
    <row r="490" ht="15.75" customHeight="1">
      <c r="K490" s="299"/>
    </row>
    <row r="491" ht="15.75" customHeight="1">
      <c r="K491" s="299"/>
    </row>
    <row r="492" ht="15.75" customHeight="1">
      <c r="K492" s="299"/>
    </row>
    <row r="493" ht="15.75" customHeight="1">
      <c r="K493" s="299"/>
    </row>
    <row r="494" ht="15.75" customHeight="1">
      <c r="K494" s="299"/>
    </row>
    <row r="495" ht="15.75" customHeight="1">
      <c r="K495" s="299"/>
    </row>
    <row r="496" ht="15.75" customHeight="1">
      <c r="K496" s="299"/>
    </row>
    <row r="497" ht="15.75" customHeight="1">
      <c r="K497" s="299"/>
    </row>
    <row r="498" ht="15.75" customHeight="1">
      <c r="K498" s="299"/>
    </row>
    <row r="499" ht="15.75" customHeight="1">
      <c r="K499" s="299"/>
    </row>
    <row r="500" ht="15.75" customHeight="1">
      <c r="K500" s="299"/>
    </row>
    <row r="501" ht="15.75" customHeight="1">
      <c r="K501" s="299"/>
    </row>
    <row r="502" ht="15.75" customHeight="1">
      <c r="K502" s="299"/>
    </row>
    <row r="503" ht="15.75" customHeight="1">
      <c r="K503" s="299"/>
    </row>
    <row r="504" ht="15.75" customHeight="1">
      <c r="K504" s="299"/>
    </row>
    <row r="505" ht="15.75" customHeight="1">
      <c r="K505" s="299"/>
    </row>
    <row r="506" ht="15.75" customHeight="1">
      <c r="K506" s="299"/>
    </row>
    <row r="507" ht="15.75" customHeight="1">
      <c r="K507" s="299"/>
    </row>
    <row r="508" ht="15.75" customHeight="1">
      <c r="K508" s="299"/>
    </row>
    <row r="509" ht="15.75" customHeight="1">
      <c r="K509" s="299"/>
    </row>
    <row r="510" ht="15.75" customHeight="1">
      <c r="K510" s="299"/>
    </row>
    <row r="511" ht="15.75" customHeight="1">
      <c r="K511" s="299"/>
    </row>
    <row r="512" ht="15.75" customHeight="1">
      <c r="K512" s="299"/>
    </row>
    <row r="513" ht="15.75" customHeight="1">
      <c r="K513" s="299"/>
    </row>
    <row r="514" ht="15.75" customHeight="1">
      <c r="K514" s="299"/>
    </row>
    <row r="515" ht="15.75" customHeight="1">
      <c r="K515" s="299"/>
    </row>
    <row r="516" ht="15.75" customHeight="1">
      <c r="K516" s="299"/>
    </row>
    <row r="517" ht="15.75" customHeight="1">
      <c r="K517" s="299"/>
    </row>
    <row r="518" ht="15.75" customHeight="1">
      <c r="K518" s="299"/>
    </row>
    <row r="519" ht="15.75" customHeight="1">
      <c r="K519" s="299"/>
    </row>
    <row r="520" ht="15.75" customHeight="1">
      <c r="K520" s="299"/>
    </row>
    <row r="521" ht="15.75" customHeight="1">
      <c r="K521" s="299"/>
    </row>
    <row r="522" ht="15.75" customHeight="1">
      <c r="K522" s="299"/>
    </row>
    <row r="523" ht="15.75" customHeight="1">
      <c r="K523" s="299"/>
    </row>
    <row r="524" ht="15.75" customHeight="1">
      <c r="K524" s="299"/>
    </row>
    <row r="525" ht="15.75" customHeight="1">
      <c r="K525" s="299"/>
    </row>
    <row r="526" ht="15.75" customHeight="1">
      <c r="K526" s="299"/>
    </row>
    <row r="527" ht="15.75" customHeight="1">
      <c r="K527" s="299"/>
    </row>
    <row r="528" ht="15.75" customHeight="1">
      <c r="K528" s="299"/>
    </row>
    <row r="529" ht="15.75" customHeight="1">
      <c r="K529" s="299"/>
    </row>
    <row r="530" ht="15.75" customHeight="1">
      <c r="K530" s="299"/>
    </row>
    <row r="531" ht="15.75" customHeight="1">
      <c r="K531" s="299"/>
    </row>
    <row r="532" ht="15.75" customHeight="1">
      <c r="K532" s="299"/>
    </row>
    <row r="533" ht="15.75" customHeight="1">
      <c r="K533" s="299"/>
    </row>
    <row r="534" ht="15.75" customHeight="1">
      <c r="K534" s="299"/>
    </row>
    <row r="535" ht="15.75" customHeight="1">
      <c r="K535" s="299"/>
    </row>
    <row r="536" ht="15.75" customHeight="1">
      <c r="K536" s="299"/>
    </row>
    <row r="537" ht="15.75" customHeight="1">
      <c r="K537" s="299"/>
    </row>
    <row r="538" ht="15.75" customHeight="1">
      <c r="K538" s="299"/>
    </row>
    <row r="539" ht="15.75" customHeight="1">
      <c r="K539" s="299"/>
    </row>
    <row r="540" ht="15.75" customHeight="1">
      <c r="K540" s="299"/>
    </row>
    <row r="541" ht="15.75" customHeight="1">
      <c r="K541" s="299"/>
    </row>
    <row r="542" ht="15.75" customHeight="1">
      <c r="K542" s="299"/>
    </row>
    <row r="543" ht="15.75" customHeight="1">
      <c r="K543" s="299"/>
    </row>
    <row r="544" ht="15.75" customHeight="1">
      <c r="K544" s="299"/>
    </row>
    <row r="545" ht="15.75" customHeight="1">
      <c r="K545" s="299"/>
    </row>
    <row r="546" ht="15.75" customHeight="1">
      <c r="K546" s="299"/>
    </row>
    <row r="547" ht="15.75" customHeight="1">
      <c r="K547" s="299"/>
    </row>
    <row r="548" ht="15.75" customHeight="1">
      <c r="K548" s="299"/>
    </row>
    <row r="549" ht="15.75" customHeight="1">
      <c r="K549" s="299"/>
    </row>
    <row r="550" ht="15.75" customHeight="1">
      <c r="K550" s="299"/>
    </row>
    <row r="551" ht="15.75" customHeight="1">
      <c r="K551" s="299"/>
    </row>
    <row r="552" ht="15.75" customHeight="1">
      <c r="K552" s="299"/>
    </row>
    <row r="553" ht="15.75" customHeight="1">
      <c r="K553" s="299"/>
    </row>
    <row r="554" ht="15.75" customHeight="1">
      <c r="K554" s="299"/>
    </row>
    <row r="555" ht="15.75" customHeight="1">
      <c r="K555" s="299"/>
    </row>
    <row r="556" ht="15.75" customHeight="1">
      <c r="K556" s="299"/>
    </row>
    <row r="557" ht="15.75" customHeight="1">
      <c r="K557" s="299"/>
    </row>
    <row r="558" ht="15.75" customHeight="1">
      <c r="K558" s="299"/>
    </row>
    <row r="559" ht="15.75" customHeight="1">
      <c r="K559" s="299"/>
    </row>
    <row r="560" ht="15.75" customHeight="1">
      <c r="K560" s="299"/>
    </row>
    <row r="561" ht="15.75" customHeight="1">
      <c r="K561" s="299"/>
    </row>
    <row r="562" ht="15.75" customHeight="1">
      <c r="K562" s="299"/>
    </row>
    <row r="563" ht="15.75" customHeight="1">
      <c r="K563" s="299"/>
    </row>
    <row r="564" ht="15.75" customHeight="1">
      <c r="K564" s="299"/>
    </row>
    <row r="565" ht="15.75" customHeight="1">
      <c r="K565" s="299"/>
    </row>
    <row r="566" ht="15.75" customHeight="1">
      <c r="K566" s="299"/>
    </row>
    <row r="567" ht="15.75" customHeight="1">
      <c r="K567" s="299"/>
    </row>
    <row r="568" ht="15.75" customHeight="1">
      <c r="K568" s="299"/>
    </row>
    <row r="569" ht="15.75" customHeight="1">
      <c r="K569" s="299"/>
    </row>
    <row r="570" ht="15.75" customHeight="1">
      <c r="K570" s="299"/>
    </row>
    <row r="571" ht="15.75" customHeight="1">
      <c r="K571" s="299"/>
    </row>
    <row r="572" ht="15.75" customHeight="1">
      <c r="K572" s="299"/>
    </row>
    <row r="573" ht="15.75" customHeight="1">
      <c r="K573" s="299"/>
    </row>
    <row r="574" ht="15.75" customHeight="1">
      <c r="K574" s="299"/>
    </row>
    <row r="575" ht="15.75" customHeight="1">
      <c r="K575" s="299"/>
    </row>
    <row r="576" ht="15.75" customHeight="1">
      <c r="K576" s="299"/>
    </row>
    <row r="577" ht="15.75" customHeight="1">
      <c r="K577" s="299"/>
    </row>
    <row r="578" ht="15.75" customHeight="1">
      <c r="K578" s="299"/>
    </row>
    <row r="579" ht="15.75" customHeight="1">
      <c r="K579" s="299"/>
    </row>
    <row r="580" ht="15.75" customHeight="1">
      <c r="K580" s="299"/>
    </row>
    <row r="581" ht="15.75" customHeight="1">
      <c r="K581" s="299"/>
    </row>
    <row r="582" ht="15.75" customHeight="1">
      <c r="K582" s="299"/>
    </row>
    <row r="583" ht="15.75" customHeight="1">
      <c r="K583" s="299"/>
    </row>
    <row r="584" ht="15.75" customHeight="1">
      <c r="K584" s="299"/>
    </row>
    <row r="585" ht="15.75" customHeight="1">
      <c r="K585" s="299"/>
    </row>
    <row r="586" ht="15.75" customHeight="1">
      <c r="K586" s="299"/>
    </row>
    <row r="587" ht="15.75" customHeight="1">
      <c r="K587" s="299"/>
    </row>
    <row r="588" ht="15.75" customHeight="1">
      <c r="K588" s="299"/>
    </row>
    <row r="589" ht="15.75" customHeight="1">
      <c r="K589" s="299"/>
    </row>
    <row r="590" ht="15.75" customHeight="1">
      <c r="K590" s="299"/>
    </row>
    <row r="591" ht="15.75" customHeight="1">
      <c r="K591" s="299"/>
    </row>
    <row r="592" ht="15.75" customHeight="1">
      <c r="K592" s="299"/>
    </row>
    <row r="593" ht="15.75" customHeight="1">
      <c r="K593" s="299"/>
    </row>
    <row r="594" ht="15.75" customHeight="1">
      <c r="K594" s="299"/>
    </row>
    <row r="595" ht="15.75" customHeight="1">
      <c r="K595" s="299"/>
    </row>
    <row r="596" ht="15.75" customHeight="1">
      <c r="K596" s="299"/>
    </row>
    <row r="597" ht="15.75" customHeight="1">
      <c r="K597" s="299"/>
    </row>
    <row r="598" ht="15.75" customHeight="1">
      <c r="K598" s="299"/>
    </row>
    <row r="599" ht="15.75" customHeight="1">
      <c r="K599" s="299"/>
    </row>
    <row r="600" ht="15.75" customHeight="1">
      <c r="K600" s="299"/>
    </row>
    <row r="601" ht="15.75" customHeight="1">
      <c r="K601" s="299"/>
    </row>
    <row r="602" ht="15.75" customHeight="1">
      <c r="K602" s="299"/>
    </row>
    <row r="603" ht="15.75" customHeight="1">
      <c r="K603" s="299"/>
    </row>
    <row r="604" ht="15.75" customHeight="1">
      <c r="K604" s="299"/>
    </row>
    <row r="605" ht="15.75" customHeight="1">
      <c r="K605" s="299"/>
    </row>
    <row r="606" ht="15.75" customHeight="1">
      <c r="K606" s="299"/>
    </row>
    <row r="607" ht="15.75" customHeight="1">
      <c r="K607" s="299"/>
    </row>
    <row r="608" ht="15.75" customHeight="1">
      <c r="K608" s="299"/>
    </row>
    <row r="609" ht="15.75" customHeight="1">
      <c r="K609" s="299"/>
    </row>
    <row r="610" ht="15.75" customHeight="1">
      <c r="K610" s="299"/>
    </row>
    <row r="611" ht="15.75" customHeight="1">
      <c r="K611" s="299"/>
    </row>
    <row r="612" ht="15.75" customHeight="1">
      <c r="K612" s="299"/>
    </row>
    <row r="613" ht="15.75" customHeight="1">
      <c r="K613" s="299"/>
    </row>
    <row r="614" ht="15.75" customHeight="1">
      <c r="K614" s="299"/>
    </row>
    <row r="615" ht="15.75" customHeight="1">
      <c r="K615" s="299"/>
    </row>
    <row r="616" ht="15.75" customHeight="1">
      <c r="K616" s="299"/>
    </row>
    <row r="617" ht="15.75" customHeight="1">
      <c r="K617" s="299"/>
    </row>
    <row r="618" ht="15.75" customHeight="1">
      <c r="K618" s="299"/>
    </row>
    <row r="619" ht="15.75" customHeight="1">
      <c r="K619" s="299"/>
    </row>
    <row r="620" ht="15.75" customHeight="1">
      <c r="K620" s="299"/>
    </row>
    <row r="621" ht="15.75" customHeight="1">
      <c r="K621" s="299"/>
    </row>
    <row r="622" ht="15.75" customHeight="1">
      <c r="K622" s="299"/>
    </row>
    <row r="623" ht="15.75" customHeight="1">
      <c r="K623" s="299"/>
    </row>
    <row r="624" ht="15.75" customHeight="1">
      <c r="K624" s="299"/>
    </row>
    <row r="625" ht="15.75" customHeight="1">
      <c r="K625" s="299"/>
    </row>
    <row r="626" ht="15.75" customHeight="1">
      <c r="K626" s="299"/>
    </row>
    <row r="627" ht="15.75" customHeight="1">
      <c r="K627" s="299"/>
    </row>
    <row r="628" ht="15.75" customHeight="1">
      <c r="K628" s="299"/>
    </row>
    <row r="629" ht="15.75" customHeight="1">
      <c r="K629" s="299"/>
    </row>
    <row r="630" ht="15.75" customHeight="1">
      <c r="K630" s="299"/>
    </row>
    <row r="631" ht="15.75" customHeight="1">
      <c r="K631" s="299"/>
    </row>
    <row r="632" ht="15.75" customHeight="1">
      <c r="K632" s="299"/>
    </row>
    <row r="633" ht="15.75" customHeight="1">
      <c r="K633" s="299"/>
    </row>
    <row r="634" ht="15.75" customHeight="1">
      <c r="K634" s="299"/>
    </row>
    <row r="635" ht="15.75" customHeight="1">
      <c r="K635" s="299"/>
    </row>
    <row r="636" ht="15.75" customHeight="1">
      <c r="K636" s="299"/>
    </row>
    <row r="637" ht="15.75" customHeight="1">
      <c r="K637" s="299"/>
    </row>
    <row r="638" ht="15.75" customHeight="1">
      <c r="K638" s="299"/>
    </row>
    <row r="639" ht="15.75" customHeight="1">
      <c r="K639" s="299"/>
    </row>
    <row r="640" ht="15.75" customHeight="1">
      <c r="K640" s="299"/>
    </row>
    <row r="641" ht="15.75" customHeight="1">
      <c r="K641" s="299"/>
    </row>
    <row r="642" ht="15.75" customHeight="1">
      <c r="K642" s="299"/>
    </row>
    <row r="643" ht="15.75" customHeight="1">
      <c r="K643" s="299"/>
    </row>
    <row r="644" ht="15.75" customHeight="1">
      <c r="K644" s="299"/>
    </row>
    <row r="645" ht="15.75" customHeight="1">
      <c r="K645" s="299"/>
    </row>
    <row r="646" ht="15.75" customHeight="1">
      <c r="K646" s="299"/>
    </row>
    <row r="647" ht="15.75" customHeight="1">
      <c r="K647" s="299"/>
    </row>
    <row r="648" ht="15.75" customHeight="1">
      <c r="K648" s="299"/>
    </row>
    <row r="649" ht="15.75" customHeight="1">
      <c r="K649" s="299"/>
    </row>
    <row r="650" ht="15.75" customHeight="1">
      <c r="K650" s="299"/>
    </row>
    <row r="651" ht="15.75" customHeight="1">
      <c r="K651" s="299"/>
    </row>
    <row r="652" ht="15.75" customHeight="1">
      <c r="K652" s="299"/>
    </row>
    <row r="653" ht="15.75" customHeight="1">
      <c r="K653" s="299"/>
    </row>
    <row r="654" ht="15.75" customHeight="1">
      <c r="K654" s="299"/>
    </row>
    <row r="655" ht="15.75" customHeight="1">
      <c r="K655" s="299"/>
    </row>
    <row r="656" ht="15.75" customHeight="1">
      <c r="K656" s="299"/>
    </row>
    <row r="657" ht="15.75" customHeight="1">
      <c r="K657" s="299"/>
    </row>
    <row r="658" ht="15.75" customHeight="1">
      <c r="K658" s="299"/>
    </row>
    <row r="659" ht="15.75" customHeight="1">
      <c r="K659" s="299"/>
    </row>
    <row r="660" ht="15.75" customHeight="1">
      <c r="K660" s="299"/>
    </row>
    <row r="661" ht="15.75" customHeight="1">
      <c r="K661" s="299"/>
    </row>
    <row r="662" ht="15.75" customHeight="1">
      <c r="K662" s="299"/>
    </row>
    <row r="663" ht="15.75" customHeight="1">
      <c r="K663" s="299"/>
    </row>
    <row r="664" ht="15.75" customHeight="1">
      <c r="K664" s="299"/>
    </row>
    <row r="665" ht="15.75" customHeight="1">
      <c r="K665" s="299"/>
    </row>
    <row r="666" ht="15.75" customHeight="1">
      <c r="K666" s="299"/>
    </row>
    <row r="667" ht="15.75" customHeight="1">
      <c r="K667" s="299"/>
    </row>
    <row r="668" ht="15.75" customHeight="1">
      <c r="K668" s="299"/>
    </row>
    <row r="669" ht="15.75" customHeight="1">
      <c r="K669" s="299"/>
    </row>
    <row r="670" ht="15.75" customHeight="1">
      <c r="K670" s="299"/>
    </row>
    <row r="671" ht="15.75" customHeight="1">
      <c r="K671" s="299"/>
    </row>
    <row r="672" ht="15.75" customHeight="1">
      <c r="K672" s="299"/>
    </row>
    <row r="673" ht="15.75" customHeight="1">
      <c r="K673" s="299"/>
    </row>
    <row r="674" ht="15.75" customHeight="1">
      <c r="K674" s="299"/>
    </row>
    <row r="675" ht="15.75" customHeight="1">
      <c r="K675" s="299"/>
    </row>
    <row r="676" ht="15.75" customHeight="1">
      <c r="K676" s="299"/>
    </row>
    <row r="677" ht="15.75" customHeight="1">
      <c r="K677" s="299"/>
    </row>
    <row r="678" ht="15.75" customHeight="1">
      <c r="K678" s="299"/>
    </row>
    <row r="679" ht="15.75" customHeight="1">
      <c r="K679" s="299"/>
    </row>
    <row r="680" ht="15.75" customHeight="1">
      <c r="K680" s="299"/>
    </row>
    <row r="681" ht="15.75" customHeight="1">
      <c r="K681" s="299"/>
    </row>
    <row r="682" ht="15.75" customHeight="1">
      <c r="K682" s="299"/>
    </row>
    <row r="683" ht="15.75" customHeight="1">
      <c r="K683" s="299"/>
    </row>
    <row r="684" ht="15.75" customHeight="1">
      <c r="K684" s="299"/>
    </row>
    <row r="685" ht="15.75" customHeight="1">
      <c r="K685" s="299"/>
    </row>
    <row r="686" ht="15.75" customHeight="1">
      <c r="K686" s="299"/>
    </row>
    <row r="687" ht="15.75" customHeight="1">
      <c r="K687" s="299"/>
    </row>
    <row r="688" ht="15.75" customHeight="1">
      <c r="K688" s="299"/>
    </row>
    <row r="689" ht="15.75" customHeight="1">
      <c r="K689" s="299"/>
    </row>
    <row r="690" ht="15.75" customHeight="1">
      <c r="K690" s="299"/>
    </row>
    <row r="691" ht="15.75" customHeight="1">
      <c r="K691" s="299"/>
    </row>
    <row r="692" ht="15.75" customHeight="1">
      <c r="K692" s="299"/>
    </row>
    <row r="693" ht="15.75" customHeight="1">
      <c r="K693" s="299"/>
    </row>
    <row r="694" ht="15.75" customHeight="1">
      <c r="K694" s="299"/>
    </row>
    <row r="695" ht="15.75" customHeight="1">
      <c r="K695" s="299"/>
    </row>
    <row r="696" ht="15.75" customHeight="1">
      <c r="K696" s="299"/>
    </row>
    <row r="697" ht="15.75" customHeight="1">
      <c r="K697" s="299"/>
    </row>
    <row r="698" ht="15.75" customHeight="1">
      <c r="K698" s="299"/>
    </row>
    <row r="699" ht="15.75" customHeight="1">
      <c r="K699" s="299"/>
    </row>
    <row r="700" ht="15.75" customHeight="1">
      <c r="K700" s="299"/>
    </row>
    <row r="701" ht="15.75" customHeight="1">
      <c r="K701" s="299"/>
    </row>
    <row r="702" ht="15.75" customHeight="1">
      <c r="K702" s="299"/>
    </row>
    <row r="703" ht="15.75" customHeight="1">
      <c r="K703" s="299"/>
    </row>
    <row r="704" ht="15.75" customHeight="1">
      <c r="K704" s="299"/>
    </row>
    <row r="705" ht="15.75" customHeight="1">
      <c r="K705" s="299"/>
    </row>
    <row r="706" ht="15.75" customHeight="1">
      <c r="K706" s="299"/>
    </row>
    <row r="707" ht="15.75" customHeight="1">
      <c r="K707" s="299"/>
    </row>
    <row r="708" ht="15.75" customHeight="1">
      <c r="K708" s="299"/>
    </row>
    <row r="709" ht="15.75" customHeight="1">
      <c r="K709" s="299"/>
    </row>
    <row r="710" ht="15.75" customHeight="1">
      <c r="K710" s="299"/>
    </row>
    <row r="711" ht="15.75" customHeight="1">
      <c r="K711" s="299"/>
    </row>
    <row r="712" ht="15.75" customHeight="1">
      <c r="K712" s="299"/>
    </row>
    <row r="713" ht="15.75" customHeight="1">
      <c r="K713" s="299"/>
    </row>
    <row r="714" ht="15.75" customHeight="1">
      <c r="K714" s="299"/>
    </row>
    <row r="715" ht="15.75" customHeight="1">
      <c r="K715" s="299"/>
    </row>
    <row r="716" ht="15.75" customHeight="1">
      <c r="K716" s="299"/>
    </row>
    <row r="717" ht="15.75" customHeight="1">
      <c r="K717" s="299"/>
    </row>
    <row r="718" ht="15.75" customHeight="1">
      <c r="K718" s="299"/>
    </row>
    <row r="719" ht="15.75" customHeight="1">
      <c r="K719" s="299"/>
    </row>
    <row r="720" ht="15.75" customHeight="1">
      <c r="K720" s="299"/>
    </row>
    <row r="721" ht="15.75" customHeight="1">
      <c r="K721" s="299"/>
    </row>
    <row r="722" ht="15.75" customHeight="1">
      <c r="K722" s="299"/>
    </row>
    <row r="723" ht="15.75" customHeight="1">
      <c r="K723" s="299"/>
    </row>
    <row r="724" ht="15.75" customHeight="1">
      <c r="K724" s="299"/>
    </row>
    <row r="725" ht="15.75" customHeight="1">
      <c r="K725" s="299"/>
    </row>
    <row r="726" ht="15.75" customHeight="1">
      <c r="K726" s="299"/>
    </row>
    <row r="727" ht="15.75" customHeight="1">
      <c r="K727" s="299"/>
    </row>
    <row r="728" ht="15.75" customHeight="1">
      <c r="K728" s="299"/>
    </row>
    <row r="729" ht="15.75" customHeight="1">
      <c r="K729" s="299"/>
    </row>
    <row r="730" ht="15.75" customHeight="1">
      <c r="K730" s="299"/>
    </row>
    <row r="731" ht="15.75" customHeight="1">
      <c r="K731" s="299"/>
    </row>
    <row r="732" ht="15.75" customHeight="1">
      <c r="K732" s="299"/>
    </row>
    <row r="733" ht="15.75" customHeight="1">
      <c r="K733" s="299"/>
    </row>
    <row r="734" ht="15.75" customHeight="1">
      <c r="K734" s="299"/>
    </row>
    <row r="735" ht="15.75" customHeight="1">
      <c r="K735" s="299"/>
    </row>
    <row r="736" ht="15.75" customHeight="1">
      <c r="K736" s="299"/>
    </row>
    <row r="737" ht="15.75" customHeight="1">
      <c r="K737" s="299"/>
    </row>
    <row r="738" ht="15.75" customHeight="1">
      <c r="K738" s="299"/>
    </row>
    <row r="739" ht="15.75" customHeight="1">
      <c r="K739" s="299"/>
    </row>
    <row r="740" ht="15.75" customHeight="1">
      <c r="K740" s="299"/>
    </row>
    <row r="741" ht="15.75" customHeight="1">
      <c r="K741" s="299"/>
    </row>
    <row r="742" ht="15.75" customHeight="1">
      <c r="K742" s="299"/>
    </row>
    <row r="743" ht="15.75" customHeight="1">
      <c r="K743" s="299"/>
    </row>
    <row r="744" ht="15.75" customHeight="1">
      <c r="K744" s="299"/>
    </row>
    <row r="745" ht="15.75" customHeight="1">
      <c r="K745" s="299"/>
    </row>
    <row r="746" ht="15.75" customHeight="1">
      <c r="K746" s="299"/>
    </row>
    <row r="747" ht="15.75" customHeight="1">
      <c r="K747" s="299"/>
    </row>
    <row r="748" ht="15.75" customHeight="1">
      <c r="K748" s="299"/>
    </row>
    <row r="749" ht="15.75" customHeight="1">
      <c r="K749" s="299"/>
    </row>
    <row r="750" ht="15.75" customHeight="1">
      <c r="K750" s="299"/>
    </row>
    <row r="751" ht="15.75" customHeight="1">
      <c r="K751" s="299"/>
    </row>
    <row r="752" ht="15.75" customHeight="1">
      <c r="K752" s="299"/>
    </row>
    <row r="753" ht="15.75" customHeight="1">
      <c r="K753" s="299"/>
    </row>
    <row r="754" ht="15.75" customHeight="1">
      <c r="K754" s="299"/>
    </row>
    <row r="755" ht="15.75" customHeight="1">
      <c r="K755" s="299"/>
    </row>
    <row r="756" ht="15.75" customHeight="1">
      <c r="K756" s="299"/>
    </row>
    <row r="757" ht="15.75" customHeight="1">
      <c r="K757" s="299"/>
    </row>
    <row r="758" ht="15.75" customHeight="1">
      <c r="K758" s="299"/>
    </row>
    <row r="759" ht="15.75" customHeight="1">
      <c r="K759" s="299"/>
    </row>
    <row r="760" ht="15.75" customHeight="1">
      <c r="K760" s="299"/>
    </row>
    <row r="761" ht="15.75" customHeight="1">
      <c r="K761" s="299"/>
    </row>
    <row r="762" ht="15.75" customHeight="1">
      <c r="K762" s="299"/>
    </row>
    <row r="763" ht="15.75" customHeight="1">
      <c r="K763" s="299"/>
    </row>
    <row r="764" ht="15.75" customHeight="1">
      <c r="K764" s="299"/>
    </row>
    <row r="765" ht="15.75" customHeight="1">
      <c r="K765" s="299"/>
    </row>
    <row r="766" ht="15.75" customHeight="1">
      <c r="K766" s="299"/>
    </row>
    <row r="767" ht="15.75" customHeight="1">
      <c r="K767" s="299"/>
    </row>
    <row r="768" ht="15.75" customHeight="1">
      <c r="K768" s="299"/>
    </row>
    <row r="769" ht="15.75" customHeight="1">
      <c r="K769" s="299"/>
    </row>
    <row r="770" ht="15.75" customHeight="1">
      <c r="K770" s="299"/>
    </row>
    <row r="771" ht="15.75" customHeight="1">
      <c r="K771" s="299"/>
    </row>
    <row r="772" ht="15.75" customHeight="1">
      <c r="K772" s="299"/>
    </row>
    <row r="773" ht="15.75" customHeight="1">
      <c r="K773" s="299"/>
    </row>
    <row r="774" ht="15.75" customHeight="1">
      <c r="K774" s="299"/>
    </row>
    <row r="775" ht="15.75" customHeight="1">
      <c r="K775" s="299"/>
    </row>
    <row r="776" ht="15.75" customHeight="1">
      <c r="K776" s="299"/>
    </row>
    <row r="777" ht="15.75" customHeight="1">
      <c r="K777" s="299"/>
    </row>
    <row r="778" ht="15.75" customHeight="1">
      <c r="K778" s="299"/>
    </row>
    <row r="779" ht="15.75" customHeight="1">
      <c r="K779" s="299"/>
    </row>
    <row r="780" ht="15.75" customHeight="1">
      <c r="K780" s="299"/>
    </row>
    <row r="781" ht="15.75" customHeight="1">
      <c r="K781" s="299"/>
    </row>
    <row r="782" ht="15.75" customHeight="1">
      <c r="K782" s="299"/>
    </row>
    <row r="783" ht="15.75" customHeight="1">
      <c r="K783" s="299"/>
    </row>
    <row r="784" ht="15.75" customHeight="1">
      <c r="K784" s="299"/>
    </row>
    <row r="785" ht="15.75" customHeight="1">
      <c r="K785" s="299"/>
    </row>
    <row r="786" ht="15.75" customHeight="1">
      <c r="K786" s="299"/>
    </row>
    <row r="787" ht="15.75" customHeight="1">
      <c r="K787" s="299"/>
    </row>
    <row r="788" ht="15.75" customHeight="1">
      <c r="K788" s="299"/>
    </row>
    <row r="789" ht="15.75" customHeight="1">
      <c r="K789" s="299"/>
    </row>
    <row r="790" ht="15.75" customHeight="1">
      <c r="K790" s="299"/>
    </row>
    <row r="791" ht="15.75" customHeight="1">
      <c r="K791" s="299"/>
    </row>
    <row r="792" ht="15.75" customHeight="1">
      <c r="K792" s="299"/>
    </row>
    <row r="793" ht="15.75" customHeight="1">
      <c r="K793" s="299"/>
    </row>
    <row r="794" ht="15.75" customHeight="1">
      <c r="K794" s="299"/>
    </row>
    <row r="795" ht="15.75" customHeight="1">
      <c r="K795" s="299"/>
    </row>
    <row r="796" ht="15.75" customHeight="1">
      <c r="K796" s="299"/>
    </row>
    <row r="797" ht="15.75" customHeight="1">
      <c r="K797" s="299"/>
    </row>
    <row r="798" ht="15.75" customHeight="1">
      <c r="K798" s="299"/>
    </row>
    <row r="799" ht="15.75" customHeight="1">
      <c r="K799" s="299"/>
    </row>
    <row r="800" ht="15.75" customHeight="1">
      <c r="K800" s="299"/>
    </row>
    <row r="801" ht="15.75" customHeight="1">
      <c r="K801" s="299"/>
    </row>
    <row r="802" ht="15.75" customHeight="1">
      <c r="K802" s="299"/>
    </row>
    <row r="803" ht="15.75" customHeight="1">
      <c r="K803" s="299"/>
    </row>
    <row r="804" ht="15.75" customHeight="1">
      <c r="K804" s="299"/>
    </row>
    <row r="805" ht="15.75" customHeight="1">
      <c r="K805" s="299"/>
    </row>
    <row r="806" ht="15.75" customHeight="1">
      <c r="K806" s="299"/>
    </row>
    <row r="807" ht="15.75" customHeight="1">
      <c r="K807" s="299"/>
    </row>
    <row r="808" ht="15.75" customHeight="1">
      <c r="K808" s="299"/>
    </row>
    <row r="809" ht="15.75" customHeight="1">
      <c r="K809" s="299"/>
    </row>
    <row r="810" ht="15.75" customHeight="1">
      <c r="K810" s="299"/>
    </row>
    <row r="811" ht="15.75" customHeight="1">
      <c r="K811" s="299"/>
    </row>
    <row r="812" ht="15.75" customHeight="1">
      <c r="K812" s="299"/>
    </row>
    <row r="813" ht="15.75" customHeight="1">
      <c r="K813" s="299"/>
    </row>
    <row r="814" ht="15.75" customHeight="1">
      <c r="K814" s="299"/>
    </row>
    <row r="815" ht="15.75" customHeight="1">
      <c r="K815" s="299"/>
    </row>
    <row r="816" ht="15.75" customHeight="1">
      <c r="K816" s="299"/>
    </row>
    <row r="817" ht="15.75" customHeight="1">
      <c r="K817" s="299"/>
    </row>
    <row r="818" ht="15.75" customHeight="1">
      <c r="K818" s="299"/>
    </row>
    <row r="819" ht="15.75" customHeight="1">
      <c r="K819" s="299"/>
    </row>
    <row r="820" ht="15.75" customHeight="1">
      <c r="K820" s="299"/>
    </row>
    <row r="821" ht="15.75" customHeight="1">
      <c r="K821" s="299"/>
    </row>
    <row r="822" ht="15.75" customHeight="1">
      <c r="K822" s="299"/>
    </row>
    <row r="823" ht="15.75" customHeight="1">
      <c r="K823" s="299"/>
    </row>
    <row r="824" ht="15.75" customHeight="1">
      <c r="K824" s="299"/>
    </row>
    <row r="825" ht="15.75" customHeight="1">
      <c r="K825" s="299"/>
    </row>
    <row r="826" ht="15.75" customHeight="1">
      <c r="K826" s="299"/>
    </row>
    <row r="827" ht="15.75" customHeight="1">
      <c r="K827" s="299"/>
    </row>
    <row r="828" ht="15.75" customHeight="1">
      <c r="K828" s="299"/>
    </row>
    <row r="829" ht="15.75" customHeight="1">
      <c r="K829" s="299"/>
    </row>
    <row r="830" ht="15.75" customHeight="1">
      <c r="K830" s="299"/>
    </row>
    <row r="831" ht="15.75" customHeight="1">
      <c r="K831" s="299"/>
    </row>
    <row r="832" ht="15.75" customHeight="1">
      <c r="K832" s="299"/>
    </row>
    <row r="833" ht="15.75" customHeight="1">
      <c r="K833" s="299"/>
    </row>
    <row r="834" ht="15.75" customHeight="1">
      <c r="K834" s="299"/>
    </row>
    <row r="835" ht="15.75" customHeight="1">
      <c r="K835" s="299"/>
    </row>
    <row r="836" ht="15.75" customHeight="1">
      <c r="K836" s="299"/>
    </row>
    <row r="837" ht="15.75" customHeight="1">
      <c r="K837" s="299"/>
    </row>
    <row r="838" ht="15.75" customHeight="1">
      <c r="K838" s="299"/>
    </row>
    <row r="839" ht="15.75" customHeight="1">
      <c r="K839" s="299"/>
    </row>
    <row r="840" ht="15.75" customHeight="1">
      <c r="K840" s="299"/>
    </row>
    <row r="841" ht="15.75" customHeight="1">
      <c r="K841" s="299"/>
    </row>
    <row r="842" ht="15.75" customHeight="1">
      <c r="K842" s="299"/>
    </row>
    <row r="843" ht="15.75" customHeight="1">
      <c r="K843" s="299"/>
    </row>
    <row r="844" ht="15.75" customHeight="1">
      <c r="K844" s="299"/>
    </row>
    <row r="845" ht="15.75" customHeight="1">
      <c r="K845" s="299"/>
    </row>
    <row r="846" ht="15.75" customHeight="1">
      <c r="K846" s="299"/>
    </row>
    <row r="847" ht="15.75" customHeight="1">
      <c r="K847" s="299"/>
    </row>
    <row r="848" ht="15.75" customHeight="1">
      <c r="K848" s="299"/>
    </row>
    <row r="849" ht="15.75" customHeight="1">
      <c r="K849" s="299"/>
    </row>
    <row r="850" ht="15.75" customHeight="1">
      <c r="K850" s="299"/>
    </row>
    <row r="851" ht="15.75" customHeight="1">
      <c r="K851" s="299"/>
    </row>
    <row r="852" ht="15.75" customHeight="1">
      <c r="K852" s="299"/>
    </row>
    <row r="853" ht="15.75" customHeight="1">
      <c r="K853" s="299"/>
    </row>
    <row r="854" ht="15.75" customHeight="1">
      <c r="K854" s="299"/>
    </row>
    <row r="855" ht="15.75" customHeight="1">
      <c r="K855" s="299"/>
    </row>
    <row r="856" ht="15.75" customHeight="1">
      <c r="K856" s="299"/>
    </row>
    <row r="857" ht="15.75" customHeight="1">
      <c r="K857" s="299"/>
    </row>
    <row r="858" ht="15.75" customHeight="1">
      <c r="K858" s="299"/>
    </row>
    <row r="859" ht="15.75" customHeight="1">
      <c r="K859" s="299"/>
    </row>
    <row r="860" ht="15.75" customHeight="1">
      <c r="K860" s="299"/>
    </row>
    <row r="861" ht="15.75" customHeight="1">
      <c r="K861" s="299"/>
    </row>
    <row r="862" ht="15.75" customHeight="1">
      <c r="K862" s="299"/>
    </row>
    <row r="863" ht="15.75" customHeight="1">
      <c r="K863" s="299"/>
    </row>
    <row r="864" ht="15.75" customHeight="1">
      <c r="K864" s="299"/>
    </row>
    <row r="865" ht="15.75" customHeight="1">
      <c r="K865" s="299"/>
    </row>
    <row r="866" ht="15.75" customHeight="1">
      <c r="K866" s="299"/>
    </row>
    <row r="867" ht="15.75" customHeight="1">
      <c r="K867" s="299"/>
    </row>
    <row r="868" ht="15.75" customHeight="1">
      <c r="K868" s="299"/>
    </row>
    <row r="869" ht="15.75" customHeight="1">
      <c r="K869" s="299"/>
    </row>
    <row r="870" ht="15.75" customHeight="1">
      <c r="K870" s="299"/>
    </row>
    <row r="871" ht="15.75" customHeight="1">
      <c r="K871" s="299"/>
    </row>
    <row r="872" ht="15.75" customHeight="1">
      <c r="K872" s="299"/>
    </row>
    <row r="873" ht="15.75" customHeight="1">
      <c r="K873" s="299"/>
    </row>
    <row r="874" ht="15.75" customHeight="1">
      <c r="K874" s="299"/>
    </row>
    <row r="875" ht="15.75" customHeight="1">
      <c r="K875" s="299"/>
    </row>
    <row r="876" ht="15.75" customHeight="1">
      <c r="K876" s="299"/>
    </row>
    <row r="877" ht="15.75" customHeight="1">
      <c r="K877" s="299"/>
    </row>
    <row r="878" ht="15.75" customHeight="1">
      <c r="K878" s="299"/>
    </row>
    <row r="879" ht="15.75" customHeight="1">
      <c r="K879" s="299"/>
    </row>
    <row r="880" ht="15.75" customHeight="1">
      <c r="K880" s="299"/>
    </row>
    <row r="881" ht="15.75" customHeight="1">
      <c r="K881" s="299"/>
    </row>
    <row r="882" ht="15.75" customHeight="1">
      <c r="K882" s="299"/>
    </row>
    <row r="883" ht="15.75" customHeight="1">
      <c r="K883" s="299"/>
    </row>
    <row r="884" ht="15.75" customHeight="1">
      <c r="K884" s="299"/>
    </row>
    <row r="885" ht="15.75" customHeight="1">
      <c r="K885" s="299"/>
    </row>
    <row r="886" ht="15.75" customHeight="1">
      <c r="K886" s="299"/>
    </row>
    <row r="887" ht="15.75" customHeight="1">
      <c r="K887" s="299"/>
    </row>
    <row r="888" ht="15.75" customHeight="1">
      <c r="K888" s="299"/>
    </row>
    <row r="889" ht="15.75" customHeight="1">
      <c r="K889" s="299"/>
    </row>
    <row r="890" ht="15.75" customHeight="1">
      <c r="K890" s="299"/>
    </row>
    <row r="891" ht="15.75" customHeight="1">
      <c r="K891" s="299"/>
    </row>
    <row r="892" ht="15.75" customHeight="1">
      <c r="K892" s="299"/>
    </row>
    <row r="893" ht="15.75" customHeight="1">
      <c r="K893" s="299"/>
    </row>
    <row r="894" ht="15.75" customHeight="1">
      <c r="K894" s="299"/>
    </row>
    <row r="895" ht="15.75" customHeight="1">
      <c r="K895" s="299"/>
    </row>
    <row r="896" ht="15.75" customHeight="1">
      <c r="K896" s="299"/>
    </row>
    <row r="897" ht="15.75" customHeight="1">
      <c r="K897" s="299"/>
    </row>
    <row r="898" ht="15.75" customHeight="1">
      <c r="K898" s="299"/>
    </row>
    <row r="899" ht="15.75" customHeight="1">
      <c r="K899" s="299"/>
    </row>
    <row r="900" ht="15.75" customHeight="1">
      <c r="K900" s="299"/>
    </row>
    <row r="901" ht="15.75" customHeight="1">
      <c r="K901" s="299"/>
    </row>
    <row r="902" ht="15.75" customHeight="1">
      <c r="K902" s="299"/>
    </row>
    <row r="903" ht="15.75" customHeight="1">
      <c r="K903" s="299"/>
    </row>
    <row r="904" ht="15.75" customHeight="1">
      <c r="K904" s="299"/>
    </row>
    <row r="905" ht="15.75" customHeight="1">
      <c r="K905" s="299"/>
    </row>
    <row r="906" ht="15.75" customHeight="1">
      <c r="K906" s="299"/>
    </row>
    <row r="907" ht="15.75" customHeight="1">
      <c r="K907" s="299"/>
    </row>
    <row r="908" ht="15.75" customHeight="1">
      <c r="K908" s="299"/>
    </row>
    <row r="909" ht="15.75" customHeight="1">
      <c r="K909" s="299"/>
    </row>
    <row r="910" ht="15.75" customHeight="1">
      <c r="K910" s="299"/>
    </row>
    <row r="911" ht="15.75" customHeight="1">
      <c r="K911" s="299"/>
    </row>
    <row r="912" ht="15.75" customHeight="1">
      <c r="K912" s="299"/>
    </row>
    <row r="913" ht="15.75" customHeight="1">
      <c r="K913" s="299"/>
    </row>
    <row r="914" ht="15.75" customHeight="1">
      <c r="K914" s="299"/>
    </row>
    <row r="915" ht="15.75" customHeight="1">
      <c r="K915" s="299"/>
    </row>
    <row r="916" ht="15.75" customHeight="1">
      <c r="K916" s="299"/>
    </row>
    <row r="917" ht="15.75" customHeight="1">
      <c r="K917" s="299"/>
    </row>
    <row r="918" ht="15.75" customHeight="1">
      <c r="K918" s="299"/>
    </row>
    <row r="919" ht="15.75" customHeight="1">
      <c r="K919" s="299"/>
    </row>
    <row r="920" ht="15.75" customHeight="1">
      <c r="K920" s="299"/>
    </row>
    <row r="921" ht="15.75" customHeight="1">
      <c r="K921" s="299"/>
    </row>
    <row r="922" ht="15.75" customHeight="1">
      <c r="K922" s="299"/>
    </row>
    <row r="923" ht="15.75" customHeight="1">
      <c r="K923" s="299"/>
    </row>
    <row r="924" ht="15.75" customHeight="1">
      <c r="K924" s="299"/>
    </row>
    <row r="925" ht="15.75" customHeight="1">
      <c r="K925" s="299"/>
    </row>
    <row r="926" ht="15.75" customHeight="1">
      <c r="K926" s="299"/>
    </row>
    <row r="927" ht="15.75" customHeight="1">
      <c r="K927" s="299"/>
    </row>
    <row r="928" ht="15.75" customHeight="1">
      <c r="K928" s="299"/>
    </row>
    <row r="929" ht="15.75" customHeight="1">
      <c r="K929" s="299"/>
    </row>
    <row r="930" ht="15.75" customHeight="1">
      <c r="K930" s="299"/>
    </row>
    <row r="931" ht="15.75" customHeight="1">
      <c r="K931" s="299"/>
    </row>
    <row r="932" ht="15.75" customHeight="1">
      <c r="K932" s="299"/>
    </row>
    <row r="933" ht="15.75" customHeight="1">
      <c r="K933" s="299"/>
    </row>
    <row r="934" ht="15.75" customHeight="1">
      <c r="K934" s="299"/>
    </row>
    <row r="935" ht="15.75" customHeight="1">
      <c r="K935" s="299"/>
    </row>
    <row r="936" ht="15.75" customHeight="1">
      <c r="K936" s="299"/>
    </row>
    <row r="937" ht="15.75" customHeight="1">
      <c r="K937" s="299"/>
    </row>
    <row r="938" ht="15.75" customHeight="1">
      <c r="K938" s="299"/>
    </row>
    <row r="939" ht="15.75" customHeight="1">
      <c r="K939" s="299"/>
    </row>
    <row r="940" ht="15.75" customHeight="1">
      <c r="K940" s="299"/>
    </row>
    <row r="941" ht="15.75" customHeight="1">
      <c r="K941" s="299"/>
    </row>
    <row r="942" ht="15.75" customHeight="1">
      <c r="K942" s="299"/>
    </row>
    <row r="943" ht="15.75" customHeight="1">
      <c r="K943" s="299"/>
    </row>
    <row r="944" ht="15.75" customHeight="1">
      <c r="K944" s="299"/>
    </row>
    <row r="945" ht="15.75" customHeight="1">
      <c r="K945" s="299"/>
    </row>
    <row r="946" ht="15.75" customHeight="1">
      <c r="K946" s="299"/>
    </row>
    <row r="947" ht="15.75" customHeight="1">
      <c r="K947" s="299"/>
    </row>
    <row r="948" ht="15.75" customHeight="1">
      <c r="K948" s="299"/>
    </row>
    <row r="949" ht="15.75" customHeight="1">
      <c r="K949" s="299"/>
    </row>
    <row r="950" ht="15.75" customHeight="1">
      <c r="K950" s="299"/>
    </row>
    <row r="951" ht="15.75" customHeight="1">
      <c r="K951" s="299"/>
    </row>
    <row r="952" ht="15.75" customHeight="1">
      <c r="K952" s="299"/>
    </row>
    <row r="953" ht="15.75" customHeight="1">
      <c r="K953" s="299"/>
    </row>
    <row r="954" ht="15.75" customHeight="1">
      <c r="K954" s="299"/>
    </row>
    <row r="955" ht="15.75" customHeight="1">
      <c r="K955" s="299"/>
    </row>
    <row r="956" ht="15.75" customHeight="1">
      <c r="K956" s="299"/>
    </row>
    <row r="957" ht="15.75" customHeight="1">
      <c r="K957" s="299"/>
    </row>
    <row r="958" ht="15.75" customHeight="1">
      <c r="K958" s="299"/>
    </row>
    <row r="959" ht="15.75" customHeight="1">
      <c r="K959" s="299"/>
    </row>
    <row r="960" ht="15.75" customHeight="1">
      <c r="K960" s="299"/>
    </row>
    <row r="961" ht="15.75" customHeight="1">
      <c r="K961" s="299"/>
    </row>
    <row r="962" ht="15.75" customHeight="1">
      <c r="K962" s="299"/>
    </row>
    <row r="963" ht="15.75" customHeight="1">
      <c r="K963" s="299"/>
    </row>
    <row r="964" ht="15.75" customHeight="1">
      <c r="K964" s="299"/>
    </row>
    <row r="965" ht="15.75" customHeight="1">
      <c r="K965" s="299"/>
    </row>
    <row r="966" ht="15.75" customHeight="1">
      <c r="K966" s="299"/>
    </row>
    <row r="967" ht="15.75" customHeight="1">
      <c r="K967" s="299"/>
    </row>
    <row r="968" ht="15.75" customHeight="1">
      <c r="K968" s="299"/>
    </row>
    <row r="969" ht="15.75" customHeight="1">
      <c r="K969" s="299"/>
    </row>
    <row r="970" ht="15.75" customHeight="1">
      <c r="K970" s="299"/>
    </row>
    <row r="971" ht="15.75" customHeight="1">
      <c r="K971" s="299"/>
    </row>
    <row r="972" ht="15.75" customHeight="1">
      <c r="K972" s="299"/>
    </row>
    <row r="973" ht="15.75" customHeight="1">
      <c r="K973" s="299"/>
    </row>
    <row r="974" ht="15.75" customHeight="1">
      <c r="K974" s="299"/>
    </row>
    <row r="975" ht="15.75" customHeight="1">
      <c r="K975" s="299"/>
    </row>
    <row r="976" ht="15.75" customHeight="1">
      <c r="K976" s="299"/>
    </row>
    <row r="977" ht="15.75" customHeight="1">
      <c r="K977" s="299"/>
    </row>
    <row r="978" ht="15.75" customHeight="1">
      <c r="K978" s="299"/>
    </row>
    <row r="979" ht="15.75" customHeight="1">
      <c r="K979" s="299"/>
    </row>
    <row r="980" ht="15.75" customHeight="1">
      <c r="K980" s="299"/>
    </row>
    <row r="981" ht="15.75" customHeight="1">
      <c r="K981" s="299"/>
    </row>
    <row r="982" ht="15.75" customHeight="1">
      <c r="K982" s="299"/>
    </row>
    <row r="983" ht="15.75" customHeight="1">
      <c r="K983" s="299"/>
    </row>
    <row r="984" ht="15.75" customHeight="1">
      <c r="K984" s="299"/>
    </row>
    <row r="985" ht="15.75" customHeight="1">
      <c r="K985" s="299"/>
    </row>
    <row r="986" ht="15.75" customHeight="1">
      <c r="K986" s="299"/>
    </row>
    <row r="987" ht="15.75" customHeight="1">
      <c r="K987" s="299"/>
    </row>
    <row r="988" ht="15.75" customHeight="1">
      <c r="K988" s="299"/>
    </row>
    <row r="989" ht="15.75" customHeight="1">
      <c r="K989" s="299"/>
    </row>
    <row r="990" ht="15.75" customHeight="1">
      <c r="K990" s="299"/>
    </row>
    <row r="991" ht="15.75" customHeight="1">
      <c r="K991" s="299"/>
    </row>
    <row r="992" ht="15.75" customHeight="1">
      <c r="K992" s="299"/>
    </row>
    <row r="993" ht="15.75" customHeight="1">
      <c r="K993" s="299"/>
    </row>
    <row r="994" ht="15.75" customHeight="1">
      <c r="K994" s="299"/>
    </row>
    <row r="995" ht="15.75" customHeight="1">
      <c r="K995" s="299"/>
    </row>
    <row r="996" ht="15.75" customHeight="1">
      <c r="K996" s="299"/>
    </row>
    <row r="997" ht="15.75" customHeight="1">
      <c r="K997" s="299"/>
    </row>
    <row r="998" ht="15.75" customHeight="1">
      <c r="K998" s="299"/>
    </row>
    <row r="999" ht="15.75" customHeight="1">
      <c r="K999" s="299"/>
    </row>
    <row r="1000" ht="15.75" customHeight="1">
      <c r="K1000" s="299"/>
    </row>
    <row r="1001" ht="15.75" customHeight="1">
      <c r="K1001" s="299"/>
    </row>
  </sheetData>
  <mergeCells count="13">
    <mergeCell ref="A74:K74"/>
    <mergeCell ref="A75:F76"/>
    <mergeCell ref="G75:G76"/>
    <mergeCell ref="P75:P76"/>
    <mergeCell ref="B138:D138"/>
    <mergeCell ref="A177:F177"/>
    <mergeCell ref="A1:K1"/>
    <mergeCell ref="A2:F3"/>
    <mergeCell ref="G2:G3"/>
    <mergeCell ref="H2:N2"/>
    <mergeCell ref="P2:P3"/>
    <mergeCell ref="B10:F10"/>
    <mergeCell ref="B11:F11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2015-04-28T08:28:37Z</dcterms:created>
  <dc:creator>Christine</dc:creator>
</cp:coreProperties>
</file>