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 showInkAnnotation="0"/>
  <xr:revisionPtr revIDLastSave="0" documentId="13_ncr:1_{3DBFA4CE-FD0C-446D-8C19-93DA5C61974B}" xr6:coauthVersionLast="47" xr6:coauthVersionMax="47" xr10:uidLastSave="{00000000-0000-0000-0000-000000000000}"/>
  <bookViews>
    <workbookView xWindow="-120" yWindow="-120" windowWidth="29040" windowHeight="15840" tabRatio="728" activeTab="3" xr2:uid="{00000000-000D-0000-FFFF-FFFF00000000}"/>
  </bookViews>
  <sheets>
    <sheet name="Periodenübersicht" sheetId="1" r:id="rId1"/>
    <sheet name="Dashbord Auswertung" sheetId="3" r:id="rId2"/>
    <sheet name="Marketing und F&amp;E" sheetId="5" r:id="rId3"/>
    <sheet name="Grafiken Geschäftsber." sheetId="2" r:id="rId4"/>
  </sheets>
  <definedNames>
    <definedName name="_xlnm._FilterDatabase" localSheetId="1" hidden="1">'Dashbord Auswertung'!$E$9:$G$9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5" l="1"/>
  <c r="D14" i="5"/>
  <c r="D13" i="5"/>
  <c r="D12" i="5"/>
  <c r="D11" i="5"/>
  <c r="G43" i="3"/>
  <c r="G44" i="3"/>
  <c r="G45" i="3"/>
  <c r="G46" i="3"/>
  <c r="G42" i="3"/>
  <c r="E18" i="2"/>
  <c r="C18" i="2"/>
  <c r="F24" i="3"/>
  <c r="E8" i="3"/>
  <c r="E17" i="3"/>
  <c r="H15" i="1"/>
  <c r="H16" i="1"/>
  <c r="H17" i="1"/>
  <c r="H18" i="1"/>
  <c r="H29" i="3"/>
  <c r="E7" i="2"/>
  <c r="H10" i="1"/>
  <c r="H11" i="1"/>
  <c r="H12" i="1"/>
  <c r="H13" i="1"/>
  <c r="H14" i="1"/>
  <c r="H9" i="1"/>
  <c r="D40" i="3"/>
  <c r="E40" i="3"/>
  <c r="D18" i="2"/>
  <c r="H37" i="3"/>
  <c r="E11" i="2"/>
  <c r="H35" i="3"/>
  <c r="E10" i="2"/>
  <c r="H33" i="3"/>
  <c r="E9" i="2"/>
  <c r="H31" i="3"/>
  <c r="E8" i="2"/>
  <c r="E37" i="3"/>
  <c r="C11" i="2"/>
  <c r="E35" i="3"/>
  <c r="C10" i="2"/>
  <c r="E23" i="3"/>
  <c r="E31" i="3"/>
  <c r="C8" i="2"/>
  <c r="E33" i="3"/>
  <c r="C9" i="2"/>
  <c r="E29" i="3"/>
  <c r="C7" i="2"/>
  <c r="E20" i="3"/>
  <c r="E21" i="3"/>
  <c r="E22" i="3"/>
  <c r="E19" i="3"/>
  <c r="G21" i="3"/>
  <c r="G20" i="3"/>
  <c r="G22" i="3"/>
  <c r="H22" i="3"/>
  <c r="I22" i="3"/>
  <c r="G23" i="3"/>
  <c r="K23" i="3"/>
  <c r="H23" i="3"/>
  <c r="I23" i="3"/>
  <c r="G19" i="3"/>
  <c r="F18" i="2"/>
  <c r="K21" i="3"/>
  <c r="K20" i="3"/>
  <c r="H20" i="3"/>
  <c r="I20" i="3"/>
  <c r="G24" i="3"/>
  <c r="H21" i="3"/>
  <c r="I21" i="3"/>
  <c r="K22" i="3"/>
  <c r="K19" i="3"/>
  <c r="H19" i="3"/>
  <c r="I19" i="3"/>
  <c r="H24" i="3"/>
  <c r="D27" i="3"/>
  <c r="F29" i="3"/>
  <c r="G29" i="3"/>
  <c r="D30" i="3"/>
  <c r="I29" i="3"/>
  <c r="F7" i="2"/>
  <c r="D7" i="2"/>
  <c r="F31" i="3"/>
  <c r="G31" i="3"/>
  <c r="D32" i="3"/>
  <c r="D8" i="2"/>
  <c r="I31" i="3"/>
  <c r="F8" i="2"/>
  <c r="F33" i="3"/>
  <c r="G33" i="3"/>
  <c r="D34" i="3"/>
  <c r="D9" i="2"/>
  <c r="I33" i="3"/>
  <c r="F9" i="2"/>
  <c r="F35" i="3"/>
  <c r="G35" i="3"/>
  <c r="I35" i="3"/>
  <c r="F10" i="2"/>
  <c r="D10" i="2"/>
  <c r="D36" i="3"/>
  <c r="F37" i="3"/>
  <c r="G37" i="3"/>
  <c r="D11" i="2"/>
  <c r="I37" i="3"/>
  <c r="F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9" authorId="0" shapeId="0" xr:uid="{00000000-0006-0000-0100-000001000000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Jede Runde: Einmalig zu sortieren nach "Größe aufsteigend"</t>
        </r>
      </text>
    </comment>
    <comment ref="E10" authorId="0" shapeId="0" xr:uid="{00000000-0006-0000-0100-000002000000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Einmalige Eintragung
der Unternehmen</t>
        </r>
      </text>
    </comment>
    <comment ref="E19" authorId="0" shapeId="0" xr:uid="{00000000-0006-0000-0100-000003000000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Sicherer Verkauf durch Werbung, Budgets konkurrieren</t>
        </r>
      </text>
    </comment>
    <comment ref="E42" authorId="0" shapeId="0" xr:uid="{00000000-0006-0000-0100-000004000000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Einmalige Eintragung
der Unternehmen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E11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Budgets durch die SuS kumuliert erfassen, jeweilige Änderung dokumentieren und in den SuS Dateien ändern
</t>
        </r>
      </text>
    </comment>
  </commentList>
</comments>
</file>

<file path=xl/sharedStrings.xml><?xml version="1.0" encoding="utf-8"?>
<sst xmlns="http://schemas.openxmlformats.org/spreadsheetml/2006/main" count="57" uniqueCount="37">
  <si>
    <t>Preis</t>
  </si>
  <si>
    <t>Absatz</t>
  </si>
  <si>
    <t xml:space="preserve">Periode </t>
  </si>
  <si>
    <t>Werbung</t>
  </si>
  <si>
    <t>Gebotene Stückzahl</t>
  </si>
  <si>
    <t>Werbeanteil</t>
  </si>
  <si>
    <t>Verkauf durch Werbung</t>
  </si>
  <si>
    <t>Absatz (SOLL)</t>
  </si>
  <si>
    <t>Absatz (IST)</t>
  </si>
  <si>
    <t>Umsatz</t>
  </si>
  <si>
    <t>Unternehmen</t>
  </si>
  <si>
    <t>Verkauf</t>
  </si>
  <si>
    <t>Aktuelle Absatzübersicht</t>
  </si>
  <si>
    <t>Gewinner der Ausschreibung</t>
  </si>
  <si>
    <t>Verkauf ohne Werbung</t>
  </si>
  <si>
    <t>Gesamtstückzahl</t>
  </si>
  <si>
    <t>Ausschreibung</t>
  </si>
  <si>
    <t>Direktverkauf</t>
  </si>
  <si>
    <t>Abnahmenge (kum.)</t>
  </si>
  <si>
    <t>F &amp; E</t>
  </si>
  <si>
    <t>Budget (kumuliert)</t>
  </si>
  <si>
    <t>Fabian</t>
  </si>
  <si>
    <t>Stückzahl nach Abzug der Werbung</t>
  </si>
  <si>
    <t>Hilfsspalte Berechnung Verkauf durch Werbung</t>
  </si>
  <si>
    <t>Marketing und F&amp;E</t>
  </si>
  <si>
    <t>Gunda</t>
  </si>
  <si>
    <t>Olaf</t>
  </si>
  <si>
    <t>Barbara</t>
  </si>
  <si>
    <t>Jens</t>
  </si>
  <si>
    <t>10% (2500,00)</t>
  </si>
  <si>
    <t>18% (5000,00)</t>
  </si>
  <si>
    <t>24% (7500,00)</t>
  </si>
  <si>
    <t>28% (10000,00)</t>
  </si>
  <si>
    <t>30% (12500,00)</t>
  </si>
  <si>
    <t>Planspiel WGO - mySneaker</t>
  </si>
  <si>
    <t>Planspiel BBS Haarentor / mySneaker</t>
  </si>
  <si>
    <t>Planspiel WGO/ mySneaker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</si>
</sst>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#,##0_ ;\-#,##0\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Garamond"/>
      <family val="1"/>
    </font>
    <font>
      <b/>
      <sz val="11"/>
      <color theme="0"/>
      <name val="Garamond"/>
      <family val="1"/>
    </font>
    <font>
      <sz val="11"/>
      <color theme="1"/>
      <name val="Garamond"/>
      <family val="1"/>
    </font>
    <font>
      <sz val="11"/>
      <color theme="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1" applyFont="1"/>
    <xf numFmtId="0" fontId="0" fillId="3" borderId="7" xfId="0" applyFill="1" applyBorder="1"/>
    <xf numFmtId="0" fontId="0" fillId="0" borderId="0" xfId="0" applyAlignment="1">
      <alignment horizontal="center"/>
    </xf>
    <xf numFmtId="0" fontId="0" fillId="0" borderId="0" xfId="0" applyFill="1" applyBorder="1"/>
    <xf numFmtId="0" fontId="0" fillId="5" borderId="8" xfId="0" applyFill="1" applyBorder="1"/>
    <xf numFmtId="0" fontId="0" fillId="0" borderId="8" xfId="0" applyBorder="1"/>
    <xf numFmtId="0" fontId="2" fillId="0" borderId="0" xfId="0" applyFont="1" applyAlignment="1">
      <alignment horizontal="center" vertical="center"/>
    </xf>
    <xf numFmtId="1" fontId="0" fillId="5" borderId="8" xfId="0" applyNumberFormat="1" applyFill="1" applyBorder="1" applyAlignment="1">
      <alignment horizontal="right"/>
    </xf>
    <xf numFmtId="0" fontId="0" fillId="4" borderId="8" xfId="0" applyFill="1" applyBorder="1" applyAlignment="1">
      <alignment horizontal="center" vertical="center"/>
    </xf>
    <xf numFmtId="44" fontId="0" fillId="5" borderId="8" xfId="1" applyFont="1" applyFill="1" applyBorder="1" applyAlignment="1">
      <alignment horizontal="center" vertical="center"/>
    </xf>
    <xf numFmtId="44" fontId="0" fillId="5" borderId="8" xfId="1" applyFont="1" applyFill="1" applyBorder="1"/>
    <xf numFmtId="44" fontId="0" fillId="5" borderId="8" xfId="1" applyFont="1" applyFill="1" applyBorder="1" applyAlignment="1">
      <alignment horizontal="right"/>
    </xf>
    <xf numFmtId="9" fontId="0" fillId="0" borderId="8" xfId="2" applyFont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1" fontId="0" fillId="6" borderId="8" xfId="0" applyNumberFormat="1" applyFill="1" applyBorder="1"/>
    <xf numFmtId="44" fontId="0" fillId="6" borderId="10" xfId="0" applyNumberFormat="1" applyFill="1" applyBorder="1"/>
    <xf numFmtId="9" fontId="0" fillId="6" borderId="10" xfId="2" applyFont="1" applyFill="1" applyBorder="1" applyAlignment="1">
      <alignment horizontal="center" vertical="center"/>
    </xf>
    <xf numFmtId="1" fontId="0" fillId="6" borderId="10" xfId="2" applyNumberFormat="1" applyFont="1" applyFill="1" applyBorder="1" applyAlignment="1">
      <alignment horizontal="center" vertical="center"/>
    </xf>
    <xf numFmtId="44" fontId="0" fillId="0" borderId="8" xfId="1" applyFont="1" applyBorder="1"/>
    <xf numFmtId="0" fontId="0" fillId="7" borderId="8" xfId="0" applyFill="1" applyBorder="1" applyAlignment="1">
      <alignment horizontal="center" vertical="center"/>
    </xf>
    <xf numFmtId="0" fontId="0" fillId="7" borderId="8" xfId="0" applyFill="1" applyBorder="1" applyAlignment="1">
      <alignment horizontal="center"/>
    </xf>
    <xf numFmtId="1" fontId="0" fillId="0" borderId="8" xfId="0" applyNumberFormat="1" applyBorder="1" applyAlignment="1">
      <alignment horizontal="right"/>
    </xf>
    <xf numFmtId="1" fontId="0" fillId="0" borderId="8" xfId="1" applyNumberFormat="1" applyFont="1" applyBorder="1" applyAlignment="1">
      <alignment horizontal="right"/>
    </xf>
    <xf numFmtId="0" fontId="2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5" fillId="0" borderId="8" xfId="0" applyFont="1" applyBorder="1"/>
    <xf numFmtId="3" fontId="5" fillId="0" borderId="8" xfId="0" applyNumberFormat="1" applyFont="1" applyBorder="1"/>
    <xf numFmtId="0" fontId="2" fillId="0" borderId="8" xfId="0" applyFont="1" applyFill="1" applyBorder="1" applyAlignment="1">
      <alignment horizontal="center" vertical="center"/>
    </xf>
    <xf numFmtId="44" fontId="0" fillId="0" borderId="11" xfId="1" applyFont="1" applyBorder="1"/>
    <xf numFmtId="0" fontId="0" fillId="0" borderId="0" xfId="0" applyFill="1"/>
    <xf numFmtId="0" fontId="2" fillId="0" borderId="12" xfId="0" applyFont="1" applyBorder="1" applyAlignment="1">
      <alignment horizontal="center" vertical="center"/>
    </xf>
    <xf numFmtId="164" fontId="0" fillId="0" borderId="8" xfId="0" applyNumberFormat="1" applyFill="1" applyBorder="1"/>
    <xf numFmtId="44" fontId="0" fillId="0" borderId="0" xfId="1" applyFont="1" applyFill="1" applyBorder="1"/>
    <xf numFmtId="1" fontId="0" fillId="0" borderId="9" xfId="0" applyNumberFormat="1" applyFill="1" applyBorder="1"/>
    <xf numFmtId="164" fontId="0" fillId="6" borderId="8" xfId="0" applyNumberFormat="1" applyFill="1" applyBorder="1"/>
    <xf numFmtId="44" fontId="0" fillId="6" borderId="8" xfId="1" applyFont="1" applyFill="1" applyBorder="1"/>
    <xf numFmtId="0" fontId="3" fillId="0" borderId="8" xfId="0" applyFont="1" applyFill="1" applyBorder="1" applyAlignment="1">
      <alignment horizontal="center" vertical="center"/>
    </xf>
    <xf numFmtId="44" fontId="5" fillId="0" borderId="8" xfId="1" applyFont="1" applyBorder="1"/>
    <xf numFmtId="0" fontId="0" fillId="6" borderId="8" xfId="0" applyFill="1" applyBorder="1"/>
    <xf numFmtId="0" fontId="0" fillId="0" borderId="0" xfId="0" applyFill="1" applyBorder="1" applyAlignment="1">
      <alignment horizontal="center"/>
    </xf>
    <xf numFmtId="0" fontId="0" fillId="4" borderId="14" xfId="0" applyFill="1" applyBorder="1"/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" fontId="2" fillId="0" borderId="8" xfId="0" applyNumberFormat="1" applyFont="1" applyBorder="1" applyAlignment="1">
      <alignment horizontal="center" vertical="center"/>
    </xf>
    <xf numFmtId="9" fontId="0" fillId="4" borderId="7" xfId="2" applyFont="1" applyFill="1" applyBorder="1" applyAlignment="1">
      <alignment horizontal="center"/>
    </xf>
    <xf numFmtId="0" fontId="2" fillId="0" borderId="8" xfId="0" applyFont="1" applyFill="1" applyBorder="1" applyAlignment="1">
      <alignment horizontal="left" vertical="top"/>
    </xf>
    <xf numFmtId="0" fontId="2" fillId="0" borderId="10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/>
    <xf numFmtId="0" fontId="2" fillId="0" borderId="10" xfId="0" applyFont="1" applyBorder="1" applyAlignment="1">
      <alignment horizontal="center" vertical="center"/>
    </xf>
    <xf numFmtId="9" fontId="2" fillId="0" borderId="8" xfId="0" applyNumberFormat="1" applyFont="1" applyBorder="1" applyAlignment="1">
      <alignment horizontal="center" vertical="center"/>
    </xf>
    <xf numFmtId="0" fontId="6" fillId="0" borderId="0" xfId="0" applyFont="1"/>
    <xf numFmtId="0" fontId="0" fillId="6" borderId="15" xfId="0" applyFill="1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44" fontId="5" fillId="0" borderId="8" xfId="0" applyNumberFormat="1" applyFont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</cellXfs>
  <cellStyles count="3">
    <cellStyle name="Prozent" xfId="2" builtinId="5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J21"/>
  <sheetViews>
    <sheetView topLeftCell="B1" zoomScale="85" zoomScaleNormal="85" workbookViewId="0">
      <selection activeCell="C3" sqref="C3:H4"/>
    </sheetView>
  </sheetViews>
  <sheetFormatPr baseColWidth="10" defaultColWidth="9.140625" defaultRowHeight="15" x14ac:dyDescent="0.25"/>
  <cols>
    <col min="3" max="3" width="23" customWidth="1"/>
    <col min="4" max="4" width="15.5703125" customWidth="1"/>
    <col min="5" max="5" width="5.140625" customWidth="1"/>
    <col min="6" max="6" width="16.85546875" customWidth="1"/>
    <col min="7" max="7" width="22.28515625" bestFit="1" customWidth="1"/>
    <col min="8" max="8" width="19.28515625" bestFit="1" customWidth="1"/>
    <col min="9" max="9" width="16.140625" bestFit="1" customWidth="1"/>
    <col min="10" max="10" width="9.7109375" customWidth="1"/>
  </cols>
  <sheetData>
    <row r="2" spans="3:10" ht="15.75" thickBot="1" x14ac:dyDescent="0.3"/>
    <row r="3" spans="3:10" x14ac:dyDescent="0.25">
      <c r="C3" s="59" t="s">
        <v>34</v>
      </c>
      <c r="D3" s="60"/>
      <c r="E3" s="60"/>
      <c r="F3" s="60"/>
      <c r="G3" s="60"/>
      <c r="H3" s="61"/>
    </row>
    <row r="4" spans="3:10" ht="15.75" thickBot="1" x14ac:dyDescent="0.3">
      <c r="C4" s="62"/>
      <c r="D4" s="63"/>
      <c r="E4" s="63"/>
      <c r="F4" s="63"/>
      <c r="G4" s="63"/>
      <c r="H4" s="64"/>
    </row>
    <row r="6" spans="3:10" ht="15.75" thickBot="1" x14ac:dyDescent="0.3">
      <c r="E6" s="1"/>
      <c r="F6" s="1"/>
      <c r="G6" s="1"/>
      <c r="H6" s="1"/>
      <c r="I6" s="1"/>
      <c r="J6" s="1"/>
    </row>
    <row r="7" spans="3:10" ht="15.75" thickBot="1" x14ac:dyDescent="0.3">
      <c r="C7" s="3" t="s">
        <v>1</v>
      </c>
      <c r="F7" s="1"/>
      <c r="G7" s="1"/>
      <c r="H7" s="1"/>
      <c r="I7" s="1"/>
      <c r="J7" s="1"/>
    </row>
    <row r="8" spans="3:10" ht="15.75" thickBot="1" x14ac:dyDescent="0.3">
      <c r="D8" s="42" t="s">
        <v>2</v>
      </c>
      <c r="E8" s="65" t="s">
        <v>17</v>
      </c>
      <c r="F8" s="65"/>
      <c r="G8" s="25" t="s">
        <v>16</v>
      </c>
      <c r="H8" s="43" t="s">
        <v>18</v>
      </c>
    </row>
    <row r="9" spans="3:10" x14ac:dyDescent="0.25">
      <c r="E9" s="21">
        <v>1</v>
      </c>
      <c r="F9" s="23">
        <v>400</v>
      </c>
      <c r="G9" s="23">
        <v>0</v>
      </c>
      <c r="H9" s="45">
        <f>F9+G9</f>
        <v>400</v>
      </c>
    </row>
    <row r="10" spans="3:10" x14ac:dyDescent="0.25">
      <c r="E10" s="22">
        <v>2</v>
      </c>
      <c r="F10" s="24">
        <v>600</v>
      </c>
      <c r="G10" s="24">
        <v>0</v>
      </c>
      <c r="H10" s="45">
        <f t="shared" ref="H10:H14" si="0">F10+G10</f>
        <v>600</v>
      </c>
    </row>
    <row r="11" spans="3:10" x14ac:dyDescent="0.25">
      <c r="E11" s="21">
        <v>3</v>
      </c>
      <c r="F11" s="24">
        <v>800</v>
      </c>
      <c r="G11" s="24">
        <v>200</v>
      </c>
      <c r="H11" s="45">
        <f t="shared" si="0"/>
        <v>1000</v>
      </c>
    </row>
    <row r="12" spans="3:10" x14ac:dyDescent="0.25">
      <c r="E12" s="22">
        <v>4</v>
      </c>
      <c r="F12" s="24">
        <v>1000</v>
      </c>
      <c r="G12" s="24">
        <v>200</v>
      </c>
      <c r="H12" s="45">
        <f t="shared" si="0"/>
        <v>1200</v>
      </c>
    </row>
    <row r="13" spans="3:10" x14ac:dyDescent="0.25">
      <c r="E13" s="21">
        <v>5</v>
      </c>
      <c r="F13" s="24">
        <v>1200</v>
      </c>
      <c r="G13" s="24">
        <v>300</v>
      </c>
      <c r="H13" s="45">
        <f t="shared" si="0"/>
        <v>1500</v>
      </c>
    </row>
    <row r="14" spans="3:10" x14ac:dyDescent="0.25">
      <c r="E14" s="22">
        <v>6</v>
      </c>
      <c r="F14" s="24">
        <v>1500</v>
      </c>
      <c r="G14" s="24">
        <v>400</v>
      </c>
      <c r="H14" s="45">
        <f t="shared" si="0"/>
        <v>1900</v>
      </c>
    </row>
    <row r="15" spans="3:10" x14ac:dyDescent="0.25">
      <c r="E15" s="21">
        <v>7</v>
      </c>
      <c r="F15" s="24">
        <v>1500</v>
      </c>
      <c r="G15" s="24">
        <v>500</v>
      </c>
      <c r="H15" s="45">
        <f t="shared" ref="H15:H18" si="1">F15+G15</f>
        <v>2000</v>
      </c>
    </row>
    <row r="16" spans="3:10" x14ac:dyDescent="0.25">
      <c r="E16" s="22">
        <v>8</v>
      </c>
      <c r="F16" s="24">
        <v>1400</v>
      </c>
      <c r="G16" s="24">
        <v>300</v>
      </c>
      <c r="H16" s="45">
        <f t="shared" si="1"/>
        <v>1700</v>
      </c>
    </row>
    <row r="17" spans="5:8" x14ac:dyDescent="0.25">
      <c r="E17" s="21">
        <v>9</v>
      </c>
      <c r="F17" s="24">
        <v>1000</v>
      </c>
      <c r="G17" s="24">
        <v>100</v>
      </c>
      <c r="H17" s="45">
        <f t="shared" si="1"/>
        <v>1100</v>
      </c>
    </row>
    <row r="18" spans="5:8" x14ac:dyDescent="0.25">
      <c r="E18" s="22">
        <v>10</v>
      </c>
      <c r="F18" s="24">
        <v>1200</v>
      </c>
      <c r="G18" s="24">
        <v>200</v>
      </c>
      <c r="H18" s="45">
        <f t="shared" si="1"/>
        <v>1400</v>
      </c>
    </row>
    <row r="21" spans="5:8" x14ac:dyDescent="0.25">
      <c r="E21" s="4"/>
    </row>
  </sheetData>
  <mergeCells count="2">
    <mergeCell ref="C3:H4"/>
    <mergeCell ref="E8: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K46"/>
  <sheetViews>
    <sheetView zoomScale="85" zoomScaleNormal="85" workbookViewId="0">
      <selection activeCell="C5" sqref="C5"/>
    </sheetView>
  </sheetViews>
  <sheetFormatPr baseColWidth="10" defaultColWidth="9.140625" defaultRowHeight="15" outlineLevelRow="2" x14ac:dyDescent="0.25"/>
  <cols>
    <col min="3" max="3" width="26.7109375" customWidth="1"/>
    <col min="4" max="4" width="18.85546875" customWidth="1"/>
    <col min="5" max="5" width="25.5703125" customWidth="1"/>
    <col min="6" max="6" width="23.42578125" bestFit="1" customWidth="1"/>
    <col min="7" max="7" width="22.42578125" customWidth="1"/>
    <col min="8" max="8" width="28.7109375" bestFit="1" customWidth="1"/>
    <col min="9" max="9" width="42.5703125" bestFit="1" customWidth="1"/>
    <col min="10" max="10" width="21.42578125" customWidth="1"/>
    <col min="11" max="11" width="20.28515625" hidden="1" customWidth="1"/>
  </cols>
  <sheetData>
    <row r="2" spans="3:10" ht="15.75" thickBot="1" x14ac:dyDescent="0.3"/>
    <row r="3" spans="3:10" x14ac:dyDescent="0.25">
      <c r="C3" s="59" t="s">
        <v>35</v>
      </c>
      <c r="D3" s="60"/>
      <c r="E3" s="60"/>
      <c r="F3" s="60"/>
      <c r="G3" s="60"/>
      <c r="H3" s="60"/>
      <c r="I3" s="61"/>
    </row>
    <row r="4" spans="3:10" ht="15.75" thickBot="1" x14ac:dyDescent="0.3">
      <c r="C4" s="62"/>
      <c r="D4" s="63"/>
      <c r="E4" s="63"/>
      <c r="F4" s="63"/>
      <c r="G4" s="63"/>
      <c r="H4" s="63"/>
      <c r="I4" s="64"/>
    </row>
    <row r="6" spans="3:10" ht="15.75" thickBot="1" x14ac:dyDescent="0.3">
      <c r="E6" s="1"/>
      <c r="F6" s="1"/>
      <c r="G6" s="1"/>
      <c r="H6" s="1"/>
      <c r="I6" s="1"/>
      <c r="J6" s="1"/>
    </row>
    <row r="7" spans="3:10" ht="15.75" thickBot="1" x14ac:dyDescent="0.3">
      <c r="C7" s="3" t="s">
        <v>7</v>
      </c>
      <c r="F7" s="1"/>
      <c r="G7" s="1"/>
      <c r="H7" s="1"/>
      <c r="I7" s="1"/>
      <c r="J7" s="1"/>
    </row>
    <row r="8" spans="3:10" ht="15.75" outlineLevel="1" thickBot="1" x14ac:dyDescent="0.3">
      <c r="D8" s="49">
        <v>1</v>
      </c>
      <c r="E8" s="50">
        <f>VLOOKUP(D8,Periodenübersicht!E9:F18,2,)</f>
        <v>400</v>
      </c>
    </row>
    <row r="9" spans="3:10" outlineLevel="1" x14ac:dyDescent="0.25">
      <c r="D9" s="41"/>
      <c r="E9" s="48" t="s">
        <v>10</v>
      </c>
      <c r="F9" s="25" t="s">
        <v>4</v>
      </c>
      <c r="G9" s="25" t="s">
        <v>0</v>
      </c>
      <c r="H9" s="8"/>
      <c r="I9" s="8"/>
    </row>
    <row r="10" spans="3:10" outlineLevel="1" x14ac:dyDescent="0.25">
      <c r="D10" s="4"/>
      <c r="E10" s="10" t="s">
        <v>21</v>
      </c>
      <c r="F10" s="6">
        <v>160</v>
      </c>
      <c r="G10" s="12">
        <v>220</v>
      </c>
      <c r="J10" s="1"/>
    </row>
    <row r="11" spans="3:10" outlineLevel="1" x14ac:dyDescent="0.25">
      <c r="D11" s="4"/>
      <c r="E11" s="10" t="s">
        <v>25</v>
      </c>
      <c r="F11" s="6">
        <v>160</v>
      </c>
      <c r="G11" s="12">
        <v>230</v>
      </c>
    </row>
    <row r="12" spans="3:10" outlineLevel="1" x14ac:dyDescent="0.25">
      <c r="D12" s="4"/>
      <c r="E12" s="10" t="s">
        <v>27</v>
      </c>
      <c r="F12" s="9">
        <v>160</v>
      </c>
      <c r="G12" s="13">
        <v>240</v>
      </c>
    </row>
    <row r="13" spans="3:10" outlineLevel="1" x14ac:dyDescent="0.25">
      <c r="D13" s="4"/>
      <c r="E13" s="10" t="s">
        <v>26</v>
      </c>
      <c r="F13" s="6">
        <v>160</v>
      </c>
      <c r="G13" s="12">
        <v>250</v>
      </c>
    </row>
    <row r="14" spans="3:10" outlineLevel="1" x14ac:dyDescent="0.25">
      <c r="D14" s="4"/>
      <c r="E14" s="10" t="s">
        <v>28</v>
      </c>
      <c r="F14" s="6">
        <v>160</v>
      </c>
      <c r="G14" s="12">
        <v>260</v>
      </c>
    </row>
    <row r="15" spans="3:10" ht="15.75" thickBot="1" x14ac:dyDescent="0.3">
      <c r="D15" s="4"/>
    </row>
    <row r="16" spans="3:10" ht="15.75" thickBot="1" x14ac:dyDescent="0.3">
      <c r="C16" s="3" t="s">
        <v>6</v>
      </c>
      <c r="D16" s="4"/>
    </row>
    <row r="17" spans="3:11" ht="15.75" outlineLevel="1" thickBot="1" x14ac:dyDescent="0.3">
      <c r="C17" s="5"/>
      <c r="D17" s="46">
        <v>0.1</v>
      </c>
      <c r="E17" s="51">
        <f>E8*D17</f>
        <v>40</v>
      </c>
    </row>
    <row r="18" spans="3:11" outlineLevel="1" x14ac:dyDescent="0.25">
      <c r="C18" s="5"/>
      <c r="D18" s="5"/>
      <c r="E18" s="48" t="s">
        <v>10</v>
      </c>
      <c r="F18" s="25" t="s">
        <v>3</v>
      </c>
      <c r="G18" s="25" t="s">
        <v>5</v>
      </c>
      <c r="H18" s="25" t="s">
        <v>6</v>
      </c>
      <c r="I18" s="25" t="s">
        <v>22</v>
      </c>
      <c r="K18" s="47" t="s">
        <v>23</v>
      </c>
    </row>
    <row r="19" spans="3:11" outlineLevel="1" x14ac:dyDescent="0.25">
      <c r="C19" s="5"/>
      <c r="D19" s="5"/>
      <c r="E19" s="15" t="str">
        <f>E10</f>
        <v>Fabian</v>
      </c>
      <c r="F19" s="11"/>
      <c r="G19" s="14">
        <f>IF($F$24=0,"0",F19/$F$24)</f>
        <v>0</v>
      </c>
      <c r="H19" s="58">
        <f>IF(F10&gt;E17,ROUNDUP($E$17*$G$19,0),F10)</f>
        <v>0</v>
      </c>
      <c r="I19" s="33">
        <f>F10-H19</f>
        <v>160</v>
      </c>
      <c r="K19" s="7">
        <f>ROUNDUP($E$8*$D$17*G19,0)</f>
        <v>0</v>
      </c>
    </row>
    <row r="20" spans="3:11" outlineLevel="1" x14ac:dyDescent="0.25">
      <c r="C20" s="5"/>
      <c r="D20" s="5"/>
      <c r="E20" s="15" t="str">
        <f>E11</f>
        <v>Gunda</v>
      </c>
      <c r="F20" s="12"/>
      <c r="G20" s="14">
        <f t="shared" ref="G20:G23" si="0">IF($F$24=0,"0",F20/$F$24)</f>
        <v>0</v>
      </c>
      <c r="H20" s="58">
        <f>ROUNDUP($E$8*$D$17*G20,0)</f>
        <v>0</v>
      </c>
      <c r="I20" s="33">
        <f>F11-H20</f>
        <v>160</v>
      </c>
      <c r="K20" s="7">
        <f>ROUNDUP($E$8*$D$17*G20,0)</f>
        <v>0</v>
      </c>
    </row>
    <row r="21" spans="3:11" outlineLevel="1" x14ac:dyDescent="0.25">
      <c r="C21" s="5"/>
      <c r="D21" s="5"/>
      <c r="E21" s="15" t="str">
        <f>E12</f>
        <v>Barbara</v>
      </c>
      <c r="F21" s="12"/>
      <c r="G21" s="14">
        <f t="shared" si="0"/>
        <v>0</v>
      </c>
      <c r="H21" s="58">
        <f>ROUNDUP($E$8*$D$17*G21,0)</f>
        <v>0</v>
      </c>
      <c r="I21" s="33">
        <f>F12-H21</f>
        <v>160</v>
      </c>
      <c r="K21" s="7">
        <f>ROUNDUP($E$8*$D$17*G21,0)</f>
        <v>0</v>
      </c>
    </row>
    <row r="22" spans="3:11" outlineLevel="1" x14ac:dyDescent="0.25">
      <c r="C22" s="5"/>
      <c r="D22" s="5"/>
      <c r="E22" s="15" t="str">
        <f>E13</f>
        <v>Olaf</v>
      </c>
      <c r="F22" s="12"/>
      <c r="G22" s="14">
        <f t="shared" si="0"/>
        <v>0</v>
      </c>
      <c r="H22" s="58">
        <f>ROUNDUP($E$8*$D$17*G22,0)</f>
        <v>0</v>
      </c>
      <c r="I22" s="33">
        <f>F13-H22</f>
        <v>160</v>
      </c>
      <c r="K22" s="7">
        <f>ROUNDUP($E$8*$D$17*G22,0)</f>
        <v>0</v>
      </c>
    </row>
    <row r="23" spans="3:11" outlineLevel="1" x14ac:dyDescent="0.25">
      <c r="C23" s="5"/>
      <c r="D23" s="5"/>
      <c r="E23" s="15" t="str">
        <f>E14</f>
        <v>Jens</v>
      </c>
      <c r="F23" s="12">
        <v>100</v>
      </c>
      <c r="G23" s="14">
        <f t="shared" si="0"/>
        <v>1</v>
      </c>
      <c r="H23" s="58">
        <f>IF(K23&lt;F14,K23,F14)</f>
        <v>40</v>
      </c>
      <c r="I23" s="33">
        <f>F14-H23</f>
        <v>120</v>
      </c>
      <c r="K23" s="7">
        <f>ROUNDUP($E$8*$D$17*G23,0)</f>
        <v>40</v>
      </c>
    </row>
    <row r="24" spans="3:11" outlineLevel="1" x14ac:dyDescent="0.25">
      <c r="C24" s="5"/>
      <c r="D24" s="5"/>
      <c r="E24" s="1"/>
      <c r="F24" s="17">
        <f>SUM(F19:F23)</f>
        <v>100</v>
      </c>
      <c r="G24" s="18">
        <f>SUM(G19:G23)</f>
        <v>1</v>
      </c>
      <c r="H24" s="19">
        <f>SUM(H19:H23)</f>
        <v>40</v>
      </c>
      <c r="I24" s="30"/>
    </row>
    <row r="25" spans="3:11" ht="15.75" thickBot="1" x14ac:dyDescent="0.3">
      <c r="C25" s="5"/>
      <c r="D25" s="5"/>
      <c r="E25" s="4"/>
      <c r="G25" s="2"/>
    </row>
    <row r="26" spans="3:11" ht="15.75" thickBot="1" x14ac:dyDescent="0.3">
      <c r="C26" s="3" t="s">
        <v>8</v>
      </c>
    </row>
    <row r="27" spans="3:11" outlineLevel="2" x14ac:dyDescent="0.25">
      <c r="D27" s="16">
        <f>E8-H24</f>
        <v>360</v>
      </c>
    </row>
    <row r="28" spans="3:11" outlineLevel="2" x14ac:dyDescent="0.25">
      <c r="D28" s="5"/>
      <c r="E28" s="29" t="s">
        <v>10</v>
      </c>
      <c r="F28" s="25" t="s">
        <v>14</v>
      </c>
      <c r="G28" s="32" t="s">
        <v>15</v>
      </c>
      <c r="H28" s="32" t="s">
        <v>0</v>
      </c>
      <c r="I28" s="32" t="s">
        <v>9</v>
      </c>
    </row>
    <row r="29" spans="3:11" outlineLevel="2" x14ac:dyDescent="0.25">
      <c r="E29" s="15" t="str">
        <f>E10</f>
        <v>Fabian</v>
      </c>
      <c r="F29" s="35">
        <f>IF(D27&lt;I19,D27,I19)</f>
        <v>160</v>
      </c>
      <c r="G29" s="36">
        <f>F29+H19</f>
        <v>160</v>
      </c>
      <c r="H29" s="37">
        <f>G10</f>
        <v>220</v>
      </c>
      <c r="I29" s="37">
        <f>G29*H29</f>
        <v>35200</v>
      </c>
    </row>
    <row r="30" spans="3:11" outlineLevel="2" x14ac:dyDescent="0.25">
      <c r="D30" s="16">
        <f>D27-F29</f>
        <v>200</v>
      </c>
      <c r="E30" s="31"/>
      <c r="F30" s="31"/>
      <c r="G30" s="5"/>
      <c r="H30" s="34"/>
      <c r="I30" s="34"/>
    </row>
    <row r="31" spans="3:11" outlineLevel="2" x14ac:dyDescent="0.25">
      <c r="E31" s="15" t="str">
        <f>E11</f>
        <v>Gunda</v>
      </c>
      <c r="F31" s="35">
        <f>IF(D30&lt;I20,D30,I20)</f>
        <v>160</v>
      </c>
      <c r="G31" s="36">
        <f>F31+H20</f>
        <v>160</v>
      </c>
      <c r="H31" s="37">
        <f>G11</f>
        <v>230</v>
      </c>
      <c r="I31" s="37">
        <f>G31*H31</f>
        <v>36800</v>
      </c>
    </row>
    <row r="32" spans="3:11" outlineLevel="2" x14ac:dyDescent="0.25">
      <c r="D32" s="16">
        <f>D30-F31</f>
        <v>40</v>
      </c>
      <c r="E32" s="31"/>
      <c r="F32" s="31"/>
      <c r="G32" s="5"/>
      <c r="H32" s="34"/>
      <c r="I32" s="34"/>
    </row>
    <row r="33" spans="3:9" outlineLevel="2" x14ac:dyDescent="0.25">
      <c r="E33" s="15" t="str">
        <f>E12</f>
        <v>Barbara</v>
      </c>
      <c r="F33" s="35">
        <f>IF(D32&lt;I21,D32,I21)</f>
        <v>40</v>
      </c>
      <c r="G33" s="36">
        <f>F33+H21</f>
        <v>40</v>
      </c>
      <c r="H33" s="37">
        <f>G12</f>
        <v>240</v>
      </c>
      <c r="I33" s="37">
        <f>G33*H33</f>
        <v>9600</v>
      </c>
    </row>
    <row r="34" spans="3:9" outlineLevel="2" x14ac:dyDescent="0.25">
      <c r="D34" s="16">
        <f>D32-F33</f>
        <v>0</v>
      </c>
      <c r="E34" s="31"/>
      <c r="F34" s="31"/>
      <c r="G34" s="5"/>
      <c r="H34" s="34"/>
      <c r="I34" s="34"/>
    </row>
    <row r="35" spans="3:9" outlineLevel="2" x14ac:dyDescent="0.25">
      <c r="E35" s="15" t="str">
        <f>E13</f>
        <v>Olaf</v>
      </c>
      <c r="F35" s="35">
        <f>IF(D34&lt;I22,D34,I22)</f>
        <v>0</v>
      </c>
      <c r="G35" s="36">
        <f>F35+H22</f>
        <v>0</v>
      </c>
      <c r="H35" s="37">
        <f>G13</f>
        <v>250</v>
      </c>
      <c r="I35" s="37">
        <f>G35*H35</f>
        <v>0</v>
      </c>
    </row>
    <row r="36" spans="3:9" outlineLevel="2" x14ac:dyDescent="0.25">
      <c r="D36" s="16">
        <f>D34-F35</f>
        <v>0</v>
      </c>
      <c r="E36" s="31"/>
      <c r="F36" s="31"/>
      <c r="G36" s="5"/>
      <c r="H36" s="34"/>
      <c r="I36" s="34"/>
    </row>
    <row r="37" spans="3:9" outlineLevel="2" x14ac:dyDescent="0.25">
      <c r="E37" s="15" t="str">
        <f>E14</f>
        <v>Jens</v>
      </c>
      <c r="F37" s="35">
        <f>IF(D36&lt;I23,D36,I23)</f>
        <v>0</v>
      </c>
      <c r="G37" s="36">
        <f>F37+H23</f>
        <v>40</v>
      </c>
      <c r="H37" s="37">
        <f>G14</f>
        <v>260</v>
      </c>
      <c r="I37" s="37">
        <f>G37*H37</f>
        <v>10400</v>
      </c>
    </row>
    <row r="38" spans="3:9" ht="15.75" thickBot="1" x14ac:dyDescent="0.3"/>
    <row r="39" spans="3:9" ht="15.75" thickBot="1" x14ac:dyDescent="0.3">
      <c r="C39" s="3" t="s">
        <v>16</v>
      </c>
    </row>
    <row r="40" spans="3:9" ht="15.75" outlineLevel="2" thickBot="1" x14ac:dyDescent="0.3">
      <c r="D40" s="55">
        <f>D8</f>
        <v>1</v>
      </c>
      <c r="E40" s="50">
        <f>VLOOKUP(D40,Periodenübersicht!E9:G18,3)</f>
        <v>0</v>
      </c>
    </row>
    <row r="41" spans="3:9" outlineLevel="2" x14ac:dyDescent="0.25">
      <c r="E41" s="52" t="s">
        <v>10</v>
      </c>
      <c r="F41" s="25" t="s">
        <v>0</v>
      </c>
    </row>
    <row r="42" spans="3:9" outlineLevel="2" x14ac:dyDescent="0.25">
      <c r="E42" s="6" t="s">
        <v>21</v>
      </c>
      <c r="F42" s="12"/>
      <c r="G42" s="54" t="str">
        <f>E42</f>
        <v>Fabian</v>
      </c>
    </row>
    <row r="43" spans="3:9" outlineLevel="2" x14ac:dyDescent="0.25">
      <c r="E43" s="6" t="s">
        <v>25</v>
      </c>
      <c r="F43" s="12"/>
      <c r="G43" s="54" t="str">
        <f>E43</f>
        <v>Gunda</v>
      </c>
    </row>
    <row r="44" spans="3:9" outlineLevel="2" x14ac:dyDescent="0.25">
      <c r="E44" s="6" t="s">
        <v>27</v>
      </c>
      <c r="F44" s="12"/>
      <c r="G44" s="54" t="str">
        <f>E44</f>
        <v>Barbara</v>
      </c>
    </row>
    <row r="45" spans="3:9" outlineLevel="2" x14ac:dyDescent="0.25">
      <c r="E45" s="6" t="s">
        <v>26</v>
      </c>
      <c r="F45" s="12"/>
      <c r="G45" s="54" t="str">
        <f>E45</f>
        <v>Olaf</v>
      </c>
    </row>
    <row r="46" spans="3:9" outlineLevel="2" x14ac:dyDescent="0.25">
      <c r="E46" s="6" t="s">
        <v>28</v>
      </c>
      <c r="F46" s="12"/>
      <c r="G46" s="54" t="str">
        <f>E46</f>
        <v>Jens</v>
      </c>
    </row>
  </sheetData>
  <autoFilter ref="E9:G9" xr:uid="{00000000-0009-0000-0000-000001000000}">
    <sortState xmlns:xlrd2="http://schemas.microsoft.com/office/spreadsheetml/2017/richdata2" ref="E10:G14">
      <sortCondition ref="G9"/>
    </sortState>
  </autoFilter>
  <mergeCells count="1">
    <mergeCell ref="C3:I4"/>
  </mergeCells>
  <dataValidations count="1">
    <dataValidation showDropDown="1" showInputMessage="1" showErrorMessage="1" sqref="D40" xr:uid="{00000000-0002-0000-0100-000000000000}"/>
  </dataValidations>
  <pageMargins left="0.7" right="0.7" top="0.75" bottom="0.75" header="0.3" footer="0.3"/>
  <pageSetup paperSize="9" orientation="portrait" horizontalDpi="4294967293" verticalDpi="4294967293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1000000}">
          <x14:formula1>
            <xm:f>Periodenübersicht!$E$9:$E$18</xm:f>
          </x14:formula1>
          <xm:sqref>D8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15"/>
  <sheetViews>
    <sheetView zoomScale="85" zoomScaleNormal="85" workbookViewId="0">
      <selection activeCell="B5" sqref="B5"/>
    </sheetView>
  </sheetViews>
  <sheetFormatPr baseColWidth="10" defaultColWidth="9.140625" defaultRowHeight="15" x14ac:dyDescent="0.25"/>
  <cols>
    <col min="2" max="2" width="18.42578125" bestFit="1" customWidth="1"/>
    <col min="3" max="3" width="46.140625" bestFit="1" customWidth="1"/>
    <col min="4" max="4" width="25.5703125" customWidth="1"/>
    <col min="5" max="5" width="26.42578125" customWidth="1"/>
    <col min="6" max="8" width="13.140625" bestFit="1" customWidth="1"/>
    <col min="9" max="10" width="14.140625" bestFit="1" customWidth="1"/>
  </cols>
  <sheetData>
    <row r="2" spans="2:10" ht="15.75" thickBot="1" x14ac:dyDescent="0.3"/>
    <row r="3" spans="2:10" x14ac:dyDescent="0.25">
      <c r="B3" s="59" t="s">
        <v>36</v>
      </c>
      <c r="C3" s="60"/>
      <c r="D3" s="60"/>
      <c r="E3" s="60"/>
      <c r="F3" s="60"/>
      <c r="G3" s="60"/>
      <c r="H3" s="60"/>
      <c r="I3" s="60"/>
      <c r="J3" s="61"/>
    </row>
    <row r="4" spans="2:10" ht="15.75" thickBot="1" x14ac:dyDescent="0.3">
      <c r="B4" s="62"/>
      <c r="C4" s="63"/>
      <c r="D4" s="63"/>
      <c r="E4" s="63"/>
      <c r="F4" s="63"/>
      <c r="G4" s="63"/>
      <c r="H4" s="63"/>
      <c r="I4" s="63"/>
      <c r="J4" s="64"/>
    </row>
    <row r="6" spans="2:10" x14ac:dyDescent="0.25">
      <c r="D6" s="1"/>
      <c r="E6" s="1"/>
      <c r="F6" s="1"/>
      <c r="G6" s="1"/>
      <c r="H6" s="1"/>
    </row>
    <row r="7" spans="2:10" ht="15.75" thickBot="1" x14ac:dyDescent="0.3"/>
    <row r="8" spans="2:10" ht="15.75" thickBot="1" x14ac:dyDescent="0.3">
      <c r="B8" s="3" t="s">
        <v>24</v>
      </c>
    </row>
    <row r="9" spans="2:10" ht="15.75" thickBot="1" x14ac:dyDescent="0.3">
      <c r="C9" s="3" t="s">
        <v>19</v>
      </c>
    </row>
    <row r="10" spans="2:10" x14ac:dyDescent="0.25">
      <c r="D10" s="44" t="s">
        <v>10</v>
      </c>
      <c r="E10" s="44" t="s">
        <v>20</v>
      </c>
      <c r="F10" s="53" t="s">
        <v>29</v>
      </c>
      <c r="G10" s="53" t="s">
        <v>30</v>
      </c>
      <c r="H10" s="53" t="s">
        <v>31</v>
      </c>
      <c r="I10" s="53" t="s">
        <v>32</v>
      </c>
      <c r="J10" s="53" t="s">
        <v>33</v>
      </c>
    </row>
    <row r="11" spans="2:10" x14ac:dyDescent="0.25">
      <c r="D11" s="40" t="str">
        <f>'Dashbord Auswertung'!E42</f>
        <v>Fabian</v>
      </c>
      <c r="E11" s="20"/>
      <c r="F11" s="7"/>
      <c r="G11" s="7"/>
      <c r="H11" s="7"/>
      <c r="I11" s="7"/>
      <c r="J11" s="7"/>
    </row>
    <row r="12" spans="2:10" x14ac:dyDescent="0.25">
      <c r="D12" s="40" t="str">
        <f>'Dashbord Auswertung'!E43</f>
        <v>Gunda</v>
      </c>
      <c r="E12" s="20"/>
      <c r="F12" s="7"/>
      <c r="G12" s="7"/>
      <c r="H12" s="7"/>
      <c r="I12" s="7"/>
      <c r="J12" s="7"/>
    </row>
    <row r="13" spans="2:10" x14ac:dyDescent="0.25">
      <c r="D13" s="40" t="str">
        <f>'Dashbord Auswertung'!E44</f>
        <v>Barbara</v>
      </c>
      <c r="E13" s="20"/>
      <c r="F13" s="7"/>
      <c r="G13" s="7"/>
      <c r="H13" s="7"/>
      <c r="I13" s="7"/>
      <c r="J13" s="7"/>
    </row>
    <row r="14" spans="2:10" x14ac:dyDescent="0.25">
      <c r="D14" s="40" t="str">
        <f>'Dashbord Auswertung'!E45</f>
        <v>Olaf</v>
      </c>
      <c r="E14" s="20"/>
      <c r="F14" s="7"/>
      <c r="G14" s="7"/>
      <c r="H14" s="7"/>
      <c r="I14" s="7"/>
      <c r="J14" s="7"/>
    </row>
    <row r="15" spans="2:10" x14ac:dyDescent="0.25">
      <c r="D15" s="40" t="str">
        <f>'Dashbord Auswertung'!E46</f>
        <v>Jens</v>
      </c>
      <c r="E15" s="20"/>
      <c r="F15" s="7"/>
      <c r="G15" s="7"/>
      <c r="H15" s="7"/>
      <c r="I15" s="7"/>
      <c r="J15" s="7"/>
    </row>
  </sheetData>
  <mergeCells count="1">
    <mergeCell ref="B3:J4"/>
  </mergeCells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3:F18"/>
  <sheetViews>
    <sheetView tabSelected="1" zoomScale="85" zoomScaleNormal="85" workbookViewId="0">
      <selection activeCell="I27" sqref="I27"/>
    </sheetView>
  </sheetViews>
  <sheetFormatPr baseColWidth="10" defaultColWidth="10.7109375" defaultRowHeight="15" x14ac:dyDescent="0.25"/>
  <cols>
    <col min="3" max="3" width="21.140625" customWidth="1"/>
    <col min="4" max="4" width="17.7109375" customWidth="1"/>
    <col min="5" max="5" width="17.85546875" customWidth="1"/>
    <col min="6" max="6" width="21.85546875" customWidth="1"/>
  </cols>
  <sheetData>
    <row r="3" spans="3:6" x14ac:dyDescent="0.25">
      <c r="C3" s="66" t="s">
        <v>12</v>
      </c>
      <c r="D3" s="67"/>
      <c r="E3" s="67"/>
      <c r="F3" s="67"/>
    </row>
    <row r="4" spans="3:6" x14ac:dyDescent="0.25">
      <c r="C4" s="66"/>
      <c r="D4" s="67"/>
      <c r="E4" s="67"/>
      <c r="F4" s="67"/>
    </row>
    <row r="6" spans="3:6" x14ac:dyDescent="0.25">
      <c r="C6" s="26" t="s">
        <v>10</v>
      </c>
      <c r="D6" s="26" t="s">
        <v>11</v>
      </c>
      <c r="E6" s="26" t="s">
        <v>0</v>
      </c>
      <c r="F6" s="38" t="s">
        <v>9</v>
      </c>
    </row>
    <row r="7" spans="3:6" x14ac:dyDescent="0.25">
      <c r="C7" s="27" t="str">
        <f>'Dashbord Auswertung'!E29</f>
        <v>Fabian</v>
      </c>
      <c r="D7" s="28">
        <f>'Dashbord Auswertung'!G29</f>
        <v>160</v>
      </c>
      <c r="E7" s="39">
        <f>'Dashbord Auswertung'!H29</f>
        <v>220</v>
      </c>
      <c r="F7" s="39">
        <f>'Dashbord Auswertung'!I29</f>
        <v>35200</v>
      </c>
    </row>
    <row r="8" spans="3:6" x14ac:dyDescent="0.25">
      <c r="C8" s="27" t="str">
        <f>'Dashbord Auswertung'!E31</f>
        <v>Gunda</v>
      </c>
      <c r="D8" s="28">
        <f>'Dashbord Auswertung'!G31</f>
        <v>160</v>
      </c>
      <c r="E8" s="39">
        <f>'Dashbord Auswertung'!H31</f>
        <v>230</v>
      </c>
      <c r="F8" s="39">
        <f>'Dashbord Auswertung'!I31</f>
        <v>36800</v>
      </c>
    </row>
    <row r="9" spans="3:6" x14ac:dyDescent="0.25">
      <c r="C9" s="27" t="str">
        <f>'Dashbord Auswertung'!E33</f>
        <v>Barbara</v>
      </c>
      <c r="D9" s="28">
        <f>'Dashbord Auswertung'!G33</f>
        <v>40</v>
      </c>
      <c r="E9" s="39">
        <f>'Dashbord Auswertung'!H33</f>
        <v>240</v>
      </c>
      <c r="F9" s="39">
        <f>'Dashbord Auswertung'!I33</f>
        <v>9600</v>
      </c>
    </row>
    <row r="10" spans="3:6" x14ac:dyDescent="0.25">
      <c r="C10" s="27" t="str">
        <f>'Dashbord Auswertung'!E35</f>
        <v>Olaf</v>
      </c>
      <c r="D10" s="28">
        <f>'Dashbord Auswertung'!G35</f>
        <v>0</v>
      </c>
      <c r="E10" s="39">
        <f>'Dashbord Auswertung'!H35</f>
        <v>250</v>
      </c>
      <c r="F10" s="39">
        <f>'Dashbord Auswertung'!I35</f>
        <v>0</v>
      </c>
    </row>
    <row r="11" spans="3:6" x14ac:dyDescent="0.25">
      <c r="C11" s="27" t="str">
        <f>'Dashbord Auswertung'!E37</f>
        <v>Jens</v>
      </c>
      <c r="D11" s="28">
        <f>'Dashbord Auswertung'!G37</f>
        <v>40</v>
      </c>
      <c r="E11" s="39">
        <f>'Dashbord Auswertung'!H37</f>
        <v>260</v>
      </c>
      <c r="F11" s="39">
        <f>'Dashbord Auswertung'!I37</f>
        <v>10400</v>
      </c>
    </row>
    <row r="14" spans="3:6" x14ac:dyDescent="0.25">
      <c r="C14" s="66" t="s">
        <v>13</v>
      </c>
      <c r="D14" s="67"/>
      <c r="E14" s="67"/>
      <c r="F14" s="67"/>
    </row>
    <row r="15" spans="3:6" x14ac:dyDescent="0.25">
      <c r="C15" s="66"/>
      <c r="D15" s="67"/>
      <c r="E15" s="67"/>
      <c r="F15" s="67"/>
    </row>
    <row r="17" spans="3:6" x14ac:dyDescent="0.25">
      <c r="C17" s="26" t="s">
        <v>10</v>
      </c>
      <c r="D17" s="26" t="s">
        <v>11</v>
      </c>
      <c r="E17" s="26" t="s">
        <v>0</v>
      </c>
      <c r="F17" s="38" t="s">
        <v>9</v>
      </c>
    </row>
    <row r="18" spans="3:6" x14ac:dyDescent="0.25">
      <c r="C18" s="56" t="e">
        <f>VLOOKUP(E18,'Dashbord Auswertung'!F41:G46,2,FALSE)</f>
        <v>#N/A</v>
      </c>
      <c r="D18" s="56">
        <f>'Dashbord Auswertung'!E40</f>
        <v>0</v>
      </c>
      <c r="E18" s="57">
        <f>MIN('Dashbord Auswertung'!F42:F46)</f>
        <v>0</v>
      </c>
      <c r="F18" s="57">
        <f>D18*E18</f>
        <v>0</v>
      </c>
    </row>
  </sheetData>
  <mergeCells count="2">
    <mergeCell ref="C3:F4"/>
    <mergeCell ref="C14:F15"/>
  </mergeCells>
  <pageMargins left="0.7" right="0.7" top="0.78740157499999996" bottom="0.78740157499999996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Periodenübersicht</vt:lpstr>
      <vt:lpstr>Dashbord Auswertung</vt:lpstr>
      <vt:lpstr>Marketing und F&amp;E</vt:lpstr>
      <vt:lpstr>Grafiken Geschäftsber.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2021-09-15T14:24:21Z</dcterms:modified>
</cp:coreProperties>
</file>