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aincornu/Documents/NCF Advisory/2024/"/>
    </mc:Choice>
  </mc:AlternateContent>
  <xr:revisionPtr revIDLastSave="0" documentId="13_ncr:1_{22803C7C-9E59-A44E-B4B4-9953DC01D9A3}" xr6:coauthVersionLast="47" xr6:coauthVersionMax="47" xr10:uidLastSave="{00000000-0000-0000-0000-000000000000}"/>
  <bookViews>
    <workbookView xWindow="0" yWindow="0" windowWidth="28800" windowHeight="18000" activeTab="2" xr2:uid="{BF94EE34-81E8-2442-A9BD-BA277717B6B6}"/>
  </bookViews>
  <sheets>
    <sheet name="Generation du CA" sheetId="1" r:id="rId1"/>
    <sheet name="Budget" sheetId="2" r:id="rId2"/>
    <sheet name="Tre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3" l="1"/>
  <c r="AJ15" i="3"/>
  <c r="AK15" i="3"/>
  <c r="AL15" i="3"/>
  <c r="AM15" i="3"/>
  <c r="AI14" i="3"/>
  <c r="AJ14" i="3"/>
  <c r="AK14" i="3"/>
  <c r="AL14" i="3"/>
  <c r="AM14" i="3"/>
  <c r="AI13" i="3"/>
  <c r="AJ13" i="3"/>
  <c r="AK13" i="3"/>
  <c r="AL13" i="3"/>
  <c r="AM13" i="3"/>
  <c r="AH14" i="3"/>
  <c r="AH15" i="3"/>
  <c r="AH13" i="3"/>
  <c r="AI15" i="2"/>
  <c r="AJ15" i="2"/>
  <c r="AK15" i="2"/>
  <c r="AL15" i="2"/>
  <c r="AM15" i="2"/>
  <c r="AN15" i="2"/>
  <c r="AO15" i="2"/>
  <c r="AI14" i="2"/>
  <c r="AJ14" i="2"/>
  <c r="AK14" i="2"/>
  <c r="AL14" i="2"/>
  <c r="AM14" i="2"/>
  <c r="AN14" i="2"/>
  <c r="AO14" i="2"/>
  <c r="AI13" i="2"/>
  <c r="AJ13" i="2"/>
  <c r="AK13" i="2"/>
  <c r="AL13" i="2"/>
  <c r="AM13" i="2"/>
  <c r="AN13" i="2"/>
  <c r="AO13" i="2"/>
  <c r="AI12" i="2"/>
  <c r="AJ12" i="2"/>
  <c r="AK12" i="2"/>
  <c r="AL12" i="2"/>
  <c r="AM12" i="2"/>
  <c r="AN12" i="2"/>
  <c r="AO12" i="2"/>
  <c r="AI11" i="2"/>
  <c r="AJ11" i="2"/>
  <c r="AK11" i="2"/>
  <c r="AL11" i="2"/>
  <c r="AM11" i="2"/>
  <c r="AN11" i="2"/>
  <c r="AO11" i="2"/>
  <c r="AI10" i="2"/>
  <c r="AJ10" i="2"/>
  <c r="AK10" i="2"/>
  <c r="AL10" i="2"/>
  <c r="AM10" i="2"/>
  <c r="AN10" i="2"/>
  <c r="AO10" i="2"/>
  <c r="AI9" i="2"/>
  <c r="AJ9" i="2"/>
  <c r="AK9" i="2"/>
  <c r="AL9" i="2"/>
  <c r="AM9" i="2"/>
  <c r="AN9" i="2"/>
  <c r="AO9" i="2"/>
  <c r="AI8" i="2"/>
  <c r="AJ8" i="2"/>
  <c r="AK8" i="2"/>
  <c r="AL8" i="2"/>
  <c r="AM8" i="2"/>
  <c r="AN8" i="2"/>
  <c r="AO8" i="2"/>
  <c r="AI7" i="2"/>
  <c r="AJ7" i="2"/>
  <c r="AK7" i="2"/>
  <c r="AL7" i="2"/>
  <c r="AM7" i="2"/>
  <c r="AN7" i="2"/>
  <c r="AO7" i="2"/>
  <c r="AH14" i="2"/>
  <c r="AH18" i="2" s="1"/>
  <c r="AH15" i="2"/>
  <c r="AH13" i="2"/>
  <c r="AG18" i="2"/>
  <c r="AH11" i="2"/>
  <c r="AH10" i="2"/>
  <c r="AH8" i="2"/>
  <c r="AH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A16" i="2"/>
  <c r="Z16" i="2"/>
  <c r="Y16" i="2"/>
  <c r="X16" i="2"/>
  <c r="AC29" i="3" l="1"/>
  <c r="AD29" i="3"/>
  <c r="AE29" i="3"/>
  <c r="AF29" i="3"/>
  <c r="AG29" i="3"/>
  <c r="AH29" i="3"/>
  <c r="AI29" i="3"/>
  <c r="AJ29" i="3"/>
  <c r="AK29" i="3"/>
  <c r="AL29" i="3"/>
  <c r="AM29" i="3"/>
  <c r="AB29" i="3"/>
  <c r="P29" i="3"/>
  <c r="Q29" i="3"/>
  <c r="R29" i="3"/>
  <c r="S29" i="3"/>
  <c r="T29" i="3"/>
  <c r="U29" i="3"/>
  <c r="V29" i="3"/>
  <c r="W29" i="3"/>
  <c r="X29" i="3"/>
  <c r="Y29" i="3"/>
  <c r="Z29" i="3"/>
  <c r="O29" i="3"/>
  <c r="O23" i="3"/>
  <c r="C29" i="3"/>
  <c r="D29" i="3"/>
  <c r="E29" i="3"/>
  <c r="F29" i="3"/>
  <c r="G29" i="3"/>
  <c r="H29" i="3"/>
  <c r="I29" i="3"/>
  <c r="J29" i="3"/>
  <c r="K29" i="3"/>
  <c r="L29" i="3"/>
  <c r="M29" i="3"/>
  <c r="B29" i="3"/>
  <c r="AH12" i="2" l="1"/>
  <c r="AG12" i="2"/>
  <c r="AF11" i="2"/>
  <c r="AE9" i="2"/>
  <c r="AD12" i="2"/>
  <c r="Z9" i="2"/>
  <c r="Y12" i="2"/>
  <c r="Y7" i="2"/>
  <c r="AA7" i="2"/>
  <c r="Z12" i="2"/>
  <c r="AA12" i="2"/>
  <c r="Y11" i="2"/>
  <c r="Z11" i="2"/>
  <c r="AA11" i="2"/>
  <c r="AA10" i="2"/>
  <c r="AA8" i="2"/>
  <c r="X22" i="2"/>
  <c r="Y9" i="2"/>
  <c r="AA9" i="2"/>
  <c r="W28" i="3"/>
  <c r="V28" i="3"/>
  <c r="B41" i="2"/>
  <c r="B43" i="2" s="1"/>
  <c r="Z8" i="2" l="1"/>
  <c r="Z10" i="2"/>
  <c r="AD10" i="2"/>
  <c r="AD11" i="2"/>
  <c r="AE7" i="2"/>
  <c r="AE7" i="3" s="1"/>
  <c r="AE8" i="2"/>
  <c r="AE8" i="3" s="1"/>
  <c r="AE10" i="2"/>
  <c r="AE10" i="3" s="1"/>
  <c r="Y8" i="2"/>
  <c r="Y10" i="2"/>
  <c r="AD7" i="2"/>
  <c r="AE11" i="2"/>
  <c r="AE11" i="3" s="1"/>
  <c r="AD9" i="2"/>
  <c r="AE12" i="2"/>
  <c r="AE12" i="3" s="1"/>
  <c r="Z7" i="2"/>
  <c r="AG10" i="2"/>
  <c r="AF12" i="2"/>
  <c r="AF8" i="2"/>
  <c r="AF8" i="3" s="1"/>
  <c r="AF10" i="2"/>
  <c r="AF10" i="3" s="1"/>
  <c r="AF7" i="2"/>
  <c r="AF7" i="3" s="1"/>
  <c r="AF9" i="2"/>
  <c r="AG11" i="2"/>
  <c r="AH9" i="2"/>
  <c r="AG7" i="2"/>
  <c r="AG8" i="2"/>
  <c r="AG9" i="2"/>
  <c r="X11" i="2"/>
  <c r="X12" i="2"/>
  <c r="X7" i="2"/>
  <c r="X9" i="2"/>
  <c r="X10" i="2"/>
  <c r="M20" i="3"/>
  <c r="L20" i="3"/>
  <c r="P20" i="2"/>
  <c r="Q20" i="2" s="1"/>
  <c r="R20" i="2" s="1"/>
  <c r="T28" i="3"/>
  <c r="S28" i="3"/>
  <c r="U28" i="3"/>
  <c r="AB11" i="3"/>
  <c r="AB10" i="3"/>
  <c r="AC10" i="3"/>
  <c r="AE28" i="3"/>
  <c r="AD28" i="3"/>
  <c r="AC28" i="3"/>
  <c r="G28" i="3"/>
  <c r="C28" i="3"/>
  <c r="E28" i="3"/>
  <c r="F28" i="3"/>
  <c r="D28" i="3"/>
  <c r="AF23" i="1"/>
  <c r="AF22" i="1"/>
  <c r="AF21" i="1"/>
  <c r="AF20" i="1"/>
  <c r="AF19" i="1"/>
  <c r="AL23" i="3"/>
  <c r="AM23" i="3"/>
  <c r="AL24" i="3"/>
  <c r="AM24" i="3"/>
  <c r="AL25" i="3"/>
  <c r="AM25" i="3"/>
  <c r="AL26" i="3"/>
  <c r="AM26" i="3"/>
  <c r="AL27" i="3"/>
  <c r="AM27" i="3"/>
  <c r="AL30" i="3"/>
  <c r="AM30" i="3"/>
  <c r="AL31" i="3"/>
  <c r="AM31" i="3"/>
  <c r="AL32" i="3"/>
  <c r="AM32" i="3"/>
  <c r="AD23" i="3"/>
  <c r="AE23" i="3"/>
  <c r="AF23" i="3"/>
  <c r="AG23" i="3"/>
  <c r="AH23" i="3"/>
  <c r="AI23" i="3"/>
  <c r="AJ23" i="3"/>
  <c r="AK23" i="3"/>
  <c r="AD24" i="3"/>
  <c r="AE24" i="3"/>
  <c r="AF24" i="3"/>
  <c r="AG24" i="3"/>
  <c r="AH24" i="3"/>
  <c r="AI24" i="3"/>
  <c r="AJ24" i="3"/>
  <c r="AK24" i="3"/>
  <c r="AD25" i="3"/>
  <c r="AE25" i="3"/>
  <c r="AF25" i="3"/>
  <c r="AG25" i="3"/>
  <c r="AH25" i="3"/>
  <c r="AI25" i="3"/>
  <c r="AJ25" i="3"/>
  <c r="AK25" i="3"/>
  <c r="AD26" i="3"/>
  <c r="AE26" i="3"/>
  <c r="AF26" i="3"/>
  <c r="AG26" i="3"/>
  <c r="AH26" i="3"/>
  <c r="AI26" i="3"/>
  <c r="AJ26" i="3"/>
  <c r="AK26" i="3"/>
  <c r="AD27" i="3"/>
  <c r="AE27" i="3"/>
  <c r="AF27" i="3"/>
  <c r="AG27" i="3"/>
  <c r="AH27" i="3"/>
  <c r="AI27" i="3"/>
  <c r="AJ27" i="3"/>
  <c r="AK27" i="3"/>
  <c r="AD30" i="3"/>
  <c r="AE30" i="3"/>
  <c r="AF30" i="3"/>
  <c r="AG30" i="3"/>
  <c r="AH30" i="3"/>
  <c r="AI30" i="3"/>
  <c r="AJ30" i="3"/>
  <c r="AK30" i="3"/>
  <c r="AD31" i="3"/>
  <c r="AE31" i="3"/>
  <c r="AF31" i="3"/>
  <c r="AG31" i="3"/>
  <c r="AH31" i="3"/>
  <c r="AI31" i="3"/>
  <c r="AJ31" i="3"/>
  <c r="AK31" i="3"/>
  <c r="AD32" i="3"/>
  <c r="AE32" i="3"/>
  <c r="AF32" i="3"/>
  <c r="AG32" i="3"/>
  <c r="AH32" i="3"/>
  <c r="AI32" i="3"/>
  <c r="AJ32" i="3"/>
  <c r="AK32" i="3"/>
  <c r="AC32" i="3"/>
  <c r="AC31" i="3"/>
  <c r="AC30" i="3"/>
  <c r="AC27" i="3"/>
  <c r="AC26" i="3"/>
  <c r="AC25" i="3"/>
  <c r="AC24" i="3"/>
  <c r="AC23" i="3"/>
  <c r="AB32" i="3"/>
  <c r="AB31" i="3"/>
  <c r="AB30" i="3"/>
  <c r="AB27" i="3"/>
  <c r="AB26" i="3"/>
  <c r="AB25" i="3"/>
  <c r="AB24" i="3"/>
  <c r="AB23" i="3"/>
  <c r="AF12" i="3"/>
  <c r="AC12" i="3"/>
  <c r="AB12" i="3"/>
  <c r="AF11" i="3"/>
  <c r="AC11" i="3"/>
  <c r="AE9" i="3"/>
  <c r="AF9" i="3"/>
  <c r="AC3" i="3"/>
  <c r="AD3" i="3"/>
  <c r="AE3" i="3"/>
  <c r="AF3" i="3"/>
  <c r="AG3" i="3"/>
  <c r="AH3" i="3"/>
  <c r="AI3" i="3"/>
  <c r="AJ3" i="3"/>
  <c r="AK3" i="3"/>
  <c r="AL3" i="3"/>
  <c r="AM3" i="3"/>
  <c r="AB3" i="3"/>
  <c r="AK2" i="3"/>
  <c r="AL2" i="3"/>
  <c r="AM2" i="3"/>
  <c r="AE2" i="3"/>
  <c r="AF2" i="3"/>
  <c r="AG2" i="3"/>
  <c r="AH2" i="3"/>
  <c r="AI2" i="3"/>
  <c r="AJ2" i="3"/>
  <c r="AC2" i="3"/>
  <c r="AD2" i="3"/>
  <c r="AB2" i="3"/>
  <c r="C41" i="2"/>
  <c r="C27" i="3"/>
  <c r="D27" i="3"/>
  <c r="E27" i="3"/>
  <c r="F27" i="3"/>
  <c r="G27" i="3"/>
  <c r="H27" i="3"/>
  <c r="I27" i="3"/>
  <c r="J27" i="3"/>
  <c r="K27" i="3"/>
  <c r="L27" i="3"/>
  <c r="M27" i="3"/>
  <c r="B27" i="3"/>
  <c r="P3" i="3"/>
  <c r="Q3" i="3"/>
  <c r="R3" i="3"/>
  <c r="S3" i="3"/>
  <c r="T3" i="3"/>
  <c r="U3" i="3"/>
  <c r="V3" i="3"/>
  <c r="W3" i="3"/>
  <c r="X3" i="3"/>
  <c r="Y3" i="3"/>
  <c r="Z3" i="3"/>
  <c r="P2" i="3"/>
  <c r="Q2" i="3"/>
  <c r="R2" i="3"/>
  <c r="S2" i="3"/>
  <c r="T2" i="3"/>
  <c r="U2" i="3"/>
  <c r="V2" i="3"/>
  <c r="W2" i="3"/>
  <c r="X2" i="3"/>
  <c r="Y2" i="3"/>
  <c r="Z2" i="3"/>
  <c r="O3" i="3"/>
  <c r="O2" i="3"/>
  <c r="C3" i="3"/>
  <c r="D3" i="3"/>
  <c r="E3" i="3"/>
  <c r="F3" i="3"/>
  <c r="G3" i="3"/>
  <c r="H3" i="3"/>
  <c r="I3" i="3"/>
  <c r="J3" i="3"/>
  <c r="K3" i="3"/>
  <c r="L3" i="3"/>
  <c r="M3" i="3"/>
  <c r="B3" i="3"/>
  <c r="C2" i="3"/>
  <c r="C16" i="3" s="1"/>
  <c r="D2" i="3"/>
  <c r="D16" i="3" s="1"/>
  <c r="E2" i="3"/>
  <c r="E16" i="3" s="1"/>
  <c r="F2" i="3"/>
  <c r="G2" i="3"/>
  <c r="H2" i="3"/>
  <c r="I2" i="3"/>
  <c r="J2" i="3"/>
  <c r="K2" i="3"/>
  <c r="L2" i="3"/>
  <c r="M2" i="3"/>
  <c r="B2" i="3"/>
  <c r="B16" i="3" s="1"/>
  <c r="B23" i="3"/>
  <c r="C23" i="3"/>
  <c r="D23" i="3"/>
  <c r="E23" i="3"/>
  <c r="AO5" i="2"/>
  <c r="AN5" i="2"/>
  <c r="AM5" i="2"/>
  <c r="AL5" i="2"/>
  <c r="AK5" i="2"/>
  <c r="AJ5" i="2"/>
  <c r="AI5" i="2"/>
  <c r="AH5" i="2"/>
  <c r="AG5" i="2"/>
  <c r="AF5" i="2"/>
  <c r="AE5" i="2"/>
  <c r="AD5" i="2"/>
  <c r="AA5" i="2"/>
  <c r="Z5" i="2"/>
  <c r="Y5" i="2"/>
  <c r="X5" i="2"/>
  <c r="W5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K5" i="2"/>
  <c r="L5" i="2"/>
  <c r="M19" i="3" s="1"/>
  <c r="M5" i="2"/>
  <c r="O19" i="3" s="1"/>
  <c r="B5" i="2"/>
  <c r="B45" i="2" s="1"/>
  <c r="P32" i="3"/>
  <c r="Q32" i="3"/>
  <c r="R32" i="3"/>
  <c r="S32" i="3"/>
  <c r="T32" i="3"/>
  <c r="U32" i="3"/>
  <c r="V32" i="3"/>
  <c r="W32" i="3"/>
  <c r="X32" i="3"/>
  <c r="Y32" i="3"/>
  <c r="Z32" i="3"/>
  <c r="O32" i="3"/>
  <c r="P31" i="3"/>
  <c r="Q31" i="3"/>
  <c r="R31" i="3"/>
  <c r="S31" i="3"/>
  <c r="T31" i="3"/>
  <c r="U31" i="3"/>
  <c r="V31" i="3"/>
  <c r="W31" i="3"/>
  <c r="X31" i="3"/>
  <c r="Y31" i="3"/>
  <c r="Z31" i="3"/>
  <c r="O31" i="3"/>
  <c r="P30" i="3"/>
  <c r="Q30" i="3"/>
  <c r="R30" i="3"/>
  <c r="S30" i="3"/>
  <c r="T30" i="3"/>
  <c r="U30" i="3"/>
  <c r="V30" i="3"/>
  <c r="W30" i="3"/>
  <c r="X30" i="3"/>
  <c r="Y30" i="3"/>
  <c r="Z30" i="3"/>
  <c r="O30" i="3"/>
  <c r="Q27" i="3"/>
  <c r="R27" i="3"/>
  <c r="S27" i="3"/>
  <c r="T27" i="3"/>
  <c r="U27" i="3"/>
  <c r="V27" i="3"/>
  <c r="W27" i="3"/>
  <c r="X27" i="3"/>
  <c r="Y27" i="3"/>
  <c r="Z27" i="3"/>
  <c r="P27" i="3"/>
  <c r="O27" i="3"/>
  <c r="P26" i="3"/>
  <c r="Q26" i="3"/>
  <c r="R26" i="3"/>
  <c r="S26" i="3"/>
  <c r="T26" i="3"/>
  <c r="U26" i="3"/>
  <c r="V26" i="3"/>
  <c r="W26" i="3"/>
  <c r="X26" i="3"/>
  <c r="Y26" i="3"/>
  <c r="Z26" i="3"/>
  <c r="O26" i="3"/>
  <c r="P25" i="3"/>
  <c r="Q25" i="3"/>
  <c r="R25" i="3"/>
  <c r="S25" i="3"/>
  <c r="T25" i="3"/>
  <c r="U25" i="3"/>
  <c r="V25" i="3"/>
  <c r="W25" i="3"/>
  <c r="X25" i="3"/>
  <c r="Y25" i="3"/>
  <c r="Z25" i="3"/>
  <c r="O25" i="3"/>
  <c r="P24" i="3"/>
  <c r="Q24" i="3"/>
  <c r="R24" i="3"/>
  <c r="S24" i="3"/>
  <c r="T24" i="3"/>
  <c r="U24" i="3"/>
  <c r="V24" i="3"/>
  <c r="W24" i="3"/>
  <c r="X24" i="3"/>
  <c r="Y24" i="3"/>
  <c r="Z24" i="3"/>
  <c r="O24" i="3"/>
  <c r="P23" i="3"/>
  <c r="Q23" i="3"/>
  <c r="R23" i="3"/>
  <c r="S23" i="3"/>
  <c r="T23" i="3"/>
  <c r="U23" i="3"/>
  <c r="V23" i="3"/>
  <c r="W23" i="3"/>
  <c r="X23" i="3"/>
  <c r="Y23" i="3"/>
  <c r="Z23" i="3"/>
  <c r="F30" i="3"/>
  <c r="G30" i="3"/>
  <c r="H30" i="3"/>
  <c r="I30" i="3"/>
  <c r="J30" i="3"/>
  <c r="K30" i="3"/>
  <c r="L30" i="3"/>
  <c r="M30" i="3"/>
  <c r="E30" i="3"/>
  <c r="C26" i="3"/>
  <c r="D26" i="3"/>
  <c r="E26" i="3"/>
  <c r="F26" i="3"/>
  <c r="G26" i="3"/>
  <c r="H26" i="3"/>
  <c r="I26" i="3"/>
  <c r="J26" i="3"/>
  <c r="K26" i="3"/>
  <c r="L26" i="3"/>
  <c r="M26" i="3"/>
  <c r="B26" i="3"/>
  <c r="C25" i="3"/>
  <c r="D25" i="3"/>
  <c r="E25" i="3"/>
  <c r="F25" i="3"/>
  <c r="G25" i="3"/>
  <c r="H25" i="3"/>
  <c r="I25" i="3"/>
  <c r="J25" i="3"/>
  <c r="K25" i="3"/>
  <c r="L25" i="3"/>
  <c r="M25" i="3"/>
  <c r="B25" i="3"/>
  <c r="F32" i="3"/>
  <c r="G32" i="3"/>
  <c r="H32" i="3"/>
  <c r="I32" i="3"/>
  <c r="J32" i="3"/>
  <c r="K32" i="3"/>
  <c r="L32" i="3"/>
  <c r="M32" i="3"/>
  <c r="E32" i="3"/>
  <c r="F31" i="3"/>
  <c r="G31" i="3"/>
  <c r="H31" i="3"/>
  <c r="I31" i="3"/>
  <c r="J31" i="3"/>
  <c r="K31" i="3"/>
  <c r="L31" i="3"/>
  <c r="M31" i="3"/>
  <c r="E31" i="3"/>
  <c r="G24" i="3"/>
  <c r="H24" i="3"/>
  <c r="I24" i="3"/>
  <c r="J24" i="3"/>
  <c r="K24" i="3"/>
  <c r="L24" i="3"/>
  <c r="M24" i="3"/>
  <c r="F24" i="3"/>
  <c r="G23" i="3"/>
  <c r="H23" i="3"/>
  <c r="I23" i="3"/>
  <c r="J23" i="3"/>
  <c r="K23" i="3"/>
  <c r="L23" i="3"/>
  <c r="M23" i="3"/>
  <c r="F23" i="3"/>
  <c r="AE16" i="3" l="1"/>
  <c r="AF16" i="3"/>
  <c r="E19" i="3"/>
  <c r="C19" i="3"/>
  <c r="P19" i="3"/>
  <c r="D19" i="3"/>
  <c r="B19" i="3"/>
  <c r="B34" i="3" s="1"/>
  <c r="S20" i="2"/>
  <c r="R19" i="3"/>
  <c r="Q19" i="3"/>
  <c r="C34" i="3"/>
  <c r="AB5" i="2"/>
  <c r="E34" i="3"/>
  <c r="N5" i="2"/>
  <c r="AP5" i="2"/>
  <c r="B36" i="3" l="1"/>
  <c r="C36" i="3" s="1"/>
  <c r="T20" i="2"/>
  <c r="S19" i="3"/>
  <c r="B29" i="1"/>
  <c r="U20" i="2" l="1"/>
  <c r="T19" i="3"/>
  <c r="AO41" i="2"/>
  <c r="AN41" i="2"/>
  <c r="AM41" i="2"/>
  <c r="AL41" i="2"/>
  <c r="AK41" i="2"/>
  <c r="AJ41" i="2"/>
  <c r="AI41" i="2"/>
  <c r="AH41" i="2"/>
  <c r="AG41" i="2"/>
  <c r="AF41" i="2"/>
  <c r="AE41" i="2"/>
  <c r="AD41" i="2"/>
  <c r="AF49" i="1"/>
  <c r="AF48" i="1"/>
  <c r="AF47" i="1"/>
  <c r="AF46" i="1"/>
  <c r="AF45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F31" i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F30" i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F29" i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F28" i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F27" i="1"/>
  <c r="AG23" i="1"/>
  <c r="AH23" i="1" s="1"/>
  <c r="AG22" i="1"/>
  <c r="AH22" i="1" s="1"/>
  <c r="AG21" i="1"/>
  <c r="AH21" i="1" s="1"/>
  <c r="AG20" i="1"/>
  <c r="AG46" i="1" s="1"/>
  <c r="AG19" i="1"/>
  <c r="AH19" i="1" s="1"/>
  <c r="Q41" i="2"/>
  <c r="R41" i="2"/>
  <c r="S41" i="2"/>
  <c r="T41" i="2"/>
  <c r="U41" i="2"/>
  <c r="V41" i="2"/>
  <c r="W41" i="2"/>
  <c r="X41" i="2"/>
  <c r="Y41" i="2"/>
  <c r="Z41" i="2"/>
  <c r="AA41" i="2"/>
  <c r="P41" i="2"/>
  <c r="T36" i="1"/>
  <c r="U36" i="1"/>
  <c r="V36" i="1"/>
  <c r="W36" i="1"/>
  <c r="X36" i="1"/>
  <c r="Y36" i="1"/>
  <c r="Z36" i="1"/>
  <c r="AA36" i="1"/>
  <c r="AB36" i="1"/>
  <c r="S36" i="1"/>
  <c r="R36" i="1"/>
  <c r="Q36" i="1"/>
  <c r="T23" i="1"/>
  <c r="U23" i="1" s="1"/>
  <c r="V23" i="1" s="1"/>
  <c r="W23" i="1" s="1"/>
  <c r="X23" i="1" s="1"/>
  <c r="Y23" i="1" s="1"/>
  <c r="Z23" i="1" s="1"/>
  <c r="AA23" i="1" s="1"/>
  <c r="AB23" i="1" s="1"/>
  <c r="S23" i="1"/>
  <c r="R23" i="1"/>
  <c r="R49" i="1"/>
  <c r="T46" i="1"/>
  <c r="AB46" i="1"/>
  <c r="Q47" i="1"/>
  <c r="Q48" i="1"/>
  <c r="Q49" i="1"/>
  <c r="Q46" i="1"/>
  <c r="U45" i="1"/>
  <c r="R45" i="1"/>
  <c r="Q45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R35" i="1"/>
  <c r="S35" i="1"/>
  <c r="T35" i="1"/>
  <c r="U35" i="1"/>
  <c r="V35" i="1"/>
  <c r="W35" i="1"/>
  <c r="X35" i="1"/>
  <c r="Y35" i="1"/>
  <c r="Z35" i="1"/>
  <c r="AA35" i="1"/>
  <c r="AB35" i="1"/>
  <c r="Q35" i="1"/>
  <c r="Q34" i="1"/>
  <c r="Q33" i="1"/>
  <c r="T32" i="1"/>
  <c r="U32" i="1"/>
  <c r="V32" i="1"/>
  <c r="W32" i="1"/>
  <c r="X32" i="1"/>
  <c r="Y32" i="1"/>
  <c r="Z32" i="1"/>
  <c r="AA32" i="1"/>
  <c r="AB32" i="1"/>
  <c r="S32" i="1"/>
  <c r="R32" i="1"/>
  <c r="Q32" i="1"/>
  <c r="Q31" i="1"/>
  <c r="Q30" i="1"/>
  <c r="Q29" i="1"/>
  <c r="Q28" i="1"/>
  <c r="Q27" i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B48" i="1" s="1"/>
  <c r="S20" i="1"/>
  <c r="T20" i="1" s="1"/>
  <c r="U20" i="1" s="1"/>
  <c r="V20" i="1" s="1"/>
  <c r="W20" i="1" s="1"/>
  <c r="X20" i="1" s="1"/>
  <c r="Y20" i="1" s="1"/>
  <c r="Z20" i="1" s="1"/>
  <c r="AA20" i="1" s="1"/>
  <c r="AB20" i="1" s="1"/>
  <c r="S19" i="1"/>
  <c r="T19" i="1" s="1"/>
  <c r="U19" i="1" s="1"/>
  <c r="V19" i="1" s="1"/>
  <c r="W19" i="1" s="1"/>
  <c r="X19" i="1" s="1"/>
  <c r="Y19" i="1" s="1"/>
  <c r="Z19" i="1" s="1"/>
  <c r="AA19" i="1" s="1"/>
  <c r="AB19" i="1" s="1"/>
  <c r="AB45" i="1" s="1"/>
  <c r="R19" i="1"/>
  <c r="R20" i="1"/>
  <c r="R46" i="1" s="1"/>
  <c r="R21" i="1"/>
  <c r="S21" i="1" s="1"/>
  <c r="R22" i="1"/>
  <c r="R48" i="1" s="1"/>
  <c r="E17" i="1"/>
  <c r="F17" i="1" s="1"/>
  <c r="G17" i="1" s="1"/>
  <c r="H17" i="1" s="1"/>
  <c r="I17" i="1" s="1"/>
  <c r="J17" i="1" s="1"/>
  <c r="K17" i="1" s="1"/>
  <c r="L17" i="1" s="1"/>
  <c r="M17" i="1" s="1"/>
  <c r="Q17" i="1" s="1"/>
  <c r="E18" i="1"/>
  <c r="F18" i="1" s="1"/>
  <c r="G18" i="1" s="1"/>
  <c r="H18" i="1" s="1"/>
  <c r="I18" i="1" s="1"/>
  <c r="J18" i="1" s="1"/>
  <c r="K18" i="1" s="1"/>
  <c r="L18" i="1" s="1"/>
  <c r="M18" i="1" s="1"/>
  <c r="Q18" i="1" s="1"/>
  <c r="D17" i="1"/>
  <c r="D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Q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Q16" i="1" s="1"/>
  <c r="C17" i="1"/>
  <c r="C18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B21" i="1"/>
  <c r="V20" i="2" l="1"/>
  <c r="U19" i="3"/>
  <c r="AB41" i="2"/>
  <c r="R15" i="1"/>
  <c r="Q41" i="1"/>
  <c r="T21" i="1"/>
  <c r="S47" i="1"/>
  <c r="Q44" i="1"/>
  <c r="R18" i="1"/>
  <c r="Q42" i="1"/>
  <c r="R16" i="1"/>
  <c r="M14" i="1"/>
  <c r="Q14" i="1" s="1"/>
  <c r="L29" i="1"/>
  <c r="Q43" i="1"/>
  <c r="R17" i="1"/>
  <c r="Y48" i="1"/>
  <c r="T45" i="1"/>
  <c r="AA46" i="1"/>
  <c r="S46" i="1"/>
  <c r="X48" i="1"/>
  <c r="AA45" i="1"/>
  <c r="S45" i="1"/>
  <c r="Z46" i="1"/>
  <c r="W48" i="1"/>
  <c r="Z45" i="1"/>
  <c r="Y46" i="1"/>
  <c r="V48" i="1"/>
  <c r="Y45" i="1"/>
  <c r="X46" i="1"/>
  <c r="R47" i="1"/>
  <c r="U48" i="1"/>
  <c r="X45" i="1"/>
  <c r="W46" i="1"/>
  <c r="T48" i="1"/>
  <c r="W45" i="1"/>
  <c r="V46" i="1"/>
  <c r="AA48" i="1"/>
  <c r="S48" i="1"/>
  <c r="V45" i="1"/>
  <c r="U46" i="1"/>
  <c r="Z48" i="1"/>
  <c r="AF37" i="1"/>
  <c r="AG21" i="2" s="1"/>
  <c r="AF21" i="3" s="1"/>
  <c r="AP41" i="2"/>
  <c r="AI21" i="1"/>
  <c r="AH47" i="1"/>
  <c r="AH48" i="1"/>
  <c r="AI22" i="1"/>
  <c r="AI19" i="1"/>
  <c r="AH45" i="1"/>
  <c r="AI23" i="1"/>
  <c r="AH49" i="1"/>
  <c r="AH20" i="1"/>
  <c r="AG27" i="1"/>
  <c r="AG45" i="1"/>
  <c r="AG47" i="1"/>
  <c r="AG49" i="1"/>
  <c r="AG48" i="1"/>
  <c r="Q37" i="1"/>
  <c r="S21" i="2" s="1"/>
  <c r="S21" i="3" s="1"/>
  <c r="V19" i="3" l="1"/>
  <c r="W20" i="2"/>
  <c r="R44" i="1"/>
  <c r="S18" i="1"/>
  <c r="S16" i="1"/>
  <c r="R42" i="1"/>
  <c r="S17" i="1"/>
  <c r="R43" i="1"/>
  <c r="U21" i="1"/>
  <c r="T47" i="1"/>
  <c r="Q40" i="1"/>
  <c r="Q50" i="1" s="1"/>
  <c r="S16" i="2" s="1"/>
  <c r="R14" i="1"/>
  <c r="Q24" i="1"/>
  <c r="S15" i="1"/>
  <c r="R41" i="1"/>
  <c r="AH27" i="1"/>
  <c r="AG37" i="1"/>
  <c r="AH21" i="2" s="1"/>
  <c r="AG21" i="3" s="1"/>
  <c r="AH46" i="1"/>
  <c r="AI20" i="1"/>
  <c r="AJ19" i="1"/>
  <c r="AI45" i="1"/>
  <c r="AI48" i="1"/>
  <c r="AJ22" i="1"/>
  <c r="AJ23" i="1"/>
  <c r="AI49" i="1"/>
  <c r="AJ21" i="1"/>
  <c r="AI47" i="1"/>
  <c r="S49" i="1"/>
  <c r="T49" i="1"/>
  <c r="S11" i="2" l="1"/>
  <c r="S10" i="2"/>
  <c r="T10" i="3" s="1"/>
  <c r="S12" i="2"/>
  <c r="T12" i="3" s="1"/>
  <c r="X20" i="2"/>
  <c r="W19" i="3"/>
  <c r="S22" i="2"/>
  <c r="S22" i="3" s="1"/>
  <c r="S34" i="3" s="1"/>
  <c r="T11" i="3"/>
  <c r="T9" i="3"/>
  <c r="T8" i="3"/>
  <c r="T7" i="3"/>
  <c r="V21" i="1"/>
  <c r="U47" i="1"/>
  <c r="S43" i="1"/>
  <c r="T17" i="1"/>
  <c r="T15" i="1"/>
  <c r="S41" i="1"/>
  <c r="S42" i="1"/>
  <c r="T16" i="1"/>
  <c r="S14" i="1"/>
  <c r="R40" i="1"/>
  <c r="R50" i="1" s="1"/>
  <c r="T16" i="2" s="1"/>
  <c r="R24" i="1"/>
  <c r="S44" i="1"/>
  <c r="T18" i="1"/>
  <c r="AK21" i="1"/>
  <c r="AJ47" i="1"/>
  <c r="AI46" i="1"/>
  <c r="AJ20" i="1"/>
  <c r="AI27" i="1"/>
  <c r="AH37" i="1"/>
  <c r="AI21" i="2" s="1"/>
  <c r="AH21" i="3" s="1"/>
  <c r="AJ48" i="1"/>
  <c r="AK22" i="1"/>
  <c r="AJ45" i="1"/>
  <c r="AK19" i="1"/>
  <c r="AK23" i="1"/>
  <c r="AJ49" i="1"/>
  <c r="U49" i="1"/>
  <c r="T16" i="3" l="1"/>
  <c r="T11" i="2"/>
  <c r="T10" i="2"/>
  <c r="U10" i="3" s="1"/>
  <c r="T12" i="2"/>
  <c r="Y20" i="2"/>
  <c r="X19" i="3"/>
  <c r="S23" i="2"/>
  <c r="S43" i="2" s="1"/>
  <c r="S45" i="2" s="1"/>
  <c r="S56" i="2" s="1"/>
  <c r="U12" i="3"/>
  <c r="U11" i="3"/>
  <c r="U9" i="3"/>
  <c r="U8" i="3"/>
  <c r="U7" i="3"/>
  <c r="T22" i="2"/>
  <c r="T22" i="3" s="1"/>
  <c r="T42" i="1"/>
  <c r="U16" i="1"/>
  <c r="T14" i="1"/>
  <c r="S40" i="1"/>
  <c r="S50" i="1" s="1"/>
  <c r="U16" i="2" s="1"/>
  <c r="S24" i="1"/>
  <c r="U18" i="1"/>
  <c r="T44" i="1"/>
  <c r="U15" i="1"/>
  <c r="T41" i="1"/>
  <c r="U17" i="1"/>
  <c r="T43" i="1"/>
  <c r="W21" i="1"/>
  <c r="V47" i="1"/>
  <c r="AJ27" i="1"/>
  <c r="AI37" i="1"/>
  <c r="AJ21" i="2" s="1"/>
  <c r="AI21" i="3" s="1"/>
  <c r="AJ46" i="1"/>
  <c r="AK20" i="1"/>
  <c r="AL23" i="1"/>
  <c r="AK49" i="1"/>
  <c r="AK45" i="1"/>
  <c r="AL19" i="1"/>
  <c r="AL22" i="1"/>
  <c r="AK48" i="1"/>
  <c r="AK47" i="1"/>
  <c r="AL21" i="1"/>
  <c r="V49" i="1"/>
  <c r="U16" i="3" l="1"/>
  <c r="S25" i="2"/>
  <c r="S27" i="2" s="1"/>
  <c r="U11" i="2"/>
  <c r="U10" i="2"/>
  <c r="V10" i="3" s="1"/>
  <c r="U12" i="2"/>
  <c r="V12" i="3" s="1"/>
  <c r="Y19" i="3"/>
  <c r="Z20" i="2"/>
  <c r="V11" i="3"/>
  <c r="V8" i="3"/>
  <c r="V9" i="3"/>
  <c r="V7" i="3"/>
  <c r="V17" i="1"/>
  <c r="U43" i="1"/>
  <c r="U42" i="1"/>
  <c r="V16" i="1"/>
  <c r="V15" i="1"/>
  <c r="U41" i="1"/>
  <c r="U44" i="1"/>
  <c r="V18" i="1"/>
  <c r="U22" i="2"/>
  <c r="U22" i="3" s="1"/>
  <c r="U14" i="1"/>
  <c r="T40" i="1"/>
  <c r="T50" i="1" s="1"/>
  <c r="V16" i="2" s="1"/>
  <c r="T24" i="1"/>
  <c r="X21" i="1"/>
  <c r="W47" i="1"/>
  <c r="AL47" i="1"/>
  <c r="AM21" i="1"/>
  <c r="AM22" i="1"/>
  <c r="AL48" i="1"/>
  <c r="AL45" i="1"/>
  <c r="AM19" i="1"/>
  <c r="AL20" i="1"/>
  <c r="AK46" i="1"/>
  <c r="AM23" i="1"/>
  <c r="AL49" i="1"/>
  <c r="AK27" i="1"/>
  <c r="AJ37" i="1"/>
  <c r="AK21" i="2" s="1"/>
  <c r="AJ21" i="3" s="1"/>
  <c r="W49" i="1"/>
  <c r="V16" i="3" l="1"/>
  <c r="V11" i="2"/>
  <c r="V10" i="2"/>
  <c r="W10" i="3" s="1"/>
  <c r="V12" i="2"/>
  <c r="W12" i="3" s="1"/>
  <c r="Z19" i="3"/>
  <c r="AA20" i="2"/>
  <c r="W11" i="3"/>
  <c r="W9" i="3"/>
  <c r="W8" i="3"/>
  <c r="W7" i="3"/>
  <c r="Y21" i="1"/>
  <c r="X47" i="1"/>
  <c r="W15" i="1"/>
  <c r="V41" i="1"/>
  <c r="V22" i="2"/>
  <c r="V22" i="3" s="1"/>
  <c r="V14" i="1"/>
  <c r="U40" i="1"/>
  <c r="U50" i="1" s="1"/>
  <c r="W16" i="2" s="1"/>
  <c r="U24" i="1"/>
  <c r="W16" i="1"/>
  <c r="V42" i="1"/>
  <c r="W18" i="1"/>
  <c r="V44" i="1"/>
  <c r="W17" i="1"/>
  <c r="V43" i="1"/>
  <c r="AM45" i="1"/>
  <c r="AN19" i="1"/>
  <c r="AN22" i="1"/>
  <c r="AM48" i="1"/>
  <c r="AM20" i="1"/>
  <c r="AL46" i="1"/>
  <c r="AL27" i="1"/>
  <c r="AK37" i="1"/>
  <c r="AL21" i="2" s="1"/>
  <c r="AK21" i="3" s="1"/>
  <c r="AM49" i="1"/>
  <c r="AN23" i="1"/>
  <c r="AM47" i="1"/>
  <c r="AN21" i="1"/>
  <c r="X49" i="1"/>
  <c r="W16" i="3" l="1"/>
  <c r="W11" i="2"/>
  <c r="W10" i="2"/>
  <c r="X10" i="3" s="1"/>
  <c r="W12" i="2"/>
  <c r="X12" i="3" s="1"/>
  <c r="AB19" i="3"/>
  <c r="AD20" i="2"/>
  <c r="X11" i="3"/>
  <c r="X9" i="3"/>
  <c r="X8" i="3"/>
  <c r="X7" i="3"/>
  <c r="W43" i="1"/>
  <c r="X17" i="1"/>
  <c r="W14" i="1"/>
  <c r="V40" i="1"/>
  <c r="V50" i="1" s="1"/>
  <c r="V24" i="1"/>
  <c r="W44" i="1"/>
  <c r="X18" i="1"/>
  <c r="W41" i="1"/>
  <c r="X15" i="1"/>
  <c r="W42" i="1"/>
  <c r="X16" i="1"/>
  <c r="W22" i="2"/>
  <c r="W22" i="3" s="1"/>
  <c r="Z21" i="1"/>
  <c r="Y47" i="1"/>
  <c r="AN47" i="1"/>
  <c r="AO21" i="1"/>
  <c r="AN20" i="1"/>
  <c r="AM46" i="1"/>
  <c r="AO19" i="1"/>
  <c r="AN45" i="1"/>
  <c r="AO22" i="1"/>
  <c r="AN48" i="1"/>
  <c r="AN49" i="1"/>
  <c r="AO23" i="1"/>
  <c r="AM27" i="1"/>
  <c r="AL37" i="1"/>
  <c r="AM21" i="2" s="1"/>
  <c r="AL21" i="3" s="1"/>
  <c r="Y49" i="1"/>
  <c r="X16" i="3" l="1"/>
  <c r="AC19" i="3"/>
  <c r="AE20" i="2"/>
  <c r="Y11" i="3"/>
  <c r="Y7" i="3"/>
  <c r="Y12" i="3"/>
  <c r="X8" i="2"/>
  <c r="Y8" i="3" s="1"/>
  <c r="Y10" i="3"/>
  <c r="Y9" i="3"/>
  <c r="X44" i="1"/>
  <c r="Y18" i="1"/>
  <c r="X22" i="3"/>
  <c r="Y16" i="1"/>
  <c r="X42" i="1"/>
  <c r="X14" i="1"/>
  <c r="W40" i="1"/>
  <c r="W50" i="1" s="1"/>
  <c r="W24" i="1"/>
  <c r="X41" i="1"/>
  <c r="Y15" i="1"/>
  <c r="X43" i="1"/>
  <c r="Y17" i="1"/>
  <c r="AA21" i="1"/>
  <c r="Z47" i="1"/>
  <c r="AP21" i="1"/>
  <c r="AO47" i="1"/>
  <c r="AP23" i="1"/>
  <c r="AO49" i="1"/>
  <c r="AP22" i="1"/>
  <c r="AO48" i="1"/>
  <c r="AO20" i="1"/>
  <c r="AN46" i="1"/>
  <c r="AM37" i="1"/>
  <c r="AN21" i="2" s="1"/>
  <c r="AM21" i="3" s="1"/>
  <c r="AN27" i="1"/>
  <c r="AP19" i="1"/>
  <c r="AO45" i="1"/>
  <c r="Z49" i="1"/>
  <c r="Y16" i="3" l="1"/>
  <c r="AD19" i="3"/>
  <c r="AF20" i="2"/>
  <c r="Z11" i="3"/>
  <c r="Z7" i="3"/>
  <c r="Z10" i="3"/>
  <c r="Z9" i="3"/>
  <c r="Z8" i="3"/>
  <c r="Z12" i="3"/>
  <c r="Y14" i="1"/>
  <c r="X40" i="1"/>
  <c r="X50" i="1" s="1"/>
  <c r="X24" i="1"/>
  <c r="AB21" i="1"/>
  <c r="AB47" i="1" s="1"/>
  <c r="AA47" i="1"/>
  <c r="Y43" i="1"/>
  <c r="Z17" i="1"/>
  <c r="Z16" i="1"/>
  <c r="Y42" i="1"/>
  <c r="Z15" i="1"/>
  <c r="Y41" i="1"/>
  <c r="Y44" i="1"/>
  <c r="Z18" i="1"/>
  <c r="Y22" i="2"/>
  <c r="Y22" i="3" s="1"/>
  <c r="AP48" i="1"/>
  <c r="AQ22" i="1"/>
  <c r="AQ48" i="1" s="1"/>
  <c r="AQ19" i="1"/>
  <c r="AQ45" i="1" s="1"/>
  <c r="AP45" i="1"/>
  <c r="AQ23" i="1"/>
  <c r="AQ49" i="1" s="1"/>
  <c r="AP49" i="1"/>
  <c r="AN37" i="1"/>
  <c r="AO21" i="2" s="1"/>
  <c r="AO27" i="1"/>
  <c r="AQ21" i="1"/>
  <c r="AQ47" i="1" s="1"/>
  <c r="AP47" i="1"/>
  <c r="AO46" i="1"/>
  <c r="AP20" i="1"/>
  <c r="AA49" i="1"/>
  <c r="Z16" i="3" l="1"/>
  <c r="AG20" i="2"/>
  <c r="AE19" i="3"/>
  <c r="AB9" i="3"/>
  <c r="AB8" i="3"/>
  <c r="AB7" i="3"/>
  <c r="AB16" i="3" s="1"/>
  <c r="AA16" i="1"/>
  <c r="Z42" i="1"/>
  <c r="AA17" i="1"/>
  <c r="Z43" i="1"/>
  <c r="Z44" i="1"/>
  <c r="AA18" i="1"/>
  <c r="AA15" i="1"/>
  <c r="Z41" i="1"/>
  <c r="Z22" i="2"/>
  <c r="Z22" i="3" s="1"/>
  <c r="Z14" i="1"/>
  <c r="Y40" i="1"/>
  <c r="Y50" i="1" s="1"/>
  <c r="Y24" i="1"/>
  <c r="AP27" i="1"/>
  <c r="AO37" i="1"/>
  <c r="AP46" i="1"/>
  <c r="AQ20" i="1"/>
  <c r="AQ46" i="1" s="1"/>
  <c r="AB49" i="1"/>
  <c r="AH20" i="2" l="1"/>
  <c r="AF19" i="3"/>
  <c r="AC9" i="3"/>
  <c r="AC8" i="3"/>
  <c r="AC7" i="3"/>
  <c r="AC16" i="3" s="1"/>
  <c r="AB18" i="1"/>
  <c r="AA44" i="1"/>
  <c r="AA22" i="2"/>
  <c r="AB22" i="3" s="1"/>
  <c r="AA14" i="1"/>
  <c r="Z40" i="1"/>
  <c r="Z50" i="1" s="1"/>
  <c r="Z24" i="1"/>
  <c r="AA43" i="1"/>
  <c r="AB17" i="1"/>
  <c r="AB15" i="1"/>
  <c r="AA41" i="1"/>
  <c r="AA42" i="1"/>
  <c r="AB16" i="1"/>
  <c r="AQ27" i="1"/>
  <c r="AQ37" i="1" s="1"/>
  <c r="AP37" i="1"/>
  <c r="AG19" i="3" l="1"/>
  <c r="AI20" i="2"/>
  <c r="AD8" i="2"/>
  <c r="AD8" i="3" s="1"/>
  <c r="AD7" i="3"/>
  <c r="AD12" i="3"/>
  <c r="AD11" i="3"/>
  <c r="AD9" i="3"/>
  <c r="AD10" i="3"/>
  <c r="AF16" i="1"/>
  <c r="AB42" i="1"/>
  <c r="AD22" i="2"/>
  <c r="AC22" i="3" s="1"/>
  <c r="AB14" i="1"/>
  <c r="AA40" i="1"/>
  <c r="AA50" i="1" s="1"/>
  <c r="AA24" i="1"/>
  <c r="AF15" i="1"/>
  <c r="AB41" i="1"/>
  <c r="AB43" i="1"/>
  <c r="AF17" i="1"/>
  <c r="AB44" i="1"/>
  <c r="AF18" i="1"/>
  <c r="AD16" i="3" l="1"/>
  <c r="AJ20" i="2"/>
  <c r="AH19" i="3"/>
  <c r="AF44" i="1"/>
  <c r="AG18" i="1"/>
  <c r="AE22" i="2"/>
  <c r="AD22" i="3" s="1"/>
  <c r="AB40" i="1"/>
  <c r="AB50" i="1" s="1"/>
  <c r="AF14" i="1"/>
  <c r="AB24" i="1"/>
  <c r="AG17" i="1"/>
  <c r="AF43" i="1"/>
  <c r="AG15" i="1"/>
  <c r="AF41" i="1"/>
  <c r="AF42" i="1"/>
  <c r="AG16" i="1"/>
  <c r="Q9" i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R30" i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R27" i="1"/>
  <c r="AI19" i="3" l="1"/>
  <c r="AK20" i="2"/>
  <c r="AF22" i="2"/>
  <c r="AE22" i="3" s="1"/>
  <c r="AH17" i="1"/>
  <c r="AG43" i="1"/>
  <c r="AF40" i="1"/>
  <c r="AF50" i="1" s="1"/>
  <c r="AF24" i="1"/>
  <c r="AG14" i="1"/>
  <c r="R37" i="1"/>
  <c r="T21" i="2" s="1"/>
  <c r="AH15" i="1"/>
  <c r="AG41" i="1"/>
  <c r="AG44" i="1"/>
  <c r="AH18" i="1"/>
  <c r="AG42" i="1"/>
  <c r="AH16" i="1"/>
  <c r="S27" i="1"/>
  <c r="S37" i="1" s="1"/>
  <c r="U21" i="2" s="1"/>
  <c r="B25" i="2"/>
  <c r="C25" i="2"/>
  <c r="D25" i="2"/>
  <c r="C43" i="2"/>
  <c r="C45" i="2" s="1"/>
  <c r="C56" i="2" s="1"/>
  <c r="D41" i="2"/>
  <c r="D43" i="2" s="1"/>
  <c r="D45" i="2" s="1"/>
  <c r="D56" i="2" s="1"/>
  <c r="E41" i="2"/>
  <c r="F41" i="2"/>
  <c r="G41" i="2"/>
  <c r="H41" i="2"/>
  <c r="I41" i="2"/>
  <c r="J41" i="2"/>
  <c r="K41" i="2"/>
  <c r="L41" i="2"/>
  <c r="M41" i="2"/>
  <c r="B56" i="2"/>
  <c r="B19" i="1"/>
  <c r="E20" i="2" s="1"/>
  <c r="B33" i="1"/>
  <c r="B32" i="1"/>
  <c r="C31" i="1"/>
  <c r="B31" i="1"/>
  <c r="C30" i="1"/>
  <c r="B30" i="1"/>
  <c r="C29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2" i="1"/>
  <c r="C21" i="1"/>
  <c r="B9" i="1"/>
  <c r="F20" i="3" l="1"/>
  <c r="F19" i="3"/>
  <c r="AJ19" i="3"/>
  <c r="AL20" i="2"/>
  <c r="T23" i="2"/>
  <c r="T43" i="2" s="1"/>
  <c r="T45" i="2" s="1"/>
  <c r="T56" i="2" s="1"/>
  <c r="T21" i="3"/>
  <c r="U23" i="2"/>
  <c r="U43" i="2" s="1"/>
  <c r="U45" i="2" s="1"/>
  <c r="U56" i="2" s="1"/>
  <c r="U21" i="3"/>
  <c r="AG8" i="3"/>
  <c r="AG7" i="3"/>
  <c r="AG10" i="3"/>
  <c r="AG12" i="3"/>
  <c r="AG9" i="3"/>
  <c r="AG11" i="3"/>
  <c r="AG40" i="1"/>
  <c r="AG50" i="1" s="1"/>
  <c r="AG24" i="1"/>
  <c r="AH14" i="1"/>
  <c r="AH42" i="1"/>
  <c r="AI16" i="1"/>
  <c r="B26" i="1"/>
  <c r="E21" i="2" s="1"/>
  <c r="F21" i="3" s="1"/>
  <c r="AG22" i="2"/>
  <c r="AH44" i="1"/>
  <c r="AI18" i="1"/>
  <c r="AI17" i="1"/>
  <c r="AH43" i="1"/>
  <c r="AI15" i="1"/>
  <c r="AH41" i="1"/>
  <c r="C33" i="1"/>
  <c r="C19" i="1"/>
  <c r="F20" i="2" s="1"/>
  <c r="C32" i="1"/>
  <c r="C34" i="1" s="1"/>
  <c r="F16" i="2" s="1"/>
  <c r="B34" i="1"/>
  <c r="E16" i="2" s="1"/>
  <c r="T27" i="1"/>
  <c r="T37" i="1" s="1"/>
  <c r="V21" i="2" s="1"/>
  <c r="N41" i="2"/>
  <c r="D21" i="1"/>
  <c r="D29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AG16" i="3" l="1"/>
  <c r="F11" i="2"/>
  <c r="F12" i="2"/>
  <c r="F10" i="2"/>
  <c r="G20" i="3"/>
  <c r="G19" i="3"/>
  <c r="E10" i="2"/>
  <c r="G10" i="3" s="1"/>
  <c r="E22" i="2"/>
  <c r="E11" i="2"/>
  <c r="F11" i="3" s="1"/>
  <c r="F16" i="3" s="1"/>
  <c r="E12" i="2"/>
  <c r="AM20" i="2"/>
  <c r="AK19" i="3"/>
  <c r="AG23" i="2"/>
  <c r="AG43" i="2" s="1"/>
  <c r="AG45" i="2" s="1"/>
  <c r="AG56" i="2" s="1"/>
  <c r="AF22" i="3"/>
  <c r="AF34" i="3" s="1"/>
  <c r="T34" i="3"/>
  <c r="U34" i="3"/>
  <c r="U25" i="2"/>
  <c r="U27" i="2" s="1"/>
  <c r="T25" i="2"/>
  <c r="T27" i="2" s="1"/>
  <c r="F22" i="2"/>
  <c r="G22" i="3" s="1"/>
  <c r="I12" i="3"/>
  <c r="G11" i="3"/>
  <c r="H10" i="3"/>
  <c r="H9" i="3"/>
  <c r="I8" i="3"/>
  <c r="H7" i="3"/>
  <c r="AH11" i="3"/>
  <c r="AH8" i="3"/>
  <c r="AH10" i="3"/>
  <c r="AH7" i="3"/>
  <c r="AH12" i="3"/>
  <c r="AH9" i="3"/>
  <c r="H12" i="3"/>
  <c r="G9" i="3"/>
  <c r="G7" i="3"/>
  <c r="H8" i="3"/>
  <c r="V23" i="2"/>
  <c r="V43" i="2" s="1"/>
  <c r="V45" i="2" s="1"/>
  <c r="V56" i="2" s="1"/>
  <c r="V21" i="3"/>
  <c r="V34" i="3" s="1"/>
  <c r="AH40" i="1"/>
  <c r="AH50" i="1" s="1"/>
  <c r="AH24" i="1"/>
  <c r="AI14" i="1"/>
  <c r="AH22" i="2"/>
  <c r="AI43" i="1"/>
  <c r="AJ17" i="1"/>
  <c r="C26" i="1"/>
  <c r="F21" i="2" s="1"/>
  <c r="AI41" i="1"/>
  <c r="AJ15" i="1"/>
  <c r="AJ18" i="1"/>
  <c r="AI44" i="1"/>
  <c r="AI42" i="1"/>
  <c r="AJ16" i="1"/>
  <c r="D31" i="1"/>
  <c r="D30" i="1"/>
  <c r="D19" i="1"/>
  <c r="G20" i="2" s="1"/>
  <c r="U27" i="1"/>
  <c r="U37" i="1" s="1"/>
  <c r="W21" i="2" s="1"/>
  <c r="D26" i="1"/>
  <c r="G21" i="2" s="1"/>
  <c r="H21" i="3" s="1"/>
  <c r="E21" i="1"/>
  <c r="D32" i="1"/>
  <c r="D33" i="1"/>
  <c r="E29" i="1"/>
  <c r="AH16" i="3" l="1"/>
  <c r="G16" i="3"/>
  <c r="H20" i="3"/>
  <c r="H19" i="3"/>
  <c r="AN20" i="2"/>
  <c r="AL19" i="3"/>
  <c r="AH23" i="2"/>
  <c r="AH25" i="2" s="1"/>
  <c r="AH27" i="2" s="1"/>
  <c r="AG22" i="3"/>
  <c r="AG34" i="3" s="1"/>
  <c r="AG25" i="2"/>
  <c r="AG27" i="2" s="1"/>
  <c r="V25" i="2"/>
  <c r="V27" i="2" s="1"/>
  <c r="W23" i="2"/>
  <c r="W43" i="2" s="1"/>
  <c r="W45" i="2" s="1"/>
  <c r="W56" i="2" s="1"/>
  <c r="W21" i="3"/>
  <c r="F23" i="2"/>
  <c r="F25" i="2" s="1"/>
  <c r="F27" i="2" s="1"/>
  <c r="G21" i="3"/>
  <c r="AI11" i="3"/>
  <c r="AI8" i="3"/>
  <c r="AI10" i="3"/>
  <c r="AI7" i="3"/>
  <c r="AI9" i="3"/>
  <c r="AI12" i="3"/>
  <c r="E23" i="2"/>
  <c r="F22" i="3"/>
  <c r="AK18" i="1"/>
  <c r="AJ44" i="1"/>
  <c r="AJ41" i="1"/>
  <c r="AK15" i="1"/>
  <c r="AJ14" i="1"/>
  <c r="AI40" i="1"/>
  <c r="AI50" i="1" s="1"/>
  <c r="AI24" i="1"/>
  <c r="AI22" i="2"/>
  <c r="AJ43" i="1"/>
  <c r="AK17" i="1"/>
  <c r="AK16" i="1"/>
  <c r="AJ42" i="1"/>
  <c r="E31" i="1"/>
  <c r="E30" i="1"/>
  <c r="D34" i="1"/>
  <c r="G16" i="2" s="1"/>
  <c r="E19" i="1"/>
  <c r="H20" i="2" s="1"/>
  <c r="V27" i="1"/>
  <c r="V37" i="1" s="1"/>
  <c r="X21" i="2" s="1"/>
  <c r="F29" i="1"/>
  <c r="E32" i="1"/>
  <c r="E33" i="1"/>
  <c r="F21" i="1"/>
  <c r="E26" i="1"/>
  <c r="H21" i="2" s="1"/>
  <c r="I21" i="3" s="1"/>
  <c r="AI16" i="3" l="1"/>
  <c r="I20" i="3"/>
  <c r="I19" i="3"/>
  <c r="G10" i="2"/>
  <c r="G11" i="2"/>
  <c r="H11" i="3" s="1"/>
  <c r="H16" i="3" s="1"/>
  <c r="G12" i="2"/>
  <c r="J12" i="3" s="1"/>
  <c r="AH43" i="2"/>
  <c r="AH45" i="2" s="1"/>
  <c r="AH56" i="2" s="1"/>
  <c r="AM19" i="3"/>
  <c r="AO20" i="2"/>
  <c r="AI23" i="2"/>
  <c r="AI43" i="2" s="1"/>
  <c r="AI45" i="2" s="1"/>
  <c r="AI56" i="2" s="1"/>
  <c r="AH22" i="3"/>
  <c r="AH34" i="3" s="1"/>
  <c r="G34" i="3"/>
  <c r="F34" i="3"/>
  <c r="W34" i="3"/>
  <c r="AJ12" i="3"/>
  <c r="AJ9" i="3"/>
  <c r="AJ11" i="3"/>
  <c r="AJ8" i="3"/>
  <c r="AJ10" i="3"/>
  <c r="AJ7" i="3"/>
  <c r="F43" i="2"/>
  <c r="F45" i="2" s="1"/>
  <c r="F56" i="2" s="1"/>
  <c r="X23" i="2"/>
  <c r="X43" i="2" s="1"/>
  <c r="X45" i="2" s="1"/>
  <c r="X56" i="2" s="1"/>
  <c r="X21" i="3"/>
  <c r="G22" i="2"/>
  <c r="I9" i="3"/>
  <c r="J8" i="3"/>
  <c r="I10" i="3"/>
  <c r="I7" i="3"/>
  <c r="W25" i="2"/>
  <c r="W27" i="2" s="1"/>
  <c r="E43" i="2"/>
  <c r="E45" i="2" s="1"/>
  <c r="E56" i="2" s="1"/>
  <c r="E25" i="2"/>
  <c r="E27" i="2" s="1"/>
  <c r="AJ22" i="2"/>
  <c r="AK41" i="1"/>
  <c r="AL15" i="1"/>
  <c r="AL17" i="1"/>
  <c r="AK43" i="1"/>
  <c r="AK14" i="1"/>
  <c r="AJ40" i="1"/>
  <c r="AJ50" i="1" s="1"/>
  <c r="AJ24" i="1"/>
  <c r="AI25" i="2"/>
  <c r="AI27" i="2" s="1"/>
  <c r="AL16" i="1"/>
  <c r="AK42" i="1"/>
  <c r="AK44" i="1"/>
  <c r="AL18" i="1"/>
  <c r="F31" i="1"/>
  <c r="E34" i="1"/>
  <c r="H16" i="2" s="1"/>
  <c r="F30" i="1"/>
  <c r="F19" i="1"/>
  <c r="I20" i="2" s="1"/>
  <c r="W27" i="1"/>
  <c r="W37" i="1" s="1"/>
  <c r="Y21" i="2" s="1"/>
  <c r="G30" i="1"/>
  <c r="F32" i="1"/>
  <c r="F26" i="1"/>
  <c r="G21" i="1"/>
  <c r="G29" i="1"/>
  <c r="G31" i="1"/>
  <c r="F33" i="1"/>
  <c r="AJ16" i="3" l="1"/>
  <c r="J20" i="3"/>
  <c r="J19" i="3"/>
  <c r="H10" i="2"/>
  <c r="H11" i="2"/>
  <c r="I11" i="3" s="1"/>
  <c r="I16" i="3" s="1"/>
  <c r="H12" i="2"/>
  <c r="AJ23" i="2"/>
  <c r="AJ25" i="2" s="1"/>
  <c r="AJ27" i="2" s="1"/>
  <c r="AI22" i="3"/>
  <c r="AI34" i="3" s="1"/>
  <c r="X34" i="3"/>
  <c r="X25" i="2"/>
  <c r="X27" i="2" s="1"/>
  <c r="H22" i="2"/>
  <c r="K12" i="3"/>
  <c r="J10" i="3"/>
  <c r="J9" i="3"/>
  <c r="K8" i="3"/>
  <c r="J7" i="3"/>
  <c r="G23" i="2"/>
  <c r="H22" i="3"/>
  <c r="AK12" i="3"/>
  <c r="AK9" i="3"/>
  <c r="AK11" i="3"/>
  <c r="AK8" i="3"/>
  <c r="AK10" i="3"/>
  <c r="AK7" i="3"/>
  <c r="Y23" i="2"/>
  <c r="Y43" i="2" s="1"/>
  <c r="Y45" i="2" s="1"/>
  <c r="Y56" i="2" s="1"/>
  <c r="Y21" i="3"/>
  <c r="AL43" i="1"/>
  <c r="AM17" i="1"/>
  <c r="AM15" i="1"/>
  <c r="AL41" i="1"/>
  <c r="AK22" i="2"/>
  <c r="AL42" i="1"/>
  <c r="AM16" i="1"/>
  <c r="G26" i="1"/>
  <c r="J21" i="2" s="1"/>
  <c r="K21" i="3" s="1"/>
  <c r="H21" i="1"/>
  <c r="AK40" i="1"/>
  <c r="AK50" i="1" s="1"/>
  <c r="AL14" i="1"/>
  <c r="AK24" i="1"/>
  <c r="AM18" i="1"/>
  <c r="AL44" i="1"/>
  <c r="G19" i="1"/>
  <c r="J20" i="2" s="1"/>
  <c r="F34" i="1"/>
  <c r="I16" i="2" s="1"/>
  <c r="H29" i="1"/>
  <c r="X27" i="1"/>
  <c r="X37" i="1" s="1"/>
  <c r="Z21" i="2" s="1"/>
  <c r="I21" i="2"/>
  <c r="J21" i="3" s="1"/>
  <c r="G33" i="1"/>
  <c r="G32" i="1"/>
  <c r="H31" i="1"/>
  <c r="H30" i="1"/>
  <c r="AK16" i="3" l="1"/>
  <c r="AJ43" i="2"/>
  <c r="AJ45" i="2" s="1"/>
  <c r="AJ56" i="2" s="1"/>
  <c r="K20" i="3"/>
  <c r="K19" i="3"/>
  <c r="I10" i="2"/>
  <c r="K10" i="3" s="1"/>
  <c r="I11" i="2"/>
  <c r="J11" i="3" s="1"/>
  <c r="J16" i="3" s="1"/>
  <c r="I12" i="2"/>
  <c r="L12" i="3" s="1"/>
  <c r="AK23" i="2"/>
  <c r="AK25" i="2" s="1"/>
  <c r="AK27" i="2" s="1"/>
  <c r="AJ22" i="3"/>
  <c r="AJ34" i="3" s="1"/>
  <c r="H34" i="3"/>
  <c r="Y34" i="3"/>
  <c r="Y25" i="2"/>
  <c r="Y27" i="2" s="1"/>
  <c r="AL22" i="2"/>
  <c r="AL7" i="3"/>
  <c r="AL12" i="3"/>
  <c r="AL9" i="3"/>
  <c r="AL11" i="3"/>
  <c r="AL8" i="3"/>
  <c r="AL10" i="3"/>
  <c r="I22" i="2"/>
  <c r="J22" i="3" s="1"/>
  <c r="K9" i="3"/>
  <c r="L8" i="3"/>
  <c r="K7" i="3"/>
  <c r="H23" i="2"/>
  <c r="I22" i="3"/>
  <c r="Z23" i="2"/>
  <c r="Z43" i="2" s="1"/>
  <c r="Z45" i="2" s="1"/>
  <c r="Z56" i="2" s="1"/>
  <c r="Z21" i="3"/>
  <c r="G25" i="2"/>
  <c r="G27" i="2" s="1"/>
  <c r="G43" i="2"/>
  <c r="G45" i="2" s="1"/>
  <c r="G56" i="2" s="1"/>
  <c r="AM41" i="1"/>
  <c r="AN15" i="1"/>
  <c r="AM42" i="1"/>
  <c r="AN16" i="1"/>
  <c r="AM43" i="1"/>
  <c r="AN17" i="1"/>
  <c r="I21" i="1"/>
  <c r="H26" i="1"/>
  <c r="K21" i="2" s="1"/>
  <c r="L21" i="3" s="1"/>
  <c r="AM44" i="1"/>
  <c r="AN18" i="1"/>
  <c r="AL40" i="1"/>
  <c r="AL50" i="1" s="1"/>
  <c r="AL24" i="1"/>
  <c r="AM14" i="1"/>
  <c r="G34" i="1"/>
  <c r="J16" i="2" s="1"/>
  <c r="H19" i="1"/>
  <c r="K20" i="2" s="1"/>
  <c r="L19" i="3" s="1"/>
  <c r="Y27" i="1"/>
  <c r="Y37" i="1" s="1"/>
  <c r="AA21" i="2" s="1"/>
  <c r="H32" i="1"/>
  <c r="H33" i="1"/>
  <c r="I30" i="1"/>
  <c r="I29" i="1"/>
  <c r="I31" i="1"/>
  <c r="AL16" i="3" l="1"/>
  <c r="AK43" i="2"/>
  <c r="AK45" i="2" s="1"/>
  <c r="AK56" i="2" s="1"/>
  <c r="J10" i="2"/>
  <c r="J11" i="2"/>
  <c r="K11" i="3" s="1"/>
  <c r="K16" i="3" s="1"/>
  <c r="J12" i="2"/>
  <c r="M12" i="3" s="1"/>
  <c r="AA23" i="2"/>
  <c r="AA43" i="2" s="1"/>
  <c r="AA45" i="2" s="1"/>
  <c r="AA56" i="2" s="1"/>
  <c r="AB21" i="3"/>
  <c r="AB34" i="3" s="1"/>
  <c r="AL23" i="2"/>
  <c r="AL25" i="2" s="1"/>
  <c r="AL27" i="2" s="1"/>
  <c r="AK22" i="3"/>
  <c r="AK34" i="3" s="1"/>
  <c r="I34" i="3"/>
  <c r="Z34" i="3"/>
  <c r="J34" i="3"/>
  <c r="Z25" i="2"/>
  <c r="Z27" i="2" s="1"/>
  <c r="I23" i="2"/>
  <c r="I43" i="2" s="1"/>
  <c r="I45" i="2" s="1"/>
  <c r="I56" i="2" s="1"/>
  <c r="AM10" i="3"/>
  <c r="AM7" i="3"/>
  <c r="AM9" i="3"/>
  <c r="AM12" i="3"/>
  <c r="AM11" i="3"/>
  <c r="AM8" i="3"/>
  <c r="J22" i="2"/>
  <c r="L9" i="3"/>
  <c r="L10" i="3"/>
  <c r="L7" i="3"/>
  <c r="M8" i="3"/>
  <c r="H25" i="2"/>
  <c r="H27" i="2" s="1"/>
  <c r="H43" i="2"/>
  <c r="H45" i="2" s="1"/>
  <c r="H56" i="2" s="1"/>
  <c r="AA25" i="2"/>
  <c r="AA27" i="2" s="1"/>
  <c r="AO17" i="1"/>
  <c r="AN43" i="1"/>
  <c r="AN42" i="1"/>
  <c r="AO16" i="1"/>
  <c r="AN44" i="1"/>
  <c r="AO18" i="1"/>
  <c r="AO15" i="1"/>
  <c r="AN41" i="1"/>
  <c r="AM24" i="1"/>
  <c r="AN14" i="1"/>
  <c r="AM40" i="1"/>
  <c r="AM50" i="1" s="1"/>
  <c r="AM22" i="2"/>
  <c r="J21" i="1"/>
  <c r="I26" i="1"/>
  <c r="I19" i="1"/>
  <c r="H34" i="1"/>
  <c r="K16" i="2" s="1"/>
  <c r="J19" i="1"/>
  <c r="Z27" i="1"/>
  <c r="Z37" i="1" s="1"/>
  <c r="AD21" i="2" s="1"/>
  <c r="I33" i="1"/>
  <c r="J29" i="1"/>
  <c r="J30" i="1"/>
  <c r="J31" i="1"/>
  <c r="I32" i="1"/>
  <c r="AM16" i="3" l="1"/>
  <c r="AD23" i="2"/>
  <c r="AC21" i="3"/>
  <c r="AC34" i="3" s="1"/>
  <c r="AL43" i="2"/>
  <c r="AL45" i="2" s="1"/>
  <c r="AL56" i="2" s="1"/>
  <c r="K10" i="2"/>
  <c r="K11" i="2"/>
  <c r="L11" i="3" s="1"/>
  <c r="L16" i="3" s="1"/>
  <c r="K12" i="2"/>
  <c r="AM23" i="2"/>
  <c r="AM43" i="2" s="1"/>
  <c r="AM45" i="2" s="1"/>
  <c r="AM56" i="2" s="1"/>
  <c r="AL22" i="3"/>
  <c r="AL34" i="3" s="1"/>
  <c r="I25" i="2"/>
  <c r="I27" i="2" s="1"/>
  <c r="K22" i="2"/>
  <c r="M7" i="3"/>
  <c r="M9" i="3"/>
  <c r="M10" i="3"/>
  <c r="J23" i="2"/>
  <c r="J43" i="2" s="1"/>
  <c r="J45" i="2" s="1"/>
  <c r="J56" i="2" s="1"/>
  <c r="K22" i="3"/>
  <c r="AO42" i="1"/>
  <c r="AP16" i="1"/>
  <c r="AN22" i="2"/>
  <c r="L21" i="2"/>
  <c r="M21" i="3" s="1"/>
  <c r="AO41" i="1"/>
  <c r="AP15" i="1"/>
  <c r="AD43" i="2"/>
  <c r="AD45" i="2" s="1"/>
  <c r="AD56" i="2" s="1"/>
  <c r="AD25" i="2"/>
  <c r="AD27" i="2" s="1"/>
  <c r="K21" i="1"/>
  <c r="J26" i="1"/>
  <c r="M21" i="2" s="1"/>
  <c r="AP17" i="1"/>
  <c r="AO43" i="1"/>
  <c r="AP18" i="1"/>
  <c r="AO44" i="1"/>
  <c r="AN40" i="1"/>
  <c r="AN50" i="1" s="1"/>
  <c r="AN24" i="1"/>
  <c r="AO14" i="1"/>
  <c r="I34" i="1"/>
  <c r="L16" i="2" s="1"/>
  <c r="AA27" i="1"/>
  <c r="AA37" i="1" s="1"/>
  <c r="AE21" i="2" s="1"/>
  <c r="K31" i="1"/>
  <c r="K30" i="1"/>
  <c r="K29" i="1"/>
  <c r="J32" i="1"/>
  <c r="J33" i="1"/>
  <c r="AE23" i="2" l="1"/>
  <c r="AD21" i="3"/>
  <c r="AD34" i="3" s="1"/>
  <c r="O21" i="3"/>
  <c r="AM25" i="2"/>
  <c r="AM27" i="2" s="1"/>
  <c r="L10" i="2"/>
  <c r="O10" i="3" s="1"/>
  <c r="L11" i="2"/>
  <c r="L12" i="2"/>
  <c r="O12" i="3" s="1"/>
  <c r="AN23" i="2"/>
  <c r="AN25" i="2" s="1"/>
  <c r="AN27" i="2" s="1"/>
  <c r="AM22" i="3"/>
  <c r="AM34" i="3" s="1"/>
  <c r="K34" i="3"/>
  <c r="K23" i="2"/>
  <c r="L22" i="3"/>
  <c r="L34" i="3" s="1"/>
  <c r="L22" i="2"/>
  <c r="M22" i="3" s="1"/>
  <c r="M34" i="3" s="1"/>
  <c r="O9" i="3"/>
  <c r="O8" i="3"/>
  <c r="O7" i="3"/>
  <c r="J25" i="2"/>
  <c r="J27" i="2" s="1"/>
  <c r="AP16" i="2"/>
  <c r="AP18" i="2" s="1"/>
  <c r="L21" i="1"/>
  <c r="K26" i="1"/>
  <c r="AP42" i="1"/>
  <c r="AQ16" i="1"/>
  <c r="AQ42" i="1" s="1"/>
  <c r="AE43" i="2"/>
  <c r="AE45" i="2" s="1"/>
  <c r="AE56" i="2" s="1"/>
  <c r="AE25" i="2"/>
  <c r="AE27" i="2" s="1"/>
  <c r="AP41" i="1"/>
  <c r="AQ15" i="1"/>
  <c r="AQ41" i="1" s="1"/>
  <c r="AQ17" i="1"/>
  <c r="AQ43" i="1" s="1"/>
  <c r="AP43" i="1"/>
  <c r="AP14" i="1"/>
  <c r="AO40" i="1"/>
  <c r="AO50" i="1" s="1"/>
  <c r="AO24" i="1"/>
  <c r="AO22" i="2"/>
  <c r="AO23" i="2" s="1"/>
  <c r="AP44" i="1"/>
  <c r="AQ18" i="1"/>
  <c r="AQ44" i="1" s="1"/>
  <c r="J34" i="1"/>
  <c r="M16" i="2" s="1"/>
  <c r="K19" i="1"/>
  <c r="AB27" i="1"/>
  <c r="AB37" i="1" s="1"/>
  <c r="AF21" i="2" s="1"/>
  <c r="K32" i="1"/>
  <c r="L30" i="1"/>
  <c r="K33" i="1"/>
  <c r="L31" i="1"/>
  <c r="AN43" i="2" l="1"/>
  <c r="AN45" i="2" s="1"/>
  <c r="AN56" i="2" s="1"/>
  <c r="AF23" i="2"/>
  <c r="AP23" i="2" s="1"/>
  <c r="AE21" i="3"/>
  <c r="AE34" i="3" s="1"/>
  <c r="M12" i="2"/>
  <c r="M11" i="2"/>
  <c r="P11" i="3" s="1"/>
  <c r="M10" i="2"/>
  <c r="P10" i="3" s="1"/>
  <c r="N16" i="2"/>
  <c r="N18" i="2" s="1"/>
  <c r="L23" i="2"/>
  <c r="O11" i="3"/>
  <c r="O16" i="3" s="1"/>
  <c r="M11" i="3"/>
  <c r="M16" i="3" s="1"/>
  <c r="K25" i="2"/>
  <c r="K27" i="2" s="1"/>
  <c r="K43" i="2"/>
  <c r="K45" i="2" s="1"/>
  <c r="K56" i="2" s="1"/>
  <c r="P12" i="3"/>
  <c r="P8" i="3"/>
  <c r="P7" i="3"/>
  <c r="P16" i="3" s="1"/>
  <c r="P9" i="3"/>
  <c r="AO43" i="2"/>
  <c r="AO45" i="2" s="1"/>
  <c r="AO56" i="2" s="1"/>
  <c r="AO25" i="2"/>
  <c r="AO27" i="2" s="1"/>
  <c r="P21" i="2"/>
  <c r="P21" i="3" s="1"/>
  <c r="M21" i="1"/>
  <c r="M26" i="1" s="1"/>
  <c r="R21" i="2" s="1"/>
  <c r="R21" i="3" s="1"/>
  <c r="L26" i="1"/>
  <c r="Q21" i="2" s="1"/>
  <c r="Q21" i="3" s="1"/>
  <c r="AF43" i="2"/>
  <c r="AF45" i="2" s="1"/>
  <c r="AF56" i="2" s="1"/>
  <c r="AF25" i="2"/>
  <c r="AF27" i="2" s="1"/>
  <c r="AP24" i="1"/>
  <c r="AP40" i="1"/>
  <c r="AP50" i="1" s="1"/>
  <c r="AQ14" i="1"/>
  <c r="K34" i="1"/>
  <c r="P16" i="2" s="1"/>
  <c r="M22" i="2"/>
  <c r="M23" i="2" s="1"/>
  <c r="L19" i="1"/>
  <c r="M30" i="1"/>
  <c r="M31" i="1"/>
  <c r="M29" i="1"/>
  <c r="L33" i="1"/>
  <c r="L32" i="1"/>
  <c r="P11" i="2" l="1"/>
  <c r="P10" i="2"/>
  <c r="P12" i="2"/>
  <c r="Q12" i="3" s="1"/>
  <c r="L43" i="2"/>
  <c r="L45" i="2" s="1"/>
  <c r="L56" i="2" s="1"/>
  <c r="L25" i="2"/>
  <c r="L27" i="2" s="1"/>
  <c r="AP56" i="2"/>
  <c r="Q9" i="3"/>
  <c r="Q11" i="3"/>
  <c r="Q8" i="3"/>
  <c r="Q7" i="3"/>
  <c r="Q10" i="3"/>
  <c r="M43" i="2"/>
  <c r="M45" i="2" s="1"/>
  <c r="M56" i="2" s="1"/>
  <c r="O22" i="3"/>
  <c r="O34" i="3" s="1"/>
  <c r="N26" i="1"/>
  <c r="AP45" i="2"/>
  <c r="AP43" i="2"/>
  <c r="AQ24" i="1"/>
  <c r="AQ40" i="1"/>
  <c r="AQ50" i="1" s="1"/>
  <c r="P22" i="2"/>
  <c r="M33" i="1"/>
  <c r="M19" i="1"/>
  <c r="L34" i="1"/>
  <c r="Q16" i="2" s="1"/>
  <c r="M32" i="1"/>
  <c r="M34" i="1" s="1"/>
  <c r="R16" i="2" s="1"/>
  <c r="Q16" i="3" l="1"/>
  <c r="R12" i="2"/>
  <c r="R11" i="2"/>
  <c r="R10" i="2"/>
  <c r="S10" i="3" s="1"/>
  <c r="Q11" i="2"/>
  <c r="R11" i="3" s="1"/>
  <c r="Q10" i="2"/>
  <c r="R10" i="3" s="1"/>
  <c r="Q12" i="2"/>
  <c r="R12" i="3" s="1"/>
  <c r="N23" i="2"/>
  <c r="N56" i="2"/>
  <c r="N43" i="2"/>
  <c r="N45" i="2"/>
  <c r="AB16" i="2"/>
  <c r="AB18" i="2" s="1"/>
  <c r="R7" i="3"/>
  <c r="R9" i="3"/>
  <c r="R8" i="3"/>
  <c r="S7" i="3"/>
  <c r="S16" i="3" s="1"/>
  <c r="S12" i="3"/>
  <c r="S9" i="3"/>
  <c r="S11" i="3"/>
  <c r="S8" i="3"/>
  <c r="M25" i="2"/>
  <c r="M27" i="2" s="1"/>
  <c r="P23" i="2"/>
  <c r="P25" i="2" s="1"/>
  <c r="P27" i="2" s="1"/>
  <c r="P22" i="3"/>
  <c r="Q22" i="2"/>
  <c r="R22" i="2"/>
  <c r="N34" i="1"/>
  <c r="R16" i="3" l="1"/>
  <c r="P34" i="3"/>
  <c r="P43" i="2"/>
  <c r="P45" i="2" s="1"/>
  <c r="P56" i="2" s="1"/>
  <c r="R23" i="2"/>
  <c r="R22" i="3"/>
  <c r="Q23" i="2"/>
  <c r="Q43" i="2" s="1"/>
  <c r="Q45" i="2" s="1"/>
  <c r="Q56" i="2" s="1"/>
  <c r="Q22" i="3"/>
  <c r="R34" i="3" l="1"/>
  <c r="Q34" i="3"/>
  <c r="Q25" i="2"/>
  <c r="Q27" i="2" s="1"/>
  <c r="R43" i="2"/>
  <c r="R25" i="2"/>
  <c r="R27" i="2" s="1"/>
  <c r="AB23" i="2"/>
  <c r="R45" i="2" l="1"/>
  <c r="AB43" i="2"/>
  <c r="AB45" i="2" l="1"/>
  <c r="R56" i="2"/>
  <c r="AB56" i="2" s="1"/>
  <c r="D34" i="3" l="1"/>
  <c r="D36" i="3"/>
  <c r="E36" i="3" s="1"/>
  <c r="F36" i="3" s="1"/>
  <c r="G36" i="3" s="1"/>
  <c r="H36" i="3" s="1"/>
  <c r="I36" i="3" s="1"/>
  <c r="J36" i="3" s="1"/>
  <c r="K36" i="3" s="1"/>
  <c r="L36" i="3" s="1"/>
  <c r="M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</calcChain>
</file>

<file path=xl/sharedStrings.xml><?xml version="1.0" encoding="utf-8"?>
<sst xmlns="http://schemas.openxmlformats.org/spreadsheetml/2006/main" count="328" uniqueCount="111">
  <si>
    <t xml:space="preserve">CA / Paneliste </t>
  </si>
  <si>
    <t xml:space="preserve">Taux de réactivité </t>
  </si>
  <si>
    <t>CA / paneliste actif</t>
  </si>
  <si>
    <t>cout de recrutement blogueurs</t>
  </si>
  <si>
    <t>Coefficient multiplicateur Direct / sponsor</t>
  </si>
  <si>
    <t>Allemagne</t>
  </si>
  <si>
    <t xml:space="preserve">Allemagne </t>
  </si>
  <si>
    <t>Angleterre</t>
  </si>
  <si>
    <t>Espagne</t>
  </si>
  <si>
    <t>France</t>
  </si>
  <si>
    <t>Italie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</si>
  <si>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</si>
  <si>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</si>
  <si>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</si>
  <si>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</si>
  <si>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</si>
  <si>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</si>
  <si>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</si>
  <si>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</si>
  <si>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</si>
  <si>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</si>
  <si>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</si>
  <si>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</si>
  <si>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Cout</t>
  </si>
  <si>
    <t>CA estimé</t>
  </si>
  <si>
    <t xml:space="preserve">CA Hiving </t>
  </si>
  <si>
    <t>Charges Variables Panel</t>
  </si>
  <si>
    <t>Brevo</t>
  </si>
  <si>
    <t>Marketing-Bloggers</t>
  </si>
  <si>
    <t>Paypal Amazon</t>
  </si>
  <si>
    <t>Marge Brute Panel</t>
  </si>
  <si>
    <t>Taux de Marge Panel</t>
  </si>
  <si>
    <t>restaurant</t>
  </si>
  <si>
    <t xml:space="preserve">petites fournitures </t>
  </si>
  <si>
    <t xml:space="preserve">services bancaires </t>
  </si>
  <si>
    <t>honoraires compta</t>
  </si>
  <si>
    <t xml:space="preserve">Frais de deplacement </t>
  </si>
  <si>
    <t xml:space="preserve">Telephone + internet </t>
  </si>
  <si>
    <t xml:space="preserve">Routeur serveurs </t>
  </si>
  <si>
    <t>Total CF + CV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</si>
  <si>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</si>
  <si>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</si>
  <si>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</si>
  <si>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</si>
  <si>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</si>
  <si>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</si>
  <si>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</si>
  <si>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</si>
  <si>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</si>
  <si>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</si>
  <si>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</si>
  <si>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</si>
  <si>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 xml:space="preserve">CA Tot </t>
  </si>
  <si>
    <t xml:space="preserve">Panelistes </t>
  </si>
  <si>
    <t>Portugal</t>
  </si>
  <si>
    <t xml:space="preserve">Suisse </t>
  </si>
  <si>
    <t>Belgique</t>
  </si>
  <si>
    <t>Autriche</t>
  </si>
  <si>
    <t>Bresil</t>
  </si>
  <si>
    <t>volume panelistes</t>
  </si>
  <si>
    <t>CA Prévionnel 2024/25</t>
  </si>
  <si>
    <t>Charges Fixes 2024/25</t>
  </si>
  <si>
    <t>CA Prévionnel 2025/26</t>
  </si>
  <si>
    <t>CA Prévionnel 2026/27</t>
  </si>
  <si>
    <t xml:space="preserve">Encaissement </t>
  </si>
  <si>
    <t>Cint        60 J</t>
  </si>
  <si>
    <t>Lucid         90 J</t>
  </si>
  <si>
    <t>Innovate.   60 J</t>
  </si>
  <si>
    <t xml:space="preserve">Emprunt bancaire </t>
  </si>
  <si>
    <t xml:space="preserve">Décaissement </t>
  </si>
  <si>
    <t>CPX Research.   30 J</t>
  </si>
  <si>
    <t>TVA</t>
  </si>
  <si>
    <t xml:space="preserve">Treso </t>
  </si>
  <si>
    <t>Hiving</t>
  </si>
  <si>
    <t>Opinea</t>
  </si>
  <si>
    <t>Estimation CA SurvImpact Année 1</t>
  </si>
  <si>
    <t>Estimation CA SurvImpact Année 2</t>
  </si>
  <si>
    <t>Estimation CA SurvImpact Année 3</t>
  </si>
  <si>
    <t>Honoraires Jolicode</t>
  </si>
  <si>
    <t>Tot</t>
  </si>
  <si>
    <t xml:space="preserve">Tot </t>
  </si>
  <si>
    <t>Total panel</t>
  </si>
  <si>
    <t>Prêt 4,9 % sur 48 mois</t>
  </si>
  <si>
    <t xml:space="preserve">Apport en capital </t>
  </si>
  <si>
    <t>salaire + charge Nathalie</t>
  </si>
  <si>
    <t>salaire + charge Benjamin</t>
  </si>
  <si>
    <t xml:space="preserve">Dot amortissement </t>
  </si>
  <si>
    <t>EBE</t>
  </si>
  <si>
    <t>Resultat avant amortissement</t>
  </si>
  <si>
    <t xml:space="preserve">1ere année investissement jolicode 67000 € HT amortis sur 3 ans linéaire </t>
  </si>
  <si>
    <t xml:space="preserve">2eme année investissement jolicode 30000 € HT amortis sur 3 ans linéaire </t>
  </si>
  <si>
    <t xml:space="preserve">3eme année investissement jolicode 30000 € HT amortis sur 3 ans linéaire </t>
  </si>
  <si>
    <t>salaires + charges Nathalie</t>
  </si>
  <si>
    <t>Salaire + charge Benjamin</t>
  </si>
  <si>
    <t>Cint     Sw</t>
  </si>
  <si>
    <t xml:space="preserve">Lucid    Usa      </t>
  </si>
  <si>
    <t>Market Cube.    Usa</t>
  </si>
  <si>
    <t>Innovate.  Usa</t>
  </si>
  <si>
    <t>CPX Research.   De</t>
  </si>
  <si>
    <t>Toluna     Fr</t>
  </si>
  <si>
    <t>Prime Insight. De</t>
  </si>
  <si>
    <t>Pure Spectrum  Usa</t>
  </si>
  <si>
    <t>Researchforgoods.  Usa</t>
  </si>
  <si>
    <t>Brevo (plafond à 1130)</t>
  </si>
  <si>
    <t>Prime Insight. 60 j</t>
  </si>
  <si>
    <t>Pure Spectrum  60 j</t>
  </si>
  <si>
    <t>Researchforgoods. 60J</t>
  </si>
  <si>
    <t>Market Cube.    45 J</t>
  </si>
  <si>
    <t>Toluna     70 J TTC</t>
  </si>
  <si>
    <t xml:space="preserve">Financement complementaire </t>
  </si>
  <si>
    <t xml:space="preserve">Remboursement prêt  bancaire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</si>
</sst>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rial"/>
      <family val="2"/>
    </font>
    <font>
      <sz val="12"/>
      <color theme="3" tint="0.7999816888943144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3" fillId="0" borderId="0" xfId="0" applyFont="1"/>
    <xf numFmtId="3" fontId="3" fillId="0" borderId="4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3" fontId="0" fillId="0" borderId="0" xfId="0" applyNumberFormat="1"/>
    <xf numFmtId="0" fontId="4" fillId="2" borderId="0" xfId="0" applyFont="1" applyFill="1"/>
    <xf numFmtId="0" fontId="0" fillId="0" borderId="5" xfId="0" applyBorder="1"/>
    <xf numFmtId="1" fontId="0" fillId="0" borderId="1" xfId="0" applyNumberFormat="1" applyBorder="1"/>
    <xf numFmtId="1" fontId="0" fillId="0" borderId="0" xfId="0" applyNumberFormat="1"/>
    <xf numFmtId="3" fontId="7" fillId="0" borderId="1" xfId="0" applyNumberFormat="1" applyFont="1" applyBorder="1"/>
    <xf numFmtId="3" fontId="7" fillId="0" borderId="0" xfId="0" applyNumberFormat="1" applyFont="1"/>
    <xf numFmtId="3" fontId="8" fillId="0" borderId="1" xfId="0" applyNumberFormat="1" applyFont="1" applyBorder="1"/>
    <xf numFmtId="3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5" fillId="0" borderId="0" xfId="0" applyNumberFormat="1" applyFont="1"/>
    <xf numFmtId="3" fontId="2" fillId="0" borderId="1" xfId="0" applyNumberFormat="1" applyFont="1" applyBorder="1"/>
    <xf numFmtId="9" fontId="0" fillId="0" borderId="1" xfId="1" applyFont="1" applyBorder="1"/>
    <xf numFmtId="0" fontId="7" fillId="0" borderId="0" xfId="0" applyFont="1"/>
    <xf numFmtId="3" fontId="7" fillId="0" borderId="6" xfId="0" applyNumberFormat="1" applyFont="1" applyBorder="1"/>
    <xf numFmtId="0" fontId="9" fillId="0" borderId="1" xfId="0" applyFont="1" applyBorder="1"/>
    <xf numFmtId="1" fontId="9" fillId="0" borderId="1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0" fontId="7" fillId="0" borderId="1" xfId="0" applyFont="1" applyBorder="1"/>
    <xf numFmtId="0" fontId="7" fillId="3" borderId="1" xfId="0" applyFont="1" applyFill="1" applyBorder="1"/>
    <xf numFmtId="3" fontId="9" fillId="0" borderId="0" xfId="0" applyNumberFormat="1" applyFont="1"/>
    <xf numFmtId="3" fontId="10" fillId="0" borderId="0" xfId="0" applyNumberFormat="1" applyFont="1"/>
    <xf numFmtId="3" fontId="8" fillId="0" borderId="2" xfId="0" applyNumberFormat="1" applyFont="1" applyBorder="1"/>
    <xf numFmtId="3" fontId="8" fillId="0" borderId="9" xfId="0" applyNumberFormat="1" applyFont="1" applyBorder="1"/>
    <xf numFmtId="3" fontId="8" fillId="0" borderId="8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1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767825896762904"/>
          <c:y val="0.2462037037037037"/>
          <c:w val="0.85232174103237091"/>
          <c:h val="0.698240740740740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Treso!$B$36:$M$36</c:f>
              <c:numCache>
                <c:formatCode>#,##0</c:formatCode>
                <c:ptCount val="12"/>
                <c:pt idx="0">
                  <c:v>57943.7</c:v>
                </c:pt>
                <c:pt idx="1">
                  <c:v>45903.85</c:v>
                </c:pt>
                <c:pt idx="2">
                  <c:v>64649.000000000007</c:v>
                </c:pt>
                <c:pt idx="3">
                  <c:v>44841.350000000006</c:v>
                </c:pt>
                <c:pt idx="4">
                  <c:v>22583.659810989946</c:v>
                </c:pt>
                <c:pt idx="5">
                  <c:v>10995.527542869211</c:v>
                </c:pt>
                <c:pt idx="6">
                  <c:v>8402.7602883895124</c:v>
                </c:pt>
                <c:pt idx="7">
                  <c:v>4755.3580475508497</c:v>
                </c:pt>
                <c:pt idx="8">
                  <c:v>2063.3208203532195</c:v>
                </c:pt>
                <c:pt idx="9">
                  <c:v>326.64860679662161</c:v>
                </c:pt>
                <c:pt idx="10">
                  <c:v>-550.65859311894201</c:v>
                </c:pt>
                <c:pt idx="11">
                  <c:v>-306.60077939347138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7-FC43-BD69-2E45B5CB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559695"/>
        <c:axId val="1291564111"/>
      </c:lineChart>
      <c:catAx>
        <c:axId val="129155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64111"/>
        <c:crosses val="autoZero"/>
        <c:auto val="1"/>
        <c:lblAlgn val="ctr"/>
        <c:lblOffset val="100"/>
        <c:noMultiLvlLbl val="0"/>
      </c:catAx>
      <c:valAx>
        <c:axId val="1291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5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Treso année 2</a:t>
            </a:r>
          </a:p>
        </c:rich>
      </c:tx>
      <c:layout>
        <c:manualLayout>
          <c:xMode val="edge"/>
          <c:yMode val="edge"/>
          <c:x val="0.1311388888888888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2338145231846"/>
          <c:y val="0.19721055701370663"/>
          <c:w val="0.85232174103237091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Treso!$O$36:$Z$36</c:f>
              <c:numCache>
                <c:formatCode>#,##0</c:formatCode>
                <c:ptCount val="12"/>
                <c:pt idx="0">
                  <c:v>684.47748444949684</c:v>
                </c:pt>
                <c:pt idx="1">
                  <c:v>2725.2529131415431</c:v>
                </c:pt>
                <c:pt idx="2">
                  <c:v>5815.4255066826772</c:v>
                </c:pt>
                <c:pt idx="3">
                  <c:v>9954.9952650728919</c:v>
                </c:pt>
                <c:pt idx="4">
                  <c:v>6290.7253644945995</c:v>
                </c:pt>
                <c:pt idx="5">
                  <c:v>5335.5631002181653</c:v>
                </c:pt>
                <c:pt idx="6">
                  <c:v>-110.49152775639595</c:v>
                </c:pt>
                <c:pt idx="7">
                  <c:v>-447.43851942909896</c:v>
                </c:pt>
                <c:pt idx="8">
                  <c:v>6374.7221252000782</c:v>
                </c:pt>
                <c:pt idx="9">
                  <c:v>14222.829619731103</c:v>
                </c:pt>
                <c:pt idx="10">
                  <c:v>28772.080720410577</c:v>
                </c:pt>
                <c:pt idx="11">
                  <c:v>45132.260984652305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B-F542-B3D6-65D7EE97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78063"/>
        <c:axId val="1016179775"/>
      </c:lineChart>
      <c:catAx>
        <c:axId val="101617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9775"/>
        <c:crosses val="autoZero"/>
        <c:auto val="1"/>
        <c:lblAlgn val="ctr"/>
        <c:lblOffset val="100"/>
        <c:noMultiLvlLbl val="0"/>
      </c:catAx>
      <c:valAx>
        <c:axId val="1016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1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432955</xdr:colOff>
      <xdr:row>38</xdr:row>
      <xdr:rowOff>25400</xdr:rowOff>
    </xdr:from>
    <xdr:to>
      <xdr:col>13</xdr:col>
      <xdr:colOff>17318</xdr:colOff>
      <xdr:row>51</xdr:row>
      <xdr:rowOff>66964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EACAF5-48BB-9CF4-3033-4D1704BA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28865</xdr:colOff>
      <xdr:row>37</xdr:row>
      <xdr:rowOff>175490</xdr:rowOff>
    </xdr:from>
    <xdr:to>
      <xdr:col>19</xdr:col>
      <xdr:colOff>444501</xdr:colOff>
      <xdr:row>51</xdr:row>
      <xdr:rowOff>9236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7FBCEF-8A69-8ABE-062F-3AA99C251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AE1F-44BC-F345-ACB9-4F4EFC56A62C}">
  <dimension ref="A1:AR50"/>
  <sheetViews>
    <sheetView topLeftCell="X15" workbookViewId="0">
      <selection activeCell="AF50" sqref="AF50"/>
    </sheetView>
  </sheetViews>
  <sheetFormatPr baseColWidth="10" defaultRowHeight="16" x14ac:dyDescent="0.2"/>
  <cols>
    <col min="1" max="1" width="12" customWidth="1"/>
    <col min="3" max="3" width="13.1640625" bestFit="1" customWidth="1"/>
    <col min="4" max="4" width="16" bestFit="1" customWidth="1"/>
    <col min="5" max="5" width="17" bestFit="1" customWidth="1"/>
  </cols>
  <sheetData>
    <row r="1" spans="1:44" x14ac:dyDescent="0.2">
      <c r="A1" s="1" t="s">
        <v>25</v>
      </c>
      <c r="P1" s="1" t="s">
        <v>25</v>
      </c>
    </row>
    <row r="3" spans="1:44" x14ac:dyDescent="0.2">
      <c r="A3" s="2"/>
      <c r="B3" s="2" t="s">
        <v>52</v>
      </c>
      <c r="C3" s="2" t="s">
        <v>0</v>
      </c>
      <c r="D3" s="2" t="s">
        <v>1</v>
      </c>
      <c r="E3" s="2" t="s">
        <v>2</v>
      </c>
      <c r="G3" s="3" t="s">
        <v>53</v>
      </c>
      <c r="H3" s="4"/>
      <c r="J3" t="s">
        <v>3</v>
      </c>
      <c r="M3" t="s">
        <v>4</v>
      </c>
      <c r="P3" s="2"/>
      <c r="Q3" s="2" t="s">
        <v>52</v>
      </c>
      <c r="R3" s="2" t="s">
        <v>0</v>
      </c>
      <c r="S3" s="2" t="s">
        <v>1</v>
      </c>
      <c r="T3" s="2" t="s">
        <v>2</v>
      </c>
      <c r="V3" s="3" t="s">
        <v>53</v>
      </c>
      <c r="W3" s="4"/>
      <c r="Y3" t="s">
        <v>3</v>
      </c>
      <c r="AB3" t="s">
        <v>4</v>
      </c>
    </row>
    <row r="4" spans="1:44" x14ac:dyDescent="0.2">
      <c r="A4" s="2" t="s">
        <v>5</v>
      </c>
      <c r="B4" s="5">
        <v>143438</v>
      </c>
      <c r="C4" s="6">
        <v>27.363220144982829</v>
      </c>
      <c r="D4" s="7">
        <v>0.34</v>
      </c>
      <c r="E4" s="8">
        <v>80.480059249949491</v>
      </c>
      <c r="G4" s="9" t="s">
        <v>6</v>
      </c>
      <c r="H4" s="10">
        <v>5242</v>
      </c>
      <c r="J4" s="9" t="s">
        <v>6</v>
      </c>
      <c r="K4" s="2">
        <v>2</v>
      </c>
      <c r="M4" s="11" t="s">
        <v>6</v>
      </c>
      <c r="N4" s="2">
        <v>2.7</v>
      </c>
      <c r="P4" s="2" t="s">
        <v>54</v>
      </c>
      <c r="Q4" s="5">
        <v>21084</v>
      </c>
      <c r="R4" s="5">
        <v>6.5255338904363978</v>
      </c>
      <c r="S4" s="7">
        <v>7.0000000000000007E-2</v>
      </c>
      <c r="T4" s="16">
        <v>93.221912720519953</v>
      </c>
      <c r="V4" s="2" t="s">
        <v>54</v>
      </c>
      <c r="W4" s="10">
        <v>3231</v>
      </c>
      <c r="Y4" s="2" t="s">
        <v>54</v>
      </c>
      <c r="Z4" s="2">
        <v>1</v>
      </c>
      <c r="AB4" s="2" t="s">
        <v>54</v>
      </c>
      <c r="AC4" s="2">
        <v>2.7</v>
      </c>
    </row>
    <row r="5" spans="1:44" x14ac:dyDescent="0.2">
      <c r="A5" s="2" t="s">
        <v>7</v>
      </c>
      <c r="B5" s="5">
        <v>45117</v>
      </c>
      <c r="C5" s="6">
        <v>5.3800381588361557</v>
      </c>
      <c r="D5" s="7">
        <v>0.09</v>
      </c>
      <c r="E5" s="8">
        <v>59.778201764846173</v>
      </c>
      <c r="G5" s="9" t="s">
        <v>7</v>
      </c>
      <c r="H5" s="12">
        <v>8386</v>
      </c>
      <c r="J5" s="9" t="s">
        <v>7</v>
      </c>
      <c r="K5" s="2">
        <v>1</v>
      </c>
      <c r="M5" s="11" t="s">
        <v>7</v>
      </c>
      <c r="N5" s="2">
        <v>1.48</v>
      </c>
      <c r="P5" s="2" t="s">
        <v>55</v>
      </c>
      <c r="Q5" s="5">
        <v>19784</v>
      </c>
      <c r="R5" s="5">
        <v>22.898148148148149</v>
      </c>
      <c r="S5" s="7">
        <v>0.15</v>
      </c>
      <c r="T5" s="16">
        <v>152.65432098765433</v>
      </c>
      <c r="V5" s="2" t="s">
        <v>55</v>
      </c>
      <c r="W5" s="12">
        <v>861</v>
      </c>
      <c r="Y5" s="2" t="s">
        <v>55</v>
      </c>
      <c r="Z5" s="2">
        <v>2</v>
      </c>
      <c r="AB5" s="2" t="s">
        <v>55</v>
      </c>
      <c r="AC5" s="2">
        <v>1.48</v>
      </c>
    </row>
    <row r="6" spans="1:44" x14ac:dyDescent="0.2">
      <c r="A6" s="2" t="s">
        <v>8</v>
      </c>
      <c r="B6" s="5">
        <v>37882</v>
      </c>
      <c r="C6" s="6">
        <v>4.6970861748295105</v>
      </c>
      <c r="D6" s="7">
        <v>0.23</v>
      </c>
      <c r="E6" s="8">
        <v>20.422113803606567</v>
      </c>
      <c r="G6" s="9" t="s">
        <v>8</v>
      </c>
      <c r="H6" s="12">
        <v>8065</v>
      </c>
      <c r="J6" s="9" t="s">
        <v>8</v>
      </c>
      <c r="K6" s="2">
        <v>0.6</v>
      </c>
      <c r="M6" s="11" t="s">
        <v>8</v>
      </c>
      <c r="N6" s="2">
        <v>1.1000000000000001</v>
      </c>
      <c r="P6" s="2" t="s">
        <v>56</v>
      </c>
      <c r="Q6" s="5">
        <v>14517</v>
      </c>
      <c r="R6" s="5">
        <v>16.998829039812648</v>
      </c>
      <c r="S6" s="7">
        <v>0.14000000000000001</v>
      </c>
      <c r="T6" s="16">
        <v>121.42020742723317</v>
      </c>
      <c r="V6" s="2" t="s">
        <v>56</v>
      </c>
      <c r="W6" s="12">
        <v>854</v>
      </c>
      <c r="Y6" s="2" t="s">
        <v>56</v>
      </c>
      <c r="Z6" s="2">
        <v>1</v>
      </c>
      <c r="AB6" s="2" t="s">
        <v>56</v>
      </c>
      <c r="AC6" s="2">
        <v>1.1000000000000001</v>
      </c>
    </row>
    <row r="7" spans="1:44" x14ac:dyDescent="0.2">
      <c r="A7" s="2" t="s">
        <v>9</v>
      </c>
      <c r="B7" s="5">
        <v>76192</v>
      </c>
      <c r="C7" s="6">
        <v>8.7728267127230861</v>
      </c>
      <c r="D7" s="7">
        <v>0.24</v>
      </c>
      <c r="E7" s="8">
        <v>36.553444636346192</v>
      </c>
      <c r="G7" s="9" t="s">
        <v>9</v>
      </c>
      <c r="H7" s="12">
        <v>8685</v>
      </c>
      <c r="J7" s="9" t="s">
        <v>9</v>
      </c>
      <c r="K7" s="2">
        <v>1</v>
      </c>
      <c r="M7" s="11" t="s">
        <v>9</v>
      </c>
      <c r="N7" s="2">
        <v>1.07</v>
      </c>
      <c r="P7" s="2" t="s">
        <v>57</v>
      </c>
      <c r="Q7" s="5">
        <v>14359</v>
      </c>
      <c r="R7" s="5">
        <v>26.541589648798521</v>
      </c>
      <c r="S7" s="7">
        <v>0.2</v>
      </c>
      <c r="T7" s="16">
        <v>132.7079482439926</v>
      </c>
      <c r="V7" s="2" t="s">
        <v>57</v>
      </c>
      <c r="W7" s="12">
        <v>541</v>
      </c>
      <c r="Y7" s="2" t="s">
        <v>57</v>
      </c>
      <c r="Z7" s="2">
        <v>1</v>
      </c>
      <c r="AB7" s="2" t="s">
        <v>57</v>
      </c>
      <c r="AC7" s="2">
        <v>1.07</v>
      </c>
    </row>
    <row r="8" spans="1:44" x14ac:dyDescent="0.2">
      <c r="A8" s="2" t="s">
        <v>10</v>
      </c>
      <c r="B8" s="5">
        <v>51783</v>
      </c>
      <c r="C8" s="6">
        <v>5.7671232876712333</v>
      </c>
      <c r="D8" s="7">
        <v>0.41</v>
      </c>
      <c r="E8" s="8">
        <v>14.066154360173741</v>
      </c>
      <c r="G8" s="9" t="s">
        <v>10</v>
      </c>
      <c r="H8" s="12">
        <v>8979</v>
      </c>
      <c r="J8" s="9" t="s">
        <v>10</v>
      </c>
      <c r="K8" s="2">
        <v>0.2</v>
      </c>
      <c r="M8" s="11" t="s">
        <v>10</v>
      </c>
      <c r="N8" s="2">
        <v>1.82</v>
      </c>
      <c r="P8" s="2" t="s">
        <v>58</v>
      </c>
      <c r="Q8" s="5">
        <v>9602</v>
      </c>
      <c r="R8" s="5">
        <v>0.52912327106408774</v>
      </c>
      <c r="S8" s="7">
        <v>0.05</v>
      </c>
      <c r="T8" s="16">
        <v>26.456163553204387</v>
      </c>
      <c r="V8" s="2" t="s">
        <v>58</v>
      </c>
      <c r="W8" s="12">
        <v>18147</v>
      </c>
      <c r="Y8" s="2" t="s">
        <v>58</v>
      </c>
      <c r="Z8" s="2">
        <v>0.2</v>
      </c>
      <c r="AB8" s="2" t="s">
        <v>58</v>
      </c>
      <c r="AC8" s="2">
        <v>1.82</v>
      </c>
    </row>
    <row r="9" spans="1:44" x14ac:dyDescent="0.2">
      <c r="B9" s="13">
        <f>SUM(B4:B8)</f>
        <v>354412</v>
      </c>
      <c r="Q9" s="13">
        <f>SUM(Q4:Q8)</f>
        <v>79346</v>
      </c>
    </row>
    <row r="10" spans="1:44" ht="7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1:44" x14ac:dyDescent="0.2">
      <c r="A11" s="1" t="s">
        <v>75</v>
      </c>
      <c r="P11" s="1" t="s">
        <v>76</v>
      </c>
      <c r="AE11" s="1" t="s">
        <v>77</v>
      </c>
    </row>
    <row r="13" spans="1:44" x14ac:dyDescent="0.2">
      <c r="A13" s="1" t="s">
        <v>59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P13" s="1" t="s">
        <v>59</v>
      </c>
      <c r="Q13" t="s">
        <v>11</v>
      </c>
      <c r="R13" t="s">
        <v>12</v>
      </c>
      <c r="S13" t="s">
        <v>13</v>
      </c>
      <c r="T13" t="s">
        <v>14</v>
      </c>
      <c r="U13" t="s">
        <v>15</v>
      </c>
      <c r="V13" t="s">
        <v>16</v>
      </c>
      <c r="W13" t="s">
        <v>17</v>
      </c>
      <c r="X13" t="s">
        <v>18</v>
      </c>
      <c r="Y13" t="s">
        <v>19</v>
      </c>
      <c r="Z13" t="s">
        <v>20</v>
      </c>
      <c r="AA13" t="s">
        <v>21</v>
      </c>
      <c r="AB13" t="s">
        <v>22</v>
      </c>
      <c r="AE13" s="1" t="s">
        <v>59</v>
      </c>
      <c r="AF13" t="s">
        <v>11</v>
      </c>
      <c r="AG13" t="s">
        <v>12</v>
      </c>
      <c r="AH13" t="s">
        <v>13</v>
      </c>
      <c r="AI13" t="s">
        <v>14</v>
      </c>
      <c r="AJ13" t="s">
        <v>15</v>
      </c>
      <c r="AK13" t="s">
        <v>16</v>
      </c>
      <c r="AL13" t="s">
        <v>17</v>
      </c>
      <c r="AM13" t="s">
        <v>18</v>
      </c>
      <c r="AN13" t="s">
        <v>19</v>
      </c>
      <c r="AO13" t="s">
        <v>20</v>
      </c>
      <c r="AP13" t="s">
        <v>21</v>
      </c>
      <c r="AQ13" t="s">
        <v>22</v>
      </c>
    </row>
    <row r="14" spans="1:44" x14ac:dyDescent="0.2">
      <c r="A14" s="2" t="s">
        <v>5</v>
      </c>
      <c r="B14" s="2">
        <v>500</v>
      </c>
      <c r="C14" s="2">
        <f t="shared" ref="C14:H14" si="0">500+B14</f>
        <v>1000</v>
      </c>
      <c r="D14" s="2">
        <f t="shared" si="0"/>
        <v>1500</v>
      </c>
      <c r="E14" s="2">
        <f t="shared" si="0"/>
        <v>2000</v>
      </c>
      <c r="F14" s="2">
        <f t="shared" si="0"/>
        <v>2500</v>
      </c>
      <c r="G14" s="2">
        <f t="shared" si="0"/>
        <v>3000</v>
      </c>
      <c r="H14" s="2">
        <f t="shared" si="0"/>
        <v>3500</v>
      </c>
      <c r="I14" s="2">
        <f t="shared" ref="I14:M14" si="1">500+H14</f>
        <v>4000</v>
      </c>
      <c r="J14" s="2">
        <f t="shared" si="1"/>
        <v>4500</v>
      </c>
      <c r="K14" s="2">
        <f t="shared" si="1"/>
        <v>5000</v>
      </c>
      <c r="L14" s="2">
        <f t="shared" si="1"/>
        <v>5500</v>
      </c>
      <c r="M14" s="2">
        <f t="shared" si="1"/>
        <v>6000</v>
      </c>
      <c r="P14" s="2" t="s">
        <v>5</v>
      </c>
      <c r="Q14" s="2">
        <f>M14+500</f>
        <v>6500</v>
      </c>
      <c r="R14" s="2">
        <f>Q14+500</f>
        <v>7000</v>
      </c>
      <c r="S14" s="2">
        <f t="shared" ref="S14:AB14" si="2">R14+500</f>
        <v>7500</v>
      </c>
      <c r="T14" s="2">
        <f t="shared" si="2"/>
        <v>8000</v>
      </c>
      <c r="U14" s="2">
        <f t="shared" si="2"/>
        <v>8500</v>
      </c>
      <c r="V14" s="2">
        <f t="shared" si="2"/>
        <v>9000</v>
      </c>
      <c r="W14" s="2">
        <f t="shared" si="2"/>
        <v>9500</v>
      </c>
      <c r="X14" s="2">
        <f t="shared" si="2"/>
        <v>10000</v>
      </c>
      <c r="Y14" s="2">
        <f t="shared" si="2"/>
        <v>10500</v>
      </c>
      <c r="Z14" s="2">
        <f t="shared" si="2"/>
        <v>11000</v>
      </c>
      <c r="AA14" s="2">
        <f t="shared" si="2"/>
        <v>11500</v>
      </c>
      <c r="AB14" s="2">
        <f t="shared" si="2"/>
        <v>12000</v>
      </c>
      <c r="AE14" s="2" t="s">
        <v>5</v>
      </c>
      <c r="AF14" s="2">
        <f>AB14+500</f>
        <v>12500</v>
      </c>
      <c r="AG14" s="2">
        <f>AF14+500</f>
        <v>13000</v>
      </c>
      <c r="AH14" s="2">
        <f t="shared" ref="AH14:AQ14" si="3">AG14+500</f>
        <v>13500</v>
      </c>
      <c r="AI14" s="2">
        <f t="shared" si="3"/>
        <v>14000</v>
      </c>
      <c r="AJ14" s="2">
        <f t="shared" si="3"/>
        <v>14500</v>
      </c>
      <c r="AK14" s="2">
        <f t="shared" si="3"/>
        <v>15000</v>
      </c>
      <c r="AL14" s="2">
        <f t="shared" si="3"/>
        <v>15500</v>
      </c>
      <c r="AM14" s="2">
        <f t="shared" si="3"/>
        <v>16000</v>
      </c>
      <c r="AN14" s="2">
        <f t="shared" si="3"/>
        <v>16500</v>
      </c>
      <c r="AO14" s="2">
        <f t="shared" si="3"/>
        <v>17000</v>
      </c>
      <c r="AP14" s="2">
        <f t="shared" si="3"/>
        <v>17500</v>
      </c>
      <c r="AQ14" s="2">
        <f t="shared" si="3"/>
        <v>18000</v>
      </c>
    </row>
    <row r="15" spans="1:44" x14ac:dyDescent="0.2">
      <c r="A15" s="2" t="s">
        <v>7</v>
      </c>
      <c r="B15" s="2">
        <v>500</v>
      </c>
      <c r="C15" s="2">
        <f t="shared" ref="C15:M18" si="4">500+B15</f>
        <v>1000</v>
      </c>
      <c r="D15" s="2">
        <f t="shared" si="4"/>
        <v>1500</v>
      </c>
      <c r="E15" s="2">
        <f t="shared" si="4"/>
        <v>2000</v>
      </c>
      <c r="F15" s="2">
        <f t="shared" si="4"/>
        <v>2500</v>
      </c>
      <c r="G15" s="2">
        <f t="shared" si="4"/>
        <v>3000</v>
      </c>
      <c r="H15" s="2">
        <f t="shared" si="4"/>
        <v>3500</v>
      </c>
      <c r="I15" s="2">
        <f t="shared" si="4"/>
        <v>4000</v>
      </c>
      <c r="J15" s="2">
        <f t="shared" si="4"/>
        <v>4500</v>
      </c>
      <c r="K15" s="2">
        <f t="shared" si="4"/>
        <v>5000</v>
      </c>
      <c r="L15" s="2">
        <f t="shared" si="4"/>
        <v>5500</v>
      </c>
      <c r="M15" s="2">
        <f t="shared" si="4"/>
        <v>6000</v>
      </c>
      <c r="P15" s="2" t="s">
        <v>7</v>
      </c>
      <c r="Q15" s="2">
        <f>M15+500</f>
        <v>6500</v>
      </c>
      <c r="R15" s="2">
        <f t="shared" ref="R15:AB18" si="5">Q15+500</f>
        <v>7000</v>
      </c>
      <c r="S15" s="2">
        <f t="shared" si="5"/>
        <v>7500</v>
      </c>
      <c r="T15" s="2">
        <f t="shared" si="5"/>
        <v>8000</v>
      </c>
      <c r="U15" s="2">
        <f t="shared" si="5"/>
        <v>8500</v>
      </c>
      <c r="V15" s="2">
        <f t="shared" si="5"/>
        <v>9000</v>
      </c>
      <c r="W15" s="2">
        <f t="shared" si="5"/>
        <v>9500</v>
      </c>
      <c r="X15" s="2">
        <f t="shared" si="5"/>
        <v>10000</v>
      </c>
      <c r="Y15" s="2">
        <f t="shared" si="5"/>
        <v>10500</v>
      </c>
      <c r="Z15" s="2">
        <f t="shared" si="5"/>
        <v>11000</v>
      </c>
      <c r="AA15" s="2">
        <f t="shared" si="5"/>
        <v>11500</v>
      </c>
      <c r="AB15" s="2">
        <f t="shared" si="5"/>
        <v>12000</v>
      </c>
      <c r="AE15" s="2" t="s">
        <v>7</v>
      </c>
      <c r="AF15" s="2">
        <f>AB15+500</f>
        <v>12500</v>
      </c>
      <c r="AG15" s="2">
        <f t="shared" ref="AG15:AQ15" si="6">AF15+500</f>
        <v>13000</v>
      </c>
      <c r="AH15" s="2">
        <f t="shared" si="6"/>
        <v>13500</v>
      </c>
      <c r="AI15" s="2">
        <f t="shared" si="6"/>
        <v>14000</v>
      </c>
      <c r="AJ15" s="2">
        <f t="shared" si="6"/>
        <v>14500</v>
      </c>
      <c r="AK15" s="2">
        <f t="shared" si="6"/>
        <v>15000</v>
      </c>
      <c r="AL15" s="2">
        <f t="shared" si="6"/>
        <v>15500</v>
      </c>
      <c r="AM15" s="2">
        <f t="shared" si="6"/>
        <v>16000</v>
      </c>
      <c r="AN15" s="2">
        <f t="shared" si="6"/>
        <v>16500</v>
      </c>
      <c r="AO15" s="2">
        <f t="shared" si="6"/>
        <v>17000</v>
      </c>
      <c r="AP15" s="2">
        <f t="shared" si="6"/>
        <v>17500</v>
      </c>
      <c r="AQ15" s="2">
        <f t="shared" si="6"/>
        <v>18000</v>
      </c>
    </row>
    <row r="16" spans="1:44" x14ac:dyDescent="0.2">
      <c r="A16" s="2" t="s">
        <v>8</v>
      </c>
      <c r="B16" s="2">
        <v>500</v>
      </c>
      <c r="C16" s="2">
        <f t="shared" si="4"/>
        <v>1000</v>
      </c>
      <c r="D16" s="2">
        <f t="shared" si="4"/>
        <v>1500</v>
      </c>
      <c r="E16" s="2">
        <f t="shared" si="4"/>
        <v>2000</v>
      </c>
      <c r="F16" s="2">
        <f t="shared" si="4"/>
        <v>2500</v>
      </c>
      <c r="G16" s="2">
        <f t="shared" si="4"/>
        <v>3000</v>
      </c>
      <c r="H16" s="2">
        <f t="shared" si="4"/>
        <v>3500</v>
      </c>
      <c r="I16" s="2">
        <f t="shared" si="4"/>
        <v>4000</v>
      </c>
      <c r="J16" s="2">
        <f t="shared" si="4"/>
        <v>4500</v>
      </c>
      <c r="K16" s="2">
        <f t="shared" si="4"/>
        <v>5000</v>
      </c>
      <c r="L16" s="2">
        <f t="shared" si="4"/>
        <v>5500</v>
      </c>
      <c r="M16" s="2">
        <f t="shared" si="4"/>
        <v>6000</v>
      </c>
      <c r="P16" s="2" t="s">
        <v>8</v>
      </c>
      <c r="Q16" s="2">
        <f t="shared" ref="Q16:Q18" si="7">M16+500</f>
        <v>6500</v>
      </c>
      <c r="R16" s="2">
        <f t="shared" si="5"/>
        <v>7000</v>
      </c>
      <c r="S16" s="2">
        <f t="shared" si="5"/>
        <v>7500</v>
      </c>
      <c r="T16" s="2">
        <f t="shared" si="5"/>
        <v>8000</v>
      </c>
      <c r="U16" s="2">
        <f t="shared" si="5"/>
        <v>8500</v>
      </c>
      <c r="V16" s="2">
        <f t="shared" si="5"/>
        <v>9000</v>
      </c>
      <c r="W16" s="2">
        <f t="shared" si="5"/>
        <v>9500</v>
      </c>
      <c r="X16" s="2">
        <f t="shared" si="5"/>
        <v>10000</v>
      </c>
      <c r="Y16" s="2">
        <f t="shared" si="5"/>
        <v>10500</v>
      </c>
      <c r="Z16" s="2">
        <f t="shared" si="5"/>
        <v>11000</v>
      </c>
      <c r="AA16" s="2">
        <f t="shared" si="5"/>
        <v>11500</v>
      </c>
      <c r="AB16" s="2">
        <f t="shared" si="5"/>
        <v>12000</v>
      </c>
      <c r="AE16" s="2" t="s">
        <v>8</v>
      </c>
      <c r="AF16" s="2">
        <f t="shared" ref="AF16:AF18" si="8">AB16+500</f>
        <v>12500</v>
      </c>
      <c r="AG16" s="2">
        <f t="shared" ref="AG16:AQ16" si="9">AF16+500</f>
        <v>13000</v>
      </c>
      <c r="AH16" s="2">
        <f t="shared" si="9"/>
        <v>13500</v>
      </c>
      <c r="AI16" s="2">
        <f t="shared" si="9"/>
        <v>14000</v>
      </c>
      <c r="AJ16" s="2">
        <f t="shared" si="9"/>
        <v>14500</v>
      </c>
      <c r="AK16" s="2">
        <f t="shared" si="9"/>
        <v>15000</v>
      </c>
      <c r="AL16" s="2">
        <f t="shared" si="9"/>
        <v>15500</v>
      </c>
      <c r="AM16" s="2">
        <f t="shared" si="9"/>
        <v>16000</v>
      </c>
      <c r="AN16" s="2">
        <f t="shared" si="9"/>
        <v>16500</v>
      </c>
      <c r="AO16" s="2">
        <f t="shared" si="9"/>
        <v>17000</v>
      </c>
      <c r="AP16" s="2">
        <f t="shared" si="9"/>
        <v>17500</v>
      </c>
      <c r="AQ16" s="2">
        <f t="shared" si="9"/>
        <v>18000</v>
      </c>
    </row>
    <row r="17" spans="1:43" x14ac:dyDescent="0.2">
      <c r="A17" s="2" t="s">
        <v>9</v>
      </c>
      <c r="B17" s="2">
        <v>500</v>
      </c>
      <c r="C17" s="2">
        <f t="shared" si="4"/>
        <v>1000</v>
      </c>
      <c r="D17" s="2">
        <f t="shared" si="4"/>
        <v>1500</v>
      </c>
      <c r="E17" s="2">
        <f t="shared" si="4"/>
        <v>2000</v>
      </c>
      <c r="F17" s="2">
        <f t="shared" si="4"/>
        <v>2500</v>
      </c>
      <c r="G17" s="2">
        <f t="shared" si="4"/>
        <v>3000</v>
      </c>
      <c r="H17" s="2">
        <f t="shared" si="4"/>
        <v>3500</v>
      </c>
      <c r="I17" s="2">
        <f t="shared" si="4"/>
        <v>4000</v>
      </c>
      <c r="J17" s="2">
        <f t="shared" si="4"/>
        <v>4500</v>
      </c>
      <c r="K17" s="2">
        <f t="shared" si="4"/>
        <v>5000</v>
      </c>
      <c r="L17" s="2">
        <f t="shared" si="4"/>
        <v>5500</v>
      </c>
      <c r="M17" s="2">
        <f t="shared" si="4"/>
        <v>6000</v>
      </c>
      <c r="P17" s="2" t="s">
        <v>9</v>
      </c>
      <c r="Q17" s="2">
        <f t="shared" si="7"/>
        <v>6500</v>
      </c>
      <c r="R17" s="2">
        <f t="shared" si="5"/>
        <v>7000</v>
      </c>
      <c r="S17" s="2">
        <f t="shared" si="5"/>
        <v>7500</v>
      </c>
      <c r="T17" s="2">
        <f t="shared" si="5"/>
        <v>8000</v>
      </c>
      <c r="U17" s="2">
        <f t="shared" si="5"/>
        <v>8500</v>
      </c>
      <c r="V17" s="2">
        <f t="shared" si="5"/>
        <v>9000</v>
      </c>
      <c r="W17" s="2">
        <f t="shared" si="5"/>
        <v>9500</v>
      </c>
      <c r="X17" s="2">
        <f t="shared" si="5"/>
        <v>10000</v>
      </c>
      <c r="Y17" s="2">
        <f t="shared" si="5"/>
        <v>10500</v>
      </c>
      <c r="Z17" s="2">
        <f t="shared" si="5"/>
        <v>11000</v>
      </c>
      <c r="AA17" s="2">
        <f t="shared" si="5"/>
        <v>11500</v>
      </c>
      <c r="AB17" s="2">
        <f t="shared" si="5"/>
        <v>12000</v>
      </c>
      <c r="AE17" s="2" t="s">
        <v>9</v>
      </c>
      <c r="AF17" s="2">
        <f t="shared" si="8"/>
        <v>12500</v>
      </c>
      <c r="AG17" s="2">
        <f t="shared" ref="AG17:AQ17" si="10">AF17+500</f>
        <v>13000</v>
      </c>
      <c r="AH17" s="2">
        <f t="shared" si="10"/>
        <v>13500</v>
      </c>
      <c r="AI17" s="2">
        <f t="shared" si="10"/>
        <v>14000</v>
      </c>
      <c r="AJ17" s="2">
        <f t="shared" si="10"/>
        <v>14500</v>
      </c>
      <c r="AK17" s="2">
        <f t="shared" si="10"/>
        <v>15000</v>
      </c>
      <c r="AL17" s="2">
        <f t="shared" si="10"/>
        <v>15500</v>
      </c>
      <c r="AM17" s="2">
        <f t="shared" si="10"/>
        <v>16000</v>
      </c>
      <c r="AN17" s="2">
        <f t="shared" si="10"/>
        <v>16500</v>
      </c>
      <c r="AO17" s="2">
        <f t="shared" si="10"/>
        <v>17000</v>
      </c>
      <c r="AP17" s="2">
        <f t="shared" si="10"/>
        <v>17500</v>
      </c>
      <c r="AQ17" s="2">
        <f t="shared" si="10"/>
        <v>18000</v>
      </c>
    </row>
    <row r="18" spans="1:43" x14ac:dyDescent="0.2">
      <c r="A18" s="2" t="s">
        <v>10</v>
      </c>
      <c r="B18" s="2">
        <v>500</v>
      </c>
      <c r="C18" s="2">
        <f t="shared" si="4"/>
        <v>1000</v>
      </c>
      <c r="D18" s="2">
        <f t="shared" si="4"/>
        <v>1500</v>
      </c>
      <c r="E18" s="2">
        <f t="shared" si="4"/>
        <v>2000</v>
      </c>
      <c r="F18" s="2">
        <f t="shared" si="4"/>
        <v>2500</v>
      </c>
      <c r="G18" s="2">
        <f t="shared" si="4"/>
        <v>3000</v>
      </c>
      <c r="H18" s="2">
        <f t="shared" si="4"/>
        <v>3500</v>
      </c>
      <c r="I18" s="2">
        <f t="shared" si="4"/>
        <v>4000</v>
      </c>
      <c r="J18" s="2">
        <f t="shared" si="4"/>
        <v>4500</v>
      </c>
      <c r="K18" s="2">
        <f t="shared" si="4"/>
        <v>5000</v>
      </c>
      <c r="L18" s="2">
        <f t="shared" si="4"/>
        <v>5500</v>
      </c>
      <c r="M18" s="2">
        <f t="shared" si="4"/>
        <v>6000</v>
      </c>
      <c r="P18" s="2" t="s">
        <v>10</v>
      </c>
      <c r="Q18" s="2">
        <f t="shared" si="7"/>
        <v>6500</v>
      </c>
      <c r="R18" s="2">
        <f t="shared" si="5"/>
        <v>7000</v>
      </c>
      <c r="S18" s="2">
        <f t="shared" si="5"/>
        <v>7500</v>
      </c>
      <c r="T18" s="2">
        <f t="shared" si="5"/>
        <v>8000</v>
      </c>
      <c r="U18" s="2">
        <f t="shared" si="5"/>
        <v>8500</v>
      </c>
      <c r="V18" s="2">
        <f t="shared" si="5"/>
        <v>9000</v>
      </c>
      <c r="W18" s="2">
        <f t="shared" si="5"/>
        <v>9500</v>
      </c>
      <c r="X18" s="2">
        <f t="shared" si="5"/>
        <v>10000</v>
      </c>
      <c r="Y18" s="2">
        <f t="shared" si="5"/>
        <v>10500</v>
      </c>
      <c r="Z18" s="2">
        <f t="shared" si="5"/>
        <v>11000</v>
      </c>
      <c r="AA18" s="2">
        <f t="shared" si="5"/>
        <v>11500</v>
      </c>
      <c r="AB18" s="2">
        <f t="shared" si="5"/>
        <v>12000</v>
      </c>
      <c r="AE18" s="2" t="s">
        <v>10</v>
      </c>
      <c r="AF18" s="2">
        <f t="shared" si="8"/>
        <v>12500</v>
      </c>
      <c r="AG18" s="2">
        <f t="shared" ref="AG18:AQ18" si="11">AF18+500</f>
        <v>13000</v>
      </c>
      <c r="AH18" s="2">
        <f t="shared" si="11"/>
        <v>13500</v>
      </c>
      <c r="AI18" s="2">
        <f t="shared" si="11"/>
        <v>14000</v>
      </c>
      <c r="AJ18" s="2">
        <f t="shared" si="11"/>
        <v>14500</v>
      </c>
      <c r="AK18" s="2">
        <f t="shared" si="11"/>
        <v>15000</v>
      </c>
      <c r="AL18" s="2">
        <f t="shared" si="11"/>
        <v>15500</v>
      </c>
      <c r="AM18" s="2">
        <f t="shared" si="11"/>
        <v>16000</v>
      </c>
      <c r="AN18" s="2">
        <f t="shared" si="11"/>
        <v>16500</v>
      </c>
      <c r="AO18" s="2">
        <f t="shared" si="11"/>
        <v>17000</v>
      </c>
      <c r="AP18" s="2">
        <f t="shared" si="11"/>
        <v>17500</v>
      </c>
      <c r="AQ18" s="2">
        <f t="shared" si="11"/>
        <v>18000</v>
      </c>
    </row>
    <row r="19" spans="1:43" x14ac:dyDescent="0.2">
      <c r="B19">
        <f>SUM(B14:B18)</f>
        <v>2500</v>
      </c>
      <c r="C19">
        <f t="shared" ref="C19:M19" si="12">SUM(C14:C18)</f>
        <v>5000</v>
      </c>
      <c r="D19">
        <f t="shared" si="12"/>
        <v>7500</v>
      </c>
      <c r="E19">
        <f t="shared" si="12"/>
        <v>10000</v>
      </c>
      <c r="F19">
        <f t="shared" si="12"/>
        <v>12500</v>
      </c>
      <c r="G19">
        <f t="shared" si="12"/>
        <v>15000</v>
      </c>
      <c r="H19">
        <f t="shared" si="12"/>
        <v>17500</v>
      </c>
      <c r="I19">
        <f t="shared" si="12"/>
        <v>20000</v>
      </c>
      <c r="J19">
        <f t="shared" si="12"/>
        <v>22500</v>
      </c>
      <c r="K19">
        <f t="shared" si="12"/>
        <v>25000</v>
      </c>
      <c r="L19">
        <f t="shared" si="12"/>
        <v>27500</v>
      </c>
      <c r="M19">
        <f t="shared" si="12"/>
        <v>30000</v>
      </c>
      <c r="P19" s="2" t="s">
        <v>54</v>
      </c>
      <c r="Q19" s="2">
        <v>500</v>
      </c>
      <c r="R19" s="2">
        <f t="shared" ref="R19:AB19" si="13">Q19+500</f>
        <v>1000</v>
      </c>
      <c r="S19" s="2">
        <f t="shared" si="13"/>
        <v>1500</v>
      </c>
      <c r="T19" s="2">
        <f t="shared" si="13"/>
        <v>2000</v>
      </c>
      <c r="U19" s="2">
        <f t="shared" si="13"/>
        <v>2500</v>
      </c>
      <c r="V19" s="2">
        <f t="shared" si="13"/>
        <v>3000</v>
      </c>
      <c r="W19" s="2">
        <f t="shared" si="13"/>
        <v>3500</v>
      </c>
      <c r="X19" s="2">
        <f t="shared" si="13"/>
        <v>4000</v>
      </c>
      <c r="Y19" s="2">
        <f t="shared" si="13"/>
        <v>4500</v>
      </c>
      <c r="Z19" s="2">
        <f t="shared" si="13"/>
        <v>5000</v>
      </c>
      <c r="AA19" s="2">
        <f t="shared" si="13"/>
        <v>5500</v>
      </c>
      <c r="AB19" s="2">
        <f t="shared" si="13"/>
        <v>6000</v>
      </c>
      <c r="AE19" s="2" t="s">
        <v>54</v>
      </c>
      <c r="AF19" s="2">
        <f>AB19+500</f>
        <v>6500</v>
      </c>
      <c r="AG19" s="2">
        <f t="shared" ref="AG19:AQ19" si="14">AF19+500</f>
        <v>7000</v>
      </c>
      <c r="AH19" s="2">
        <f t="shared" si="14"/>
        <v>7500</v>
      </c>
      <c r="AI19" s="2">
        <f t="shared" si="14"/>
        <v>8000</v>
      </c>
      <c r="AJ19" s="2">
        <f t="shared" si="14"/>
        <v>8500</v>
      </c>
      <c r="AK19" s="2">
        <f t="shared" si="14"/>
        <v>9000</v>
      </c>
      <c r="AL19" s="2">
        <f t="shared" si="14"/>
        <v>9500</v>
      </c>
      <c r="AM19" s="2">
        <f t="shared" si="14"/>
        <v>10000</v>
      </c>
      <c r="AN19" s="2">
        <f t="shared" si="14"/>
        <v>10500</v>
      </c>
      <c r="AO19" s="2">
        <f t="shared" si="14"/>
        <v>11000</v>
      </c>
      <c r="AP19" s="2">
        <f t="shared" si="14"/>
        <v>11500</v>
      </c>
      <c r="AQ19" s="2">
        <f t="shared" si="14"/>
        <v>12000</v>
      </c>
    </row>
    <row r="20" spans="1:43" x14ac:dyDescent="0.2">
      <c r="A20" s="1" t="s">
        <v>23</v>
      </c>
      <c r="P20" s="2" t="s">
        <v>55</v>
      </c>
      <c r="Q20" s="2">
        <v>500</v>
      </c>
      <c r="R20" s="2">
        <f t="shared" ref="R20:AB20" si="15">Q20+500</f>
        <v>1000</v>
      </c>
      <c r="S20" s="2">
        <f t="shared" si="15"/>
        <v>1500</v>
      </c>
      <c r="T20" s="2">
        <f t="shared" si="15"/>
        <v>2000</v>
      </c>
      <c r="U20" s="2">
        <f t="shared" si="15"/>
        <v>2500</v>
      </c>
      <c r="V20" s="2">
        <f t="shared" si="15"/>
        <v>3000</v>
      </c>
      <c r="W20" s="2">
        <f t="shared" si="15"/>
        <v>3500</v>
      </c>
      <c r="X20" s="2">
        <f t="shared" si="15"/>
        <v>4000</v>
      </c>
      <c r="Y20" s="2">
        <f t="shared" si="15"/>
        <v>4500</v>
      </c>
      <c r="Z20" s="2">
        <f t="shared" si="15"/>
        <v>5000</v>
      </c>
      <c r="AA20" s="2">
        <f t="shared" si="15"/>
        <v>5500</v>
      </c>
      <c r="AB20" s="2">
        <f t="shared" si="15"/>
        <v>6000</v>
      </c>
      <c r="AE20" s="2" t="s">
        <v>55</v>
      </c>
      <c r="AF20" s="2">
        <f>AB20+500</f>
        <v>6500</v>
      </c>
      <c r="AG20" s="2">
        <f t="shared" ref="AG20:AQ20" si="16">AF20+500</f>
        <v>7000</v>
      </c>
      <c r="AH20" s="2">
        <f t="shared" si="16"/>
        <v>7500</v>
      </c>
      <c r="AI20" s="2">
        <f t="shared" si="16"/>
        <v>8000</v>
      </c>
      <c r="AJ20" s="2">
        <f t="shared" si="16"/>
        <v>8500</v>
      </c>
      <c r="AK20" s="2">
        <f t="shared" si="16"/>
        <v>9000</v>
      </c>
      <c r="AL20" s="2">
        <f t="shared" si="16"/>
        <v>9500</v>
      </c>
      <c r="AM20" s="2">
        <f t="shared" si="16"/>
        <v>10000</v>
      </c>
      <c r="AN20" s="2">
        <f t="shared" si="16"/>
        <v>10500</v>
      </c>
      <c r="AO20" s="2">
        <f t="shared" si="16"/>
        <v>11000</v>
      </c>
      <c r="AP20" s="2">
        <f t="shared" si="16"/>
        <v>11500</v>
      </c>
      <c r="AQ20" s="2">
        <f t="shared" si="16"/>
        <v>12000</v>
      </c>
    </row>
    <row r="21" spans="1:43" x14ac:dyDescent="0.2">
      <c r="A21" s="2" t="s">
        <v>5</v>
      </c>
      <c r="B21" s="2">
        <f>B14*$K$4</f>
        <v>1000</v>
      </c>
      <c r="C21" s="2">
        <f>B21</f>
        <v>1000</v>
      </c>
      <c r="D21" s="2">
        <f>C21</f>
        <v>1000</v>
      </c>
      <c r="E21" s="2">
        <f>D21</f>
        <v>1000</v>
      </c>
      <c r="F21" s="2">
        <f>E21</f>
        <v>1000</v>
      </c>
      <c r="G21" s="2">
        <f>F21</f>
        <v>1000</v>
      </c>
      <c r="H21" s="2">
        <f t="shared" ref="H21:M25" si="17">G21</f>
        <v>1000</v>
      </c>
      <c r="I21" s="2">
        <f t="shared" si="17"/>
        <v>1000</v>
      </c>
      <c r="J21" s="2">
        <f t="shared" si="17"/>
        <v>1000</v>
      </c>
      <c r="K21" s="2">
        <f t="shared" si="17"/>
        <v>1000</v>
      </c>
      <c r="L21" s="2">
        <f t="shared" si="17"/>
        <v>1000</v>
      </c>
      <c r="M21" s="2">
        <f t="shared" si="17"/>
        <v>1000</v>
      </c>
      <c r="P21" s="2" t="s">
        <v>56</v>
      </c>
      <c r="Q21" s="2">
        <v>500</v>
      </c>
      <c r="R21" s="2">
        <f t="shared" ref="R21:AB21" si="18">Q21+500</f>
        <v>1000</v>
      </c>
      <c r="S21" s="2">
        <f t="shared" si="18"/>
        <v>1500</v>
      </c>
      <c r="T21" s="2">
        <f t="shared" si="18"/>
        <v>2000</v>
      </c>
      <c r="U21" s="2">
        <f t="shared" si="18"/>
        <v>2500</v>
      </c>
      <c r="V21" s="2">
        <f t="shared" si="18"/>
        <v>3000</v>
      </c>
      <c r="W21" s="2">
        <f t="shared" si="18"/>
        <v>3500</v>
      </c>
      <c r="X21" s="2">
        <f t="shared" si="18"/>
        <v>4000</v>
      </c>
      <c r="Y21" s="2">
        <f t="shared" si="18"/>
        <v>4500</v>
      </c>
      <c r="Z21" s="2">
        <f t="shared" si="18"/>
        <v>5000</v>
      </c>
      <c r="AA21" s="2">
        <f t="shared" si="18"/>
        <v>5500</v>
      </c>
      <c r="AB21" s="2">
        <f t="shared" si="18"/>
        <v>6000</v>
      </c>
      <c r="AE21" s="2" t="s">
        <v>56</v>
      </c>
      <c r="AF21" s="2">
        <f>AB21+500</f>
        <v>6500</v>
      </c>
      <c r="AG21" s="2">
        <f t="shared" ref="AG21:AQ21" si="19">AF21+500</f>
        <v>7000</v>
      </c>
      <c r="AH21" s="2">
        <f t="shared" si="19"/>
        <v>7500</v>
      </c>
      <c r="AI21" s="2">
        <f t="shared" si="19"/>
        <v>8000</v>
      </c>
      <c r="AJ21" s="2">
        <f t="shared" si="19"/>
        <v>8500</v>
      </c>
      <c r="AK21" s="2">
        <f t="shared" si="19"/>
        <v>9000</v>
      </c>
      <c r="AL21" s="2">
        <f t="shared" si="19"/>
        <v>9500</v>
      </c>
      <c r="AM21" s="2">
        <f t="shared" si="19"/>
        <v>10000</v>
      </c>
      <c r="AN21" s="2">
        <f t="shared" si="19"/>
        <v>10500</v>
      </c>
      <c r="AO21" s="2">
        <f t="shared" si="19"/>
        <v>11000</v>
      </c>
      <c r="AP21" s="2">
        <f t="shared" si="19"/>
        <v>11500</v>
      </c>
      <c r="AQ21" s="2">
        <f t="shared" si="19"/>
        <v>12000</v>
      </c>
    </row>
    <row r="22" spans="1:43" x14ac:dyDescent="0.2">
      <c r="A22" s="2" t="s">
        <v>7</v>
      </c>
      <c r="B22" s="2">
        <f>B15*$K$5</f>
        <v>500</v>
      </c>
      <c r="C22" s="2">
        <f t="shared" ref="C22:G25" si="20">B22</f>
        <v>500</v>
      </c>
      <c r="D22" s="2">
        <f t="shared" si="20"/>
        <v>500</v>
      </c>
      <c r="E22" s="2">
        <f t="shared" si="20"/>
        <v>500</v>
      </c>
      <c r="F22" s="2">
        <f t="shared" si="20"/>
        <v>500</v>
      </c>
      <c r="G22" s="2">
        <f t="shared" si="20"/>
        <v>500</v>
      </c>
      <c r="H22" s="2">
        <f t="shared" si="17"/>
        <v>500</v>
      </c>
      <c r="I22" s="2">
        <f t="shared" si="17"/>
        <v>500</v>
      </c>
      <c r="J22" s="2">
        <f t="shared" si="17"/>
        <v>500</v>
      </c>
      <c r="K22" s="2">
        <f t="shared" si="17"/>
        <v>500</v>
      </c>
      <c r="L22" s="2">
        <f t="shared" si="17"/>
        <v>500</v>
      </c>
      <c r="M22" s="2">
        <f t="shared" si="17"/>
        <v>500</v>
      </c>
      <c r="P22" s="2" t="s">
        <v>57</v>
      </c>
      <c r="Q22" s="2">
        <v>500</v>
      </c>
      <c r="R22" s="2">
        <f t="shared" ref="R22:AB22" si="21">Q22+500</f>
        <v>1000</v>
      </c>
      <c r="S22" s="2">
        <f t="shared" si="21"/>
        <v>1500</v>
      </c>
      <c r="T22" s="2">
        <f t="shared" si="21"/>
        <v>2000</v>
      </c>
      <c r="U22" s="2">
        <f t="shared" si="21"/>
        <v>2500</v>
      </c>
      <c r="V22" s="2">
        <f t="shared" si="21"/>
        <v>3000</v>
      </c>
      <c r="W22" s="2">
        <f t="shared" si="21"/>
        <v>3500</v>
      </c>
      <c r="X22" s="2">
        <f t="shared" si="21"/>
        <v>4000</v>
      </c>
      <c r="Y22" s="2">
        <f t="shared" si="21"/>
        <v>4500</v>
      </c>
      <c r="Z22" s="2">
        <f t="shared" si="21"/>
        <v>5000</v>
      </c>
      <c r="AA22" s="2">
        <f t="shared" si="21"/>
        <v>5500</v>
      </c>
      <c r="AB22" s="2">
        <f t="shared" si="21"/>
        <v>6000</v>
      </c>
      <c r="AE22" s="2" t="s">
        <v>57</v>
      </c>
      <c r="AF22" s="2">
        <f>AB22+500</f>
        <v>6500</v>
      </c>
      <c r="AG22" s="2">
        <f t="shared" ref="AG22:AQ22" si="22">AF22+500</f>
        <v>7000</v>
      </c>
      <c r="AH22" s="2">
        <f t="shared" si="22"/>
        <v>7500</v>
      </c>
      <c r="AI22" s="2">
        <f t="shared" si="22"/>
        <v>8000</v>
      </c>
      <c r="AJ22" s="2">
        <f t="shared" si="22"/>
        <v>8500</v>
      </c>
      <c r="AK22" s="2">
        <f t="shared" si="22"/>
        <v>9000</v>
      </c>
      <c r="AL22" s="2">
        <f t="shared" si="22"/>
        <v>9500</v>
      </c>
      <c r="AM22" s="2">
        <f t="shared" si="22"/>
        <v>10000</v>
      </c>
      <c r="AN22" s="2">
        <f t="shared" si="22"/>
        <v>10500</v>
      </c>
      <c r="AO22" s="2">
        <f t="shared" si="22"/>
        <v>11000</v>
      </c>
      <c r="AP22" s="2">
        <f t="shared" si="22"/>
        <v>11500</v>
      </c>
      <c r="AQ22" s="2">
        <f t="shared" si="22"/>
        <v>12000</v>
      </c>
    </row>
    <row r="23" spans="1:43" x14ac:dyDescent="0.2">
      <c r="A23" s="2" t="s">
        <v>8</v>
      </c>
      <c r="B23" s="2">
        <f>B16*$K$6</f>
        <v>300</v>
      </c>
      <c r="C23" s="2">
        <f t="shared" si="20"/>
        <v>300</v>
      </c>
      <c r="D23" s="2">
        <f t="shared" si="20"/>
        <v>300</v>
      </c>
      <c r="E23" s="2">
        <f t="shared" si="20"/>
        <v>300</v>
      </c>
      <c r="F23" s="2">
        <f t="shared" si="20"/>
        <v>300</v>
      </c>
      <c r="G23" s="2">
        <f t="shared" si="20"/>
        <v>300</v>
      </c>
      <c r="H23" s="2">
        <f t="shared" si="17"/>
        <v>300</v>
      </c>
      <c r="I23" s="2">
        <f t="shared" si="17"/>
        <v>300</v>
      </c>
      <c r="J23" s="2">
        <f t="shared" si="17"/>
        <v>300</v>
      </c>
      <c r="K23" s="2">
        <f t="shared" si="17"/>
        <v>300</v>
      </c>
      <c r="L23" s="2">
        <f t="shared" si="17"/>
        <v>300</v>
      </c>
      <c r="M23" s="2">
        <f t="shared" si="17"/>
        <v>300</v>
      </c>
      <c r="P23" s="2" t="s">
        <v>58</v>
      </c>
      <c r="Q23" s="2">
        <v>1000</v>
      </c>
      <c r="R23" s="2">
        <f t="shared" ref="R23:AB23" si="23">Q23+1000</f>
        <v>2000</v>
      </c>
      <c r="S23" s="2">
        <f t="shared" si="23"/>
        <v>3000</v>
      </c>
      <c r="T23" s="2">
        <f t="shared" si="23"/>
        <v>4000</v>
      </c>
      <c r="U23" s="2">
        <f t="shared" si="23"/>
        <v>5000</v>
      </c>
      <c r="V23" s="2">
        <f t="shared" si="23"/>
        <v>6000</v>
      </c>
      <c r="W23" s="2">
        <f t="shared" si="23"/>
        <v>7000</v>
      </c>
      <c r="X23" s="2">
        <f t="shared" si="23"/>
        <v>8000</v>
      </c>
      <c r="Y23" s="2">
        <f t="shared" si="23"/>
        <v>9000</v>
      </c>
      <c r="Z23" s="2">
        <f t="shared" si="23"/>
        <v>10000</v>
      </c>
      <c r="AA23" s="2">
        <f t="shared" si="23"/>
        <v>11000</v>
      </c>
      <c r="AB23" s="2">
        <f t="shared" si="23"/>
        <v>12000</v>
      </c>
      <c r="AE23" s="2" t="s">
        <v>58</v>
      </c>
      <c r="AF23" s="2">
        <f>AB23+1000</f>
        <v>13000</v>
      </c>
      <c r="AG23" s="2">
        <f t="shared" ref="AG23:AQ23" si="24">AF23+1000</f>
        <v>14000</v>
      </c>
      <c r="AH23" s="2">
        <f t="shared" si="24"/>
        <v>15000</v>
      </c>
      <c r="AI23" s="2">
        <f t="shared" si="24"/>
        <v>16000</v>
      </c>
      <c r="AJ23" s="2">
        <f t="shared" si="24"/>
        <v>17000</v>
      </c>
      <c r="AK23" s="2">
        <f t="shared" si="24"/>
        <v>18000</v>
      </c>
      <c r="AL23" s="2">
        <f t="shared" si="24"/>
        <v>19000</v>
      </c>
      <c r="AM23" s="2">
        <f t="shared" si="24"/>
        <v>20000</v>
      </c>
      <c r="AN23" s="2">
        <f t="shared" si="24"/>
        <v>21000</v>
      </c>
      <c r="AO23" s="2">
        <f t="shared" si="24"/>
        <v>22000</v>
      </c>
      <c r="AP23" s="2">
        <f t="shared" si="24"/>
        <v>23000</v>
      </c>
      <c r="AQ23" s="2">
        <f t="shared" si="24"/>
        <v>24000</v>
      </c>
    </row>
    <row r="24" spans="1:43" x14ac:dyDescent="0.2">
      <c r="A24" s="2" t="s">
        <v>9</v>
      </c>
      <c r="B24" s="2">
        <f>B17*$K$7</f>
        <v>500</v>
      </c>
      <c r="C24" s="2">
        <f t="shared" si="20"/>
        <v>500</v>
      </c>
      <c r="D24" s="2">
        <f t="shared" si="20"/>
        <v>500</v>
      </c>
      <c r="E24" s="2">
        <f t="shared" si="20"/>
        <v>500</v>
      </c>
      <c r="F24" s="2">
        <f t="shared" si="20"/>
        <v>500</v>
      </c>
      <c r="G24" s="2">
        <f t="shared" si="20"/>
        <v>500</v>
      </c>
      <c r="H24" s="2">
        <f t="shared" si="17"/>
        <v>500</v>
      </c>
      <c r="I24" s="2">
        <f t="shared" si="17"/>
        <v>500</v>
      </c>
      <c r="J24" s="2">
        <f t="shared" si="17"/>
        <v>500</v>
      </c>
      <c r="K24" s="2">
        <f t="shared" si="17"/>
        <v>500</v>
      </c>
      <c r="L24" s="2">
        <f t="shared" si="17"/>
        <v>500</v>
      </c>
      <c r="M24" s="2">
        <f t="shared" si="17"/>
        <v>500</v>
      </c>
      <c r="Q24">
        <f>SUM(Q14:Q23)</f>
        <v>35500</v>
      </c>
      <c r="R24">
        <f t="shared" ref="R24:AB24" si="25">SUM(R14:R23)</f>
        <v>41000</v>
      </c>
      <c r="S24">
        <f t="shared" si="25"/>
        <v>46500</v>
      </c>
      <c r="T24">
        <f t="shared" si="25"/>
        <v>52000</v>
      </c>
      <c r="U24">
        <f t="shared" si="25"/>
        <v>57500</v>
      </c>
      <c r="V24">
        <f t="shared" si="25"/>
        <v>63000</v>
      </c>
      <c r="W24">
        <f t="shared" si="25"/>
        <v>68500</v>
      </c>
      <c r="X24">
        <f t="shared" si="25"/>
        <v>74000</v>
      </c>
      <c r="Y24">
        <f t="shared" si="25"/>
        <v>79500</v>
      </c>
      <c r="Z24">
        <f t="shared" si="25"/>
        <v>85000</v>
      </c>
      <c r="AA24">
        <f t="shared" si="25"/>
        <v>90500</v>
      </c>
      <c r="AB24">
        <f t="shared" si="25"/>
        <v>96000</v>
      </c>
      <c r="AF24">
        <f>SUM(AF14:AF23)</f>
        <v>101500</v>
      </c>
      <c r="AG24">
        <f t="shared" ref="AG24" si="26">SUM(AG14:AG23)</f>
        <v>107000</v>
      </c>
      <c r="AH24">
        <f t="shared" ref="AH24" si="27">SUM(AH14:AH23)</f>
        <v>112500</v>
      </c>
      <c r="AI24">
        <f t="shared" ref="AI24" si="28">SUM(AI14:AI23)</f>
        <v>118000</v>
      </c>
      <c r="AJ24">
        <f t="shared" ref="AJ24" si="29">SUM(AJ14:AJ23)</f>
        <v>123500</v>
      </c>
      <c r="AK24">
        <f t="shared" ref="AK24" si="30">SUM(AK14:AK23)</f>
        <v>129000</v>
      </c>
      <c r="AL24">
        <f t="shared" ref="AL24" si="31">SUM(AL14:AL23)</f>
        <v>134500</v>
      </c>
      <c r="AM24">
        <f t="shared" ref="AM24" si="32">SUM(AM14:AM23)</f>
        <v>140000</v>
      </c>
      <c r="AN24">
        <f t="shared" ref="AN24" si="33">SUM(AN14:AN23)</f>
        <v>145500</v>
      </c>
      <c r="AO24">
        <f t="shared" ref="AO24" si="34">SUM(AO14:AO23)</f>
        <v>151000</v>
      </c>
      <c r="AP24">
        <f t="shared" ref="AP24" si="35">SUM(AP14:AP23)</f>
        <v>156500</v>
      </c>
      <c r="AQ24">
        <f t="shared" ref="AQ24" si="36">SUM(AQ14:AQ23)</f>
        <v>162000</v>
      </c>
    </row>
    <row r="25" spans="1:43" x14ac:dyDescent="0.2">
      <c r="A25" s="2" t="s">
        <v>10</v>
      </c>
      <c r="B25" s="2">
        <f>B18*$K$8</f>
        <v>100</v>
      </c>
      <c r="C25" s="2">
        <f t="shared" si="20"/>
        <v>100</v>
      </c>
      <c r="D25" s="2">
        <f t="shared" si="20"/>
        <v>100</v>
      </c>
      <c r="E25" s="2">
        <f t="shared" si="20"/>
        <v>100</v>
      </c>
      <c r="F25" s="2">
        <f t="shared" si="20"/>
        <v>100</v>
      </c>
      <c r="G25" s="2">
        <f t="shared" si="20"/>
        <v>100</v>
      </c>
      <c r="H25" s="2">
        <f t="shared" si="17"/>
        <v>100</v>
      </c>
      <c r="I25" s="2">
        <f t="shared" si="17"/>
        <v>100</v>
      </c>
      <c r="J25" s="2">
        <f t="shared" si="17"/>
        <v>100</v>
      </c>
      <c r="K25" s="2">
        <f t="shared" si="17"/>
        <v>100</v>
      </c>
      <c r="L25" s="2">
        <f t="shared" si="17"/>
        <v>100</v>
      </c>
      <c r="M25" s="2">
        <f t="shared" si="17"/>
        <v>100</v>
      </c>
    </row>
    <row r="26" spans="1:43" x14ac:dyDescent="0.2">
      <c r="B26" s="15">
        <f t="shared" ref="B26:M26" si="37">SUM(B21:B25)</f>
        <v>2400</v>
      </c>
      <c r="C26" s="15">
        <f t="shared" si="37"/>
        <v>2400</v>
      </c>
      <c r="D26" s="15">
        <f t="shared" si="37"/>
        <v>2400</v>
      </c>
      <c r="E26" s="15">
        <f t="shared" si="37"/>
        <v>2400</v>
      </c>
      <c r="F26" s="15">
        <f t="shared" si="37"/>
        <v>2400</v>
      </c>
      <c r="G26" s="15">
        <f t="shared" si="37"/>
        <v>2400</v>
      </c>
      <c r="H26" s="15">
        <f t="shared" si="37"/>
        <v>2400</v>
      </c>
      <c r="I26" s="15">
        <f t="shared" si="37"/>
        <v>2400</v>
      </c>
      <c r="J26" s="15">
        <f t="shared" si="37"/>
        <v>2400</v>
      </c>
      <c r="K26" s="15">
        <f t="shared" si="37"/>
        <v>2400</v>
      </c>
      <c r="L26" s="15">
        <f t="shared" si="37"/>
        <v>2400</v>
      </c>
      <c r="M26" s="15">
        <f t="shared" si="37"/>
        <v>2400</v>
      </c>
      <c r="N26">
        <f>SUM(B26:M26)</f>
        <v>28800</v>
      </c>
      <c r="P26" s="1" t="s">
        <v>23</v>
      </c>
      <c r="AE26" s="1" t="s">
        <v>23</v>
      </c>
    </row>
    <row r="27" spans="1:43" x14ac:dyDescent="0.2">
      <c r="P27" s="2" t="s">
        <v>5</v>
      </c>
      <c r="Q27" s="2">
        <f>500*$K$4</f>
        <v>1000</v>
      </c>
      <c r="R27" s="2">
        <f>Q27</f>
        <v>1000</v>
      </c>
      <c r="S27" s="2">
        <f>R27</f>
        <v>1000</v>
      </c>
      <c r="T27" s="2">
        <f>S27</f>
        <v>1000</v>
      </c>
      <c r="U27" s="2">
        <f>T27</f>
        <v>1000</v>
      </c>
      <c r="V27" s="2">
        <f>U27</f>
        <v>1000</v>
      </c>
      <c r="W27" s="2">
        <f t="shared" ref="W27:AB27" si="38">V27</f>
        <v>1000</v>
      </c>
      <c r="X27" s="2">
        <f t="shared" si="38"/>
        <v>1000</v>
      </c>
      <c r="Y27" s="2">
        <f t="shared" si="38"/>
        <v>1000</v>
      </c>
      <c r="Z27" s="2">
        <f t="shared" si="38"/>
        <v>1000</v>
      </c>
      <c r="AA27" s="2">
        <f t="shared" si="38"/>
        <v>1000</v>
      </c>
      <c r="AB27" s="2">
        <f t="shared" si="38"/>
        <v>1000</v>
      </c>
      <c r="AE27" s="2" t="s">
        <v>5</v>
      </c>
      <c r="AF27" s="2">
        <f>500*$K$4</f>
        <v>1000</v>
      </c>
      <c r="AG27" s="2">
        <f>AF27</f>
        <v>1000</v>
      </c>
      <c r="AH27" s="2">
        <f>AG27</f>
        <v>1000</v>
      </c>
      <c r="AI27" s="2">
        <f>AH27</f>
        <v>1000</v>
      </c>
      <c r="AJ27" s="2">
        <f>AI27</f>
        <v>1000</v>
      </c>
      <c r="AK27" s="2">
        <f>AJ27</f>
        <v>1000</v>
      </c>
      <c r="AL27" s="2">
        <f t="shared" ref="AL27:AQ27" si="39">AK27</f>
        <v>1000</v>
      </c>
      <c r="AM27" s="2">
        <f t="shared" si="39"/>
        <v>1000</v>
      </c>
      <c r="AN27" s="2">
        <f t="shared" si="39"/>
        <v>1000</v>
      </c>
      <c r="AO27" s="2">
        <f t="shared" si="39"/>
        <v>1000</v>
      </c>
      <c r="AP27" s="2">
        <f t="shared" si="39"/>
        <v>1000</v>
      </c>
      <c r="AQ27" s="2">
        <f t="shared" si="39"/>
        <v>1000</v>
      </c>
    </row>
    <row r="28" spans="1:43" x14ac:dyDescent="0.2">
      <c r="A28" s="1" t="s">
        <v>24</v>
      </c>
      <c r="P28" s="2" t="s">
        <v>7</v>
      </c>
      <c r="Q28" s="2">
        <f>500*$K$5</f>
        <v>500</v>
      </c>
      <c r="R28" s="2">
        <f t="shared" ref="R28:R31" si="40">Q28</f>
        <v>500</v>
      </c>
      <c r="S28" s="2">
        <f t="shared" ref="S28:S31" si="41">R28</f>
        <v>500</v>
      </c>
      <c r="T28" s="2">
        <f t="shared" ref="T28:T31" si="42">S28</f>
        <v>500</v>
      </c>
      <c r="U28" s="2">
        <f t="shared" ref="U28:U31" si="43">T28</f>
        <v>500</v>
      </c>
      <c r="V28" s="2">
        <f>U28</f>
        <v>500</v>
      </c>
      <c r="W28" s="2">
        <f t="shared" ref="W28:AB31" si="44">V28</f>
        <v>500</v>
      </c>
      <c r="X28" s="2">
        <f t="shared" si="44"/>
        <v>500</v>
      </c>
      <c r="Y28" s="2">
        <f t="shared" si="44"/>
        <v>500</v>
      </c>
      <c r="Z28" s="2">
        <f t="shared" si="44"/>
        <v>500</v>
      </c>
      <c r="AA28" s="2">
        <f t="shared" si="44"/>
        <v>500</v>
      </c>
      <c r="AB28" s="2">
        <f t="shared" si="44"/>
        <v>500</v>
      </c>
      <c r="AE28" s="2" t="s">
        <v>7</v>
      </c>
      <c r="AF28" s="2">
        <f>500*$K$5</f>
        <v>500</v>
      </c>
      <c r="AG28" s="2">
        <f t="shared" ref="AG28:AG31" si="45">AF28</f>
        <v>500</v>
      </c>
      <c r="AH28" s="2">
        <f t="shared" ref="AH28:AH31" si="46">AG28</f>
        <v>500</v>
      </c>
      <c r="AI28" s="2">
        <f t="shared" ref="AI28:AI31" si="47">AH28</f>
        <v>500</v>
      </c>
      <c r="AJ28" s="2">
        <f t="shared" ref="AJ28:AJ31" si="48">AI28</f>
        <v>500</v>
      </c>
      <c r="AK28" s="2">
        <f>AJ28</f>
        <v>500</v>
      </c>
      <c r="AL28" s="2">
        <f t="shared" ref="AL28:AQ28" si="49">AK28</f>
        <v>500</v>
      </c>
      <c r="AM28" s="2">
        <f t="shared" si="49"/>
        <v>500</v>
      </c>
      <c r="AN28" s="2">
        <f t="shared" si="49"/>
        <v>500</v>
      </c>
      <c r="AO28" s="2">
        <f t="shared" si="49"/>
        <v>500</v>
      </c>
      <c r="AP28" s="2">
        <f t="shared" si="49"/>
        <v>500</v>
      </c>
      <c r="AQ28" s="2">
        <f t="shared" si="49"/>
        <v>500</v>
      </c>
    </row>
    <row r="29" spans="1:43" x14ac:dyDescent="0.2">
      <c r="A29" s="2" t="s">
        <v>5</v>
      </c>
      <c r="B29" s="16">
        <f>$C$4/12*$B$14*$D$4*$N$4</f>
        <v>1046.6431705455934</v>
      </c>
      <c r="C29" s="16">
        <f>$C$4/12*$C$14*$D$4*$N$4</f>
        <v>2093.2863410911868</v>
      </c>
      <c r="D29" s="16">
        <f>$C$4/12*$D$14*$D$4*$N$4</f>
        <v>3139.9295116367807</v>
      </c>
      <c r="E29" s="16">
        <f>$C$4/12*$E$14*$D$4*$N$4</f>
        <v>4186.5726821823737</v>
      </c>
      <c r="F29" s="16">
        <f>$C$4/12*$F$14*$D$4*$N$4</f>
        <v>5233.215852727968</v>
      </c>
      <c r="G29" s="16">
        <f>$C$4/12*$G$14*$D$4*$N$4</f>
        <v>6279.8590232735614</v>
      </c>
      <c r="H29" s="16">
        <f>$C$4/12*$H$14*$D$4*$N$4</f>
        <v>7326.5021938191539</v>
      </c>
      <c r="I29" s="16">
        <f>$C$4/12*$I$14*$D$4*$N$4</f>
        <v>8373.1453643647474</v>
      </c>
      <c r="J29" s="16">
        <f>$C$4/12*$J$14*$D$4*$N$4</f>
        <v>9419.7885349103417</v>
      </c>
      <c r="K29" s="16">
        <f>$C$4/12*$K$14*$D$4*$N$4</f>
        <v>10466.431705455936</v>
      </c>
      <c r="L29" s="16">
        <f>$C$4/12*$L$14*$D$4*$N$4</f>
        <v>11513.074876001529</v>
      </c>
      <c r="M29" s="16">
        <f>$C$4/12*$M$14*$D$4*$N$4</f>
        <v>12559.718046547123</v>
      </c>
      <c r="P29" s="2" t="s">
        <v>8</v>
      </c>
      <c r="Q29" s="2">
        <f>500*$K$6</f>
        <v>300</v>
      </c>
      <c r="R29" s="2">
        <f t="shared" si="40"/>
        <v>300</v>
      </c>
      <c r="S29" s="2">
        <f t="shared" si="41"/>
        <v>300</v>
      </c>
      <c r="T29" s="2">
        <f t="shared" si="42"/>
        <v>300</v>
      </c>
      <c r="U29" s="2">
        <f t="shared" si="43"/>
        <v>300</v>
      </c>
      <c r="V29" s="2">
        <f t="shared" ref="V29:V31" si="50">U29</f>
        <v>300</v>
      </c>
      <c r="W29" s="2">
        <f t="shared" si="44"/>
        <v>300</v>
      </c>
      <c r="X29" s="2">
        <f t="shared" si="44"/>
        <v>300</v>
      </c>
      <c r="Y29" s="2">
        <f t="shared" si="44"/>
        <v>300</v>
      </c>
      <c r="Z29" s="2">
        <f t="shared" si="44"/>
        <v>300</v>
      </c>
      <c r="AA29" s="2">
        <f t="shared" si="44"/>
        <v>300</v>
      </c>
      <c r="AB29" s="2">
        <f t="shared" si="44"/>
        <v>300</v>
      </c>
      <c r="AE29" s="2" t="s">
        <v>8</v>
      </c>
      <c r="AF29" s="2">
        <f>500*$K$6</f>
        <v>300</v>
      </c>
      <c r="AG29" s="2">
        <f t="shared" si="45"/>
        <v>300</v>
      </c>
      <c r="AH29" s="2">
        <f t="shared" si="46"/>
        <v>300</v>
      </c>
      <c r="AI29" s="2">
        <f t="shared" si="47"/>
        <v>300</v>
      </c>
      <c r="AJ29" s="2">
        <f t="shared" si="48"/>
        <v>300</v>
      </c>
      <c r="AK29" s="2">
        <f t="shared" ref="AK29:AQ31" si="51">AJ29</f>
        <v>300</v>
      </c>
      <c r="AL29" s="2">
        <f t="shared" si="51"/>
        <v>300</v>
      </c>
      <c r="AM29" s="2">
        <f t="shared" si="51"/>
        <v>300</v>
      </c>
      <c r="AN29" s="2">
        <f t="shared" si="51"/>
        <v>300</v>
      </c>
      <c r="AO29" s="2">
        <f t="shared" si="51"/>
        <v>300</v>
      </c>
      <c r="AP29" s="2">
        <f t="shared" si="51"/>
        <v>300</v>
      </c>
      <c r="AQ29" s="2">
        <f t="shared" si="51"/>
        <v>300</v>
      </c>
    </row>
    <row r="30" spans="1:43" x14ac:dyDescent="0.2">
      <c r="A30" s="2" t="s">
        <v>7</v>
      </c>
      <c r="B30" s="16">
        <f>$C$5/12*$B$15*$D$5*$N$5</f>
        <v>29.859211781540662</v>
      </c>
      <c r="C30" s="16">
        <f>$C$5/12*$C$15*$D$5*$N$5</f>
        <v>59.718423563081323</v>
      </c>
      <c r="D30" s="16">
        <f>$C$5/12*$D$15*$D$5*$N$5</f>
        <v>89.577635344621996</v>
      </c>
      <c r="E30" s="16">
        <f>$C$5/12*$E$15*$D$5*$N$5</f>
        <v>119.43684712616265</v>
      </c>
      <c r="F30" s="16">
        <f>$C$5/12*$F$15*$D$5*$N$5</f>
        <v>149.2960589077033</v>
      </c>
      <c r="G30" s="16">
        <f>$C$5/12*$G$15*$D$5*$N$5</f>
        <v>179.15527068924399</v>
      </c>
      <c r="H30" s="16">
        <f>$C$5/12*$H$15*$D$5*$N$5</f>
        <v>209.01448247078466</v>
      </c>
      <c r="I30" s="16">
        <f>$C$5/12*$I$15*$D$5*$N$5</f>
        <v>238.87369425232529</v>
      </c>
      <c r="J30" s="16">
        <f>$C$5/12*$J$15*$D$5*$N$5</f>
        <v>268.73290603386602</v>
      </c>
      <c r="K30" s="16">
        <f>$C$5/12*$K$15*$D$5*$N$5</f>
        <v>298.5921178154066</v>
      </c>
      <c r="L30" s="16">
        <f>$C$5/12*$L$15*$D$5*$N$5</f>
        <v>328.45132959694723</v>
      </c>
      <c r="M30" s="16">
        <f>$C$5/12*$M$15*$D$5*$N$5</f>
        <v>358.31054137848798</v>
      </c>
      <c r="P30" s="2" t="s">
        <v>9</v>
      </c>
      <c r="Q30" s="2">
        <f>500*$K$7</f>
        <v>500</v>
      </c>
      <c r="R30" s="2">
        <f t="shared" si="40"/>
        <v>500</v>
      </c>
      <c r="S30" s="2">
        <f t="shared" si="41"/>
        <v>500</v>
      </c>
      <c r="T30" s="2">
        <f t="shared" si="42"/>
        <v>500</v>
      </c>
      <c r="U30" s="2">
        <f t="shared" si="43"/>
        <v>500</v>
      </c>
      <c r="V30" s="2">
        <f t="shared" si="50"/>
        <v>500</v>
      </c>
      <c r="W30" s="2">
        <f t="shared" si="44"/>
        <v>500</v>
      </c>
      <c r="X30" s="2">
        <f t="shared" si="44"/>
        <v>500</v>
      </c>
      <c r="Y30" s="2">
        <f t="shared" si="44"/>
        <v>500</v>
      </c>
      <c r="Z30" s="2">
        <f t="shared" si="44"/>
        <v>500</v>
      </c>
      <c r="AA30" s="2">
        <f t="shared" si="44"/>
        <v>500</v>
      </c>
      <c r="AB30" s="2">
        <f t="shared" si="44"/>
        <v>500</v>
      </c>
      <c r="AE30" s="2" t="s">
        <v>9</v>
      </c>
      <c r="AF30" s="2">
        <f>500*$K$7</f>
        <v>500</v>
      </c>
      <c r="AG30" s="2">
        <f t="shared" si="45"/>
        <v>500</v>
      </c>
      <c r="AH30" s="2">
        <f t="shared" si="46"/>
        <v>500</v>
      </c>
      <c r="AI30" s="2">
        <f t="shared" si="47"/>
        <v>500</v>
      </c>
      <c r="AJ30" s="2">
        <f t="shared" si="48"/>
        <v>500</v>
      </c>
      <c r="AK30" s="2">
        <f t="shared" si="51"/>
        <v>500</v>
      </c>
      <c r="AL30" s="2">
        <f t="shared" si="51"/>
        <v>500</v>
      </c>
      <c r="AM30" s="2">
        <f t="shared" si="51"/>
        <v>500</v>
      </c>
      <c r="AN30" s="2">
        <f t="shared" si="51"/>
        <v>500</v>
      </c>
      <c r="AO30" s="2">
        <f t="shared" si="51"/>
        <v>500</v>
      </c>
      <c r="AP30" s="2">
        <f t="shared" si="51"/>
        <v>500</v>
      </c>
      <c r="AQ30" s="2">
        <f t="shared" si="51"/>
        <v>500</v>
      </c>
    </row>
    <row r="31" spans="1:43" x14ac:dyDescent="0.2">
      <c r="A31" s="2" t="s">
        <v>8</v>
      </c>
      <c r="B31" s="16">
        <f>$C$6/12*$B$16*$D$6*$N$6</f>
        <v>49.515116759661097</v>
      </c>
      <c r="C31" s="16">
        <f>$C$6/12*$C$16*$D$6*$N$6</f>
        <v>99.030233519322195</v>
      </c>
      <c r="D31" s="16">
        <f>$C$6/12*$D$16*$D$6*$N$6</f>
        <v>148.54535027898328</v>
      </c>
      <c r="E31" s="16">
        <f>$C$6/12*$E$16*$D$6*$N$6</f>
        <v>198.06046703864439</v>
      </c>
      <c r="F31" s="16">
        <f>$C$6/12*$F$16*$D$6*$N$6</f>
        <v>247.57558379830547</v>
      </c>
      <c r="G31" s="16">
        <f>$C$6/12*$G$16*$D$6*$N$6</f>
        <v>297.09070055796656</v>
      </c>
      <c r="H31" s="16">
        <f>$C$6/12*$H$16*$D$6*$N$6</f>
        <v>346.60581731762761</v>
      </c>
      <c r="I31" s="16">
        <f>$C$6/12*$I$16*$D$6*$N$6</f>
        <v>396.12093407728878</v>
      </c>
      <c r="J31" s="16">
        <f>$C$6/12*$J$16*$D$6*$N$6</f>
        <v>445.63605083694983</v>
      </c>
      <c r="K31" s="16">
        <f>$C$6/12*$K$16*$D$6*$N$6</f>
        <v>495.15116759661095</v>
      </c>
      <c r="L31" s="16">
        <f>$C$6/12*$L$16*$D$6*$N$6</f>
        <v>544.66628435627206</v>
      </c>
      <c r="M31" s="16">
        <f>$C$6/12*$M$16*$D$6*$N$6</f>
        <v>594.18140111593311</v>
      </c>
      <c r="P31" s="2" t="s">
        <v>10</v>
      </c>
      <c r="Q31" s="2">
        <f>500*$K$8</f>
        <v>100</v>
      </c>
      <c r="R31" s="2">
        <f t="shared" si="40"/>
        <v>100</v>
      </c>
      <c r="S31" s="2">
        <f t="shared" si="41"/>
        <v>100</v>
      </c>
      <c r="T31" s="2">
        <f t="shared" si="42"/>
        <v>100</v>
      </c>
      <c r="U31" s="2">
        <f t="shared" si="43"/>
        <v>100</v>
      </c>
      <c r="V31" s="2">
        <f t="shared" si="50"/>
        <v>100</v>
      </c>
      <c r="W31" s="2">
        <f t="shared" si="44"/>
        <v>100</v>
      </c>
      <c r="X31" s="2">
        <f t="shared" si="44"/>
        <v>100</v>
      </c>
      <c r="Y31" s="2">
        <f t="shared" si="44"/>
        <v>100</v>
      </c>
      <c r="Z31" s="2">
        <f t="shared" si="44"/>
        <v>100</v>
      </c>
      <c r="AA31" s="2">
        <f t="shared" si="44"/>
        <v>100</v>
      </c>
      <c r="AB31" s="2">
        <f t="shared" si="44"/>
        <v>100</v>
      </c>
      <c r="AE31" s="2" t="s">
        <v>10</v>
      </c>
      <c r="AF31" s="2">
        <f>500*$K$8</f>
        <v>100</v>
      </c>
      <c r="AG31" s="2">
        <f t="shared" si="45"/>
        <v>100</v>
      </c>
      <c r="AH31" s="2">
        <f t="shared" si="46"/>
        <v>100</v>
      </c>
      <c r="AI31" s="2">
        <f t="shared" si="47"/>
        <v>100</v>
      </c>
      <c r="AJ31" s="2">
        <f t="shared" si="48"/>
        <v>100</v>
      </c>
      <c r="AK31" s="2">
        <f t="shared" si="51"/>
        <v>100</v>
      </c>
      <c r="AL31" s="2">
        <f t="shared" si="51"/>
        <v>100</v>
      </c>
      <c r="AM31" s="2">
        <f t="shared" si="51"/>
        <v>100</v>
      </c>
      <c r="AN31" s="2">
        <f t="shared" si="51"/>
        <v>100</v>
      </c>
      <c r="AO31" s="2">
        <f t="shared" si="51"/>
        <v>100</v>
      </c>
      <c r="AP31" s="2">
        <f t="shared" si="51"/>
        <v>100</v>
      </c>
      <c r="AQ31" s="2">
        <f t="shared" si="51"/>
        <v>100</v>
      </c>
    </row>
    <row r="32" spans="1:43" x14ac:dyDescent="0.2">
      <c r="A32" s="2" t="s">
        <v>9</v>
      </c>
      <c r="B32" s="16">
        <f>$C$7/12*$B$17*$D$7*$N$7</f>
        <v>93.869245826137032</v>
      </c>
      <c r="C32" s="16">
        <f>$C$7/12*$C$17*$D$7*$N$7</f>
        <v>187.73849165227406</v>
      </c>
      <c r="D32" s="16">
        <f>$C$7/12*$D$17*$D$7*$N$7</f>
        <v>281.60773747841108</v>
      </c>
      <c r="E32" s="16">
        <f>$C$7/12*$E$17*$D$7*$N$7</f>
        <v>375.47698330454813</v>
      </c>
      <c r="F32" s="16">
        <f>$C$7/12*$F$17*$D$7*$N$7</f>
        <v>469.34622913068517</v>
      </c>
      <c r="G32" s="16">
        <f>$C$7/12*$G$17*$D$7*$N$7</f>
        <v>563.21547495682216</v>
      </c>
      <c r="H32" s="16">
        <f>$C$7/12*$H$17*$D$7*$N$7</f>
        <v>657.08472078295915</v>
      </c>
      <c r="I32" s="16">
        <f>$C$7/12*$I$17*$D$7*$N$7</f>
        <v>750.95396660909626</v>
      </c>
      <c r="J32" s="16">
        <f>$C$7/12*$J$17*$D$7*$N$7</f>
        <v>844.82321243523324</v>
      </c>
      <c r="K32" s="16">
        <f>$C$7/12*$K$17*$D$7*$N$7</f>
        <v>938.69245826137035</v>
      </c>
      <c r="L32" s="16">
        <f>$C$7/12*$L$17*$D$7*$N$7</f>
        <v>1032.5617040875072</v>
      </c>
      <c r="M32" s="16">
        <f>$C$7/12*$M$17*$D$7*$N$7</f>
        <v>1126.4309499136443</v>
      </c>
      <c r="P32" s="2" t="s">
        <v>54</v>
      </c>
      <c r="Q32" s="2">
        <f>500*$Z4</f>
        <v>500</v>
      </c>
      <c r="R32" s="2">
        <f>500*$Z4</f>
        <v>500</v>
      </c>
      <c r="S32" s="2">
        <f>500*$Z4</f>
        <v>500</v>
      </c>
      <c r="T32" s="2">
        <f t="shared" ref="T32:AB32" si="52">500*$Z4</f>
        <v>500</v>
      </c>
      <c r="U32" s="2">
        <f t="shared" si="52"/>
        <v>500</v>
      </c>
      <c r="V32" s="2">
        <f t="shared" si="52"/>
        <v>500</v>
      </c>
      <c r="W32" s="2">
        <f t="shared" si="52"/>
        <v>500</v>
      </c>
      <c r="X32" s="2">
        <f t="shared" si="52"/>
        <v>500</v>
      </c>
      <c r="Y32" s="2">
        <f t="shared" si="52"/>
        <v>500</v>
      </c>
      <c r="Z32" s="2">
        <f t="shared" si="52"/>
        <v>500</v>
      </c>
      <c r="AA32" s="2">
        <f t="shared" si="52"/>
        <v>500</v>
      </c>
      <c r="AB32" s="2">
        <f t="shared" si="52"/>
        <v>500</v>
      </c>
      <c r="AE32" s="2" t="s">
        <v>54</v>
      </c>
      <c r="AF32" s="2">
        <f>500*$Z4</f>
        <v>500</v>
      </c>
      <c r="AG32" s="2">
        <f>500*$Z4</f>
        <v>500</v>
      </c>
      <c r="AH32" s="2">
        <f>500*$Z4</f>
        <v>500</v>
      </c>
      <c r="AI32" s="2">
        <f t="shared" ref="AI32:AQ32" si="53">500*$Z4</f>
        <v>500</v>
      </c>
      <c r="AJ32" s="2">
        <f t="shared" si="53"/>
        <v>500</v>
      </c>
      <c r="AK32" s="2">
        <f t="shared" si="53"/>
        <v>500</v>
      </c>
      <c r="AL32" s="2">
        <f t="shared" si="53"/>
        <v>500</v>
      </c>
      <c r="AM32" s="2">
        <f t="shared" si="53"/>
        <v>500</v>
      </c>
      <c r="AN32" s="2">
        <f t="shared" si="53"/>
        <v>500</v>
      </c>
      <c r="AO32" s="2">
        <f t="shared" si="53"/>
        <v>500</v>
      </c>
      <c r="AP32" s="2">
        <f t="shared" si="53"/>
        <v>500</v>
      </c>
      <c r="AQ32" s="2">
        <f t="shared" si="53"/>
        <v>500</v>
      </c>
    </row>
    <row r="33" spans="1:44" x14ac:dyDescent="0.2">
      <c r="A33" s="2" t="s">
        <v>10</v>
      </c>
      <c r="B33" s="16">
        <f>$C$8/12*$B$18*$D$8*$N$8</f>
        <v>179.30947488584474</v>
      </c>
      <c r="C33" s="16">
        <f>$C$8/12*$C$18*$D$8*$N$8</f>
        <v>358.61894977168947</v>
      </c>
      <c r="D33" s="16">
        <f>$C$8/12*$D$18*$D$8*$N$8</f>
        <v>537.92842465753415</v>
      </c>
      <c r="E33" s="16">
        <f>$C$8/12*$E$18*$D$8*$N$8</f>
        <v>717.23789954337894</v>
      </c>
      <c r="F33" s="16">
        <f>$C$8/12*$F$18*$D$8*$N$8</f>
        <v>896.54737442922374</v>
      </c>
      <c r="G33" s="16">
        <f>$C$8/12*$G$18*$D$8*$N$8</f>
        <v>1075.8568493150683</v>
      </c>
      <c r="H33" s="16">
        <f>$C$8/12*$H$18*$D$8*$N$8</f>
        <v>1255.1663242009131</v>
      </c>
      <c r="I33" s="16">
        <f>$C$8/12*$I$18*$D$8*$N$8</f>
        <v>1434.4757990867579</v>
      </c>
      <c r="J33" s="16">
        <f>$C$8/12*$J$18*$D$8*$N$8</f>
        <v>1613.7852739726029</v>
      </c>
      <c r="K33" s="16">
        <f>$C$8/12*$K$18*$D$8*$N$8</f>
        <v>1793.0947488584475</v>
      </c>
      <c r="L33" s="16">
        <f>$C$8/12*$L$18*$D$8*$N$8</f>
        <v>1972.4042237442923</v>
      </c>
      <c r="M33" s="16">
        <f>$C$8/12*$M$18*$D$8*$N$8</f>
        <v>2151.7136986301366</v>
      </c>
      <c r="P33" s="2" t="s">
        <v>55</v>
      </c>
      <c r="Q33" s="2">
        <f>500*$Z5</f>
        <v>1000</v>
      </c>
      <c r="R33" s="2">
        <f t="shared" ref="R33:AB33" si="54">500*$Z5</f>
        <v>1000</v>
      </c>
      <c r="S33" s="2">
        <f t="shared" si="54"/>
        <v>1000</v>
      </c>
      <c r="T33" s="2">
        <f t="shared" si="54"/>
        <v>1000</v>
      </c>
      <c r="U33" s="2">
        <f t="shared" si="54"/>
        <v>1000</v>
      </c>
      <c r="V33" s="2">
        <f t="shared" si="54"/>
        <v>1000</v>
      </c>
      <c r="W33" s="2">
        <f t="shared" si="54"/>
        <v>1000</v>
      </c>
      <c r="X33" s="2">
        <f t="shared" si="54"/>
        <v>1000</v>
      </c>
      <c r="Y33" s="2">
        <f t="shared" si="54"/>
        <v>1000</v>
      </c>
      <c r="Z33" s="2">
        <f t="shared" si="54"/>
        <v>1000</v>
      </c>
      <c r="AA33" s="2">
        <f t="shared" si="54"/>
        <v>1000</v>
      </c>
      <c r="AB33" s="2">
        <f t="shared" si="54"/>
        <v>1000</v>
      </c>
      <c r="AE33" s="2" t="s">
        <v>55</v>
      </c>
      <c r="AF33" s="2">
        <f>500*$Z5</f>
        <v>1000</v>
      </c>
      <c r="AG33" s="2">
        <f t="shared" ref="AG33:AQ33" si="55">500*$Z5</f>
        <v>1000</v>
      </c>
      <c r="AH33" s="2">
        <f t="shared" si="55"/>
        <v>1000</v>
      </c>
      <c r="AI33" s="2">
        <f t="shared" si="55"/>
        <v>1000</v>
      </c>
      <c r="AJ33" s="2">
        <f t="shared" si="55"/>
        <v>1000</v>
      </c>
      <c r="AK33" s="2">
        <f t="shared" si="55"/>
        <v>1000</v>
      </c>
      <c r="AL33" s="2">
        <f t="shared" si="55"/>
        <v>1000</v>
      </c>
      <c r="AM33" s="2">
        <f t="shared" si="55"/>
        <v>1000</v>
      </c>
      <c r="AN33" s="2">
        <f t="shared" si="55"/>
        <v>1000</v>
      </c>
      <c r="AO33" s="2">
        <f t="shared" si="55"/>
        <v>1000</v>
      </c>
      <c r="AP33" s="2">
        <f t="shared" si="55"/>
        <v>1000</v>
      </c>
      <c r="AQ33" s="2">
        <f t="shared" si="55"/>
        <v>1000</v>
      </c>
    </row>
    <row r="34" spans="1:44" x14ac:dyDescent="0.2">
      <c r="B34" s="17">
        <f t="shared" ref="B34:G34" si="56">SUM(B29:B33)</f>
        <v>1399.1962197987771</v>
      </c>
      <c r="C34" s="17">
        <f t="shared" si="56"/>
        <v>2798.3924395975541</v>
      </c>
      <c r="D34" s="17">
        <f t="shared" si="56"/>
        <v>4197.5886593963314</v>
      </c>
      <c r="E34" s="17">
        <f t="shared" si="56"/>
        <v>5596.7848791951083</v>
      </c>
      <c r="F34" s="17">
        <f t="shared" si="56"/>
        <v>6995.9810989938851</v>
      </c>
      <c r="G34" s="17">
        <f t="shared" si="56"/>
        <v>8395.1773187926628</v>
      </c>
      <c r="H34" s="17">
        <f t="shared" ref="H34:M34" si="57">SUM(H29:H33)</f>
        <v>9794.3735385914388</v>
      </c>
      <c r="I34" s="17">
        <f t="shared" si="57"/>
        <v>11193.569758390217</v>
      </c>
      <c r="J34" s="17">
        <f t="shared" si="57"/>
        <v>12592.765978188991</v>
      </c>
      <c r="K34" s="17">
        <f t="shared" si="57"/>
        <v>13991.96219798777</v>
      </c>
      <c r="L34" s="17">
        <f t="shared" si="57"/>
        <v>15391.158417786546</v>
      </c>
      <c r="M34" s="17">
        <f t="shared" si="57"/>
        <v>16790.354637585326</v>
      </c>
      <c r="N34" s="17">
        <f>SUM(B34:M34)</f>
        <v>109137.30514430461</v>
      </c>
      <c r="P34" s="2" t="s">
        <v>56</v>
      </c>
      <c r="Q34" s="2">
        <f>500*$Z6</f>
        <v>500</v>
      </c>
      <c r="R34" s="2">
        <f t="shared" ref="R34:AB34" si="58">500*$Z6</f>
        <v>500</v>
      </c>
      <c r="S34" s="2">
        <f t="shared" si="58"/>
        <v>500</v>
      </c>
      <c r="T34" s="2">
        <f t="shared" si="58"/>
        <v>500</v>
      </c>
      <c r="U34" s="2">
        <f t="shared" si="58"/>
        <v>500</v>
      </c>
      <c r="V34" s="2">
        <f t="shared" si="58"/>
        <v>500</v>
      </c>
      <c r="W34" s="2">
        <f t="shared" si="58"/>
        <v>500</v>
      </c>
      <c r="X34" s="2">
        <f t="shared" si="58"/>
        <v>500</v>
      </c>
      <c r="Y34" s="2">
        <f t="shared" si="58"/>
        <v>500</v>
      </c>
      <c r="Z34" s="2">
        <f t="shared" si="58"/>
        <v>500</v>
      </c>
      <c r="AA34" s="2">
        <f t="shared" si="58"/>
        <v>500</v>
      </c>
      <c r="AB34" s="2">
        <f t="shared" si="58"/>
        <v>500</v>
      </c>
      <c r="AE34" s="2" t="s">
        <v>56</v>
      </c>
      <c r="AF34" s="2">
        <f>500*$Z6</f>
        <v>500</v>
      </c>
      <c r="AG34" s="2">
        <f t="shared" ref="AG34:AQ34" si="59">500*$Z6</f>
        <v>500</v>
      </c>
      <c r="AH34" s="2">
        <f t="shared" si="59"/>
        <v>500</v>
      </c>
      <c r="AI34" s="2">
        <f t="shared" si="59"/>
        <v>500</v>
      </c>
      <c r="AJ34" s="2">
        <f t="shared" si="59"/>
        <v>500</v>
      </c>
      <c r="AK34" s="2">
        <f t="shared" si="59"/>
        <v>500</v>
      </c>
      <c r="AL34" s="2">
        <f t="shared" si="59"/>
        <v>500</v>
      </c>
      <c r="AM34" s="2">
        <f t="shared" si="59"/>
        <v>500</v>
      </c>
      <c r="AN34" s="2">
        <f t="shared" si="59"/>
        <v>500</v>
      </c>
      <c r="AO34" s="2">
        <f t="shared" si="59"/>
        <v>500</v>
      </c>
      <c r="AP34" s="2">
        <f t="shared" si="59"/>
        <v>500</v>
      </c>
      <c r="AQ34" s="2">
        <f t="shared" si="59"/>
        <v>500</v>
      </c>
    </row>
    <row r="35" spans="1:44" x14ac:dyDescent="0.2">
      <c r="P35" s="2" t="s">
        <v>57</v>
      </c>
      <c r="Q35" s="2">
        <f>500*$Z7</f>
        <v>500</v>
      </c>
      <c r="R35" s="2">
        <f t="shared" ref="R35:AB35" si="60">500*$Z7</f>
        <v>500</v>
      </c>
      <c r="S35" s="2">
        <f t="shared" si="60"/>
        <v>500</v>
      </c>
      <c r="T35" s="2">
        <f t="shared" si="60"/>
        <v>500</v>
      </c>
      <c r="U35" s="2">
        <f t="shared" si="60"/>
        <v>500</v>
      </c>
      <c r="V35" s="2">
        <f t="shared" si="60"/>
        <v>500</v>
      </c>
      <c r="W35" s="2">
        <f t="shared" si="60"/>
        <v>500</v>
      </c>
      <c r="X35" s="2">
        <f t="shared" si="60"/>
        <v>500</v>
      </c>
      <c r="Y35" s="2">
        <f t="shared" si="60"/>
        <v>500</v>
      </c>
      <c r="Z35" s="2">
        <f t="shared" si="60"/>
        <v>500</v>
      </c>
      <c r="AA35" s="2">
        <f t="shared" si="60"/>
        <v>500</v>
      </c>
      <c r="AB35" s="2">
        <f t="shared" si="60"/>
        <v>500</v>
      </c>
      <c r="AE35" s="2" t="s">
        <v>57</v>
      </c>
      <c r="AF35" s="2">
        <f>500*$Z7</f>
        <v>500</v>
      </c>
      <c r="AG35" s="2">
        <f t="shared" ref="AG35:AQ35" si="61">500*$Z7</f>
        <v>500</v>
      </c>
      <c r="AH35" s="2">
        <f t="shared" si="61"/>
        <v>500</v>
      </c>
      <c r="AI35" s="2">
        <f t="shared" si="61"/>
        <v>500</v>
      </c>
      <c r="AJ35" s="2">
        <f t="shared" si="61"/>
        <v>500</v>
      </c>
      <c r="AK35" s="2">
        <f t="shared" si="61"/>
        <v>500</v>
      </c>
      <c r="AL35" s="2">
        <f t="shared" si="61"/>
        <v>500</v>
      </c>
      <c r="AM35" s="2">
        <f t="shared" si="61"/>
        <v>500</v>
      </c>
      <c r="AN35" s="2">
        <f t="shared" si="61"/>
        <v>500</v>
      </c>
      <c r="AO35" s="2">
        <f t="shared" si="61"/>
        <v>500</v>
      </c>
      <c r="AP35" s="2">
        <f t="shared" si="61"/>
        <v>500</v>
      </c>
      <c r="AQ35" s="2">
        <f t="shared" si="61"/>
        <v>500</v>
      </c>
    </row>
    <row r="36" spans="1:44" x14ac:dyDescent="0.2">
      <c r="P36" s="2" t="s">
        <v>58</v>
      </c>
      <c r="Q36" s="2">
        <f>1000*$Z8</f>
        <v>200</v>
      </c>
      <c r="R36" s="2">
        <f>1000*$Z8</f>
        <v>200</v>
      </c>
      <c r="S36" s="2">
        <f>1000*$Z8</f>
        <v>200</v>
      </c>
      <c r="T36" s="2">
        <f t="shared" ref="T36:AB36" si="62">1000*$Z8</f>
        <v>200</v>
      </c>
      <c r="U36" s="2">
        <f t="shared" si="62"/>
        <v>200</v>
      </c>
      <c r="V36" s="2">
        <f t="shared" si="62"/>
        <v>200</v>
      </c>
      <c r="W36" s="2">
        <f t="shared" si="62"/>
        <v>200</v>
      </c>
      <c r="X36" s="2">
        <f t="shared" si="62"/>
        <v>200</v>
      </c>
      <c r="Y36" s="2">
        <f t="shared" si="62"/>
        <v>200</v>
      </c>
      <c r="Z36" s="2">
        <f t="shared" si="62"/>
        <v>200</v>
      </c>
      <c r="AA36" s="2">
        <f t="shared" si="62"/>
        <v>200</v>
      </c>
      <c r="AB36" s="2">
        <f t="shared" si="62"/>
        <v>200</v>
      </c>
      <c r="AE36" s="2" t="s">
        <v>58</v>
      </c>
      <c r="AF36" s="2">
        <f>1000*$Z8</f>
        <v>200</v>
      </c>
      <c r="AG36" s="2">
        <f>1000*$Z8</f>
        <v>200</v>
      </c>
      <c r="AH36" s="2">
        <f>1000*$Z8</f>
        <v>200</v>
      </c>
      <c r="AI36" s="2">
        <f t="shared" ref="AI36:AQ36" si="63">1000*$Z8</f>
        <v>200</v>
      </c>
      <c r="AJ36" s="2">
        <f t="shared" si="63"/>
        <v>200</v>
      </c>
      <c r="AK36" s="2">
        <f t="shared" si="63"/>
        <v>200</v>
      </c>
      <c r="AL36" s="2">
        <f t="shared" si="63"/>
        <v>200</v>
      </c>
      <c r="AM36" s="2">
        <f t="shared" si="63"/>
        <v>200</v>
      </c>
      <c r="AN36" s="2">
        <f t="shared" si="63"/>
        <v>200</v>
      </c>
      <c r="AO36" s="2">
        <f t="shared" si="63"/>
        <v>200</v>
      </c>
      <c r="AP36" s="2">
        <f t="shared" si="63"/>
        <v>200</v>
      </c>
      <c r="AQ36" s="2">
        <f t="shared" si="63"/>
        <v>200</v>
      </c>
    </row>
    <row r="37" spans="1:44" x14ac:dyDescent="0.2">
      <c r="Q37" s="15">
        <f>SUM(Q27:Q36)</f>
        <v>5100</v>
      </c>
      <c r="R37" s="15">
        <f t="shared" ref="R37:AB37" si="64">SUM(R27:R36)</f>
        <v>5100</v>
      </c>
      <c r="S37" s="15">
        <f t="shared" si="64"/>
        <v>5100</v>
      </c>
      <c r="T37" s="15">
        <f t="shared" si="64"/>
        <v>5100</v>
      </c>
      <c r="U37" s="15">
        <f t="shared" si="64"/>
        <v>5100</v>
      </c>
      <c r="V37" s="15">
        <f t="shared" si="64"/>
        <v>5100</v>
      </c>
      <c r="W37" s="15">
        <f t="shared" si="64"/>
        <v>5100</v>
      </c>
      <c r="X37" s="15">
        <f t="shared" si="64"/>
        <v>5100</v>
      </c>
      <c r="Y37" s="15">
        <f t="shared" si="64"/>
        <v>5100</v>
      </c>
      <c r="Z37" s="15">
        <f t="shared" si="64"/>
        <v>5100</v>
      </c>
      <c r="AA37" s="15">
        <f t="shared" si="64"/>
        <v>5100</v>
      </c>
      <c r="AB37" s="15">
        <f t="shared" si="64"/>
        <v>5100</v>
      </c>
      <c r="AF37" s="15">
        <f>SUM(AF27:AF36)</f>
        <v>5100</v>
      </c>
      <c r="AG37" s="15">
        <f t="shared" ref="AG37" si="65">SUM(AG27:AG36)</f>
        <v>5100</v>
      </c>
      <c r="AH37" s="15">
        <f t="shared" ref="AH37" si="66">SUM(AH27:AH36)</f>
        <v>5100</v>
      </c>
      <c r="AI37" s="15">
        <f t="shared" ref="AI37" si="67">SUM(AI27:AI36)</f>
        <v>5100</v>
      </c>
      <c r="AJ37" s="15">
        <f t="shared" ref="AJ37" si="68">SUM(AJ27:AJ36)</f>
        <v>5100</v>
      </c>
      <c r="AK37" s="15">
        <f t="shared" ref="AK37" si="69">SUM(AK27:AK36)</f>
        <v>5100</v>
      </c>
      <c r="AL37" s="15">
        <f t="shared" ref="AL37" si="70">SUM(AL27:AL36)</f>
        <v>5100</v>
      </c>
      <c r="AM37" s="15">
        <f t="shared" ref="AM37" si="71">SUM(AM27:AM36)</f>
        <v>5100</v>
      </c>
      <c r="AN37" s="15">
        <f t="shared" ref="AN37" si="72">SUM(AN27:AN36)</f>
        <v>5100</v>
      </c>
      <c r="AO37" s="15">
        <f t="shared" ref="AO37" si="73">SUM(AO27:AO36)</f>
        <v>5100</v>
      </c>
      <c r="AP37" s="15">
        <f t="shared" ref="AP37" si="74">SUM(AP27:AP36)</f>
        <v>5100</v>
      </c>
      <c r="AQ37" s="15">
        <f t="shared" ref="AQ37" si="75">SUM(AQ27:AQ36)</f>
        <v>5100</v>
      </c>
    </row>
    <row r="39" spans="1:44" x14ac:dyDescent="0.2">
      <c r="P39" s="1" t="s">
        <v>24</v>
      </c>
      <c r="AE39" s="1" t="s">
        <v>24</v>
      </c>
    </row>
    <row r="40" spans="1:44" x14ac:dyDescent="0.2">
      <c r="P40" s="2" t="s">
        <v>5</v>
      </c>
      <c r="Q40" s="16">
        <f>$C$4/12*Q$14*$D$4*$N$4</f>
        <v>13606.361217092714</v>
      </c>
      <c r="R40" s="16">
        <f>$C$4/12*R$14*$D$4*$N$4</f>
        <v>14653.004387638308</v>
      </c>
      <c r="S40" s="16">
        <f t="shared" ref="S40:AB40" si="76">$C$4/12*S$14*$D$4*$N$4</f>
        <v>15699.647558183902</v>
      </c>
      <c r="T40" s="16">
        <f t="shared" si="76"/>
        <v>16746.290728729495</v>
      </c>
      <c r="U40" s="16">
        <f t="shared" si="76"/>
        <v>17792.933899275089</v>
      </c>
      <c r="V40" s="16">
        <f t="shared" si="76"/>
        <v>18839.577069820683</v>
      </c>
      <c r="W40" s="16">
        <f t="shared" si="76"/>
        <v>19886.220240366278</v>
      </c>
      <c r="X40" s="16">
        <f t="shared" si="76"/>
        <v>20932.863410911872</v>
      </c>
      <c r="Y40" s="16">
        <f t="shared" si="76"/>
        <v>21979.506581457463</v>
      </c>
      <c r="Z40" s="16">
        <f t="shared" si="76"/>
        <v>23026.149752003057</v>
      </c>
      <c r="AA40" s="16">
        <f t="shared" si="76"/>
        <v>24072.792922548648</v>
      </c>
      <c r="AB40" s="16">
        <f t="shared" si="76"/>
        <v>25119.436093094246</v>
      </c>
      <c r="AE40" s="2" t="s">
        <v>5</v>
      </c>
      <c r="AF40" s="16">
        <f>$C$4/12*AF$14*$D$4*$N$4</f>
        <v>26166.079263639836</v>
      </c>
      <c r="AG40" s="16">
        <f>$C$4/12*AG$14*$D$4*$N$4</f>
        <v>27212.722434185427</v>
      </c>
      <c r="AH40" s="16">
        <f t="shared" ref="AH40:AQ40" si="77">$C$4/12*AH$14*$D$4*$N$4</f>
        <v>28259.365604731025</v>
      </c>
      <c r="AI40" s="16">
        <f t="shared" si="77"/>
        <v>29306.008775276616</v>
      </c>
      <c r="AJ40" s="16">
        <f t="shared" si="77"/>
        <v>30352.651945822206</v>
      </c>
      <c r="AK40" s="16">
        <f t="shared" si="77"/>
        <v>31399.295116367804</v>
      </c>
      <c r="AL40" s="16">
        <f t="shared" si="77"/>
        <v>32445.938286913395</v>
      </c>
      <c r="AM40" s="16">
        <f t="shared" si="77"/>
        <v>33492.581457458989</v>
      </c>
      <c r="AN40" s="16">
        <f t="shared" si="77"/>
        <v>34539.224628004587</v>
      </c>
      <c r="AO40" s="16">
        <f t="shared" si="77"/>
        <v>35585.867798550178</v>
      </c>
      <c r="AP40" s="16">
        <f t="shared" si="77"/>
        <v>36632.510969095769</v>
      </c>
      <c r="AQ40" s="16">
        <f t="shared" si="77"/>
        <v>37679.154139641367</v>
      </c>
    </row>
    <row r="41" spans="1:44" x14ac:dyDescent="0.2">
      <c r="P41" s="2" t="s">
        <v>7</v>
      </c>
      <c r="Q41" s="16">
        <f>$C$5/12*Q$15*$D$5*$N$5</f>
        <v>388.16975316002868</v>
      </c>
      <c r="R41" s="16">
        <f t="shared" ref="R41:AB41" si="78">$C$5/12*R$15*$D$5*$N$5</f>
        <v>418.02896494156931</v>
      </c>
      <c r="S41" s="16">
        <f t="shared" si="78"/>
        <v>447.88817672310995</v>
      </c>
      <c r="T41" s="16">
        <f t="shared" si="78"/>
        <v>477.74738850465059</v>
      </c>
      <c r="U41" s="16">
        <f t="shared" si="78"/>
        <v>507.60660028619128</v>
      </c>
      <c r="V41" s="16">
        <f t="shared" si="78"/>
        <v>537.46581206773203</v>
      </c>
      <c r="W41" s="16">
        <f t="shared" si="78"/>
        <v>567.32502384927261</v>
      </c>
      <c r="X41" s="16">
        <f t="shared" si="78"/>
        <v>597.18423563081319</v>
      </c>
      <c r="Y41" s="16">
        <f t="shared" si="78"/>
        <v>627.043447412354</v>
      </c>
      <c r="Z41" s="16">
        <f t="shared" si="78"/>
        <v>656.90265919389446</v>
      </c>
      <c r="AA41" s="16">
        <f t="shared" si="78"/>
        <v>686.76187097543527</v>
      </c>
      <c r="AB41" s="16">
        <f t="shared" si="78"/>
        <v>716.62108275697597</v>
      </c>
      <c r="AE41" s="2" t="s">
        <v>7</v>
      </c>
      <c r="AF41" s="16">
        <f>$C$5/12*AF$15*$D$5*$N$5</f>
        <v>746.48029453851655</v>
      </c>
      <c r="AG41" s="16">
        <f t="shared" ref="AG41:AQ41" si="79">$C$5/12*AG$15*$D$5*$N$5</f>
        <v>776.33950632005735</v>
      </c>
      <c r="AH41" s="16">
        <f t="shared" si="79"/>
        <v>806.19871810159793</v>
      </c>
      <c r="AI41" s="16">
        <f t="shared" si="79"/>
        <v>836.05792988313863</v>
      </c>
      <c r="AJ41" s="16">
        <f t="shared" si="79"/>
        <v>865.91714166467921</v>
      </c>
      <c r="AK41" s="16">
        <f t="shared" si="79"/>
        <v>895.7763534462199</v>
      </c>
      <c r="AL41" s="16">
        <f t="shared" si="79"/>
        <v>925.63556522776059</v>
      </c>
      <c r="AM41" s="16">
        <f t="shared" si="79"/>
        <v>955.49477700930117</v>
      </c>
      <c r="AN41" s="16">
        <f t="shared" si="79"/>
        <v>985.35398879084187</v>
      </c>
      <c r="AO41" s="16">
        <f t="shared" si="79"/>
        <v>1015.2132005723826</v>
      </c>
      <c r="AP41" s="16">
        <f t="shared" si="79"/>
        <v>1045.0724123539233</v>
      </c>
      <c r="AQ41" s="16">
        <f t="shared" si="79"/>
        <v>1074.9316241354641</v>
      </c>
    </row>
    <row r="42" spans="1:44" x14ac:dyDescent="0.2">
      <c r="P42" s="2" t="s">
        <v>8</v>
      </c>
      <c r="Q42" s="16">
        <f>$C$6/12*Q$16*$D$6*$N$6</f>
        <v>643.69651787559428</v>
      </c>
      <c r="R42" s="16">
        <f t="shared" ref="R42:AB42" si="80">$C$6/12*R$16*$D$6*$N$6</f>
        <v>693.21163463525522</v>
      </c>
      <c r="S42" s="16">
        <f t="shared" si="80"/>
        <v>742.7267513949165</v>
      </c>
      <c r="T42" s="16">
        <f t="shared" si="80"/>
        <v>792.24186815457756</v>
      </c>
      <c r="U42" s="16">
        <f t="shared" si="80"/>
        <v>841.75698491423861</v>
      </c>
      <c r="V42" s="16">
        <f t="shared" si="80"/>
        <v>891.27210167389967</v>
      </c>
      <c r="W42" s="16">
        <f t="shared" si="80"/>
        <v>940.78721843356084</v>
      </c>
      <c r="X42" s="16">
        <f t="shared" si="80"/>
        <v>990.30233519322189</v>
      </c>
      <c r="Y42" s="16">
        <f t="shared" si="80"/>
        <v>1039.8174519528832</v>
      </c>
      <c r="Z42" s="16">
        <f t="shared" si="80"/>
        <v>1089.3325687125441</v>
      </c>
      <c r="AA42" s="16">
        <f t="shared" si="80"/>
        <v>1138.8476854722051</v>
      </c>
      <c r="AB42" s="16">
        <f t="shared" si="80"/>
        <v>1188.3628022318662</v>
      </c>
      <c r="AE42" s="2" t="s">
        <v>8</v>
      </c>
      <c r="AF42" s="16">
        <f>$C$6/12*AF$16*$D$6*$N$6</f>
        <v>1237.8779189915276</v>
      </c>
      <c r="AG42" s="16">
        <f t="shared" ref="AG42:AQ42" si="81">$C$6/12*AG$16*$D$6*$N$6</f>
        <v>1287.3930357511886</v>
      </c>
      <c r="AH42" s="16">
        <f t="shared" si="81"/>
        <v>1336.9081525108497</v>
      </c>
      <c r="AI42" s="16">
        <f t="shared" si="81"/>
        <v>1386.4232692705104</v>
      </c>
      <c r="AJ42" s="16">
        <f t="shared" si="81"/>
        <v>1435.9383860301716</v>
      </c>
      <c r="AK42" s="16">
        <f t="shared" si="81"/>
        <v>1485.453502789833</v>
      </c>
      <c r="AL42" s="16">
        <f t="shared" si="81"/>
        <v>1534.968619549494</v>
      </c>
      <c r="AM42" s="16">
        <f t="shared" si="81"/>
        <v>1584.4837363091551</v>
      </c>
      <c r="AN42" s="16">
        <f t="shared" si="81"/>
        <v>1633.9988530688163</v>
      </c>
      <c r="AO42" s="16">
        <f t="shared" si="81"/>
        <v>1683.5139698284772</v>
      </c>
      <c r="AP42" s="16">
        <f t="shared" si="81"/>
        <v>1733.0290865881384</v>
      </c>
      <c r="AQ42" s="16">
        <f t="shared" si="81"/>
        <v>1782.5442033477993</v>
      </c>
    </row>
    <row r="43" spans="1:44" x14ac:dyDescent="0.2">
      <c r="P43" s="2" t="s">
        <v>9</v>
      </c>
      <c r="Q43" s="16">
        <f>$C$7/12*Q$17*$D$7*$N$7</f>
        <v>1220.3001957397814</v>
      </c>
      <c r="R43" s="16">
        <f t="shared" ref="R43:AB43" si="82">$C$7/12*R$17*$D$7*$N$7</f>
        <v>1314.1694415659183</v>
      </c>
      <c r="S43" s="16">
        <f t="shared" si="82"/>
        <v>1408.0386873920554</v>
      </c>
      <c r="T43" s="16">
        <f t="shared" si="82"/>
        <v>1501.9079332181925</v>
      </c>
      <c r="U43" s="16">
        <f t="shared" si="82"/>
        <v>1595.7771790443294</v>
      </c>
      <c r="V43" s="16">
        <f t="shared" si="82"/>
        <v>1689.6464248704665</v>
      </c>
      <c r="W43" s="16">
        <f t="shared" si="82"/>
        <v>1783.5156706966036</v>
      </c>
      <c r="X43" s="16">
        <f t="shared" si="82"/>
        <v>1877.3849165227407</v>
      </c>
      <c r="Y43" s="16">
        <f t="shared" si="82"/>
        <v>1971.2541623488776</v>
      </c>
      <c r="Z43" s="16">
        <f t="shared" si="82"/>
        <v>2065.1234081750144</v>
      </c>
      <c r="AA43" s="16">
        <f t="shared" si="82"/>
        <v>2158.992654001152</v>
      </c>
      <c r="AB43" s="16">
        <f t="shared" si="82"/>
        <v>2252.8618998272887</v>
      </c>
      <c r="AE43" s="2" t="s">
        <v>9</v>
      </c>
      <c r="AF43" s="16">
        <f>$C$7/12*AF$17*$D$7*$N$7</f>
        <v>2346.7311456534258</v>
      </c>
      <c r="AG43" s="16">
        <f t="shared" ref="AG43:AQ43" si="83">$C$7/12*AG$17*$D$7*$N$7</f>
        <v>2440.6003914795629</v>
      </c>
      <c r="AH43" s="16">
        <f t="shared" si="83"/>
        <v>2534.4696373057</v>
      </c>
      <c r="AI43" s="16">
        <f t="shared" si="83"/>
        <v>2628.3388831318366</v>
      </c>
      <c r="AJ43" s="16">
        <f t="shared" si="83"/>
        <v>2722.2081289579742</v>
      </c>
      <c r="AK43" s="16">
        <f t="shared" si="83"/>
        <v>2816.0773747841108</v>
      </c>
      <c r="AL43" s="16">
        <f t="shared" si="83"/>
        <v>2909.9466206102484</v>
      </c>
      <c r="AM43" s="16">
        <f t="shared" si="83"/>
        <v>3003.815866436385</v>
      </c>
      <c r="AN43" s="16">
        <f t="shared" si="83"/>
        <v>3097.6851122625221</v>
      </c>
      <c r="AO43" s="16">
        <f t="shared" si="83"/>
        <v>3191.5543580886588</v>
      </c>
      <c r="AP43" s="16">
        <f t="shared" si="83"/>
        <v>3285.4236039147959</v>
      </c>
      <c r="AQ43" s="16">
        <f t="shared" si="83"/>
        <v>3379.292849740933</v>
      </c>
    </row>
    <row r="44" spans="1:44" x14ac:dyDescent="0.2">
      <c r="P44" s="2" t="s">
        <v>10</v>
      </c>
      <c r="Q44" s="16">
        <f>$C$8/12*Q$18*$D$8*$N$8</f>
        <v>2331.0231735159819</v>
      </c>
      <c r="R44" s="16">
        <f t="shared" ref="R44:AB44" si="84">$C$8/12*R$18*$D$8*$N$8</f>
        <v>2510.3326484018262</v>
      </c>
      <c r="S44" s="16">
        <f t="shared" si="84"/>
        <v>2689.6421232876714</v>
      </c>
      <c r="T44" s="16">
        <f t="shared" si="84"/>
        <v>2868.9515981735158</v>
      </c>
      <c r="U44" s="16">
        <f t="shared" si="84"/>
        <v>3048.261073059361</v>
      </c>
      <c r="V44" s="16">
        <f t="shared" si="84"/>
        <v>3227.5705479452058</v>
      </c>
      <c r="W44" s="16">
        <f t="shared" si="84"/>
        <v>3406.8800228310502</v>
      </c>
      <c r="X44" s="16">
        <f t="shared" si="84"/>
        <v>3586.1894977168949</v>
      </c>
      <c r="Y44" s="16">
        <f t="shared" si="84"/>
        <v>3765.4989726027402</v>
      </c>
      <c r="Z44" s="16">
        <f t="shared" si="84"/>
        <v>3944.8084474885845</v>
      </c>
      <c r="AA44" s="16">
        <f t="shared" si="84"/>
        <v>4124.1179223744284</v>
      </c>
      <c r="AB44" s="16">
        <f t="shared" si="84"/>
        <v>4303.4273972602732</v>
      </c>
      <c r="AC44" s="17"/>
      <c r="AE44" s="2" t="s">
        <v>10</v>
      </c>
      <c r="AF44" s="16">
        <f>$C$8/12*AF$18*$D$8*$N$8</f>
        <v>4482.7368721461189</v>
      </c>
      <c r="AG44" s="16">
        <f t="shared" ref="AG44:AQ44" si="85">$C$8/12*AG$18*$D$8*$N$8</f>
        <v>4662.0463470319637</v>
      </c>
      <c r="AH44" s="16">
        <f t="shared" si="85"/>
        <v>4841.3558219178076</v>
      </c>
      <c r="AI44" s="16">
        <f t="shared" si="85"/>
        <v>5020.6652968036524</v>
      </c>
      <c r="AJ44" s="16">
        <f t="shared" si="85"/>
        <v>5199.9747716894981</v>
      </c>
      <c r="AK44" s="16">
        <f t="shared" si="85"/>
        <v>5379.2842465753429</v>
      </c>
      <c r="AL44" s="16">
        <f t="shared" si="85"/>
        <v>5558.5937214611868</v>
      </c>
      <c r="AM44" s="16">
        <f t="shared" si="85"/>
        <v>5737.9031963470316</v>
      </c>
      <c r="AN44" s="16">
        <f t="shared" si="85"/>
        <v>5917.2126712328773</v>
      </c>
      <c r="AO44" s="16">
        <f t="shared" si="85"/>
        <v>6096.522146118722</v>
      </c>
      <c r="AP44" s="16">
        <f t="shared" si="85"/>
        <v>6275.8316210045659</v>
      </c>
      <c r="AQ44" s="16">
        <f t="shared" si="85"/>
        <v>6455.1410958904116</v>
      </c>
      <c r="AR44" s="17"/>
    </row>
    <row r="45" spans="1:44" x14ac:dyDescent="0.2">
      <c r="P45" s="2" t="s">
        <v>54</v>
      </c>
      <c r="Q45" s="16">
        <f>Q19*$R4/12*$S4*$AC4</f>
        <v>51.388579387186645</v>
      </c>
      <c r="R45" s="16">
        <f>R19*$R4/12*$S4*$AC4</f>
        <v>102.77715877437329</v>
      </c>
      <c r="S45" s="16">
        <f t="shared" ref="S45:AB45" si="86">S19*$R4/12*$S4*$AC4</f>
        <v>154.16573816155991</v>
      </c>
      <c r="T45" s="16">
        <f t="shared" si="86"/>
        <v>205.55431754874658</v>
      </c>
      <c r="U45" s="16">
        <f t="shared" si="86"/>
        <v>256.94289693593316</v>
      </c>
      <c r="V45" s="16">
        <f t="shared" si="86"/>
        <v>308.33147632311983</v>
      </c>
      <c r="W45" s="16">
        <f t="shared" si="86"/>
        <v>359.7200557103065</v>
      </c>
      <c r="X45" s="16">
        <f t="shared" si="86"/>
        <v>411.10863509749316</v>
      </c>
      <c r="Y45" s="16">
        <f t="shared" si="86"/>
        <v>462.49721448467977</v>
      </c>
      <c r="Z45" s="16">
        <f t="shared" si="86"/>
        <v>513.88579387186633</v>
      </c>
      <c r="AA45" s="16">
        <f t="shared" si="86"/>
        <v>565.27437325905305</v>
      </c>
      <c r="AB45" s="16">
        <f t="shared" si="86"/>
        <v>616.66295264623966</v>
      </c>
      <c r="AE45" s="2" t="s">
        <v>54</v>
      </c>
      <c r="AF45" s="16">
        <f>AF19*$R4/12*$S4*$AC4</f>
        <v>668.05153203342638</v>
      </c>
      <c r="AG45" s="16">
        <f>AG19*$R4/12*$S4*$AC4</f>
        <v>719.44011142061299</v>
      </c>
      <c r="AH45" s="16">
        <f t="shared" ref="AH45:AQ45" si="87">AH19*$R4/12*$S4*$AC4</f>
        <v>770.8286908077996</v>
      </c>
      <c r="AI45" s="16">
        <f t="shared" si="87"/>
        <v>822.21727019498633</v>
      </c>
      <c r="AJ45" s="16">
        <f t="shared" si="87"/>
        <v>873.60584958217294</v>
      </c>
      <c r="AK45" s="16">
        <f t="shared" si="87"/>
        <v>924.99442896935955</v>
      </c>
      <c r="AL45" s="16">
        <f t="shared" si="87"/>
        <v>976.38300835654627</v>
      </c>
      <c r="AM45" s="16">
        <f t="shared" si="87"/>
        <v>1027.7715877437327</v>
      </c>
      <c r="AN45" s="16">
        <f t="shared" si="87"/>
        <v>1079.1601671309195</v>
      </c>
      <c r="AO45" s="16">
        <f t="shared" si="87"/>
        <v>1130.5487465181061</v>
      </c>
      <c r="AP45" s="16">
        <f t="shared" si="87"/>
        <v>1181.9373259052927</v>
      </c>
      <c r="AQ45" s="16">
        <f t="shared" si="87"/>
        <v>1233.3259052924793</v>
      </c>
    </row>
    <row r="46" spans="1:44" x14ac:dyDescent="0.2">
      <c r="P46" s="2" t="s">
        <v>55</v>
      </c>
      <c r="Q46" s="16">
        <f>Q20*$R5/12*$S5*$AC5</f>
        <v>211.80787037037035</v>
      </c>
      <c r="R46" s="16">
        <f>R20*$R5/12*$S5*$AC5</f>
        <v>423.6157407407407</v>
      </c>
      <c r="S46" s="16">
        <f t="shared" ref="S46:AB46" si="88">S20*$R5/12*$S5*$AC5</f>
        <v>635.42361111111109</v>
      </c>
      <c r="T46" s="16">
        <f t="shared" si="88"/>
        <v>847.23148148148141</v>
      </c>
      <c r="U46" s="16">
        <f t="shared" si="88"/>
        <v>1059.039351851852</v>
      </c>
      <c r="V46" s="16">
        <f t="shared" si="88"/>
        <v>1270.8472222222222</v>
      </c>
      <c r="W46" s="16">
        <f t="shared" si="88"/>
        <v>1482.6550925925926</v>
      </c>
      <c r="X46" s="16">
        <f t="shared" si="88"/>
        <v>1694.4629629629628</v>
      </c>
      <c r="Y46" s="16">
        <f t="shared" si="88"/>
        <v>1906.2708333333335</v>
      </c>
      <c r="Z46" s="16">
        <f t="shared" si="88"/>
        <v>2118.0787037037039</v>
      </c>
      <c r="AA46" s="16">
        <f t="shared" si="88"/>
        <v>2329.8865740740739</v>
      </c>
      <c r="AB46" s="16">
        <f t="shared" si="88"/>
        <v>2541.6944444444443</v>
      </c>
      <c r="AE46" s="2" t="s">
        <v>55</v>
      </c>
      <c r="AF46" s="16">
        <f>AF20*$R5/12*$S5*$AC5</f>
        <v>2753.5023148148148</v>
      </c>
      <c r="AG46" s="16">
        <f>AG20*$R5/12*$S5*$AC5</f>
        <v>2965.3101851851852</v>
      </c>
      <c r="AH46" s="16">
        <f t="shared" ref="AH46:AQ46" si="89">AH20*$R5/12*$S5*$AC5</f>
        <v>3177.1180555555552</v>
      </c>
      <c r="AI46" s="16">
        <f t="shared" si="89"/>
        <v>3388.9259259259256</v>
      </c>
      <c r="AJ46" s="16">
        <f t="shared" si="89"/>
        <v>3600.7337962962965</v>
      </c>
      <c r="AK46" s="16">
        <f t="shared" si="89"/>
        <v>3812.541666666667</v>
      </c>
      <c r="AL46" s="16">
        <f t="shared" si="89"/>
        <v>4024.349537037037</v>
      </c>
      <c r="AM46" s="16">
        <f t="shared" si="89"/>
        <v>4236.1574074074078</v>
      </c>
      <c r="AN46" s="16">
        <f t="shared" si="89"/>
        <v>4447.9652777777783</v>
      </c>
      <c r="AO46" s="16">
        <f t="shared" si="89"/>
        <v>4659.7731481481478</v>
      </c>
      <c r="AP46" s="16">
        <f t="shared" si="89"/>
        <v>4871.5810185185182</v>
      </c>
      <c r="AQ46" s="16">
        <f t="shared" si="89"/>
        <v>5083.3888888888887</v>
      </c>
    </row>
    <row r="47" spans="1:44" x14ac:dyDescent="0.2">
      <c r="P47" s="2" t="s">
        <v>56</v>
      </c>
      <c r="Q47" s="16">
        <f t="shared" ref="Q47:AB49" si="90">Q21*$R6/12*$S6*$AC6</f>
        <v>109.07581967213117</v>
      </c>
      <c r="R47" s="16">
        <f t="shared" si="90"/>
        <v>218.15163934426235</v>
      </c>
      <c r="S47" s="16">
        <f t="shared" si="90"/>
        <v>327.22745901639354</v>
      </c>
      <c r="T47" s="16">
        <f t="shared" si="90"/>
        <v>436.3032786885247</v>
      </c>
      <c r="U47" s="16">
        <f t="shared" si="90"/>
        <v>545.3790983606558</v>
      </c>
      <c r="V47" s="16">
        <f t="shared" si="90"/>
        <v>654.45491803278708</v>
      </c>
      <c r="W47" s="16">
        <f t="shared" si="90"/>
        <v>763.53073770491835</v>
      </c>
      <c r="X47" s="16">
        <f t="shared" si="90"/>
        <v>872.6065573770494</v>
      </c>
      <c r="Y47" s="16">
        <f t="shared" si="90"/>
        <v>981.68237704918056</v>
      </c>
      <c r="Z47" s="16">
        <f t="shared" si="90"/>
        <v>1090.7581967213116</v>
      </c>
      <c r="AA47" s="16">
        <f t="shared" si="90"/>
        <v>1199.8340163934429</v>
      </c>
      <c r="AB47" s="16">
        <f t="shared" si="90"/>
        <v>1308.9098360655742</v>
      </c>
      <c r="AE47" s="2" t="s">
        <v>56</v>
      </c>
      <c r="AF47" s="16">
        <f t="shared" ref="AF47:AQ47" si="91">AF21*$R6/12*$S6*$AC6</f>
        <v>1417.9856557377052</v>
      </c>
      <c r="AG47" s="16">
        <f t="shared" si="91"/>
        <v>1527.0614754098367</v>
      </c>
      <c r="AH47" s="16">
        <f t="shared" si="91"/>
        <v>1636.137295081968</v>
      </c>
      <c r="AI47" s="16">
        <f t="shared" si="91"/>
        <v>1745.2131147540988</v>
      </c>
      <c r="AJ47" s="16">
        <f t="shared" si="91"/>
        <v>1854.2889344262301</v>
      </c>
      <c r="AK47" s="16">
        <f t="shared" si="91"/>
        <v>1963.3647540983611</v>
      </c>
      <c r="AL47" s="16">
        <f t="shared" si="91"/>
        <v>2072.4405737704924</v>
      </c>
      <c r="AM47" s="16">
        <f t="shared" si="91"/>
        <v>2181.5163934426232</v>
      </c>
      <c r="AN47" s="16">
        <f t="shared" si="91"/>
        <v>2290.5922131147545</v>
      </c>
      <c r="AO47" s="16">
        <f t="shared" si="91"/>
        <v>2399.6680327868858</v>
      </c>
      <c r="AP47" s="16">
        <f t="shared" si="91"/>
        <v>2508.743852459017</v>
      </c>
      <c r="AQ47" s="16">
        <f t="shared" si="91"/>
        <v>2617.8196721311483</v>
      </c>
    </row>
    <row r="48" spans="1:44" x14ac:dyDescent="0.2">
      <c r="P48" s="2" t="s">
        <v>57</v>
      </c>
      <c r="Q48" s="16">
        <f t="shared" si="90"/>
        <v>236.66250770178684</v>
      </c>
      <c r="R48" s="16">
        <f t="shared" si="90"/>
        <v>473.32501540357367</v>
      </c>
      <c r="S48" s="16">
        <f t="shared" si="90"/>
        <v>709.98752310536054</v>
      </c>
      <c r="T48" s="16">
        <f t="shared" si="90"/>
        <v>946.65003080714735</v>
      </c>
      <c r="U48" s="16">
        <f t="shared" si="90"/>
        <v>1183.3125385089343</v>
      </c>
      <c r="V48" s="16">
        <f t="shared" si="90"/>
        <v>1419.9750462107211</v>
      </c>
      <c r="W48" s="16">
        <f t="shared" si="90"/>
        <v>1656.6375539125079</v>
      </c>
      <c r="X48" s="16">
        <f t="shared" si="90"/>
        <v>1893.3000616142947</v>
      </c>
      <c r="Y48" s="16">
        <f t="shared" si="90"/>
        <v>2129.9625693160815</v>
      </c>
      <c r="Z48" s="16">
        <f t="shared" si="90"/>
        <v>2366.6250770178685</v>
      </c>
      <c r="AA48" s="16">
        <f t="shared" si="90"/>
        <v>2603.2875847196551</v>
      </c>
      <c r="AB48" s="16">
        <f t="shared" si="90"/>
        <v>2839.9500924214422</v>
      </c>
      <c r="AE48" s="2" t="s">
        <v>57</v>
      </c>
      <c r="AF48" s="16">
        <f t="shared" ref="AF48:AQ48" si="92">AF22*$R7/12*$S7*$AC7</f>
        <v>3076.6126001232287</v>
      </c>
      <c r="AG48" s="16">
        <f t="shared" si="92"/>
        <v>3313.2751078250158</v>
      </c>
      <c r="AH48" s="16">
        <f t="shared" si="92"/>
        <v>3549.9376155268028</v>
      </c>
      <c r="AI48" s="16">
        <f t="shared" si="92"/>
        <v>3786.6001232285894</v>
      </c>
      <c r="AJ48" s="16">
        <f t="shared" si="92"/>
        <v>4023.2626309303764</v>
      </c>
      <c r="AK48" s="16">
        <f t="shared" si="92"/>
        <v>4259.925138632163</v>
      </c>
      <c r="AL48" s="16">
        <f t="shared" si="92"/>
        <v>4496.58764633395</v>
      </c>
      <c r="AM48" s="16">
        <f t="shared" si="92"/>
        <v>4733.2501540357371</v>
      </c>
      <c r="AN48" s="16">
        <f t="shared" si="92"/>
        <v>4969.9126617375232</v>
      </c>
      <c r="AO48" s="16">
        <f t="shared" si="92"/>
        <v>5206.5751694393102</v>
      </c>
      <c r="AP48" s="16">
        <f t="shared" si="92"/>
        <v>5443.2376771410982</v>
      </c>
      <c r="AQ48" s="16">
        <f t="shared" si="92"/>
        <v>5679.9001848428843</v>
      </c>
    </row>
    <row r="49" spans="16:43" x14ac:dyDescent="0.2">
      <c r="P49" s="2" t="s">
        <v>58</v>
      </c>
      <c r="Q49" s="16">
        <f t="shared" si="90"/>
        <v>4.0125181389026654</v>
      </c>
      <c r="R49" s="16">
        <f t="shared" si="90"/>
        <v>8.0250362778053308</v>
      </c>
      <c r="S49" s="16">
        <f t="shared" si="90"/>
        <v>12.037554416707998</v>
      </c>
      <c r="T49" s="16">
        <f t="shared" si="90"/>
        <v>16.050072555610662</v>
      </c>
      <c r="U49" s="16">
        <f t="shared" si="90"/>
        <v>20.062590694513329</v>
      </c>
      <c r="V49" s="16">
        <f t="shared" si="90"/>
        <v>24.075108833415996</v>
      </c>
      <c r="W49" s="16">
        <f t="shared" si="90"/>
        <v>28.08762697231866</v>
      </c>
      <c r="X49" s="16">
        <f t="shared" si="90"/>
        <v>32.100145111221323</v>
      </c>
      <c r="Y49" s="16">
        <f t="shared" si="90"/>
        <v>36.112663250123987</v>
      </c>
      <c r="Z49" s="16">
        <f t="shared" si="90"/>
        <v>40.125181389026658</v>
      </c>
      <c r="AA49" s="16">
        <f t="shared" si="90"/>
        <v>44.137699527929328</v>
      </c>
      <c r="AB49" s="16">
        <f t="shared" si="90"/>
        <v>48.150217666831992</v>
      </c>
      <c r="AE49" s="2" t="s">
        <v>58</v>
      </c>
      <c r="AF49" s="16">
        <f t="shared" ref="AF49:AQ49" si="93">AF23*$R8/12*$S8*$AC8</f>
        <v>52.162735805734656</v>
      </c>
      <c r="AG49" s="16">
        <f t="shared" si="93"/>
        <v>56.175253944637319</v>
      </c>
      <c r="AH49" s="16">
        <f t="shared" si="93"/>
        <v>60.18777208353999</v>
      </c>
      <c r="AI49" s="16">
        <f t="shared" si="93"/>
        <v>64.200290222442646</v>
      </c>
      <c r="AJ49" s="16">
        <f t="shared" si="93"/>
        <v>68.21280836134531</v>
      </c>
      <c r="AK49" s="16">
        <f t="shared" si="93"/>
        <v>72.225326500247974</v>
      </c>
      <c r="AL49" s="16">
        <f t="shared" si="93"/>
        <v>76.237844639150651</v>
      </c>
      <c r="AM49" s="16">
        <f t="shared" si="93"/>
        <v>80.250362778053315</v>
      </c>
      <c r="AN49" s="16">
        <f t="shared" si="93"/>
        <v>84.262880916955979</v>
      </c>
      <c r="AO49" s="16">
        <f t="shared" si="93"/>
        <v>88.275399055858657</v>
      </c>
      <c r="AP49" s="16">
        <f t="shared" si="93"/>
        <v>92.287917194761306</v>
      </c>
      <c r="AQ49" s="16">
        <f t="shared" si="93"/>
        <v>96.300435333663984</v>
      </c>
    </row>
    <row r="50" spans="16:43" x14ac:dyDescent="0.2">
      <c r="Q50" s="17">
        <f>SUM(Q40:Q49)</f>
        <v>18802.498152654473</v>
      </c>
      <c r="R50" s="17">
        <f t="shared" ref="R50:AB50" si="94">SUM(R40:R49)</f>
        <v>20814.641667723634</v>
      </c>
      <c r="S50" s="17">
        <f t="shared" si="94"/>
        <v>22826.785182792784</v>
      </c>
      <c r="T50" s="17">
        <f t="shared" si="94"/>
        <v>24838.928697861946</v>
      </c>
      <c r="U50" s="17">
        <f t="shared" si="94"/>
        <v>26851.072212931096</v>
      </c>
      <c r="V50" s="17">
        <f t="shared" si="94"/>
        <v>28863.21572800025</v>
      </c>
      <c r="W50" s="17">
        <f t="shared" si="94"/>
        <v>30875.359243069408</v>
      </c>
      <c r="X50" s="17">
        <f t="shared" si="94"/>
        <v>32887.502758138566</v>
      </c>
      <c r="Y50" s="17">
        <f t="shared" si="94"/>
        <v>34899.64627320772</v>
      </c>
      <c r="Z50" s="17">
        <f t="shared" si="94"/>
        <v>36911.789788276867</v>
      </c>
      <c r="AA50" s="17">
        <f t="shared" si="94"/>
        <v>38923.933303346021</v>
      </c>
      <c r="AB50" s="17">
        <f t="shared" si="94"/>
        <v>40936.076818415189</v>
      </c>
      <c r="AF50" s="17">
        <f>SUM(AF40:AF49)</f>
        <v>42948.220333484336</v>
      </c>
      <c r="AG50" s="17">
        <f t="shared" ref="AG50" si="95">SUM(AG40:AG49)</f>
        <v>44960.363848553483</v>
      </c>
      <c r="AH50" s="17">
        <f t="shared" ref="AH50" si="96">SUM(AH40:AH49)</f>
        <v>46972.507363622652</v>
      </c>
      <c r="AI50" s="17">
        <f t="shared" ref="AI50" si="97">SUM(AI40:AI49)</f>
        <v>48984.650878691806</v>
      </c>
      <c r="AJ50" s="17">
        <f t="shared" ref="AJ50" si="98">SUM(AJ40:AJ49)</f>
        <v>50996.794393760945</v>
      </c>
      <c r="AK50" s="17">
        <f t="shared" ref="AK50" si="99">SUM(AK40:AK49)</f>
        <v>53008.937908830107</v>
      </c>
      <c r="AL50" s="17">
        <f t="shared" ref="AL50" si="100">SUM(AL40:AL49)</f>
        <v>55021.081423899268</v>
      </c>
      <c r="AM50" s="17">
        <f t="shared" ref="AM50" si="101">SUM(AM40:AM49)</f>
        <v>57033.224938968415</v>
      </c>
      <c r="AN50" s="17">
        <f t="shared" ref="AN50" si="102">SUM(AN40:AN49)</f>
        <v>59045.368454037569</v>
      </c>
      <c r="AO50" s="17">
        <f t="shared" ref="AO50" si="103">SUM(AO40:AO49)</f>
        <v>61057.51196910673</v>
      </c>
      <c r="AP50" s="17">
        <f t="shared" ref="AP50" si="104">SUM(AP40:AP49)</f>
        <v>63069.655484175892</v>
      </c>
      <c r="AQ50" s="17">
        <f t="shared" ref="AQ50" si="105">SUM(AQ40:AQ49)</f>
        <v>65081.798999245024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3E1C-17BF-A14A-A7B1-F67EF63DA665}">
  <dimension ref="A1:AP56"/>
  <sheetViews>
    <sheetView workbookViewId="0">
      <pane xSplit="1" ySplit="2" topLeftCell="B26" activePane="bottomRight" state="frozen"/>
      <selection pane="topRight" activeCell="B1" sqref="B1"/>
      <selection pane="bottomLeft" activeCell="A2" sqref="A2"/>
      <selection pane="bottomRight" activeCell="S30" sqref="S30"/>
    </sheetView>
  </sheetViews>
  <sheetFormatPr baseColWidth="10" defaultRowHeight="16" x14ac:dyDescent="0.2"/>
  <cols>
    <col min="1" max="1" width="27.5" style="13" customWidth="1"/>
    <col min="2" max="14" width="10.83203125" style="13"/>
    <col min="15" max="15" width="3.33203125" style="13" customWidth="1"/>
    <col min="16" max="27" width="10.83203125" style="13"/>
    <col min="28" max="28" width="10.83203125" style="13" customWidth="1"/>
    <col min="29" max="29" width="4.5" style="13" customWidth="1"/>
    <col min="30" max="16384" width="10.83203125" style="13"/>
  </cols>
  <sheetData>
    <row r="1" spans="1:42" x14ac:dyDescent="0.2">
      <c r="B1" s="21" t="s">
        <v>60</v>
      </c>
      <c r="O1" s="22" t="s">
        <v>62</v>
      </c>
      <c r="AC1" s="22" t="s">
        <v>63</v>
      </c>
    </row>
    <row r="2" spans="1:42" x14ac:dyDescent="0.2">
      <c r="B2" s="13" t="s">
        <v>40</v>
      </c>
      <c r="C2" s="13" t="s">
        <v>41</v>
      </c>
      <c r="D2" s="13" t="s">
        <v>42</v>
      </c>
      <c r="E2" s="13" t="s">
        <v>43</v>
      </c>
      <c r="F2" s="13" t="s">
        <v>44</v>
      </c>
      <c r="G2" s="13" t="s">
        <v>45</v>
      </c>
      <c r="H2" s="13" t="s">
        <v>46</v>
      </c>
      <c r="I2" s="13" t="s">
        <v>47</v>
      </c>
      <c r="J2" s="13" t="s">
        <v>48</v>
      </c>
      <c r="K2" s="13" t="s">
        <v>49</v>
      </c>
      <c r="L2" s="13" t="s">
        <v>50</v>
      </c>
      <c r="M2" s="13" t="s">
        <v>51</v>
      </c>
      <c r="P2" s="13" t="s">
        <v>40</v>
      </c>
      <c r="Q2" s="13" t="s">
        <v>41</v>
      </c>
      <c r="R2" s="13" t="s">
        <v>42</v>
      </c>
      <c r="S2" s="13" t="s">
        <v>43</v>
      </c>
      <c r="T2" s="13" t="s">
        <v>44</v>
      </c>
      <c r="U2" s="13" t="s">
        <v>45</v>
      </c>
      <c r="V2" s="13" t="s">
        <v>46</v>
      </c>
      <c r="W2" s="13" t="s">
        <v>47</v>
      </c>
      <c r="X2" s="13" t="s">
        <v>48</v>
      </c>
      <c r="Y2" s="13" t="s">
        <v>49</v>
      </c>
      <c r="Z2" s="13" t="s">
        <v>50</v>
      </c>
      <c r="AA2" s="13" t="s">
        <v>51</v>
      </c>
      <c r="AD2" s="13" t="s">
        <v>40</v>
      </c>
      <c r="AE2" s="13" t="s">
        <v>41</v>
      </c>
      <c r="AF2" s="13" t="s">
        <v>42</v>
      </c>
      <c r="AG2" s="13" t="s">
        <v>43</v>
      </c>
      <c r="AH2" s="13" t="s">
        <v>44</v>
      </c>
      <c r="AI2" s="13" t="s">
        <v>45</v>
      </c>
      <c r="AJ2" s="13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</row>
    <row r="3" spans="1:42" x14ac:dyDescent="0.2">
      <c r="A3" s="13" t="s">
        <v>73</v>
      </c>
      <c r="B3" s="5">
        <v>3000</v>
      </c>
      <c r="C3" s="5">
        <v>3000</v>
      </c>
      <c r="D3" s="5">
        <v>3000</v>
      </c>
      <c r="E3" s="5">
        <v>3000</v>
      </c>
      <c r="F3" s="5">
        <v>3000</v>
      </c>
      <c r="G3" s="5">
        <v>3000</v>
      </c>
      <c r="H3" s="5">
        <v>3000</v>
      </c>
      <c r="I3" s="5">
        <v>3000</v>
      </c>
      <c r="J3" s="5">
        <v>3000</v>
      </c>
      <c r="K3" s="5">
        <v>3000</v>
      </c>
      <c r="L3" s="5">
        <v>3000</v>
      </c>
      <c r="M3" s="5">
        <v>3000</v>
      </c>
      <c r="P3" s="5">
        <v>3000</v>
      </c>
      <c r="Q3" s="5">
        <v>3000</v>
      </c>
      <c r="R3" s="5">
        <v>3000</v>
      </c>
      <c r="S3" s="5">
        <v>3000</v>
      </c>
      <c r="T3" s="5">
        <v>3000</v>
      </c>
      <c r="U3" s="5">
        <v>3000</v>
      </c>
      <c r="V3" s="5">
        <v>3000</v>
      </c>
      <c r="W3" s="5">
        <v>3000</v>
      </c>
      <c r="X3" s="5">
        <v>3000</v>
      </c>
      <c r="Y3" s="5">
        <v>3000</v>
      </c>
      <c r="Z3" s="5">
        <v>3000</v>
      </c>
      <c r="AA3" s="5">
        <v>3000</v>
      </c>
      <c r="AD3" s="5">
        <v>3000</v>
      </c>
      <c r="AE3" s="5">
        <v>3000</v>
      </c>
      <c r="AF3" s="5">
        <v>3000</v>
      </c>
      <c r="AG3" s="5">
        <v>3000</v>
      </c>
      <c r="AH3" s="5">
        <v>3000</v>
      </c>
      <c r="AI3" s="5">
        <v>3000</v>
      </c>
      <c r="AJ3" s="5">
        <v>3000</v>
      </c>
      <c r="AK3" s="5">
        <v>3000</v>
      </c>
      <c r="AL3" s="5">
        <v>3000</v>
      </c>
      <c r="AM3" s="5">
        <v>3000</v>
      </c>
      <c r="AN3" s="5">
        <v>3000</v>
      </c>
      <c r="AO3" s="5">
        <v>3000</v>
      </c>
    </row>
    <row r="4" spans="1:42" x14ac:dyDescent="0.2">
      <c r="A4" s="13" t="s">
        <v>74</v>
      </c>
      <c r="B4" s="5">
        <v>800</v>
      </c>
      <c r="C4" s="5">
        <v>800</v>
      </c>
      <c r="D4" s="5">
        <v>800</v>
      </c>
      <c r="E4" s="5">
        <v>800</v>
      </c>
      <c r="F4" s="5">
        <v>800</v>
      </c>
      <c r="G4" s="5">
        <v>800</v>
      </c>
      <c r="H4" s="5">
        <v>800</v>
      </c>
      <c r="I4" s="5">
        <v>800</v>
      </c>
      <c r="J4" s="5">
        <v>800</v>
      </c>
      <c r="K4" s="5">
        <v>800</v>
      </c>
      <c r="L4" s="5">
        <v>800</v>
      </c>
      <c r="M4" s="5">
        <v>800</v>
      </c>
      <c r="P4" s="5">
        <v>800</v>
      </c>
      <c r="Q4" s="5">
        <v>800</v>
      </c>
      <c r="R4" s="5">
        <v>800</v>
      </c>
      <c r="S4" s="5">
        <v>800</v>
      </c>
      <c r="T4" s="5">
        <v>800</v>
      </c>
      <c r="U4" s="5">
        <v>800</v>
      </c>
      <c r="V4" s="5">
        <v>800</v>
      </c>
      <c r="W4" s="5">
        <v>800</v>
      </c>
      <c r="X4" s="5">
        <v>800</v>
      </c>
      <c r="Y4" s="5">
        <v>800</v>
      </c>
      <c r="Z4" s="5">
        <v>800</v>
      </c>
      <c r="AA4" s="5">
        <v>800</v>
      </c>
      <c r="AD4" s="5">
        <v>800</v>
      </c>
      <c r="AE4" s="5">
        <v>800</v>
      </c>
      <c r="AF4" s="5">
        <v>800</v>
      </c>
      <c r="AG4" s="5">
        <v>800</v>
      </c>
      <c r="AH4" s="5">
        <v>800</v>
      </c>
      <c r="AI4" s="5">
        <v>800</v>
      </c>
      <c r="AJ4" s="5">
        <v>800</v>
      </c>
      <c r="AK4" s="5">
        <v>800</v>
      </c>
      <c r="AL4" s="5">
        <v>800</v>
      </c>
      <c r="AM4" s="5">
        <v>800</v>
      </c>
      <c r="AN4" s="5">
        <v>800</v>
      </c>
      <c r="AO4" s="5">
        <v>800</v>
      </c>
    </row>
    <row r="5" spans="1:42" x14ac:dyDescent="0.2">
      <c r="B5" s="27">
        <f>SUM(B3:B4)</f>
        <v>3800</v>
      </c>
      <c r="C5" s="27">
        <f t="shared" ref="C5:M5" si="0">SUM(C3:C4)</f>
        <v>3800</v>
      </c>
      <c r="D5" s="27">
        <f t="shared" si="0"/>
        <v>3800</v>
      </c>
      <c r="E5" s="27">
        <f t="shared" si="0"/>
        <v>3800</v>
      </c>
      <c r="F5" s="27">
        <f t="shared" si="0"/>
        <v>3800</v>
      </c>
      <c r="G5" s="27">
        <f t="shared" si="0"/>
        <v>3800</v>
      </c>
      <c r="H5" s="27">
        <f t="shared" si="0"/>
        <v>3800</v>
      </c>
      <c r="I5" s="27">
        <f t="shared" si="0"/>
        <v>3800</v>
      </c>
      <c r="J5" s="27">
        <f t="shared" si="0"/>
        <v>3800</v>
      </c>
      <c r="K5" s="27">
        <f t="shared" si="0"/>
        <v>3800</v>
      </c>
      <c r="L5" s="27">
        <f t="shared" si="0"/>
        <v>3800</v>
      </c>
      <c r="M5" s="27">
        <f t="shared" si="0"/>
        <v>3800</v>
      </c>
      <c r="N5" s="18">
        <f>SUM(B5:M5)</f>
        <v>45600</v>
      </c>
      <c r="P5" s="27">
        <f>SUM(P3:P4)</f>
        <v>3800</v>
      </c>
      <c r="Q5" s="27">
        <f t="shared" ref="Q5" si="1">SUM(Q3:Q4)</f>
        <v>3800</v>
      </c>
      <c r="R5" s="27">
        <f t="shared" ref="R5" si="2">SUM(R3:R4)</f>
        <v>3800</v>
      </c>
      <c r="S5" s="27">
        <f t="shared" ref="S5" si="3">SUM(S3:S4)</f>
        <v>3800</v>
      </c>
      <c r="T5" s="27">
        <f t="shared" ref="T5" si="4">SUM(T3:T4)</f>
        <v>3800</v>
      </c>
      <c r="U5" s="27">
        <f t="shared" ref="U5" si="5">SUM(U3:U4)</f>
        <v>3800</v>
      </c>
      <c r="V5" s="27">
        <f t="shared" ref="V5" si="6">SUM(V3:V4)</f>
        <v>3800</v>
      </c>
      <c r="W5" s="27">
        <f t="shared" ref="W5" si="7">SUM(W3:W4)</f>
        <v>3800</v>
      </c>
      <c r="X5" s="27">
        <f t="shared" ref="X5" si="8">SUM(X3:X4)</f>
        <v>3800</v>
      </c>
      <c r="Y5" s="27">
        <f t="shared" ref="Y5" si="9">SUM(Y3:Y4)</f>
        <v>3800</v>
      </c>
      <c r="Z5" s="27">
        <f t="shared" ref="Z5" si="10">SUM(Z3:Z4)</f>
        <v>3800</v>
      </c>
      <c r="AA5" s="27">
        <f t="shared" ref="AA5" si="11">SUM(AA3:AA4)</f>
        <v>3800</v>
      </c>
      <c r="AB5" s="18">
        <f>SUM(P5:AA5)</f>
        <v>45600</v>
      </c>
      <c r="AD5" s="27">
        <f>SUM(AD3:AD4)</f>
        <v>3800</v>
      </c>
      <c r="AE5" s="27">
        <f t="shared" ref="AE5" si="12">SUM(AE3:AE4)</f>
        <v>3800</v>
      </c>
      <c r="AF5" s="27">
        <f t="shared" ref="AF5" si="13">SUM(AF3:AF4)</f>
        <v>3800</v>
      </c>
      <c r="AG5" s="27">
        <f t="shared" ref="AG5" si="14">SUM(AG3:AG4)</f>
        <v>3800</v>
      </c>
      <c r="AH5" s="27">
        <f t="shared" ref="AH5" si="15">SUM(AH3:AH4)</f>
        <v>3800</v>
      </c>
      <c r="AI5" s="27">
        <f t="shared" ref="AI5" si="16">SUM(AI3:AI4)</f>
        <v>3800</v>
      </c>
      <c r="AJ5" s="27">
        <f t="shared" ref="AJ5" si="17">SUM(AJ3:AJ4)</f>
        <v>3800</v>
      </c>
      <c r="AK5" s="27">
        <f t="shared" ref="AK5" si="18">SUM(AK3:AK4)</f>
        <v>3800</v>
      </c>
      <c r="AL5" s="27">
        <f t="shared" ref="AL5" si="19">SUM(AL3:AL4)</f>
        <v>3800</v>
      </c>
      <c r="AM5" s="27">
        <f t="shared" ref="AM5" si="20">SUM(AM3:AM4)</f>
        <v>3800</v>
      </c>
      <c r="AN5" s="27">
        <f t="shared" ref="AN5" si="21">SUM(AN3:AN4)</f>
        <v>3800</v>
      </c>
      <c r="AO5" s="27">
        <f t="shared" ref="AO5" si="22">SUM(AO3:AO4)</f>
        <v>3800</v>
      </c>
      <c r="AP5" s="18">
        <f>SUM(AD5:AO5)</f>
        <v>45600</v>
      </c>
    </row>
    <row r="7" spans="1:42" x14ac:dyDescent="0.2">
      <c r="A7" s="13" t="s">
        <v>94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P7" s="5"/>
      <c r="Q7" s="5"/>
      <c r="R7" s="5"/>
      <c r="S7" s="5"/>
      <c r="T7" s="5"/>
      <c r="U7" s="5"/>
      <c r="V7" s="5"/>
      <c r="W7" s="5"/>
      <c r="X7" s="5">
        <f>X16*0.25</f>
        <v>8658.9647184000751</v>
      </c>
      <c r="Y7" s="5">
        <f t="shared" ref="Y7:AA7" si="23">Y16*0.25</f>
        <v>9262.6077729208228</v>
      </c>
      <c r="Z7" s="5">
        <f t="shared" si="23"/>
        <v>9866.2508274415686</v>
      </c>
      <c r="AA7" s="5">
        <f t="shared" si="23"/>
        <v>10469.893881962316</v>
      </c>
      <c r="AD7" s="5">
        <f>AD16*0.25</f>
        <v>11073.53693648306</v>
      </c>
      <c r="AE7" s="5">
        <f t="shared" ref="AE7:AG7" si="24">AE16*0.25</f>
        <v>11677.179991003806</v>
      </c>
      <c r="AF7" s="5">
        <f t="shared" si="24"/>
        <v>12280.823045524556</v>
      </c>
      <c r="AG7" s="5">
        <f t="shared" si="24"/>
        <v>12884.4661000453</v>
      </c>
      <c r="AH7" s="5">
        <f>AH16*0.2</f>
        <v>11689.694600623907</v>
      </c>
      <c r="AI7" s="5">
        <f t="shared" ref="AI7:AO7" si="25">AI16*0.2</f>
        <v>12212.85191454189</v>
      </c>
      <c r="AJ7" s="5">
        <f t="shared" si="25"/>
        <v>12736.00922845987</v>
      </c>
      <c r="AK7" s="5">
        <f t="shared" si="25"/>
        <v>13259.166542377847</v>
      </c>
      <c r="AL7" s="5">
        <f t="shared" si="25"/>
        <v>13782.323856295829</v>
      </c>
      <c r="AM7" s="5">
        <f t="shared" si="25"/>
        <v>14305.48117021381</v>
      </c>
      <c r="AN7" s="5">
        <f t="shared" si="25"/>
        <v>14828.63848413179</v>
      </c>
      <c r="AO7" s="5">
        <f t="shared" si="25"/>
        <v>15351.795798049769</v>
      </c>
    </row>
    <row r="8" spans="1:42" x14ac:dyDescent="0.2">
      <c r="A8" s="13" t="s">
        <v>95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P8" s="5"/>
      <c r="Q8" s="5"/>
      <c r="R8" s="5"/>
      <c r="S8" s="5"/>
      <c r="T8" s="5"/>
      <c r="U8" s="5"/>
      <c r="V8" s="5"/>
      <c r="W8" s="5"/>
      <c r="X8" s="5">
        <f>X16*0.15</f>
        <v>5195.378831040045</v>
      </c>
      <c r="Y8" s="5">
        <f>Y16*0.15</f>
        <v>5557.5646637524933</v>
      </c>
      <c r="Z8" s="5">
        <f>Z16*0.15</f>
        <v>5919.7504964649406</v>
      </c>
      <c r="AA8" s="5">
        <f>AA16*0.15</f>
        <v>6281.9363291773898</v>
      </c>
      <c r="AD8" s="5">
        <f>AD16*0.15</f>
        <v>6644.1221618898362</v>
      </c>
      <c r="AE8" s="5">
        <f t="shared" ref="AE8:AG8" si="26">AE16*0.15</f>
        <v>7006.3079946022835</v>
      </c>
      <c r="AF8" s="5">
        <f t="shared" si="26"/>
        <v>7368.4938273147336</v>
      </c>
      <c r="AG8" s="5">
        <f t="shared" si="26"/>
        <v>7730.6796600271791</v>
      </c>
      <c r="AH8" s="5">
        <f>AH16*0.1</f>
        <v>5844.8473003119534</v>
      </c>
      <c r="AI8" s="5">
        <f t="shared" ref="AI8:AO8" si="27">AI16*0.1</f>
        <v>6106.4259572709452</v>
      </c>
      <c r="AJ8" s="5">
        <f t="shared" si="27"/>
        <v>6368.0046142299352</v>
      </c>
      <c r="AK8" s="5">
        <f t="shared" si="27"/>
        <v>6629.5832711889234</v>
      </c>
      <c r="AL8" s="5">
        <f t="shared" si="27"/>
        <v>6891.1619281479143</v>
      </c>
      <c r="AM8" s="5">
        <f t="shared" si="27"/>
        <v>7152.7405851069052</v>
      </c>
      <c r="AN8" s="5">
        <f t="shared" si="27"/>
        <v>7414.3192420658952</v>
      </c>
      <c r="AO8" s="5">
        <f t="shared" si="27"/>
        <v>7675.8978990248843</v>
      </c>
    </row>
    <row r="9" spans="1:42" x14ac:dyDescent="0.2">
      <c r="A9" s="13" t="s">
        <v>96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5"/>
      <c r="Q9" s="5"/>
      <c r="R9" s="5"/>
      <c r="S9" s="5"/>
      <c r="T9" s="5"/>
      <c r="U9" s="5"/>
      <c r="V9" s="5"/>
      <c r="W9" s="5"/>
      <c r="X9" s="5">
        <f>X16*0.1</f>
        <v>3463.58588736003</v>
      </c>
      <c r="Y9" s="5">
        <f t="shared" ref="Y9:AA9" si="28">Y16*0.1</f>
        <v>3705.0431091683295</v>
      </c>
      <c r="Z9" s="5">
        <f t="shared" si="28"/>
        <v>3946.5003309766275</v>
      </c>
      <c r="AA9" s="5">
        <f t="shared" si="28"/>
        <v>4187.9575527849265</v>
      </c>
      <c r="AD9" s="5">
        <f>AD16*0.1</f>
        <v>4429.4147745932241</v>
      </c>
      <c r="AE9" s="5">
        <f t="shared" ref="AE9:AO9" si="29">AE16*0.1</f>
        <v>4670.8719964015227</v>
      </c>
      <c r="AF9" s="5">
        <f t="shared" si="29"/>
        <v>4912.3292182098221</v>
      </c>
      <c r="AG9" s="5">
        <f t="shared" si="29"/>
        <v>5153.7864400181206</v>
      </c>
      <c r="AH9" s="5">
        <f t="shared" si="29"/>
        <v>5844.8473003119534</v>
      </c>
      <c r="AI9" s="5">
        <f t="shared" si="29"/>
        <v>6106.4259572709452</v>
      </c>
      <c r="AJ9" s="5">
        <f t="shared" si="29"/>
        <v>6368.0046142299352</v>
      </c>
      <c r="AK9" s="5">
        <f t="shared" si="29"/>
        <v>6629.5832711889234</v>
      </c>
      <c r="AL9" s="5">
        <f t="shared" si="29"/>
        <v>6891.1619281479143</v>
      </c>
      <c r="AM9" s="5">
        <f t="shared" si="29"/>
        <v>7152.7405851069052</v>
      </c>
      <c r="AN9" s="5">
        <f t="shared" si="29"/>
        <v>7414.3192420658952</v>
      </c>
      <c r="AO9" s="5">
        <f t="shared" si="29"/>
        <v>7675.8978990248843</v>
      </c>
    </row>
    <row r="10" spans="1:42" x14ac:dyDescent="0.2">
      <c r="A10" s="13" t="s">
        <v>97</v>
      </c>
      <c r="B10" s="5"/>
      <c r="C10" s="5"/>
      <c r="D10" s="5"/>
      <c r="E10" s="5">
        <f>E16*0.5</f>
        <v>699.59810989938853</v>
      </c>
      <c r="F10" s="5">
        <f t="shared" ref="F10:M10" si="30">F16*0.5</f>
        <v>1399.1962197987771</v>
      </c>
      <c r="G10" s="5">
        <f t="shared" si="30"/>
        <v>2098.7943296981657</v>
      </c>
      <c r="H10" s="5">
        <f t="shared" si="30"/>
        <v>2798.3924395975541</v>
      </c>
      <c r="I10" s="5">
        <f t="shared" si="30"/>
        <v>3497.9905494969425</v>
      </c>
      <c r="J10" s="5">
        <f t="shared" si="30"/>
        <v>4197.5886593963314</v>
      </c>
      <c r="K10" s="5">
        <f t="shared" si="30"/>
        <v>4897.1867692957194</v>
      </c>
      <c r="L10" s="5">
        <f t="shared" si="30"/>
        <v>5596.7848791951083</v>
      </c>
      <c r="M10" s="5">
        <f t="shared" si="30"/>
        <v>6296.3829890944953</v>
      </c>
      <c r="P10" s="5">
        <f t="shared" ref="P10:W10" si="31">P16*0.5</f>
        <v>6995.9810989938851</v>
      </c>
      <c r="Q10" s="5">
        <f t="shared" si="31"/>
        <v>7695.5792088932731</v>
      </c>
      <c r="R10" s="5">
        <f t="shared" si="31"/>
        <v>8395.1773187926628</v>
      </c>
      <c r="S10" s="5">
        <f t="shared" si="31"/>
        <v>9401.2490763272363</v>
      </c>
      <c r="T10" s="5">
        <f t="shared" si="31"/>
        <v>10407.320833861817</v>
      </c>
      <c r="U10" s="5">
        <f t="shared" si="31"/>
        <v>11413.392591396392</v>
      </c>
      <c r="V10" s="5">
        <f t="shared" si="31"/>
        <v>12419.464348930973</v>
      </c>
      <c r="W10" s="5">
        <f t="shared" si="31"/>
        <v>13425.536106465548</v>
      </c>
      <c r="X10" s="5">
        <f>X16*0.25</f>
        <v>8658.9647184000751</v>
      </c>
      <c r="Y10" s="5">
        <f t="shared" ref="Y10:AA10" si="32">Y16*0.25</f>
        <v>9262.6077729208228</v>
      </c>
      <c r="Z10" s="5">
        <f t="shared" si="32"/>
        <v>9866.2508274415686</v>
      </c>
      <c r="AA10" s="5">
        <f t="shared" si="32"/>
        <v>10469.893881962316</v>
      </c>
      <c r="AD10" s="5">
        <f>AD16*0.25</f>
        <v>11073.53693648306</v>
      </c>
      <c r="AE10" s="5">
        <f t="shared" ref="AE10:AG10" si="33">AE16*0.25</f>
        <v>11677.179991003806</v>
      </c>
      <c r="AF10" s="5">
        <f t="shared" si="33"/>
        <v>12280.823045524556</v>
      </c>
      <c r="AG10" s="5">
        <f t="shared" si="33"/>
        <v>12884.4661000453</v>
      </c>
      <c r="AH10" s="5">
        <f>AH16*0.2</f>
        <v>11689.694600623907</v>
      </c>
      <c r="AI10" s="5">
        <f t="shared" ref="AI10:AO10" si="34">AI16*0.2</f>
        <v>12212.85191454189</v>
      </c>
      <c r="AJ10" s="5">
        <f t="shared" si="34"/>
        <v>12736.00922845987</v>
      </c>
      <c r="AK10" s="5">
        <f t="shared" si="34"/>
        <v>13259.166542377847</v>
      </c>
      <c r="AL10" s="5">
        <f t="shared" si="34"/>
        <v>13782.323856295829</v>
      </c>
      <c r="AM10" s="5">
        <f t="shared" si="34"/>
        <v>14305.48117021381</v>
      </c>
      <c r="AN10" s="5">
        <f t="shared" si="34"/>
        <v>14828.63848413179</v>
      </c>
      <c r="AO10" s="5">
        <f t="shared" si="34"/>
        <v>15351.795798049769</v>
      </c>
    </row>
    <row r="11" spans="1:42" x14ac:dyDescent="0.2">
      <c r="A11" s="13" t="s">
        <v>98</v>
      </c>
      <c r="B11" s="5"/>
      <c r="C11" s="5"/>
      <c r="D11" s="5"/>
      <c r="E11" s="5">
        <f>E16*0.3</f>
        <v>419.7588659396331</v>
      </c>
      <c r="F11" s="5">
        <f t="shared" ref="F11:M11" si="35">F16*0.3</f>
        <v>839.51773187926619</v>
      </c>
      <c r="G11" s="5">
        <f t="shared" si="35"/>
        <v>1259.2765978188993</v>
      </c>
      <c r="H11" s="5">
        <f t="shared" si="35"/>
        <v>1679.0354637585324</v>
      </c>
      <c r="I11" s="5">
        <f t="shared" si="35"/>
        <v>2098.7943296981653</v>
      </c>
      <c r="J11" s="5">
        <f t="shared" si="35"/>
        <v>2518.5531956377986</v>
      </c>
      <c r="K11" s="5">
        <f t="shared" si="35"/>
        <v>2938.3120615774315</v>
      </c>
      <c r="L11" s="5">
        <f t="shared" si="35"/>
        <v>3358.0709275170648</v>
      </c>
      <c r="M11" s="5">
        <f t="shared" si="35"/>
        <v>3777.8297934566972</v>
      </c>
      <c r="P11" s="5">
        <f t="shared" ref="P11:W11" si="36">P16*0.3</f>
        <v>4197.5886593963305</v>
      </c>
      <c r="Q11" s="5">
        <f t="shared" si="36"/>
        <v>4617.3475253359638</v>
      </c>
      <c r="R11" s="5">
        <f t="shared" si="36"/>
        <v>5037.1063912755972</v>
      </c>
      <c r="S11" s="5">
        <f t="shared" si="36"/>
        <v>5640.7494457963412</v>
      </c>
      <c r="T11" s="5">
        <f t="shared" si="36"/>
        <v>6244.3925003170898</v>
      </c>
      <c r="U11" s="5">
        <f t="shared" si="36"/>
        <v>6848.0355548378348</v>
      </c>
      <c r="V11" s="5">
        <f t="shared" si="36"/>
        <v>7451.6786093585833</v>
      </c>
      <c r="W11" s="5">
        <f t="shared" si="36"/>
        <v>8055.3216638793283</v>
      </c>
      <c r="X11" s="5">
        <f>X16*0.15</f>
        <v>5195.378831040045</v>
      </c>
      <c r="Y11" s="5">
        <f t="shared" ref="Y11:AA11" si="37">Y16*0.15</f>
        <v>5557.5646637524933</v>
      </c>
      <c r="Z11" s="5">
        <f t="shared" si="37"/>
        <v>5919.7504964649406</v>
      </c>
      <c r="AA11" s="5">
        <f t="shared" si="37"/>
        <v>6281.9363291773898</v>
      </c>
      <c r="AD11" s="5">
        <f>AD16*0.15</f>
        <v>6644.1221618898362</v>
      </c>
      <c r="AE11" s="5">
        <f t="shared" ref="AE11:AG11" si="38">AE16*0.15</f>
        <v>7006.3079946022835</v>
      </c>
      <c r="AF11" s="5">
        <f t="shared" si="38"/>
        <v>7368.4938273147336</v>
      </c>
      <c r="AG11" s="5">
        <f t="shared" si="38"/>
        <v>7730.6796600271791</v>
      </c>
      <c r="AH11" s="5">
        <f>AH16*0.1</f>
        <v>5844.8473003119534</v>
      </c>
      <c r="AI11" s="5">
        <f t="shared" ref="AI11:AO11" si="39">AI16*0.1</f>
        <v>6106.4259572709452</v>
      </c>
      <c r="AJ11" s="5">
        <f t="shared" si="39"/>
        <v>6368.0046142299352</v>
      </c>
      <c r="AK11" s="5">
        <f t="shared" si="39"/>
        <v>6629.5832711889234</v>
      </c>
      <c r="AL11" s="5">
        <f t="shared" si="39"/>
        <v>6891.1619281479143</v>
      </c>
      <c r="AM11" s="5">
        <f t="shared" si="39"/>
        <v>7152.7405851069052</v>
      </c>
      <c r="AN11" s="5">
        <f t="shared" si="39"/>
        <v>7414.3192420658952</v>
      </c>
      <c r="AO11" s="5">
        <f t="shared" si="39"/>
        <v>7675.8978990248843</v>
      </c>
    </row>
    <row r="12" spans="1:42" x14ac:dyDescent="0.2">
      <c r="A12" s="13" t="s">
        <v>99</v>
      </c>
      <c r="B12" s="5"/>
      <c r="C12" s="5"/>
      <c r="D12" s="5"/>
      <c r="E12" s="5">
        <f>E16*0.2</f>
        <v>279.83924395975544</v>
      </c>
      <c r="F12" s="5">
        <f t="shared" ref="F12:M12" si="40">F16*0.2</f>
        <v>559.67848791951087</v>
      </c>
      <c r="G12" s="5">
        <f t="shared" si="40"/>
        <v>839.51773187926631</v>
      </c>
      <c r="H12" s="5">
        <f t="shared" si="40"/>
        <v>1119.3569758390217</v>
      </c>
      <c r="I12" s="5">
        <f t="shared" si="40"/>
        <v>1399.1962197987771</v>
      </c>
      <c r="J12" s="5">
        <f t="shared" si="40"/>
        <v>1679.0354637585326</v>
      </c>
      <c r="K12" s="5">
        <f t="shared" si="40"/>
        <v>1958.8747077182879</v>
      </c>
      <c r="L12" s="5">
        <f t="shared" si="40"/>
        <v>2238.7139516780435</v>
      </c>
      <c r="M12" s="5">
        <f t="shared" si="40"/>
        <v>2518.5531956377981</v>
      </c>
      <c r="P12" s="5">
        <f t="shared" ref="P12:W12" si="41">P16*0.2</f>
        <v>2798.3924395975541</v>
      </c>
      <c r="Q12" s="5">
        <f t="shared" si="41"/>
        <v>3078.2316835573092</v>
      </c>
      <c r="R12" s="5">
        <f t="shared" si="41"/>
        <v>3358.0709275170652</v>
      </c>
      <c r="S12" s="5">
        <f t="shared" si="41"/>
        <v>3760.4996305308946</v>
      </c>
      <c r="T12" s="5">
        <f t="shared" si="41"/>
        <v>4162.9283335447271</v>
      </c>
      <c r="U12" s="5">
        <f t="shared" si="41"/>
        <v>4565.3570365585574</v>
      </c>
      <c r="V12" s="5">
        <f t="shared" si="41"/>
        <v>4967.7857395723895</v>
      </c>
      <c r="W12" s="5">
        <f t="shared" si="41"/>
        <v>5370.2144425862198</v>
      </c>
      <c r="X12" s="5">
        <f>X16*0.1</f>
        <v>3463.58588736003</v>
      </c>
      <c r="Y12" s="5">
        <f t="shared" ref="Y12:AA12" si="42">Y16*0.1</f>
        <v>3705.0431091683295</v>
      </c>
      <c r="Z12" s="5">
        <f t="shared" si="42"/>
        <v>3946.5003309766275</v>
      </c>
      <c r="AA12" s="5">
        <f t="shared" si="42"/>
        <v>4187.9575527849265</v>
      </c>
      <c r="AD12" s="5">
        <f>AD16*0.1</f>
        <v>4429.4147745932241</v>
      </c>
      <c r="AE12" s="5">
        <f t="shared" ref="AE12:AH12" si="43">AE16*0.1</f>
        <v>4670.8719964015227</v>
      </c>
      <c r="AF12" s="5">
        <f t="shared" si="43"/>
        <v>4912.3292182098221</v>
      </c>
      <c r="AG12" s="5">
        <f t="shared" si="43"/>
        <v>5153.7864400181206</v>
      </c>
      <c r="AH12" s="5">
        <f t="shared" si="43"/>
        <v>5844.8473003119534</v>
      </c>
      <c r="AI12" s="5">
        <f t="shared" ref="AI12" si="44">AI16*0.1</f>
        <v>6106.4259572709452</v>
      </c>
      <c r="AJ12" s="5">
        <f t="shared" ref="AJ12" si="45">AJ16*0.1</f>
        <v>6368.0046142299352</v>
      </c>
      <c r="AK12" s="5">
        <f t="shared" ref="AK12" si="46">AK16*0.1</f>
        <v>6629.5832711889234</v>
      </c>
      <c r="AL12" s="5">
        <f t="shared" ref="AL12" si="47">AL16*0.1</f>
        <v>6891.1619281479143</v>
      </c>
      <c r="AM12" s="5">
        <f t="shared" ref="AM12" si="48">AM16*0.1</f>
        <v>7152.7405851069052</v>
      </c>
      <c r="AN12" s="5">
        <f t="shared" ref="AN12" si="49">AN16*0.1</f>
        <v>7414.3192420658952</v>
      </c>
      <c r="AO12" s="5">
        <f t="shared" ref="AO12" si="50">AO16*0.1</f>
        <v>7675.8978990248843</v>
      </c>
    </row>
    <row r="13" spans="1:42" x14ac:dyDescent="0.2">
      <c r="A13" s="13" t="s">
        <v>100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D13" s="5"/>
      <c r="AE13" s="5"/>
      <c r="AF13" s="5"/>
      <c r="AG13" s="5"/>
      <c r="AH13" s="5">
        <f>AH16*0.05</f>
        <v>2922.4236501559767</v>
      </c>
      <c r="AI13" s="5">
        <f t="shared" ref="AI13:AO13" si="51">AI16*0.05</f>
        <v>3053.2129786354726</v>
      </c>
      <c r="AJ13" s="5">
        <f t="shared" si="51"/>
        <v>3184.0023071149676</v>
      </c>
      <c r="AK13" s="5">
        <f t="shared" si="51"/>
        <v>3314.7916355944617</v>
      </c>
      <c r="AL13" s="5">
        <f t="shared" si="51"/>
        <v>3445.5809640739571</v>
      </c>
      <c r="AM13" s="5">
        <f t="shared" si="51"/>
        <v>3576.3702925534526</v>
      </c>
      <c r="AN13" s="5">
        <f t="shared" si="51"/>
        <v>3707.1596210329476</v>
      </c>
      <c r="AO13" s="5">
        <f t="shared" si="51"/>
        <v>3837.9489495124421</v>
      </c>
    </row>
    <row r="14" spans="1:42" x14ac:dyDescent="0.2">
      <c r="A14" s="13" t="s">
        <v>101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D14" s="5"/>
      <c r="AE14" s="5"/>
      <c r="AF14" s="5"/>
      <c r="AG14" s="5"/>
      <c r="AH14" s="5">
        <f>AH16*0.1</f>
        <v>5844.8473003119534</v>
      </c>
      <c r="AI14" s="5">
        <f t="shared" ref="AI14:AO14" si="52">AI16*0.1</f>
        <v>6106.4259572709452</v>
      </c>
      <c r="AJ14" s="5">
        <f t="shared" si="52"/>
        <v>6368.0046142299352</v>
      </c>
      <c r="AK14" s="5">
        <f t="shared" si="52"/>
        <v>6629.5832711889234</v>
      </c>
      <c r="AL14" s="5">
        <f t="shared" si="52"/>
        <v>6891.1619281479143</v>
      </c>
      <c r="AM14" s="5">
        <f t="shared" si="52"/>
        <v>7152.7405851069052</v>
      </c>
      <c r="AN14" s="5">
        <f t="shared" si="52"/>
        <v>7414.3192420658952</v>
      </c>
      <c r="AO14" s="5">
        <f t="shared" si="52"/>
        <v>7675.8978990248843</v>
      </c>
    </row>
    <row r="15" spans="1:42" x14ac:dyDescent="0.2">
      <c r="A15" s="13" t="s">
        <v>102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D15" s="5"/>
      <c r="AE15" s="5"/>
      <c r="AF15" s="5"/>
      <c r="AG15" s="5"/>
      <c r="AH15" s="5">
        <f>AH16*0.05</f>
        <v>2922.4236501559767</v>
      </c>
      <c r="AI15" s="5">
        <f t="shared" ref="AI15:AO15" si="53">AI16*0.05</f>
        <v>3053.2129786354726</v>
      </c>
      <c r="AJ15" s="5">
        <f t="shared" si="53"/>
        <v>3184.0023071149676</v>
      </c>
      <c r="AK15" s="5">
        <f t="shared" si="53"/>
        <v>3314.7916355944617</v>
      </c>
      <c r="AL15" s="5">
        <f t="shared" si="53"/>
        <v>3445.5809640739571</v>
      </c>
      <c r="AM15" s="5">
        <f t="shared" si="53"/>
        <v>3576.3702925534526</v>
      </c>
      <c r="AN15" s="5">
        <f t="shared" si="53"/>
        <v>3707.1596210329476</v>
      </c>
      <c r="AO15" s="5">
        <f t="shared" si="53"/>
        <v>3837.9489495124421</v>
      </c>
    </row>
    <row r="16" spans="1:42" x14ac:dyDescent="0.2">
      <c r="A16" s="21" t="s">
        <v>81</v>
      </c>
      <c r="B16" s="18">
        <v>0</v>
      </c>
      <c r="C16" s="18">
        <v>0</v>
      </c>
      <c r="D16" s="18">
        <v>0</v>
      </c>
      <c r="E16" s="18">
        <f>'Generation du CA'!B34</f>
        <v>1399.1962197987771</v>
      </c>
      <c r="F16" s="18">
        <f>'Generation du CA'!C34</f>
        <v>2798.3924395975541</v>
      </c>
      <c r="G16" s="18">
        <f>'Generation du CA'!D34</f>
        <v>4197.5886593963314</v>
      </c>
      <c r="H16" s="18">
        <f>'Generation du CA'!E34</f>
        <v>5596.7848791951083</v>
      </c>
      <c r="I16" s="18">
        <f>'Generation du CA'!F34</f>
        <v>6995.9810989938851</v>
      </c>
      <c r="J16" s="18">
        <f>'Generation du CA'!G34</f>
        <v>8395.1773187926628</v>
      </c>
      <c r="K16" s="18">
        <f>'Generation du CA'!H34</f>
        <v>9794.3735385914388</v>
      </c>
      <c r="L16" s="18">
        <f>'Generation du CA'!I34</f>
        <v>11193.569758390217</v>
      </c>
      <c r="M16" s="18">
        <f>'Generation du CA'!J34</f>
        <v>12592.765978188991</v>
      </c>
      <c r="N16" s="18">
        <f>SUM(B16:M16)</f>
        <v>62963.829890944959</v>
      </c>
      <c r="P16" s="18">
        <f>'Generation du CA'!K34</f>
        <v>13991.96219798777</v>
      </c>
      <c r="Q16" s="18">
        <f>'Generation du CA'!L34</f>
        <v>15391.158417786546</v>
      </c>
      <c r="R16" s="18">
        <f>'Generation du CA'!M34</f>
        <v>16790.354637585326</v>
      </c>
      <c r="S16" s="18">
        <f>'Generation du CA'!Q50</f>
        <v>18802.498152654473</v>
      </c>
      <c r="T16" s="18">
        <f>'Generation du CA'!R50</f>
        <v>20814.641667723634</v>
      </c>
      <c r="U16" s="18">
        <f>'Generation du CA'!S50</f>
        <v>22826.785182792784</v>
      </c>
      <c r="V16" s="18">
        <f>'Generation du CA'!T50</f>
        <v>24838.928697861946</v>
      </c>
      <c r="W16" s="18">
        <f>'Generation du CA'!U50</f>
        <v>26851.072212931096</v>
      </c>
      <c r="X16" s="18">
        <f>'Generation du CA'!V50*1.2</f>
        <v>34635.8588736003</v>
      </c>
      <c r="Y16" s="18">
        <f>'Generation du CA'!W50*1.2</f>
        <v>37050.431091683291</v>
      </c>
      <c r="Z16" s="18">
        <f>'Generation du CA'!X50*1.2</f>
        <v>39465.003309766274</v>
      </c>
      <c r="AA16" s="18">
        <f>'Generation du CA'!Y50*1.2</f>
        <v>41879.575527849265</v>
      </c>
      <c r="AB16" s="18">
        <f>SUM(P16:AA16)</f>
        <v>313338.26997022267</v>
      </c>
      <c r="AD16" s="18">
        <f>'Generation du CA'!Z50*1.2</f>
        <v>44294.147745932241</v>
      </c>
      <c r="AE16" s="18">
        <f>'Generation du CA'!AA50*1.2</f>
        <v>46708.719964015225</v>
      </c>
      <c r="AF16" s="18">
        <f>'Generation du CA'!AB50*1.2</f>
        <v>49123.292182098223</v>
      </c>
      <c r="AG16" s="18">
        <f>'Generation du CA'!AF50*1.2</f>
        <v>51537.864400181199</v>
      </c>
      <c r="AH16" s="18">
        <f>'Generation du CA'!AG50*1.3</f>
        <v>58448.473003119529</v>
      </c>
      <c r="AI16" s="18">
        <f>'Generation du CA'!AH50*1.3</f>
        <v>61064.259572709452</v>
      </c>
      <c r="AJ16" s="18">
        <f>'Generation du CA'!AI50*1.3</f>
        <v>63680.046142299347</v>
      </c>
      <c r="AK16" s="18">
        <f>'Generation du CA'!AJ50*1.3</f>
        <v>66295.832711889234</v>
      </c>
      <c r="AL16" s="18">
        <f>'Generation du CA'!AK50*1.3</f>
        <v>68911.619281479143</v>
      </c>
      <c r="AM16" s="18">
        <f>'Generation du CA'!AL50*1.3</f>
        <v>71527.405851069052</v>
      </c>
      <c r="AN16" s="18">
        <f>'Generation du CA'!AM50*1.3</f>
        <v>74143.192420658947</v>
      </c>
      <c r="AO16" s="18">
        <f>'Generation du CA'!AN50*1.3</f>
        <v>76758.978990248841</v>
      </c>
      <c r="AP16" s="18">
        <f>SUM(AD16:AO16)</f>
        <v>732493.83226570045</v>
      </c>
    </row>
    <row r="17" spans="1:42" ht="17" thickBot="1" x14ac:dyDescent="0.25"/>
    <row r="18" spans="1:42" ht="17" thickBot="1" x14ac:dyDescent="0.25">
      <c r="M18" s="30" t="s">
        <v>79</v>
      </c>
      <c r="N18" s="31">
        <f>N16+N5</f>
        <v>108563.82989094497</v>
      </c>
      <c r="AA18" s="30" t="s">
        <v>80</v>
      </c>
      <c r="AB18" s="31">
        <f>AB16+AB5</f>
        <v>358938.26997022267</v>
      </c>
      <c r="AG18" s="13">
        <f>AG7+AG8+AG9+AG10+AG11+AG12+AG13+AG14+AG15</f>
        <v>51537.864400181199</v>
      </c>
      <c r="AH18" s="13">
        <f>AH7+AH8+AH9+AH10+AH11+AH12+AH13+AH14+AH15</f>
        <v>58448.473003119529</v>
      </c>
      <c r="AO18" s="30" t="s">
        <v>79</v>
      </c>
      <c r="AP18" s="31">
        <f>AP5+AP16</f>
        <v>778093.83226570045</v>
      </c>
    </row>
    <row r="19" spans="1:42" x14ac:dyDescent="0.2">
      <c r="A19" s="21" t="s">
        <v>26</v>
      </c>
    </row>
    <row r="20" spans="1:42" x14ac:dyDescent="0.2">
      <c r="A20" s="13" t="s">
        <v>103</v>
      </c>
      <c r="B20" s="5"/>
      <c r="C20" s="5"/>
      <c r="D20" s="5"/>
      <c r="E20" s="5">
        <f>0.0005*4*30*'Generation du CA'!B19</f>
        <v>150</v>
      </c>
      <c r="F20" s="5">
        <f>0.0005*4*30*'Generation du CA'!C19</f>
        <v>300</v>
      </c>
      <c r="G20" s="5">
        <f>0.0005*4*30*'Generation du CA'!D19</f>
        <v>450</v>
      </c>
      <c r="H20" s="5">
        <f>0.0005*4*30*'Generation du CA'!E19</f>
        <v>600</v>
      </c>
      <c r="I20" s="5">
        <f>0.0005*4*30*'Generation du CA'!F19</f>
        <v>750</v>
      </c>
      <c r="J20" s="5">
        <f>0.0005*4*30*'Generation du CA'!G19</f>
        <v>900</v>
      </c>
      <c r="K20" s="5">
        <f>0.0005*4*30*'Generation du CA'!H19</f>
        <v>1050</v>
      </c>
      <c r="L20" s="5">
        <v>1130</v>
      </c>
      <c r="M20" s="5">
        <v>1130</v>
      </c>
      <c r="P20" s="5">
        <f>M20</f>
        <v>1130</v>
      </c>
      <c r="Q20" s="5">
        <f>P20</f>
        <v>1130</v>
      </c>
      <c r="R20" s="5">
        <f>Q20</f>
        <v>1130</v>
      </c>
      <c r="S20" s="5">
        <f t="shared" ref="S20:AA20" si="54">R20</f>
        <v>1130</v>
      </c>
      <c r="T20" s="5">
        <f t="shared" si="54"/>
        <v>1130</v>
      </c>
      <c r="U20" s="5">
        <f t="shared" si="54"/>
        <v>1130</v>
      </c>
      <c r="V20" s="5">
        <f t="shared" si="54"/>
        <v>1130</v>
      </c>
      <c r="W20" s="5">
        <f t="shared" si="54"/>
        <v>1130</v>
      </c>
      <c r="X20" s="5">
        <f t="shared" si="54"/>
        <v>1130</v>
      </c>
      <c r="Y20" s="5">
        <f t="shared" si="54"/>
        <v>1130</v>
      </c>
      <c r="Z20" s="5">
        <f t="shared" si="54"/>
        <v>1130</v>
      </c>
      <c r="AA20" s="5">
        <f t="shared" si="54"/>
        <v>1130</v>
      </c>
      <c r="AD20" s="5">
        <f>AA20</f>
        <v>1130</v>
      </c>
      <c r="AE20" s="5">
        <f>AD20</f>
        <v>1130</v>
      </c>
      <c r="AF20" s="5">
        <f t="shared" ref="AF20:AO20" si="55">AE20</f>
        <v>1130</v>
      </c>
      <c r="AG20" s="5">
        <f t="shared" si="55"/>
        <v>1130</v>
      </c>
      <c r="AH20" s="5">
        <f t="shared" si="55"/>
        <v>1130</v>
      </c>
      <c r="AI20" s="5">
        <f t="shared" si="55"/>
        <v>1130</v>
      </c>
      <c r="AJ20" s="5">
        <f t="shared" si="55"/>
        <v>1130</v>
      </c>
      <c r="AK20" s="5">
        <f t="shared" si="55"/>
        <v>1130</v>
      </c>
      <c r="AL20" s="5">
        <f>AK20</f>
        <v>1130</v>
      </c>
      <c r="AM20" s="5">
        <f t="shared" si="55"/>
        <v>1130</v>
      </c>
      <c r="AN20" s="5">
        <f t="shared" si="55"/>
        <v>1130</v>
      </c>
      <c r="AO20" s="5">
        <f t="shared" si="55"/>
        <v>1130</v>
      </c>
    </row>
    <row r="21" spans="1:42" x14ac:dyDescent="0.2">
      <c r="A21" s="13" t="s">
        <v>28</v>
      </c>
      <c r="B21" s="5"/>
      <c r="C21" s="5"/>
      <c r="D21" s="5"/>
      <c r="E21" s="5">
        <f>'Generation du CA'!B26</f>
        <v>2400</v>
      </c>
      <c r="F21" s="5">
        <f>'Generation du CA'!C26</f>
        <v>2400</v>
      </c>
      <c r="G21" s="5">
        <f>'Generation du CA'!D26</f>
        <v>2400</v>
      </c>
      <c r="H21" s="5">
        <f>'Generation du CA'!E26</f>
        <v>2400</v>
      </c>
      <c r="I21" s="5">
        <f>'Generation du CA'!F26</f>
        <v>2400</v>
      </c>
      <c r="J21" s="5">
        <f>'Generation du CA'!G26</f>
        <v>2400</v>
      </c>
      <c r="K21" s="5">
        <f>'Generation du CA'!H26</f>
        <v>2400</v>
      </c>
      <c r="L21" s="5">
        <f>'Generation du CA'!I26</f>
        <v>2400</v>
      </c>
      <c r="M21" s="5">
        <f>'Generation du CA'!J26</f>
        <v>2400</v>
      </c>
      <c r="P21" s="5">
        <f>'Generation du CA'!K26</f>
        <v>2400</v>
      </c>
      <c r="Q21" s="5">
        <f>'Generation du CA'!L26</f>
        <v>2400</v>
      </c>
      <c r="R21" s="5">
        <f>'Generation du CA'!M26</f>
        <v>2400</v>
      </c>
      <c r="S21" s="5">
        <f>'Generation du CA'!Q37</f>
        <v>5100</v>
      </c>
      <c r="T21" s="5">
        <f>'Generation du CA'!R37</f>
        <v>5100</v>
      </c>
      <c r="U21" s="5">
        <f>'Generation du CA'!S37</f>
        <v>5100</v>
      </c>
      <c r="V21" s="5">
        <f>'Generation du CA'!T37</f>
        <v>5100</v>
      </c>
      <c r="W21" s="5">
        <f>'Generation du CA'!U37</f>
        <v>5100</v>
      </c>
      <c r="X21" s="5">
        <f>'Generation du CA'!V37</f>
        <v>5100</v>
      </c>
      <c r="Y21" s="5">
        <f>'Generation du CA'!W37</f>
        <v>5100</v>
      </c>
      <c r="Z21" s="5">
        <f>'Generation du CA'!X37</f>
        <v>5100</v>
      </c>
      <c r="AA21" s="5">
        <f>'Generation du CA'!Y37</f>
        <v>5100</v>
      </c>
      <c r="AD21" s="5">
        <f>'Generation du CA'!Z37</f>
        <v>5100</v>
      </c>
      <c r="AE21" s="5">
        <f>'Generation du CA'!AA37</f>
        <v>5100</v>
      </c>
      <c r="AF21" s="5">
        <f>'Generation du CA'!AB37</f>
        <v>5100</v>
      </c>
      <c r="AG21" s="5">
        <f>'Generation du CA'!AF37</f>
        <v>5100</v>
      </c>
      <c r="AH21" s="5">
        <f>'Generation du CA'!AG37</f>
        <v>5100</v>
      </c>
      <c r="AI21" s="5">
        <f>'Generation du CA'!AH37</f>
        <v>5100</v>
      </c>
      <c r="AJ21" s="5">
        <f>'Generation du CA'!AI37</f>
        <v>5100</v>
      </c>
      <c r="AK21" s="5">
        <f>'Generation du CA'!AJ37</f>
        <v>5100</v>
      </c>
      <c r="AL21" s="5">
        <f>'Generation du CA'!AK37</f>
        <v>5100</v>
      </c>
      <c r="AM21" s="5">
        <f>'Generation du CA'!AL37</f>
        <v>5100</v>
      </c>
      <c r="AN21" s="5">
        <f>'Generation du CA'!AM37</f>
        <v>5100</v>
      </c>
      <c r="AO21" s="5">
        <f>'Generation du CA'!AN37</f>
        <v>5100</v>
      </c>
    </row>
    <row r="22" spans="1:42" x14ac:dyDescent="0.2">
      <c r="A22" s="13" t="s">
        <v>29</v>
      </c>
      <c r="B22" s="5"/>
      <c r="C22" s="5"/>
      <c r="D22" s="5"/>
      <c r="E22" s="5">
        <f>0.25*E16</f>
        <v>349.79905494969427</v>
      </c>
      <c r="F22" s="5">
        <f t="shared" ref="F22:M22" si="56">0.25*F16</f>
        <v>699.59810989938853</v>
      </c>
      <c r="G22" s="5">
        <f t="shared" si="56"/>
        <v>1049.3971648490829</v>
      </c>
      <c r="H22" s="5">
        <f t="shared" si="56"/>
        <v>1399.1962197987771</v>
      </c>
      <c r="I22" s="5">
        <f t="shared" si="56"/>
        <v>1748.9952747484713</v>
      </c>
      <c r="J22" s="5">
        <f t="shared" si="56"/>
        <v>2098.7943296981657</v>
      </c>
      <c r="K22" s="5">
        <f t="shared" si="56"/>
        <v>2448.5933846478597</v>
      </c>
      <c r="L22" s="5">
        <f t="shared" si="56"/>
        <v>2798.3924395975541</v>
      </c>
      <c r="M22" s="5">
        <f t="shared" si="56"/>
        <v>3148.1914945472477</v>
      </c>
      <c r="P22" s="5">
        <f>0.25*P16</f>
        <v>3497.9905494969425</v>
      </c>
      <c r="Q22" s="5">
        <f t="shared" ref="Q22:R22" si="57">0.25*Q16</f>
        <v>3847.7896044466365</v>
      </c>
      <c r="R22" s="5">
        <f t="shared" si="57"/>
        <v>4197.5886593963314</v>
      </c>
      <c r="S22" s="5">
        <f>0.25*S16</f>
        <v>4700.6245381636181</v>
      </c>
      <c r="T22" s="5">
        <f t="shared" ref="T22:AA22" si="58">0.25*T16</f>
        <v>5203.6604169309085</v>
      </c>
      <c r="U22" s="5">
        <f t="shared" si="58"/>
        <v>5706.6962956981961</v>
      </c>
      <c r="V22" s="5">
        <f t="shared" si="58"/>
        <v>6209.7321744654864</v>
      </c>
      <c r="W22" s="5">
        <f t="shared" si="58"/>
        <v>6712.768053232774</v>
      </c>
      <c r="X22" s="5">
        <f>0.25*X16</f>
        <v>8658.9647184000751</v>
      </c>
      <c r="Y22" s="5">
        <f t="shared" si="58"/>
        <v>9262.6077729208228</v>
      </c>
      <c r="Z22" s="5">
        <f t="shared" si="58"/>
        <v>9866.2508274415686</v>
      </c>
      <c r="AA22" s="5">
        <f t="shared" si="58"/>
        <v>10469.893881962316</v>
      </c>
      <c r="AD22" s="5">
        <f>0.25*AD16</f>
        <v>11073.53693648306</v>
      </c>
      <c r="AE22" s="5">
        <f t="shared" ref="AE22:AO22" si="59">0.25*AE16</f>
        <v>11677.179991003806</v>
      </c>
      <c r="AF22" s="5">
        <f t="shared" si="59"/>
        <v>12280.823045524556</v>
      </c>
      <c r="AG22" s="5">
        <f t="shared" si="59"/>
        <v>12884.4661000453</v>
      </c>
      <c r="AH22" s="5">
        <f t="shared" si="59"/>
        <v>14612.118250779882</v>
      </c>
      <c r="AI22" s="5">
        <f t="shared" si="59"/>
        <v>15266.064893177363</v>
      </c>
      <c r="AJ22" s="5">
        <f t="shared" si="59"/>
        <v>15920.011535574837</v>
      </c>
      <c r="AK22" s="5">
        <f t="shared" si="59"/>
        <v>16573.958177972308</v>
      </c>
      <c r="AL22" s="5">
        <f t="shared" si="59"/>
        <v>17227.904820369786</v>
      </c>
      <c r="AM22" s="5">
        <f t="shared" si="59"/>
        <v>17881.851462767263</v>
      </c>
      <c r="AN22" s="5">
        <f t="shared" si="59"/>
        <v>18535.798105164737</v>
      </c>
      <c r="AO22" s="5">
        <f t="shared" si="59"/>
        <v>19189.74474756221</v>
      </c>
    </row>
    <row r="23" spans="1:42" x14ac:dyDescent="0.2">
      <c r="B23" s="5">
        <v>0</v>
      </c>
      <c r="C23" s="5">
        <v>0</v>
      </c>
      <c r="D23" s="5">
        <v>0</v>
      </c>
      <c r="E23" s="18">
        <f>SUM(E20:E22)</f>
        <v>2899.7990549496944</v>
      </c>
      <c r="F23" s="18">
        <f t="shared" ref="F23:L23" si="60">SUM(F20:F22)</f>
        <v>3399.5981098993884</v>
      </c>
      <c r="G23" s="18">
        <f t="shared" si="60"/>
        <v>3899.3971648490829</v>
      </c>
      <c r="H23" s="18">
        <f t="shared" si="60"/>
        <v>4399.1962197987768</v>
      </c>
      <c r="I23" s="18">
        <f t="shared" si="60"/>
        <v>4898.9952747484713</v>
      </c>
      <c r="J23" s="18">
        <f t="shared" si="60"/>
        <v>5398.7943296981657</v>
      </c>
      <c r="K23" s="18">
        <f t="shared" si="60"/>
        <v>5898.5933846478601</v>
      </c>
      <c r="L23" s="18">
        <f t="shared" si="60"/>
        <v>6328.3924395975537</v>
      </c>
      <c r="M23" s="18">
        <f>SUM(M20:M22)</f>
        <v>6678.1914945472472</v>
      </c>
      <c r="N23" s="18">
        <f>SUM(B23:M23)</f>
        <v>43800.957472736241</v>
      </c>
      <c r="P23" s="18">
        <f>SUM(P20:P22)</f>
        <v>7027.9905494969425</v>
      </c>
      <c r="Q23" s="18">
        <f t="shared" ref="Q23:AA23" si="61">SUM(Q20:Q22)</f>
        <v>7377.7896044466361</v>
      </c>
      <c r="R23" s="18">
        <f t="shared" si="61"/>
        <v>7727.5886593963314</v>
      </c>
      <c r="S23" s="18">
        <f t="shared" si="61"/>
        <v>10930.624538163618</v>
      </c>
      <c r="T23" s="18">
        <f t="shared" si="61"/>
        <v>11433.660416930908</v>
      </c>
      <c r="U23" s="18">
        <f t="shared" si="61"/>
        <v>11936.696295698195</v>
      </c>
      <c r="V23" s="18">
        <f t="shared" si="61"/>
        <v>12439.732174465487</v>
      </c>
      <c r="W23" s="18">
        <f t="shared" si="61"/>
        <v>12942.768053232774</v>
      </c>
      <c r="X23" s="18">
        <f t="shared" si="61"/>
        <v>14888.964718400075</v>
      </c>
      <c r="Y23" s="18">
        <f t="shared" si="61"/>
        <v>15492.607772920823</v>
      </c>
      <c r="Z23" s="18">
        <f t="shared" si="61"/>
        <v>16096.250827441569</v>
      </c>
      <c r="AA23" s="18">
        <f t="shared" si="61"/>
        <v>16699.893881962314</v>
      </c>
      <c r="AB23" s="18">
        <f>SUM(P23:AA23)</f>
        <v>144994.56749255568</v>
      </c>
      <c r="AD23" s="18">
        <f>SUM(AD20:AD22)</f>
        <v>17303.536936483062</v>
      </c>
      <c r="AE23" s="18">
        <f t="shared" ref="AE23" si="62">SUM(AE20:AE22)</f>
        <v>17907.179991003806</v>
      </c>
      <c r="AF23" s="18">
        <f t="shared" ref="AF23" si="63">SUM(AF20:AF22)</f>
        <v>18510.823045524558</v>
      </c>
      <c r="AG23" s="18">
        <f t="shared" ref="AG23" si="64">SUM(AG20:AG22)</f>
        <v>19114.466100045298</v>
      </c>
      <c r="AH23" s="18">
        <f t="shared" ref="AH23" si="65">SUM(AH20:AH22)</f>
        <v>20842.11825077988</v>
      </c>
      <c r="AI23" s="18">
        <f t="shared" ref="AI23" si="66">SUM(AI20:AI22)</f>
        <v>21496.064893177361</v>
      </c>
      <c r="AJ23" s="18">
        <f t="shared" ref="AJ23" si="67">SUM(AJ20:AJ22)</f>
        <v>22150.011535574835</v>
      </c>
      <c r="AK23" s="18">
        <f t="shared" ref="AK23" si="68">SUM(AK20:AK22)</f>
        <v>22803.958177972308</v>
      </c>
      <c r="AL23" s="18">
        <f t="shared" ref="AL23" si="69">SUM(AL20:AL22)</f>
        <v>23457.904820369786</v>
      </c>
      <c r="AM23" s="18">
        <f t="shared" ref="AM23" si="70">SUM(AM20:AM22)</f>
        <v>24111.851462767263</v>
      </c>
      <c r="AN23" s="18">
        <f t="shared" ref="AN23" si="71">SUM(AN20:AN22)</f>
        <v>24765.798105164737</v>
      </c>
      <c r="AO23" s="18">
        <f t="shared" ref="AO23" si="72">SUM(AO20:AO22)</f>
        <v>25419.74474756221</v>
      </c>
      <c r="AP23" s="18">
        <f>SUM(AD23:AO23)</f>
        <v>257883.45806642511</v>
      </c>
    </row>
    <row r="25" spans="1:42" x14ac:dyDescent="0.2">
      <c r="A25" s="21" t="s">
        <v>30</v>
      </c>
      <c r="B25" s="5">
        <f t="shared" ref="B25:D25" si="73">B16-B23</f>
        <v>0</v>
      </c>
      <c r="C25" s="5">
        <f t="shared" si="73"/>
        <v>0</v>
      </c>
      <c r="D25" s="5">
        <f t="shared" si="73"/>
        <v>0</v>
      </c>
      <c r="E25" s="5">
        <f t="shared" ref="E25:M25" si="74">E16-E23</f>
        <v>-1500.6028351509174</v>
      </c>
      <c r="F25" s="5">
        <f t="shared" si="74"/>
        <v>-601.20567030183429</v>
      </c>
      <c r="G25" s="5">
        <f t="shared" si="74"/>
        <v>298.19149454724857</v>
      </c>
      <c r="H25" s="5">
        <f t="shared" si="74"/>
        <v>1197.5886593963314</v>
      </c>
      <c r="I25" s="5">
        <f t="shared" si="74"/>
        <v>2096.9858242454138</v>
      </c>
      <c r="J25" s="5">
        <f t="shared" si="74"/>
        <v>2996.3829890944971</v>
      </c>
      <c r="K25" s="5">
        <f t="shared" si="74"/>
        <v>3895.7801539435786</v>
      </c>
      <c r="L25" s="5">
        <f>L16-L23</f>
        <v>4865.1773187926628</v>
      </c>
      <c r="M25" s="5">
        <f t="shared" si="74"/>
        <v>5914.5744836417434</v>
      </c>
      <c r="P25" s="5">
        <f>P16-P23</f>
        <v>6963.9716484908276</v>
      </c>
      <c r="Q25" s="5">
        <f t="shared" ref="Q25:AA25" si="75">Q16-Q23</f>
        <v>8013.36881333991</v>
      </c>
      <c r="R25" s="5">
        <f t="shared" si="75"/>
        <v>9062.7659781889943</v>
      </c>
      <c r="S25" s="5">
        <f t="shared" si="75"/>
        <v>7871.8736144908544</v>
      </c>
      <c r="T25" s="5">
        <f t="shared" si="75"/>
        <v>9380.9812507927254</v>
      </c>
      <c r="U25" s="5">
        <f t="shared" si="75"/>
        <v>10890.088887094589</v>
      </c>
      <c r="V25" s="5">
        <f t="shared" si="75"/>
        <v>12399.196523396458</v>
      </c>
      <c r="W25" s="5">
        <f t="shared" si="75"/>
        <v>13908.304159698322</v>
      </c>
      <c r="X25" s="5">
        <f t="shared" si="75"/>
        <v>19746.894155200225</v>
      </c>
      <c r="Y25" s="5">
        <f t="shared" si="75"/>
        <v>21557.823318762468</v>
      </c>
      <c r="Z25" s="5">
        <f t="shared" si="75"/>
        <v>23368.752482324708</v>
      </c>
      <c r="AA25" s="5">
        <f t="shared" si="75"/>
        <v>25179.681645886951</v>
      </c>
      <c r="AD25" s="5">
        <f>AD16-AD23</f>
        <v>26990.610809449179</v>
      </c>
      <c r="AE25" s="5">
        <f t="shared" ref="AE25:AO25" si="76">AE16-AE23</f>
        <v>28801.539973011419</v>
      </c>
      <c r="AF25" s="5">
        <f t="shared" si="76"/>
        <v>30612.469136573665</v>
      </c>
      <c r="AG25" s="5">
        <f t="shared" si="76"/>
        <v>32423.398300135901</v>
      </c>
      <c r="AH25" s="5">
        <f t="shared" si="76"/>
        <v>37606.354752339648</v>
      </c>
      <c r="AI25" s="5">
        <f t="shared" si="76"/>
        <v>39568.194679532091</v>
      </c>
      <c r="AJ25" s="5">
        <f t="shared" si="76"/>
        <v>41530.034606724512</v>
      </c>
      <c r="AK25" s="5">
        <f t="shared" si="76"/>
        <v>43491.874533916925</v>
      </c>
      <c r="AL25" s="5">
        <f t="shared" si="76"/>
        <v>45453.714461109354</v>
      </c>
      <c r="AM25" s="5">
        <f t="shared" si="76"/>
        <v>47415.554388301789</v>
      </c>
      <c r="AN25" s="5">
        <f t="shared" si="76"/>
        <v>49377.39431549421</v>
      </c>
      <c r="AO25" s="5">
        <f t="shared" si="76"/>
        <v>51339.234242686631</v>
      </c>
    </row>
    <row r="27" spans="1:42" x14ac:dyDescent="0.2">
      <c r="A27" s="23" t="s">
        <v>31</v>
      </c>
      <c r="B27" s="25">
        <v>0</v>
      </c>
      <c r="C27" s="25">
        <v>0</v>
      </c>
      <c r="D27" s="25">
        <v>0</v>
      </c>
      <c r="E27" s="25">
        <f t="shared" ref="E27:M27" si="77">E25/E16</f>
        <v>-1.0724749066051107</v>
      </c>
      <c r="F27" s="25">
        <f t="shared" si="77"/>
        <v>-0.21483965643799968</v>
      </c>
      <c r="G27" s="25">
        <f t="shared" si="77"/>
        <v>7.1038760284370603E-2</v>
      </c>
      <c r="H27" s="25">
        <f t="shared" si="77"/>
        <v>0.21397796864555577</v>
      </c>
      <c r="I27" s="25">
        <f t="shared" si="77"/>
        <v>0.29974149366226677</v>
      </c>
      <c r="J27" s="25">
        <f t="shared" si="77"/>
        <v>0.35691717700674086</v>
      </c>
      <c r="K27" s="25">
        <f t="shared" si="77"/>
        <v>0.39775695082422224</v>
      </c>
      <c r="L27" s="25">
        <f t="shared" si="77"/>
        <v>0.43464037155313534</v>
      </c>
      <c r="M27" s="25">
        <f t="shared" si="77"/>
        <v>0.46968033026945355</v>
      </c>
      <c r="P27" s="25">
        <f>P25/P16</f>
        <v>0.49771229724250821</v>
      </c>
      <c r="Q27" s="25">
        <f t="shared" ref="Q27:AA27" si="78">Q25/Q16</f>
        <v>0.52064754294773474</v>
      </c>
      <c r="R27" s="25">
        <f t="shared" si="78"/>
        <v>0.53976024770209019</v>
      </c>
      <c r="S27" s="25">
        <f t="shared" si="78"/>
        <v>0.41866104974883511</v>
      </c>
      <c r="T27" s="25">
        <f t="shared" si="78"/>
        <v>0.45069146039345026</v>
      </c>
      <c r="U27" s="25">
        <f t="shared" si="78"/>
        <v>0.4770750151582327</v>
      </c>
      <c r="V27" s="25">
        <f t="shared" si="78"/>
        <v>0.49918402980333609</v>
      </c>
      <c r="W27" s="25">
        <f t="shared" si="78"/>
        <v>0.51797947022019775</v>
      </c>
      <c r="X27" s="25">
        <f t="shared" si="78"/>
        <v>0.57012861229352829</v>
      </c>
      <c r="Y27" s="25">
        <f t="shared" si="78"/>
        <v>0.58185080938509115</v>
      </c>
      <c r="Z27" s="25">
        <f t="shared" si="78"/>
        <v>0.5921386170653562</v>
      </c>
      <c r="AA27" s="25">
        <f t="shared" si="78"/>
        <v>0.60124013504250673</v>
      </c>
      <c r="AD27" s="25">
        <f>AD25/AD16</f>
        <v>0.60934936516366012</v>
      </c>
      <c r="AE27" s="25">
        <f t="shared" ref="AE27:AO27" si="79">AE25/AE16</f>
        <v>0.61662019415647351</v>
      </c>
      <c r="AF27" s="25">
        <f t="shared" si="79"/>
        <v>0.62317625258287612</v>
      </c>
      <c r="AG27" s="25">
        <f t="shared" si="79"/>
        <v>0.62911800241419991</v>
      </c>
      <c r="AH27" s="25">
        <f t="shared" si="79"/>
        <v>0.64341038901619396</v>
      </c>
      <c r="AI27" s="25">
        <f t="shared" si="79"/>
        <v>0.64797632782917947</v>
      </c>
      <c r="AJ27" s="25">
        <f t="shared" si="79"/>
        <v>0.65216715631646294</v>
      </c>
      <c r="AK27" s="25">
        <f t="shared" si="79"/>
        <v>0.65602727584591092</v>
      </c>
      <c r="AL27" s="25">
        <f t="shared" si="79"/>
        <v>0.65959434613555235</v>
      </c>
      <c r="AM27" s="25">
        <f t="shared" si="79"/>
        <v>0.6629005179780767</v>
      </c>
      <c r="AN27" s="25">
        <f t="shared" si="79"/>
        <v>0.66597340502074065</v>
      </c>
      <c r="AO27" s="25">
        <f t="shared" si="79"/>
        <v>0.66883685684782967</v>
      </c>
    </row>
    <row r="30" spans="1:42" x14ac:dyDescent="0.2">
      <c r="A30" s="21" t="s">
        <v>61</v>
      </c>
    </row>
    <row r="31" spans="1:42" x14ac:dyDescent="0.2">
      <c r="A31" s="13" t="s">
        <v>92</v>
      </c>
      <c r="B31" s="5">
        <v>3600</v>
      </c>
      <c r="C31" s="5">
        <v>3600</v>
      </c>
      <c r="D31" s="5">
        <v>3600</v>
      </c>
      <c r="E31" s="5">
        <v>3600</v>
      </c>
      <c r="F31" s="5">
        <v>3600</v>
      </c>
      <c r="G31" s="5">
        <v>3600</v>
      </c>
      <c r="H31" s="5">
        <v>3600</v>
      </c>
      <c r="I31" s="5">
        <v>3600</v>
      </c>
      <c r="J31" s="5">
        <v>3600</v>
      </c>
      <c r="K31" s="5">
        <v>3600</v>
      </c>
      <c r="L31" s="5">
        <v>3600</v>
      </c>
      <c r="M31" s="5">
        <v>3600</v>
      </c>
      <c r="P31" s="5">
        <v>3600</v>
      </c>
      <c r="Q31" s="5">
        <v>3600</v>
      </c>
      <c r="R31" s="5">
        <v>3600</v>
      </c>
      <c r="S31" s="5">
        <v>3600</v>
      </c>
      <c r="T31" s="5">
        <v>3600</v>
      </c>
      <c r="U31" s="5">
        <v>3600</v>
      </c>
      <c r="V31" s="5">
        <v>3600</v>
      </c>
      <c r="W31" s="5">
        <v>3600</v>
      </c>
      <c r="X31" s="5">
        <v>4000</v>
      </c>
      <c r="Y31" s="5">
        <v>4000</v>
      </c>
      <c r="Z31" s="5">
        <v>4000</v>
      </c>
      <c r="AA31" s="5">
        <v>4000</v>
      </c>
      <c r="AD31" s="5">
        <v>4500</v>
      </c>
      <c r="AE31" s="5">
        <v>4500</v>
      </c>
      <c r="AF31" s="5">
        <v>4500</v>
      </c>
      <c r="AG31" s="5">
        <v>4500</v>
      </c>
      <c r="AH31" s="5">
        <v>4500</v>
      </c>
      <c r="AI31" s="5">
        <v>4500</v>
      </c>
      <c r="AJ31" s="5">
        <v>4500</v>
      </c>
      <c r="AK31" s="5">
        <v>6000</v>
      </c>
      <c r="AL31" s="5">
        <v>6000</v>
      </c>
      <c r="AM31" s="5">
        <v>6000</v>
      </c>
      <c r="AN31" s="5">
        <v>6000</v>
      </c>
      <c r="AO31" s="5">
        <v>6000</v>
      </c>
    </row>
    <row r="32" spans="1:42" x14ac:dyDescent="0.2">
      <c r="A32" s="13" t="s">
        <v>32</v>
      </c>
      <c r="B32" s="5">
        <v>50</v>
      </c>
      <c r="C32" s="5">
        <v>50</v>
      </c>
      <c r="D32" s="5">
        <v>50</v>
      </c>
      <c r="E32" s="5">
        <v>50</v>
      </c>
      <c r="F32" s="5">
        <v>50</v>
      </c>
      <c r="G32" s="5">
        <v>50</v>
      </c>
      <c r="H32" s="5">
        <v>50</v>
      </c>
      <c r="I32" s="5">
        <v>50</v>
      </c>
      <c r="J32" s="5">
        <v>50</v>
      </c>
      <c r="K32" s="5">
        <v>50</v>
      </c>
      <c r="L32" s="5">
        <v>50</v>
      </c>
      <c r="M32" s="5">
        <v>50</v>
      </c>
      <c r="P32" s="5">
        <v>50</v>
      </c>
      <c r="Q32" s="5">
        <v>50</v>
      </c>
      <c r="R32" s="5">
        <v>50</v>
      </c>
      <c r="S32" s="5">
        <v>50</v>
      </c>
      <c r="T32" s="5">
        <v>50</v>
      </c>
      <c r="U32" s="5">
        <v>50</v>
      </c>
      <c r="V32" s="5">
        <v>50</v>
      </c>
      <c r="W32" s="5">
        <v>50</v>
      </c>
      <c r="X32" s="5">
        <v>50</v>
      </c>
      <c r="Y32" s="5">
        <v>50</v>
      </c>
      <c r="Z32" s="5">
        <v>50</v>
      </c>
      <c r="AA32" s="5">
        <v>50</v>
      </c>
      <c r="AD32" s="5">
        <v>50</v>
      </c>
      <c r="AE32" s="5">
        <v>50</v>
      </c>
      <c r="AF32" s="5">
        <v>50</v>
      </c>
      <c r="AG32" s="5">
        <v>50</v>
      </c>
      <c r="AH32" s="5">
        <v>50</v>
      </c>
      <c r="AI32" s="5">
        <v>50</v>
      </c>
      <c r="AJ32" s="5">
        <v>50</v>
      </c>
      <c r="AK32" s="5">
        <v>50</v>
      </c>
      <c r="AL32" s="5">
        <v>50</v>
      </c>
      <c r="AM32" s="5">
        <v>50</v>
      </c>
      <c r="AN32" s="5">
        <v>50</v>
      </c>
      <c r="AO32" s="5">
        <v>50</v>
      </c>
    </row>
    <row r="33" spans="1:42" x14ac:dyDescent="0.2">
      <c r="A33" s="13" t="s">
        <v>33</v>
      </c>
      <c r="B33" s="5">
        <v>50</v>
      </c>
      <c r="C33" s="5">
        <v>50</v>
      </c>
      <c r="D33" s="5">
        <v>50</v>
      </c>
      <c r="E33" s="5">
        <v>50</v>
      </c>
      <c r="F33" s="5">
        <v>50</v>
      </c>
      <c r="G33" s="5">
        <v>50</v>
      </c>
      <c r="H33" s="5">
        <v>50</v>
      </c>
      <c r="I33" s="5">
        <v>50</v>
      </c>
      <c r="J33" s="5">
        <v>50</v>
      </c>
      <c r="K33" s="5">
        <v>50</v>
      </c>
      <c r="L33" s="5">
        <v>50</v>
      </c>
      <c r="M33" s="5">
        <v>50</v>
      </c>
      <c r="P33" s="5">
        <v>50</v>
      </c>
      <c r="Q33" s="5">
        <v>50</v>
      </c>
      <c r="R33" s="5">
        <v>50</v>
      </c>
      <c r="S33" s="5">
        <v>50</v>
      </c>
      <c r="T33" s="5">
        <v>50</v>
      </c>
      <c r="U33" s="5">
        <v>50</v>
      </c>
      <c r="V33" s="5">
        <v>50</v>
      </c>
      <c r="W33" s="5">
        <v>50</v>
      </c>
      <c r="X33" s="5">
        <v>50</v>
      </c>
      <c r="Y33" s="5">
        <v>50</v>
      </c>
      <c r="Z33" s="5">
        <v>50</v>
      </c>
      <c r="AA33" s="5">
        <v>50</v>
      </c>
      <c r="AD33" s="5">
        <v>50</v>
      </c>
      <c r="AE33" s="5">
        <v>50</v>
      </c>
      <c r="AF33" s="5">
        <v>50</v>
      </c>
      <c r="AG33" s="5">
        <v>50</v>
      </c>
      <c r="AH33" s="5">
        <v>50</v>
      </c>
      <c r="AI33" s="5">
        <v>50</v>
      </c>
      <c r="AJ33" s="5">
        <v>50</v>
      </c>
      <c r="AK33" s="5">
        <v>50</v>
      </c>
      <c r="AL33" s="5">
        <v>50</v>
      </c>
      <c r="AM33" s="5">
        <v>50</v>
      </c>
      <c r="AN33" s="5">
        <v>50</v>
      </c>
      <c r="AO33" s="5">
        <v>50</v>
      </c>
    </row>
    <row r="34" spans="1:42" x14ac:dyDescent="0.2">
      <c r="A34" s="13" t="s">
        <v>34</v>
      </c>
      <c r="B34" s="5">
        <v>42</v>
      </c>
      <c r="C34" s="5">
        <v>42</v>
      </c>
      <c r="D34" s="5">
        <v>42</v>
      </c>
      <c r="E34" s="5">
        <v>42</v>
      </c>
      <c r="F34" s="5">
        <v>42</v>
      </c>
      <c r="G34" s="5">
        <v>42</v>
      </c>
      <c r="H34" s="5">
        <v>42</v>
      </c>
      <c r="I34" s="5">
        <v>42</v>
      </c>
      <c r="J34" s="5">
        <v>42</v>
      </c>
      <c r="K34" s="5">
        <v>42</v>
      </c>
      <c r="L34" s="5">
        <v>42</v>
      </c>
      <c r="M34" s="5">
        <v>42</v>
      </c>
      <c r="P34" s="5">
        <v>42</v>
      </c>
      <c r="Q34" s="5">
        <v>42</v>
      </c>
      <c r="R34" s="5">
        <v>42</v>
      </c>
      <c r="S34" s="5">
        <v>42</v>
      </c>
      <c r="T34" s="5">
        <v>42</v>
      </c>
      <c r="U34" s="5">
        <v>42</v>
      </c>
      <c r="V34" s="5">
        <v>42</v>
      </c>
      <c r="W34" s="5">
        <v>42</v>
      </c>
      <c r="X34" s="5">
        <v>42</v>
      </c>
      <c r="Y34" s="5">
        <v>42</v>
      </c>
      <c r="Z34" s="5">
        <v>42</v>
      </c>
      <c r="AA34" s="5">
        <v>42</v>
      </c>
      <c r="AD34" s="5">
        <v>42</v>
      </c>
      <c r="AE34" s="5">
        <v>42</v>
      </c>
      <c r="AF34" s="5">
        <v>42</v>
      </c>
      <c r="AG34" s="5">
        <v>42</v>
      </c>
      <c r="AH34" s="5">
        <v>42</v>
      </c>
      <c r="AI34" s="5">
        <v>42</v>
      </c>
      <c r="AJ34" s="5">
        <v>42</v>
      </c>
      <c r="AK34" s="5">
        <v>42</v>
      </c>
      <c r="AL34" s="5">
        <v>42</v>
      </c>
      <c r="AM34" s="5">
        <v>42</v>
      </c>
      <c r="AN34" s="5">
        <v>42</v>
      </c>
      <c r="AO34" s="5">
        <v>42</v>
      </c>
    </row>
    <row r="35" spans="1:42" x14ac:dyDescent="0.2">
      <c r="A35" s="13" t="s">
        <v>35</v>
      </c>
      <c r="B35" s="5">
        <v>263.25</v>
      </c>
      <c r="C35" s="5">
        <v>263.25</v>
      </c>
      <c r="D35" s="5">
        <v>263.25</v>
      </c>
      <c r="E35" s="5">
        <v>263.25</v>
      </c>
      <c r="F35" s="5">
        <v>263.25</v>
      </c>
      <c r="G35" s="5">
        <v>263.25</v>
      </c>
      <c r="H35" s="5">
        <v>263.25</v>
      </c>
      <c r="I35" s="5">
        <v>263.25</v>
      </c>
      <c r="J35" s="5">
        <v>263.25</v>
      </c>
      <c r="K35" s="5">
        <v>263.25</v>
      </c>
      <c r="L35" s="5">
        <v>263.25</v>
      </c>
      <c r="M35" s="5">
        <v>263.25</v>
      </c>
      <c r="P35" s="5">
        <v>263</v>
      </c>
      <c r="Q35" s="5">
        <v>263</v>
      </c>
      <c r="R35" s="5">
        <v>263</v>
      </c>
      <c r="S35" s="5">
        <v>263</v>
      </c>
      <c r="T35" s="5">
        <v>263</v>
      </c>
      <c r="U35" s="5">
        <v>263</v>
      </c>
      <c r="V35" s="5">
        <v>263</v>
      </c>
      <c r="W35" s="5">
        <v>263</v>
      </c>
      <c r="X35" s="5">
        <v>263</v>
      </c>
      <c r="Y35" s="5">
        <v>263</v>
      </c>
      <c r="Z35" s="5">
        <v>263</v>
      </c>
      <c r="AA35" s="5">
        <v>263</v>
      </c>
      <c r="AD35" s="5">
        <v>263</v>
      </c>
      <c r="AE35" s="5">
        <v>263</v>
      </c>
      <c r="AF35" s="5">
        <v>263</v>
      </c>
      <c r="AG35" s="5">
        <v>263</v>
      </c>
      <c r="AH35" s="5">
        <v>263</v>
      </c>
      <c r="AI35" s="5">
        <v>263</v>
      </c>
      <c r="AJ35" s="5">
        <v>263</v>
      </c>
      <c r="AK35" s="5">
        <v>263</v>
      </c>
      <c r="AL35" s="5">
        <v>263</v>
      </c>
      <c r="AM35" s="5">
        <v>263</v>
      </c>
      <c r="AN35" s="5">
        <v>263</v>
      </c>
      <c r="AO35" s="5">
        <v>263</v>
      </c>
    </row>
    <row r="36" spans="1:42" x14ac:dyDescent="0.2">
      <c r="A36" s="13" t="s">
        <v>78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2" x14ac:dyDescent="0.2">
      <c r="A37" s="13" t="s">
        <v>93</v>
      </c>
      <c r="B37" s="5">
        <v>1830</v>
      </c>
      <c r="C37" s="5">
        <v>1830</v>
      </c>
      <c r="D37" s="5">
        <v>1830</v>
      </c>
      <c r="E37" s="5">
        <v>1830</v>
      </c>
      <c r="F37" s="5">
        <v>1830</v>
      </c>
      <c r="G37" s="5">
        <v>1830</v>
      </c>
      <c r="H37" s="5">
        <v>1830</v>
      </c>
      <c r="I37" s="5">
        <v>1830</v>
      </c>
      <c r="J37" s="5">
        <v>1830</v>
      </c>
      <c r="K37" s="5">
        <v>1830</v>
      </c>
      <c r="L37" s="5">
        <v>1830</v>
      </c>
      <c r="M37" s="5">
        <v>1830</v>
      </c>
      <c r="P37" s="5">
        <v>1830</v>
      </c>
      <c r="Q37" s="5">
        <v>1830</v>
      </c>
      <c r="R37" s="5">
        <v>1830</v>
      </c>
      <c r="S37" s="5">
        <v>1830</v>
      </c>
      <c r="T37" s="5">
        <v>1830</v>
      </c>
      <c r="U37" s="5">
        <v>1830</v>
      </c>
      <c r="V37" s="5">
        <v>1830</v>
      </c>
      <c r="W37" s="5">
        <v>1830</v>
      </c>
      <c r="X37" s="5">
        <v>2500</v>
      </c>
      <c r="Y37" s="5">
        <v>2500</v>
      </c>
      <c r="Z37" s="5">
        <v>2500</v>
      </c>
      <c r="AA37" s="5">
        <v>2500</v>
      </c>
      <c r="AD37" s="5">
        <v>3500</v>
      </c>
      <c r="AE37" s="5">
        <v>3500</v>
      </c>
      <c r="AF37" s="5">
        <v>3500</v>
      </c>
      <c r="AG37" s="5">
        <v>3500</v>
      </c>
      <c r="AH37" s="5">
        <v>3500</v>
      </c>
      <c r="AI37" s="5">
        <v>3500</v>
      </c>
      <c r="AJ37" s="5">
        <v>3500</v>
      </c>
      <c r="AK37" s="5">
        <v>5000</v>
      </c>
      <c r="AL37" s="5">
        <v>5000</v>
      </c>
      <c r="AM37" s="5">
        <v>5000</v>
      </c>
      <c r="AN37" s="5">
        <v>5000</v>
      </c>
      <c r="AO37" s="5">
        <v>5000</v>
      </c>
    </row>
    <row r="38" spans="1:42" x14ac:dyDescent="0.2">
      <c r="A38" s="13" t="s">
        <v>36</v>
      </c>
      <c r="B38" s="5">
        <v>0</v>
      </c>
      <c r="C38" s="5">
        <v>0</v>
      </c>
      <c r="D38" s="5">
        <v>0</v>
      </c>
      <c r="E38" s="5">
        <v>50</v>
      </c>
      <c r="F38" s="5">
        <v>50</v>
      </c>
      <c r="G38" s="5">
        <v>50</v>
      </c>
      <c r="H38" s="5">
        <v>50</v>
      </c>
      <c r="I38" s="5">
        <v>50</v>
      </c>
      <c r="J38" s="5">
        <v>50</v>
      </c>
      <c r="K38" s="5">
        <v>50</v>
      </c>
      <c r="L38" s="5">
        <v>50</v>
      </c>
      <c r="M38" s="5">
        <v>50</v>
      </c>
      <c r="P38" s="5">
        <v>50</v>
      </c>
      <c r="Q38" s="5">
        <v>50</v>
      </c>
      <c r="R38" s="5">
        <v>50</v>
      </c>
      <c r="S38" s="5">
        <v>50</v>
      </c>
      <c r="T38" s="5">
        <v>50</v>
      </c>
      <c r="U38" s="5">
        <v>50</v>
      </c>
      <c r="V38" s="5">
        <v>50</v>
      </c>
      <c r="W38" s="5">
        <v>50</v>
      </c>
      <c r="X38" s="5">
        <v>50</v>
      </c>
      <c r="Y38" s="5">
        <v>50</v>
      </c>
      <c r="Z38" s="5">
        <v>50</v>
      </c>
      <c r="AA38" s="5">
        <v>50</v>
      </c>
      <c r="AD38" s="5">
        <v>50</v>
      </c>
      <c r="AE38" s="5">
        <v>50</v>
      </c>
      <c r="AF38" s="5">
        <v>50</v>
      </c>
      <c r="AG38" s="5">
        <v>50</v>
      </c>
      <c r="AH38" s="5">
        <v>50</v>
      </c>
      <c r="AI38" s="5">
        <v>50</v>
      </c>
      <c r="AJ38" s="5">
        <v>50</v>
      </c>
      <c r="AK38" s="5">
        <v>50</v>
      </c>
      <c r="AL38" s="5">
        <v>50</v>
      </c>
      <c r="AM38" s="5">
        <v>50</v>
      </c>
      <c r="AN38" s="5">
        <v>50</v>
      </c>
      <c r="AO38" s="5">
        <v>50</v>
      </c>
    </row>
    <row r="39" spans="1:42" x14ac:dyDescent="0.2">
      <c r="A39" s="13" t="s">
        <v>37</v>
      </c>
      <c r="B39" s="5">
        <v>19</v>
      </c>
      <c r="C39" s="5">
        <v>19</v>
      </c>
      <c r="D39" s="5">
        <v>19</v>
      </c>
      <c r="E39" s="5">
        <v>19</v>
      </c>
      <c r="F39" s="5">
        <v>19</v>
      </c>
      <c r="G39" s="5">
        <v>19</v>
      </c>
      <c r="H39" s="5">
        <v>19</v>
      </c>
      <c r="I39" s="5">
        <v>19</v>
      </c>
      <c r="J39" s="5">
        <v>19</v>
      </c>
      <c r="K39" s="5">
        <v>19</v>
      </c>
      <c r="L39" s="5">
        <v>19</v>
      </c>
      <c r="M39" s="5">
        <v>19</v>
      </c>
      <c r="P39" s="5">
        <v>19</v>
      </c>
      <c r="Q39" s="5">
        <v>19</v>
      </c>
      <c r="R39" s="5">
        <v>19</v>
      </c>
      <c r="S39" s="5">
        <v>19</v>
      </c>
      <c r="T39" s="5">
        <v>19</v>
      </c>
      <c r="U39" s="5">
        <v>19</v>
      </c>
      <c r="V39" s="5">
        <v>19</v>
      </c>
      <c r="W39" s="5">
        <v>19</v>
      </c>
      <c r="X39" s="5">
        <v>19</v>
      </c>
      <c r="Y39" s="5">
        <v>19</v>
      </c>
      <c r="Z39" s="5">
        <v>19</v>
      </c>
      <c r="AA39" s="5">
        <v>19</v>
      </c>
      <c r="AD39" s="5">
        <v>19</v>
      </c>
      <c r="AE39" s="5">
        <v>19</v>
      </c>
      <c r="AF39" s="5">
        <v>19</v>
      </c>
      <c r="AG39" s="5">
        <v>19</v>
      </c>
      <c r="AH39" s="5">
        <v>19</v>
      </c>
      <c r="AI39" s="5">
        <v>19</v>
      </c>
      <c r="AJ39" s="5">
        <v>19</v>
      </c>
      <c r="AK39" s="5">
        <v>19</v>
      </c>
      <c r="AL39" s="5">
        <v>19</v>
      </c>
      <c r="AM39" s="5">
        <v>19</v>
      </c>
      <c r="AN39" s="5">
        <v>19</v>
      </c>
      <c r="AO39" s="5">
        <v>19</v>
      </c>
    </row>
    <row r="40" spans="1:42" x14ac:dyDescent="0.2">
      <c r="A40" s="13" t="s">
        <v>38</v>
      </c>
      <c r="B40" s="5">
        <v>0</v>
      </c>
      <c r="C40" s="5">
        <v>0</v>
      </c>
      <c r="D40" s="5">
        <v>0</v>
      </c>
      <c r="E40" s="5">
        <v>400</v>
      </c>
      <c r="F40" s="5">
        <v>400</v>
      </c>
      <c r="G40" s="5">
        <v>400</v>
      </c>
      <c r="H40" s="5">
        <v>400</v>
      </c>
      <c r="I40" s="5">
        <v>400</v>
      </c>
      <c r="J40" s="5">
        <v>400</v>
      </c>
      <c r="K40" s="5">
        <v>400</v>
      </c>
      <c r="L40" s="5">
        <v>400</v>
      </c>
      <c r="M40" s="5">
        <v>400</v>
      </c>
      <c r="P40" s="5">
        <v>400</v>
      </c>
      <c r="Q40" s="5">
        <v>400</v>
      </c>
      <c r="R40" s="5">
        <v>400</v>
      </c>
      <c r="S40" s="5">
        <v>400</v>
      </c>
      <c r="T40" s="5">
        <v>400</v>
      </c>
      <c r="U40" s="5">
        <v>400</v>
      </c>
      <c r="V40" s="5">
        <v>400</v>
      </c>
      <c r="W40" s="5">
        <v>400</v>
      </c>
      <c r="X40" s="5">
        <v>400</v>
      </c>
      <c r="Y40" s="5">
        <v>400</v>
      </c>
      <c r="Z40" s="5">
        <v>400</v>
      </c>
      <c r="AA40" s="5">
        <v>400</v>
      </c>
      <c r="AD40" s="5">
        <v>400</v>
      </c>
      <c r="AE40" s="5">
        <v>400</v>
      </c>
      <c r="AF40" s="5">
        <v>400</v>
      </c>
      <c r="AG40" s="5">
        <v>400</v>
      </c>
      <c r="AH40" s="5">
        <v>400</v>
      </c>
      <c r="AI40" s="5">
        <v>400</v>
      </c>
      <c r="AJ40" s="5">
        <v>400</v>
      </c>
      <c r="AK40" s="5">
        <v>400</v>
      </c>
      <c r="AL40" s="5">
        <v>400</v>
      </c>
      <c r="AM40" s="5">
        <v>400</v>
      </c>
      <c r="AN40" s="5">
        <v>400</v>
      </c>
      <c r="AO40" s="5">
        <v>400</v>
      </c>
    </row>
    <row r="41" spans="1:42" x14ac:dyDescent="0.2">
      <c r="B41" s="19">
        <f>SUM(B31:B40)</f>
        <v>5854.25</v>
      </c>
      <c r="C41" s="19">
        <f>SUM(C31:C40)</f>
        <v>5854.25</v>
      </c>
      <c r="D41" s="19">
        <f t="shared" ref="D41:M41" si="80">SUM(D31:D40)</f>
        <v>5854.25</v>
      </c>
      <c r="E41" s="19">
        <f t="shared" si="80"/>
        <v>6304.25</v>
      </c>
      <c r="F41" s="19">
        <f t="shared" si="80"/>
        <v>6304.25</v>
      </c>
      <c r="G41" s="19">
        <f t="shared" si="80"/>
        <v>6304.25</v>
      </c>
      <c r="H41" s="19">
        <f t="shared" si="80"/>
        <v>6304.25</v>
      </c>
      <c r="I41" s="19">
        <f t="shared" si="80"/>
        <v>6304.25</v>
      </c>
      <c r="J41" s="19">
        <f t="shared" si="80"/>
        <v>6304.25</v>
      </c>
      <c r="K41" s="19">
        <f t="shared" si="80"/>
        <v>6304.25</v>
      </c>
      <c r="L41" s="19">
        <f t="shared" si="80"/>
        <v>6304.25</v>
      </c>
      <c r="M41" s="19">
        <f t="shared" si="80"/>
        <v>6304.25</v>
      </c>
      <c r="N41" s="18">
        <f>SUM(B41:M41)</f>
        <v>74301</v>
      </c>
      <c r="P41" s="19">
        <f t="shared" ref="P41:AA41" si="81">SUM(P31:P40)</f>
        <v>6304</v>
      </c>
      <c r="Q41" s="19">
        <f t="shared" si="81"/>
        <v>6304</v>
      </c>
      <c r="R41" s="19">
        <f t="shared" si="81"/>
        <v>6304</v>
      </c>
      <c r="S41" s="19">
        <f t="shared" si="81"/>
        <v>6304</v>
      </c>
      <c r="T41" s="19">
        <f t="shared" si="81"/>
        <v>6304</v>
      </c>
      <c r="U41" s="19">
        <f t="shared" si="81"/>
        <v>6304</v>
      </c>
      <c r="V41" s="19">
        <f t="shared" si="81"/>
        <v>6304</v>
      </c>
      <c r="W41" s="19">
        <f t="shared" si="81"/>
        <v>6304</v>
      </c>
      <c r="X41" s="19">
        <f t="shared" si="81"/>
        <v>7374</v>
      </c>
      <c r="Y41" s="19">
        <f t="shared" si="81"/>
        <v>7374</v>
      </c>
      <c r="Z41" s="19">
        <f t="shared" si="81"/>
        <v>7374</v>
      </c>
      <c r="AA41" s="19">
        <f t="shared" si="81"/>
        <v>7374</v>
      </c>
      <c r="AB41" s="18">
        <f>SUM(P41:AA41)</f>
        <v>79928</v>
      </c>
      <c r="AD41" s="19">
        <f t="shared" ref="AD41:AO41" si="82">SUM(AD31:AD40)</f>
        <v>8874</v>
      </c>
      <c r="AE41" s="19">
        <f t="shared" si="82"/>
        <v>8874</v>
      </c>
      <c r="AF41" s="19">
        <f t="shared" si="82"/>
        <v>8874</v>
      </c>
      <c r="AG41" s="19">
        <f t="shared" si="82"/>
        <v>8874</v>
      </c>
      <c r="AH41" s="19">
        <f t="shared" si="82"/>
        <v>8874</v>
      </c>
      <c r="AI41" s="19">
        <f t="shared" si="82"/>
        <v>8874</v>
      </c>
      <c r="AJ41" s="19">
        <f t="shared" si="82"/>
        <v>8874</v>
      </c>
      <c r="AK41" s="19">
        <f t="shared" si="82"/>
        <v>11874</v>
      </c>
      <c r="AL41" s="19">
        <f t="shared" si="82"/>
        <v>11874</v>
      </c>
      <c r="AM41" s="19">
        <f t="shared" si="82"/>
        <v>11874</v>
      </c>
      <c r="AN41" s="19">
        <f t="shared" si="82"/>
        <v>11874</v>
      </c>
      <c r="AO41" s="19">
        <f t="shared" si="82"/>
        <v>11874</v>
      </c>
      <c r="AP41" s="18">
        <f>SUM(AD41:AO41)</f>
        <v>121488</v>
      </c>
    </row>
    <row r="43" spans="1:42" x14ac:dyDescent="0.2">
      <c r="A43" s="24" t="s">
        <v>39</v>
      </c>
      <c r="B43" s="18">
        <f>B41+B23</f>
        <v>5854.25</v>
      </c>
      <c r="C43" s="18">
        <f t="shared" ref="C43:M43" si="83">C41+C23</f>
        <v>5854.25</v>
      </c>
      <c r="D43" s="18">
        <f t="shared" si="83"/>
        <v>5854.25</v>
      </c>
      <c r="E43" s="18">
        <f t="shared" si="83"/>
        <v>9204.0490549496935</v>
      </c>
      <c r="F43" s="18">
        <f t="shared" si="83"/>
        <v>9703.8481098993889</v>
      </c>
      <c r="G43" s="18">
        <f t="shared" si="83"/>
        <v>10203.647164849082</v>
      </c>
      <c r="H43" s="18">
        <f t="shared" si="83"/>
        <v>10703.446219798778</v>
      </c>
      <c r="I43" s="18">
        <f t="shared" si="83"/>
        <v>11203.245274748471</v>
      </c>
      <c r="J43" s="18">
        <f>J41+J23</f>
        <v>11703.044329698165</v>
      </c>
      <c r="K43" s="18">
        <f t="shared" si="83"/>
        <v>12202.84338464786</v>
      </c>
      <c r="L43" s="18">
        <f t="shared" si="83"/>
        <v>12632.642439597554</v>
      </c>
      <c r="M43" s="18">
        <f t="shared" si="83"/>
        <v>12982.441494547247</v>
      </c>
      <c r="N43" s="18">
        <f>SUM(B43:M43)</f>
        <v>118101.95747273623</v>
      </c>
      <c r="P43" s="18">
        <f t="shared" ref="P43:AA43" si="84">P41+P23</f>
        <v>13331.990549496943</v>
      </c>
      <c r="Q43" s="18">
        <f t="shared" si="84"/>
        <v>13681.789604446636</v>
      </c>
      <c r="R43" s="18">
        <f t="shared" si="84"/>
        <v>14031.588659396331</v>
      </c>
      <c r="S43" s="18">
        <f t="shared" si="84"/>
        <v>17234.624538163618</v>
      </c>
      <c r="T43" s="18">
        <f t="shared" si="84"/>
        <v>17737.660416930907</v>
      </c>
      <c r="U43" s="18">
        <f t="shared" si="84"/>
        <v>18240.696295698195</v>
      </c>
      <c r="V43" s="18">
        <f t="shared" si="84"/>
        <v>18743.732174465487</v>
      </c>
      <c r="W43" s="18">
        <f t="shared" si="84"/>
        <v>19246.768053232772</v>
      </c>
      <c r="X43" s="18">
        <f t="shared" si="84"/>
        <v>22262.964718400075</v>
      </c>
      <c r="Y43" s="18">
        <f t="shared" si="84"/>
        <v>22866.607772920823</v>
      </c>
      <c r="Z43" s="18">
        <f t="shared" si="84"/>
        <v>23470.250827441567</v>
      </c>
      <c r="AA43" s="18">
        <f t="shared" si="84"/>
        <v>24073.893881962314</v>
      </c>
      <c r="AB43" s="18">
        <f>SUM(P43:AA43)</f>
        <v>224922.56749255568</v>
      </c>
      <c r="AD43" s="18">
        <f t="shared" ref="AD43:AO43" si="85">AD41+AD23</f>
        <v>26177.536936483062</v>
      </c>
      <c r="AE43" s="18">
        <f t="shared" si="85"/>
        <v>26781.179991003806</v>
      </c>
      <c r="AF43" s="18">
        <f t="shared" si="85"/>
        <v>27384.823045524558</v>
      </c>
      <c r="AG43" s="18">
        <f t="shared" si="85"/>
        <v>27988.466100045298</v>
      </c>
      <c r="AH43" s="18">
        <f t="shared" si="85"/>
        <v>29716.11825077988</v>
      </c>
      <c r="AI43" s="18">
        <f t="shared" si="85"/>
        <v>30370.064893177361</v>
      </c>
      <c r="AJ43" s="18">
        <f t="shared" si="85"/>
        <v>31024.011535574835</v>
      </c>
      <c r="AK43" s="18">
        <f t="shared" si="85"/>
        <v>34677.958177972308</v>
      </c>
      <c r="AL43" s="18">
        <f t="shared" si="85"/>
        <v>35331.904820369789</v>
      </c>
      <c r="AM43" s="18">
        <f t="shared" si="85"/>
        <v>35985.851462767263</v>
      </c>
      <c r="AN43" s="18">
        <f t="shared" si="85"/>
        <v>36639.798105164737</v>
      </c>
      <c r="AO43" s="18">
        <f t="shared" si="85"/>
        <v>37293.74474756221</v>
      </c>
      <c r="AP43" s="18">
        <f>SUM(AD43:AO43)</f>
        <v>379371.45806642511</v>
      </c>
    </row>
    <row r="45" spans="1:42" x14ac:dyDescent="0.2">
      <c r="A45" s="18" t="s">
        <v>88</v>
      </c>
      <c r="B45" s="18">
        <f t="shared" ref="B45:M45" si="86">B5+B16-B43</f>
        <v>-2054.25</v>
      </c>
      <c r="C45" s="18">
        <f t="shared" si="86"/>
        <v>-2054.25</v>
      </c>
      <c r="D45" s="18">
        <f t="shared" si="86"/>
        <v>-2054.25</v>
      </c>
      <c r="E45" s="18">
        <f t="shared" si="86"/>
        <v>-4004.8528351509167</v>
      </c>
      <c r="F45" s="18">
        <f t="shared" si="86"/>
        <v>-3105.4556703018352</v>
      </c>
      <c r="G45" s="18">
        <f t="shared" si="86"/>
        <v>-2206.058505452751</v>
      </c>
      <c r="H45" s="18">
        <f t="shared" si="86"/>
        <v>-1306.6613406036704</v>
      </c>
      <c r="I45" s="18">
        <f t="shared" si="86"/>
        <v>-407.26417575458618</v>
      </c>
      <c r="J45" s="18">
        <f t="shared" si="86"/>
        <v>492.13298909449804</v>
      </c>
      <c r="K45" s="18">
        <f t="shared" si="86"/>
        <v>1391.5301539435786</v>
      </c>
      <c r="L45" s="18">
        <f t="shared" si="86"/>
        <v>2360.9273187926628</v>
      </c>
      <c r="M45" s="18">
        <f t="shared" si="86"/>
        <v>3410.3244836417416</v>
      </c>
      <c r="N45" s="18">
        <f>SUM(B45:M45)</f>
        <v>-9538.1275817912774</v>
      </c>
      <c r="O45" s="34"/>
      <c r="P45" s="18">
        <f>P16-P43+P5</f>
        <v>4459.9716484908276</v>
      </c>
      <c r="Q45" s="18">
        <f t="shared" ref="Q45:AA45" si="87">Q16-Q43+Q5</f>
        <v>5509.36881333991</v>
      </c>
      <c r="R45" s="18">
        <f t="shared" si="87"/>
        <v>6558.7659781889943</v>
      </c>
      <c r="S45" s="18">
        <f t="shared" si="87"/>
        <v>5367.8736144908544</v>
      </c>
      <c r="T45" s="18">
        <f t="shared" si="87"/>
        <v>6876.9812507927272</v>
      </c>
      <c r="U45" s="18">
        <f t="shared" si="87"/>
        <v>8386.0888870945892</v>
      </c>
      <c r="V45" s="18">
        <f t="shared" si="87"/>
        <v>9895.1965233964584</v>
      </c>
      <c r="W45" s="18">
        <f t="shared" si="87"/>
        <v>11404.304159698324</v>
      </c>
      <c r="X45" s="18">
        <f t="shared" si="87"/>
        <v>16172.894155200225</v>
      </c>
      <c r="Y45" s="18">
        <f t="shared" si="87"/>
        <v>17983.823318762468</v>
      </c>
      <c r="Z45" s="18">
        <f t="shared" si="87"/>
        <v>19794.752482324708</v>
      </c>
      <c r="AA45" s="18">
        <f t="shared" si="87"/>
        <v>21605.681645886951</v>
      </c>
      <c r="AB45" s="18">
        <f>SUM(P45:AA45)</f>
        <v>134015.70247766704</v>
      </c>
      <c r="AC45" s="34"/>
      <c r="AD45" s="18">
        <f t="shared" ref="AD45:AO45" si="88">AD16-AD43+AD5</f>
        <v>21916.610809449179</v>
      </c>
      <c r="AE45" s="18">
        <f t="shared" si="88"/>
        <v>23727.539973011419</v>
      </c>
      <c r="AF45" s="18">
        <f t="shared" si="88"/>
        <v>25538.469136573665</v>
      </c>
      <c r="AG45" s="18">
        <f t="shared" si="88"/>
        <v>27349.398300135901</v>
      </c>
      <c r="AH45" s="18">
        <f t="shared" si="88"/>
        <v>32532.354752339648</v>
      </c>
      <c r="AI45" s="18">
        <f t="shared" si="88"/>
        <v>34494.194679532091</v>
      </c>
      <c r="AJ45" s="18">
        <f t="shared" si="88"/>
        <v>36456.034606724512</v>
      </c>
      <c r="AK45" s="18">
        <f t="shared" si="88"/>
        <v>35417.874533916925</v>
      </c>
      <c r="AL45" s="18">
        <f t="shared" si="88"/>
        <v>37379.714461109354</v>
      </c>
      <c r="AM45" s="18">
        <f t="shared" si="88"/>
        <v>39341.554388301789</v>
      </c>
      <c r="AN45" s="18">
        <f t="shared" si="88"/>
        <v>41303.39431549421</v>
      </c>
      <c r="AO45" s="18">
        <f t="shared" si="88"/>
        <v>43265.234242686631</v>
      </c>
      <c r="AP45" s="18">
        <f>SUM(AD45:AO45)</f>
        <v>398722.37419927539</v>
      </c>
    </row>
    <row r="47" spans="1:42" x14ac:dyDescent="0.2">
      <c r="A47" s="19" t="s">
        <v>89</v>
      </c>
    </row>
    <row r="48" spans="1:42" x14ac:dyDescent="0.2">
      <c r="A48" s="13" t="s">
        <v>86</v>
      </c>
      <c r="B48" s="5"/>
      <c r="C48" s="5"/>
      <c r="D48" s="5"/>
      <c r="E48" s="5"/>
      <c r="F48" s="5"/>
      <c r="G48" s="5">
        <v>1861</v>
      </c>
      <c r="H48" s="5">
        <v>1861</v>
      </c>
      <c r="I48" s="5">
        <v>1861</v>
      </c>
      <c r="J48" s="5">
        <v>1861</v>
      </c>
      <c r="K48" s="5">
        <v>1861</v>
      </c>
      <c r="L48" s="5">
        <v>1861</v>
      </c>
      <c r="M48" s="5">
        <v>1861</v>
      </c>
      <c r="P48" s="5">
        <v>1861</v>
      </c>
      <c r="Q48" s="5">
        <v>1861</v>
      </c>
      <c r="R48" s="5">
        <v>1861</v>
      </c>
      <c r="S48" s="5">
        <v>1861</v>
      </c>
      <c r="T48" s="5">
        <v>1861</v>
      </c>
      <c r="U48" s="5">
        <v>1861</v>
      </c>
      <c r="V48" s="5">
        <v>1861</v>
      </c>
      <c r="W48" s="5">
        <v>1861</v>
      </c>
      <c r="X48" s="5">
        <v>1861</v>
      </c>
      <c r="Y48" s="5">
        <v>1861</v>
      </c>
      <c r="Z48" s="5">
        <v>1861</v>
      </c>
      <c r="AA48" s="5">
        <v>1861</v>
      </c>
      <c r="AD48" s="5">
        <v>1861</v>
      </c>
      <c r="AE48" s="5">
        <v>1861</v>
      </c>
      <c r="AF48" s="5">
        <v>1861</v>
      </c>
      <c r="AG48" s="5">
        <v>1861</v>
      </c>
      <c r="AH48" s="5">
        <v>1861</v>
      </c>
      <c r="AI48" s="5">
        <v>1861</v>
      </c>
      <c r="AJ48" s="5">
        <v>1861</v>
      </c>
      <c r="AK48" s="5">
        <v>1861</v>
      </c>
      <c r="AL48" s="5">
        <v>1861</v>
      </c>
      <c r="AM48" s="5">
        <v>1861</v>
      </c>
      <c r="AN48" s="5">
        <v>1861</v>
      </c>
      <c r="AO48" s="5">
        <v>1861</v>
      </c>
    </row>
    <row r="50" spans="1:42" x14ac:dyDescent="0.2">
      <c r="A50" s="19" t="s">
        <v>90</v>
      </c>
    </row>
    <row r="51" spans="1:42" x14ac:dyDescent="0.2">
      <c r="A51" s="13" t="s">
        <v>86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P51" s="5"/>
      <c r="Q51" s="5"/>
      <c r="R51" s="5"/>
      <c r="S51" s="5"/>
      <c r="T51" s="5">
        <v>833</v>
      </c>
      <c r="U51" s="5">
        <v>833</v>
      </c>
      <c r="V51" s="5">
        <v>833</v>
      </c>
      <c r="W51" s="5">
        <v>833</v>
      </c>
      <c r="X51" s="5">
        <v>833</v>
      </c>
      <c r="Y51" s="5">
        <v>833</v>
      </c>
      <c r="Z51" s="5">
        <v>833</v>
      </c>
      <c r="AA51" s="5">
        <v>833</v>
      </c>
      <c r="AD51" s="5">
        <v>833</v>
      </c>
      <c r="AE51" s="5">
        <v>833</v>
      </c>
      <c r="AF51" s="5">
        <v>833</v>
      </c>
      <c r="AG51" s="5">
        <v>833</v>
      </c>
      <c r="AH51" s="5">
        <v>833</v>
      </c>
      <c r="AI51" s="5">
        <v>833</v>
      </c>
      <c r="AJ51" s="5">
        <v>833</v>
      </c>
      <c r="AK51" s="5">
        <v>833</v>
      </c>
      <c r="AL51" s="5">
        <v>833</v>
      </c>
      <c r="AM51" s="5">
        <v>833</v>
      </c>
      <c r="AN51" s="5">
        <v>833</v>
      </c>
      <c r="AO51" s="5">
        <v>833</v>
      </c>
    </row>
    <row r="53" spans="1:42" x14ac:dyDescent="0.2">
      <c r="A53" s="19" t="s">
        <v>91</v>
      </c>
    </row>
    <row r="54" spans="1:42" x14ac:dyDescent="0.2">
      <c r="A54" s="13" t="s">
        <v>86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D54" s="5"/>
      <c r="AE54" s="5"/>
      <c r="AF54" s="5"/>
      <c r="AG54" s="5">
        <v>833</v>
      </c>
      <c r="AH54" s="5">
        <v>833</v>
      </c>
      <c r="AI54" s="5">
        <v>833</v>
      </c>
      <c r="AJ54" s="5">
        <v>833</v>
      </c>
      <c r="AK54" s="5">
        <v>833</v>
      </c>
      <c r="AL54" s="5">
        <v>833</v>
      </c>
      <c r="AM54" s="5">
        <v>833</v>
      </c>
      <c r="AN54" s="5">
        <v>833</v>
      </c>
      <c r="AO54" s="5">
        <v>833</v>
      </c>
    </row>
    <row r="55" spans="1:42" ht="17" thickBot="1" x14ac:dyDescent="0.25"/>
    <row r="56" spans="1:42" ht="17" thickBot="1" x14ac:dyDescent="0.25">
      <c r="A56" s="35" t="s">
        <v>87</v>
      </c>
      <c r="B56" s="20">
        <f>B45-B48-B51-B54</f>
        <v>-2054.25</v>
      </c>
      <c r="C56" s="20">
        <f t="shared" ref="C56:M56" si="89">C45-C48-C51-C54</f>
        <v>-2054.25</v>
      </c>
      <c r="D56" s="20">
        <f t="shared" si="89"/>
        <v>-2054.25</v>
      </c>
      <c r="E56" s="20">
        <f t="shared" si="89"/>
        <v>-4004.8528351509167</v>
      </c>
      <c r="F56" s="20">
        <f t="shared" si="89"/>
        <v>-3105.4556703018352</v>
      </c>
      <c r="G56" s="20">
        <f t="shared" si="89"/>
        <v>-4067.058505452751</v>
      </c>
      <c r="H56" s="20">
        <f t="shared" si="89"/>
        <v>-3167.6613406036704</v>
      </c>
      <c r="I56" s="20">
        <f t="shared" si="89"/>
        <v>-2268.2641757545862</v>
      </c>
      <c r="J56" s="20">
        <f t="shared" si="89"/>
        <v>-1368.867010905502</v>
      </c>
      <c r="K56" s="20">
        <f t="shared" si="89"/>
        <v>-469.46984605642137</v>
      </c>
      <c r="L56" s="20">
        <f t="shared" si="89"/>
        <v>499.92731879266285</v>
      </c>
      <c r="M56" s="36">
        <f t="shared" si="89"/>
        <v>1549.3244836417416</v>
      </c>
      <c r="N56" s="37">
        <f>SUM(B56:M56)</f>
        <v>-22565.127581791276</v>
      </c>
      <c r="P56" s="20">
        <f>P45-P48-P51-P54</f>
        <v>2598.9716484908276</v>
      </c>
      <c r="Q56" s="20">
        <f t="shared" ref="Q56:AA56" si="90">Q45-Q48-Q51-Q54</f>
        <v>3648.36881333991</v>
      </c>
      <c r="R56" s="20">
        <f t="shared" si="90"/>
        <v>4697.7659781889943</v>
      </c>
      <c r="S56" s="20">
        <f t="shared" si="90"/>
        <v>3506.8736144908544</v>
      </c>
      <c r="T56" s="20">
        <f t="shared" si="90"/>
        <v>4182.9812507927272</v>
      </c>
      <c r="U56" s="20">
        <f t="shared" si="90"/>
        <v>5692.0888870945892</v>
      </c>
      <c r="V56" s="20">
        <f t="shared" si="90"/>
        <v>7201.1965233964584</v>
      </c>
      <c r="W56" s="20">
        <f t="shared" si="90"/>
        <v>8710.3041596983239</v>
      </c>
      <c r="X56" s="20">
        <f t="shared" si="90"/>
        <v>13478.894155200225</v>
      </c>
      <c r="Y56" s="20">
        <f t="shared" si="90"/>
        <v>15289.823318762468</v>
      </c>
      <c r="Z56" s="20">
        <f t="shared" si="90"/>
        <v>17100.752482324708</v>
      </c>
      <c r="AA56" s="36">
        <f t="shared" si="90"/>
        <v>18911.681645886951</v>
      </c>
      <c r="AB56" s="37">
        <f>SUM(P56:AA56)</f>
        <v>105019.70247766704</v>
      </c>
      <c r="AD56" s="20">
        <f>AD45-AD48-AD51-AD54</f>
        <v>19222.610809449179</v>
      </c>
      <c r="AE56" s="20">
        <f t="shared" ref="AE56:AO56" si="91">AE45-AE48-AE51-AE54</f>
        <v>21033.539973011419</v>
      </c>
      <c r="AF56" s="20">
        <f t="shared" si="91"/>
        <v>22844.469136573665</v>
      </c>
      <c r="AG56" s="20">
        <f t="shared" si="91"/>
        <v>23822.398300135901</v>
      </c>
      <c r="AH56" s="20">
        <f t="shared" si="91"/>
        <v>29005.354752339648</v>
      </c>
      <c r="AI56" s="20">
        <f t="shared" si="91"/>
        <v>30967.194679532091</v>
      </c>
      <c r="AJ56" s="20">
        <f t="shared" si="91"/>
        <v>32929.034606724512</v>
      </c>
      <c r="AK56" s="20">
        <f t="shared" si="91"/>
        <v>31890.874533916925</v>
      </c>
      <c r="AL56" s="20">
        <f t="shared" si="91"/>
        <v>33852.714461109354</v>
      </c>
      <c r="AM56" s="20">
        <f t="shared" si="91"/>
        <v>35814.554388301789</v>
      </c>
      <c r="AN56" s="20">
        <f t="shared" si="91"/>
        <v>37776.39431549421</v>
      </c>
      <c r="AO56" s="20">
        <f t="shared" si="91"/>
        <v>39738.234242686631</v>
      </c>
      <c r="AP56" s="38">
        <f>SUM(AD56:AO56)</f>
        <v>358897.37419927539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30B-4E17-674F-89C8-45690445DD1F}">
  <dimension ref="A1:AM38"/>
  <sheetViews>
    <sheetView tabSelected="1" zoomScale="110" zoomScaleNormal="11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baseColWidth="10" defaultRowHeight="16" x14ac:dyDescent="0.2"/>
  <cols>
    <col min="1" max="1" width="24.83203125" customWidth="1"/>
    <col min="27" max="27" width="5.83203125" customWidth="1"/>
  </cols>
  <sheetData>
    <row r="1" spans="1:39" x14ac:dyDescent="0.2">
      <c r="A1" s="26" t="s">
        <v>64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</row>
    <row r="2" spans="1:39" x14ac:dyDescent="0.2">
      <c r="A2" s="28" t="s">
        <v>73</v>
      </c>
      <c r="B2" s="2">
        <f>Budget!B3*1.2</f>
        <v>3600</v>
      </c>
      <c r="C2" s="2">
        <f>Budget!C3*1.2</f>
        <v>3600</v>
      </c>
      <c r="D2" s="2">
        <f>Budget!D3*1.2</f>
        <v>3600</v>
      </c>
      <c r="E2" s="2">
        <f>Budget!E3*1.2</f>
        <v>3600</v>
      </c>
      <c r="F2" s="2">
        <f>Budget!F3*1.2</f>
        <v>3600</v>
      </c>
      <c r="G2" s="2">
        <f>Budget!G3*1.2</f>
        <v>3600</v>
      </c>
      <c r="H2" s="2">
        <f>Budget!H3*1.2</f>
        <v>3600</v>
      </c>
      <c r="I2" s="2">
        <f>Budget!I3*1.2</f>
        <v>3600</v>
      </c>
      <c r="J2" s="2">
        <f>Budget!J3*1.2</f>
        <v>3600</v>
      </c>
      <c r="K2" s="2">
        <f>Budget!K3*1.2</f>
        <v>3600</v>
      </c>
      <c r="L2" s="2">
        <f>Budget!L3*1.2</f>
        <v>3600</v>
      </c>
      <c r="M2" s="2">
        <f>Budget!M3*1.2</f>
        <v>3600</v>
      </c>
      <c r="O2" s="2">
        <f>Budget!P3*1.2</f>
        <v>3600</v>
      </c>
      <c r="P2" s="2">
        <f>Budget!Q3*1.2</f>
        <v>3600</v>
      </c>
      <c r="Q2" s="2">
        <f>Budget!R3*1.2</f>
        <v>3600</v>
      </c>
      <c r="R2" s="2">
        <f>Budget!S3*1.2</f>
        <v>3600</v>
      </c>
      <c r="S2" s="2">
        <f>Budget!T3*1.2</f>
        <v>3600</v>
      </c>
      <c r="T2" s="2">
        <f>Budget!U3*1.2</f>
        <v>3600</v>
      </c>
      <c r="U2" s="2">
        <f>Budget!V3*1.2</f>
        <v>3600</v>
      </c>
      <c r="V2" s="2">
        <f>Budget!W3*1.2</f>
        <v>3600</v>
      </c>
      <c r="W2" s="2">
        <f>Budget!X3*1.2</f>
        <v>3600</v>
      </c>
      <c r="X2" s="2">
        <f>Budget!Y3*1.2</f>
        <v>3600</v>
      </c>
      <c r="Y2" s="2">
        <f>Budget!Z3*1.2</f>
        <v>3600</v>
      </c>
      <c r="Z2" s="2">
        <f>Budget!AA3*1.2</f>
        <v>3600</v>
      </c>
      <c r="AB2" s="5">
        <f>Budget!AD3*1.2</f>
        <v>3600</v>
      </c>
      <c r="AC2" s="5">
        <f>Budget!AE3*1.2</f>
        <v>3600</v>
      </c>
      <c r="AD2" s="5">
        <f>Budget!AF3*1.2</f>
        <v>3600</v>
      </c>
      <c r="AE2" s="5">
        <f>Budget!AG3*1.2</f>
        <v>3600</v>
      </c>
      <c r="AF2" s="5">
        <f>Budget!AH3*1.2</f>
        <v>3600</v>
      </c>
      <c r="AG2" s="5">
        <f>Budget!AI3*1.2</f>
        <v>3600</v>
      </c>
      <c r="AH2" s="5">
        <f>Budget!AJ3*1.2</f>
        <v>3600</v>
      </c>
      <c r="AI2" s="5">
        <f>Budget!AK3*1.2</f>
        <v>3600</v>
      </c>
      <c r="AJ2" s="5">
        <f>Budget!AL3*1.2</f>
        <v>3600</v>
      </c>
      <c r="AK2" s="5">
        <f>Budget!AM3*1.2</f>
        <v>3600</v>
      </c>
      <c r="AL2" s="5">
        <f>Budget!AN3*1.2</f>
        <v>3600</v>
      </c>
      <c r="AM2" s="5">
        <f>Budget!AO3*1.2</f>
        <v>3600</v>
      </c>
    </row>
    <row r="3" spans="1:39" x14ac:dyDescent="0.2">
      <c r="A3" s="28" t="s">
        <v>74</v>
      </c>
      <c r="B3" s="2">
        <f>Budget!B4*1.2</f>
        <v>960</v>
      </c>
      <c r="C3" s="2">
        <f>Budget!C4*1.2</f>
        <v>960</v>
      </c>
      <c r="D3" s="2">
        <f>Budget!D4*1.2</f>
        <v>960</v>
      </c>
      <c r="E3" s="2">
        <f>Budget!E4*1.2</f>
        <v>960</v>
      </c>
      <c r="F3" s="2">
        <f>Budget!F4*1.2</f>
        <v>960</v>
      </c>
      <c r="G3" s="2">
        <f>Budget!G4*1.2</f>
        <v>960</v>
      </c>
      <c r="H3" s="2">
        <f>Budget!H4*1.2</f>
        <v>960</v>
      </c>
      <c r="I3" s="2">
        <f>Budget!I4*1.2</f>
        <v>960</v>
      </c>
      <c r="J3" s="2">
        <f>Budget!J4*1.2</f>
        <v>960</v>
      </c>
      <c r="K3" s="2">
        <f>Budget!K4*1.2</f>
        <v>960</v>
      </c>
      <c r="L3" s="2">
        <f>Budget!L4*1.2</f>
        <v>960</v>
      </c>
      <c r="M3" s="2">
        <f>Budget!M4*1.2</f>
        <v>960</v>
      </c>
      <c r="O3" s="2">
        <f>Budget!P4*1.2</f>
        <v>960</v>
      </c>
      <c r="P3" s="2">
        <f>Budget!Q4*1.2</f>
        <v>960</v>
      </c>
      <c r="Q3" s="2">
        <f>Budget!R4*1.2</f>
        <v>960</v>
      </c>
      <c r="R3" s="2">
        <f>Budget!S4*1.2</f>
        <v>960</v>
      </c>
      <c r="S3" s="2">
        <f>Budget!T4*1.2</f>
        <v>960</v>
      </c>
      <c r="T3" s="2">
        <f>Budget!U4*1.2</f>
        <v>960</v>
      </c>
      <c r="U3" s="2">
        <f>Budget!V4*1.2</f>
        <v>960</v>
      </c>
      <c r="V3" s="2">
        <f>Budget!W4*1.2</f>
        <v>960</v>
      </c>
      <c r="W3" s="2">
        <f>Budget!X4*1.2</f>
        <v>960</v>
      </c>
      <c r="X3" s="2">
        <f>Budget!Y4*1.2</f>
        <v>960</v>
      </c>
      <c r="Y3" s="2">
        <f>Budget!Z4*1.2</f>
        <v>960</v>
      </c>
      <c r="Z3" s="2">
        <f>Budget!AA4*1.2</f>
        <v>960</v>
      </c>
      <c r="AB3" s="5">
        <f>Budget!AD4*1.2</f>
        <v>960</v>
      </c>
      <c r="AC3" s="5">
        <f>Budget!AE4*1.2</f>
        <v>960</v>
      </c>
      <c r="AD3" s="5">
        <f>Budget!AF4*1.2</f>
        <v>960</v>
      </c>
      <c r="AE3" s="5">
        <f>Budget!AG4*1.2</f>
        <v>960</v>
      </c>
      <c r="AF3" s="5">
        <f>Budget!AH4*1.2</f>
        <v>960</v>
      </c>
      <c r="AG3" s="5">
        <f>Budget!AI4*1.2</f>
        <v>960</v>
      </c>
      <c r="AH3" s="5">
        <f>Budget!AJ4*1.2</f>
        <v>960</v>
      </c>
      <c r="AI3" s="5">
        <f>Budget!AK4*1.2</f>
        <v>960</v>
      </c>
      <c r="AJ3" s="5">
        <f>Budget!AL4*1.2</f>
        <v>960</v>
      </c>
      <c r="AK3" s="5">
        <f>Budget!AM4*1.2</f>
        <v>960</v>
      </c>
      <c r="AL3" s="5">
        <f>Budget!AN4*1.2</f>
        <v>960</v>
      </c>
      <c r="AM3" s="5">
        <f>Budget!AO4*1.2</f>
        <v>960</v>
      </c>
    </row>
    <row r="4" spans="1:39" x14ac:dyDescent="0.2">
      <c r="A4" s="5" t="s">
        <v>83</v>
      </c>
      <c r="B4" s="18">
        <v>10000</v>
      </c>
      <c r="C4" s="5"/>
      <c r="D4" s="2"/>
      <c r="E4" s="2"/>
      <c r="F4" s="2"/>
      <c r="G4" s="2"/>
      <c r="H4" s="2"/>
      <c r="I4" s="2"/>
      <c r="J4" s="2"/>
      <c r="K4" s="2"/>
      <c r="L4" s="5"/>
      <c r="M4" s="5"/>
      <c r="O4" s="3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x14ac:dyDescent="0.2">
      <c r="A5" s="5" t="s">
        <v>68</v>
      </c>
      <c r="B5" s="18">
        <v>50000</v>
      </c>
      <c r="D5" s="2"/>
      <c r="E5" s="2"/>
      <c r="F5" s="18"/>
      <c r="G5" s="33"/>
      <c r="H5" s="32"/>
      <c r="I5" s="18"/>
      <c r="J5" s="32"/>
      <c r="K5" s="2"/>
      <c r="L5" s="5"/>
      <c r="M5" s="5"/>
      <c r="O5" s="3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">
      <c r="A6" t="s">
        <v>109</v>
      </c>
      <c r="C6" s="2"/>
      <c r="D6" s="18">
        <v>40000</v>
      </c>
      <c r="E6" s="2"/>
      <c r="F6" s="5"/>
      <c r="G6" s="5"/>
      <c r="H6" s="5"/>
      <c r="J6" s="5"/>
      <c r="K6" s="5"/>
      <c r="L6" s="5"/>
      <c r="M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">
      <c r="A7" s="5" t="s">
        <v>65</v>
      </c>
      <c r="B7" s="5"/>
      <c r="C7" s="5"/>
      <c r="D7" s="5"/>
      <c r="E7" s="5"/>
      <c r="F7" s="5"/>
      <c r="G7" s="5">
        <f>Budget!E7</f>
        <v>0</v>
      </c>
      <c r="H7" s="5">
        <f>Budget!F7</f>
        <v>0</v>
      </c>
      <c r="I7" s="5">
        <f>Budget!G7</f>
        <v>0</v>
      </c>
      <c r="J7" s="5">
        <f>Budget!H7</f>
        <v>0</v>
      </c>
      <c r="K7" s="5">
        <f>Budget!I7</f>
        <v>0</v>
      </c>
      <c r="L7" s="5">
        <f>Budget!J7</f>
        <v>0</v>
      </c>
      <c r="M7" s="5">
        <f>Budget!K7</f>
        <v>0</v>
      </c>
      <c r="O7" s="5">
        <f>Budget!L7</f>
        <v>0</v>
      </c>
      <c r="P7" s="5">
        <f>Budget!M7</f>
        <v>0</v>
      </c>
      <c r="Q7" s="5">
        <f>Budget!P7</f>
        <v>0</v>
      </c>
      <c r="R7" s="5">
        <f>Budget!Q7</f>
        <v>0</v>
      </c>
      <c r="S7" s="5">
        <f>Budget!R7</f>
        <v>0</v>
      </c>
      <c r="T7" s="5">
        <f>Budget!S7</f>
        <v>0</v>
      </c>
      <c r="U7" s="5">
        <f>Budget!T7</f>
        <v>0</v>
      </c>
      <c r="V7" s="5">
        <f>Budget!U7</f>
        <v>0</v>
      </c>
      <c r="W7" s="5">
        <f>Budget!V7</f>
        <v>0</v>
      </c>
      <c r="X7" s="5">
        <f>Budget!W7</f>
        <v>0</v>
      </c>
      <c r="Y7" s="5">
        <f>Budget!X7</f>
        <v>8658.9647184000751</v>
      </c>
      <c r="Z7" s="5">
        <f>Budget!Y7</f>
        <v>9262.6077729208228</v>
      </c>
      <c r="AB7" s="5">
        <f>Budget!Z7</f>
        <v>9866.2508274415686</v>
      </c>
      <c r="AC7" s="5">
        <f>Budget!AA7</f>
        <v>10469.893881962316</v>
      </c>
      <c r="AD7" s="5">
        <f>Budget!AD7</f>
        <v>11073.53693648306</v>
      </c>
      <c r="AE7" s="5">
        <f>Budget!AE7</f>
        <v>11677.179991003806</v>
      </c>
      <c r="AF7" s="5">
        <f>Budget!AF7</f>
        <v>12280.823045524556</v>
      </c>
      <c r="AG7" s="5">
        <f>Budget!AG7</f>
        <v>12884.4661000453</v>
      </c>
      <c r="AH7" s="5">
        <f>Budget!AH7</f>
        <v>11689.694600623907</v>
      </c>
      <c r="AI7" s="5">
        <f>Budget!AI7</f>
        <v>12212.85191454189</v>
      </c>
      <c r="AJ7" s="5">
        <f>Budget!AJ7</f>
        <v>12736.00922845987</v>
      </c>
      <c r="AK7" s="5">
        <f>Budget!AK7</f>
        <v>13259.166542377847</v>
      </c>
      <c r="AL7" s="5">
        <f>Budget!AL7</f>
        <v>13782.323856295829</v>
      </c>
      <c r="AM7" s="5">
        <f>Budget!AM7</f>
        <v>14305.48117021381</v>
      </c>
    </row>
    <row r="8" spans="1:39" x14ac:dyDescent="0.2">
      <c r="A8" s="5" t="s">
        <v>66</v>
      </c>
      <c r="B8" s="5"/>
      <c r="C8" s="5"/>
      <c r="D8" s="5"/>
      <c r="E8" s="5"/>
      <c r="F8" s="5"/>
      <c r="G8" s="5"/>
      <c r="H8" s="5">
        <f>Budget!E8</f>
        <v>0</v>
      </c>
      <c r="I8" s="5">
        <f>Budget!F8</f>
        <v>0</v>
      </c>
      <c r="J8" s="5">
        <f>Budget!G8</f>
        <v>0</v>
      </c>
      <c r="K8" s="5">
        <f>Budget!H8</f>
        <v>0</v>
      </c>
      <c r="L8" s="5">
        <f>Budget!I8</f>
        <v>0</v>
      </c>
      <c r="M8" s="5">
        <f>Budget!J8</f>
        <v>0</v>
      </c>
      <c r="O8" s="5">
        <f>Budget!L8</f>
        <v>0</v>
      </c>
      <c r="P8" s="5">
        <f>Budget!M8</f>
        <v>0</v>
      </c>
      <c r="Q8" s="5">
        <f>Budget!P8</f>
        <v>0</v>
      </c>
      <c r="R8" s="5">
        <f>Budget!Q8</f>
        <v>0</v>
      </c>
      <c r="S8" s="5">
        <f>Budget!R8</f>
        <v>0</v>
      </c>
      <c r="T8" s="5">
        <f>Budget!S8</f>
        <v>0</v>
      </c>
      <c r="U8" s="5">
        <f>Budget!T8</f>
        <v>0</v>
      </c>
      <c r="V8" s="5">
        <f>Budget!U8</f>
        <v>0</v>
      </c>
      <c r="W8" s="5">
        <f>Budget!V8</f>
        <v>0</v>
      </c>
      <c r="X8" s="5">
        <f>Budget!W8</f>
        <v>0</v>
      </c>
      <c r="Y8" s="5">
        <f>Budget!X8</f>
        <v>5195.378831040045</v>
      </c>
      <c r="Z8" s="5">
        <f>Budget!Y8</f>
        <v>5557.5646637524933</v>
      </c>
      <c r="AB8" s="5">
        <f>Budget!Z8</f>
        <v>5919.7504964649406</v>
      </c>
      <c r="AC8" s="5">
        <f>Budget!AA8</f>
        <v>6281.9363291773898</v>
      </c>
      <c r="AD8" s="5">
        <f>Budget!AD8</f>
        <v>6644.1221618898362</v>
      </c>
      <c r="AE8" s="5">
        <f>Budget!AE8</f>
        <v>7006.3079946022835</v>
      </c>
      <c r="AF8" s="5">
        <f>Budget!AF8</f>
        <v>7368.4938273147336</v>
      </c>
      <c r="AG8" s="5">
        <f>Budget!AG8</f>
        <v>7730.6796600271791</v>
      </c>
      <c r="AH8" s="5">
        <f>Budget!AH8</f>
        <v>5844.8473003119534</v>
      </c>
      <c r="AI8" s="5">
        <f>Budget!AI8</f>
        <v>6106.4259572709452</v>
      </c>
      <c r="AJ8" s="5">
        <f>Budget!AJ8</f>
        <v>6368.0046142299352</v>
      </c>
      <c r="AK8" s="5">
        <f>Budget!AK8</f>
        <v>6629.5832711889234</v>
      </c>
      <c r="AL8" s="5">
        <f>Budget!AL8</f>
        <v>6891.1619281479143</v>
      </c>
      <c r="AM8" s="5">
        <f>Budget!AM8</f>
        <v>7152.7405851069052</v>
      </c>
    </row>
    <row r="9" spans="1:39" x14ac:dyDescent="0.2">
      <c r="A9" s="5" t="s">
        <v>107</v>
      </c>
      <c r="B9" s="5"/>
      <c r="C9" s="5"/>
      <c r="D9" s="5"/>
      <c r="E9" s="5"/>
      <c r="F9" s="5"/>
      <c r="G9" s="5">
        <f>Budget!E9</f>
        <v>0</v>
      </c>
      <c r="H9" s="5">
        <f>Budget!F9</f>
        <v>0</v>
      </c>
      <c r="I9" s="5">
        <f>Budget!G9</f>
        <v>0</v>
      </c>
      <c r="J9" s="5">
        <f>Budget!H9</f>
        <v>0</v>
      </c>
      <c r="K9" s="5">
        <f>Budget!I9</f>
        <v>0</v>
      </c>
      <c r="L9" s="5">
        <f>Budget!J9</f>
        <v>0</v>
      </c>
      <c r="M9" s="5">
        <f>Budget!K9</f>
        <v>0</v>
      </c>
      <c r="O9" s="5">
        <f>Budget!L9</f>
        <v>0</v>
      </c>
      <c r="P9" s="5">
        <f>Budget!M9</f>
        <v>0</v>
      </c>
      <c r="Q9" s="5">
        <f>Budget!P9</f>
        <v>0</v>
      </c>
      <c r="R9" s="5">
        <f>Budget!Q9</f>
        <v>0</v>
      </c>
      <c r="S9" s="5">
        <f>Budget!R9</f>
        <v>0</v>
      </c>
      <c r="T9" s="5">
        <f>Budget!S9</f>
        <v>0</v>
      </c>
      <c r="U9" s="5">
        <f>Budget!T9</f>
        <v>0</v>
      </c>
      <c r="V9" s="5">
        <f>Budget!U9</f>
        <v>0</v>
      </c>
      <c r="W9" s="5">
        <f>Budget!V9</f>
        <v>0</v>
      </c>
      <c r="X9" s="5">
        <f>Budget!W9</f>
        <v>0</v>
      </c>
      <c r="Y9" s="5">
        <f>Budget!X9</f>
        <v>3463.58588736003</v>
      </c>
      <c r="Z9" s="5">
        <f>Budget!Y9</f>
        <v>3705.0431091683295</v>
      </c>
      <c r="AB9" s="5">
        <f>Budget!Z9</f>
        <v>3946.5003309766275</v>
      </c>
      <c r="AC9" s="5">
        <f>Budget!AA9</f>
        <v>4187.9575527849265</v>
      </c>
      <c r="AD9" s="5">
        <f>Budget!AD9</f>
        <v>4429.4147745932241</v>
      </c>
      <c r="AE9" s="5">
        <f>Budget!AE9</f>
        <v>4670.8719964015227</v>
      </c>
      <c r="AF9" s="5">
        <f>Budget!AF9</f>
        <v>4912.3292182098221</v>
      </c>
      <c r="AG9" s="5">
        <f>Budget!AG9</f>
        <v>5153.7864400181206</v>
      </c>
      <c r="AH9" s="5">
        <f>Budget!AH9</f>
        <v>5844.8473003119534</v>
      </c>
      <c r="AI9" s="5">
        <f>Budget!AI9</f>
        <v>6106.4259572709452</v>
      </c>
      <c r="AJ9" s="5">
        <f>Budget!AJ9</f>
        <v>6368.0046142299352</v>
      </c>
      <c r="AK9" s="5">
        <f>Budget!AK9</f>
        <v>6629.5832711889234</v>
      </c>
      <c r="AL9" s="5">
        <f>Budget!AL9</f>
        <v>6891.1619281479143</v>
      </c>
      <c r="AM9" s="5">
        <f>Budget!AM9</f>
        <v>7152.7405851069052</v>
      </c>
    </row>
    <row r="10" spans="1:39" x14ac:dyDescent="0.2">
      <c r="A10" s="5" t="s">
        <v>67</v>
      </c>
      <c r="B10" s="5"/>
      <c r="C10" s="5"/>
      <c r="D10" s="5"/>
      <c r="E10" s="5"/>
      <c r="F10" s="5"/>
      <c r="G10" s="5">
        <f>Budget!E10</f>
        <v>699.59810989938853</v>
      </c>
      <c r="H10" s="5">
        <f>Budget!F10</f>
        <v>1399.1962197987771</v>
      </c>
      <c r="I10" s="5">
        <f>Budget!G10</f>
        <v>2098.7943296981657</v>
      </c>
      <c r="J10" s="5">
        <f>Budget!H10</f>
        <v>2798.3924395975541</v>
      </c>
      <c r="K10" s="5">
        <f>Budget!I10</f>
        <v>3497.9905494969425</v>
      </c>
      <c r="L10" s="5">
        <f>Budget!J10</f>
        <v>4197.5886593963314</v>
      </c>
      <c r="M10" s="5">
        <f>Budget!K10</f>
        <v>4897.1867692957194</v>
      </c>
      <c r="O10" s="5">
        <f>Budget!L10</f>
        <v>5596.7848791951083</v>
      </c>
      <c r="P10" s="5">
        <f>Budget!M10</f>
        <v>6296.3829890944953</v>
      </c>
      <c r="Q10" s="5">
        <f>Budget!P10</f>
        <v>6995.9810989938851</v>
      </c>
      <c r="R10" s="5">
        <f>Budget!Q10</f>
        <v>7695.5792088932731</v>
      </c>
      <c r="S10" s="5">
        <f>Budget!R10</f>
        <v>8395.1773187926628</v>
      </c>
      <c r="T10" s="5">
        <f>Budget!S10</f>
        <v>9401.2490763272363</v>
      </c>
      <c r="U10" s="5">
        <f>Budget!T10</f>
        <v>10407.320833861817</v>
      </c>
      <c r="V10" s="5">
        <f>Budget!U10</f>
        <v>11413.392591396392</v>
      </c>
      <c r="W10" s="5">
        <f>Budget!V10</f>
        <v>12419.464348930973</v>
      </c>
      <c r="X10" s="5">
        <f>Budget!W10</f>
        <v>13425.536106465548</v>
      </c>
      <c r="Y10" s="5">
        <f>Budget!X10</f>
        <v>8658.9647184000751</v>
      </c>
      <c r="Z10" s="5">
        <f>Budget!Y10</f>
        <v>9262.6077729208228</v>
      </c>
      <c r="AB10" s="5">
        <f>Budget!Z10</f>
        <v>9866.2508274415686</v>
      </c>
      <c r="AC10" s="5">
        <f>Budget!AA10</f>
        <v>10469.893881962316</v>
      </c>
      <c r="AD10" s="5">
        <f>Budget!AD10</f>
        <v>11073.53693648306</v>
      </c>
      <c r="AE10" s="5">
        <f>Budget!AE10</f>
        <v>11677.179991003806</v>
      </c>
      <c r="AF10" s="5">
        <f>Budget!AF10</f>
        <v>12280.823045524556</v>
      </c>
      <c r="AG10" s="5">
        <f>Budget!AG10</f>
        <v>12884.4661000453</v>
      </c>
      <c r="AH10" s="5">
        <f>Budget!AH10</f>
        <v>11689.694600623907</v>
      </c>
      <c r="AI10" s="5">
        <f>Budget!AI10</f>
        <v>12212.85191454189</v>
      </c>
      <c r="AJ10" s="5">
        <f>Budget!AJ10</f>
        <v>12736.00922845987</v>
      </c>
      <c r="AK10" s="5">
        <f>Budget!AK10</f>
        <v>13259.166542377847</v>
      </c>
      <c r="AL10" s="5">
        <f>Budget!AL10</f>
        <v>13782.323856295829</v>
      </c>
      <c r="AM10" s="5">
        <f>Budget!AM10</f>
        <v>14305.48117021381</v>
      </c>
    </row>
    <row r="11" spans="1:39" x14ac:dyDescent="0.2">
      <c r="A11" s="5" t="s">
        <v>70</v>
      </c>
      <c r="B11" s="5"/>
      <c r="C11" s="5"/>
      <c r="D11" s="5"/>
      <c r="E11" s="5"/>
      <c r="F11" s="5">
        <f>Budget!E11</f>
        <v>419.7588659396331</v>
      </c>
      <c r="G11" s="5">
        <f>Budget!F11</f>
        <v>839.51773187926619</v>
      </c>
      <c r="H11" s="5">
        <f>Budget!G11</f>
        <v>1259.2765978188993</v>
      </c>
      <c r="I11" s="5">
        <f>Budget!H11</f>
        <v>1679.0354637585324</v>
      </c>
      <c r="J11" s="5">
        <f>Budget!I11</f>
        <v>2098.7943296981653</v>
      </c>
      <c r="K11" s="5">
        <f>Budget!J11</f>
        <v>2518.5531956377986</v>
      </c>
      <c r="L11" s="5">
        <f>Budget!K11</f>
        <v>2938.3120615774315</v>
      </c>
      <c r="M11" s="5">
        <f>Budget!L11</f>
        <v>3358.0709275170648</v>
      </c>
      <c r="O11" s="5">
        <f>Budget!L11</f>
        <v>3358.0709275170648</v>
      </c>
      <c r="P11" s="5">
        <f>Budget!M11</f>
        <v>3777.8297934566972</v>
      </c>
      <c r="Q11" s="5">
        <f>Budget!P11</f>
        <v>4197.5886593963305</v>
      </c>
      <c r="R11" s="5">
        <f>Budget!Q11</f>
        <v>4617.3475253359638</v>
      </c>
      <c r="S11" s="5">
        <f>Budget!R11</f>
        <v>5037.1063912755972</v>
      </c>
      <c r="T11" s="5">
        <f>Budget!S11</f>
        <v>5640.7494457963412</v>
      </c>
      <c r="U11" s="5">
        <f>Budget!T11</f>
        <v>6244.3925003170898</v>
      </c>
      <c r="V11" s="5">
        <f>Budget!U11</f>
        <v>6848.0355548378348</v>
      </c>
      <c r="W11" s="5">
        <f>Budget!V11</f>
        <v>7451.6786093585833</v>
      </c>
      <c r="X11" s="5">
        <f>Budget!W11</f>
        <v>8055.3216638793283</v>
      </c>
      <c r="Y11" s="5">
        <f>Budget!X11</f>
        <v>5195.378831040045</v>
      </c>
      <c r="Z11" s="5">
        <f>Budget!Y11</f>
        <v>5557.5646637524933</v>
      </c>
      <c r="AB11" s="5">
        <f>Budget!Z11</f>
        <v>5919.7504964649406</v>
      </c>
      <c r="AC11" s="5">
        <f>Budget!AA11</f>
        <v>6281.9363291773898</v>
      </c>
      <c r="AD11" s="5">
        <f>Budget!AD11</f>
        <v>6644.1221618898362</v>
      </c>
      <c r="AE11" s="5">
        <f>Budget!AE11</f>
        <v>7006.3079946022835</v>
      </c>
      <c r="AF11" s="5">
        <f>Budget!AF11</f>
        <v>7368.4938273147336</v>
      </c>
      <c r="AG11" s="5">
        <f>Budget!AG11</f>
        <v>7730.6796600271791</v>
      </c>
      <c r="AH11" s="5">
        <f>Budget!AH11</f>
        <v>5844.8473003119534</v>
      </c>
      <c r="AI11" s="5">
        <f>Budget!AI11</f>
        <v>6106.4259572709452</v>
      </c>
      <c r="AJ11" s="5">
        <f>Budget!AJ11</f>
        <v>6368.0046142299352</v>
      </c>
      <c r="AK11" s="5">
        <f>Budget!AK11</f>
        <v>6629.5832711889234</v>
      </c>
      <c r="AL11" s="5">
        <f>Budget!AL11</f>
        <v>6891.1619281479143</v>
      </c>
      <c r="AM11" s="5">
        <f>Budget!AM11</f>
        <v>7152.7405851069052</v>
      </c>
    </row>
    <row r="12" spans="1:39" x14ac:dyDescent="0.2">
      <c r="A12" s="5" t="s">
        <v>108</v>
      </c>
      <c r="B12" s="5"/>
      <c r="C12" s="5"/>
      <c r="D12" s="5"/>
      <c r="E12" s="5"/>
      <c r="F12" s="5"/>
      <c r="G12" s="5"/>
      <c r="H12" s="5">
        <f>Budget!E12*1.2</f>
        <v>335.80709275170653</v>
      </c>
      <c r="I12" s="5">
        <f>Budget!F12*1.2</f>
        <v>671.61418550341307</v>
      </c>
      <c r="J12" s="5">
        <f>Budget!G12*1.2</f>
        <v>1007.4212782551195</v>
      </c>
      <c r="K12" s="5">
        <f>Budget!H12*1.2</f>
        <v>1343.2283710068261</v>
      </c>
      <c r="L12" s="5">
        <f>Budget!I12*1.2</f>
        <v>1679.0354637585324</v>
      </c>
      <c r="M12" s="5">
        <f>Budget!J12*1.2</f>
        <v>2014.8425565102391</v>
      </c>
      <c r="O12" s="5">
        <f>Budget!L12</f>
        <v>2238.7139516780435</v>
      </c>
      <c r="P12" s="5">
        <f>Budget!M12</f>
        <v>2518.5531956377981</v>
      </c>
      <c r="Q12" s="5">
        <f>Budget!P12</f>
        <v>2798.3924395975541</v>
      </c>
      <c r="R12" s="5">
        <f>Budget!Q12</f>
        <v>3078.2316835573092</v>
      </c>
      <c r="S12" s="5">
        <f>Budget!R12</f>
        <v>3358.0709275170652</v>
      </c>
      <c r="T12" s="5">
        <f>Budget!S12</f>
        <v>3760.4996305308946</v>
      </c>
      <c r="U12" s="5">
        <f>Budget!T12</f>
        <v>4162.9283335447271</v>
      </c>
      <c r="V12" s="5">
        <f>Budget!U12</f>
        <v>4565.3570365585574</v>
      </c>
      <c r="W12" s="5">
        <f>Budget!V12</f>
        <v>4967.7857395723895</v>
      </c>
      <c r="X12" s="5">
        <f>Budget!W12</f>
        <v>5370.2144425862198</v>
      </c>
      <c r="Y12" s="5">
        <f>Budget!X12</f>
        <v>3463.58588736003</v>
      </c>
      <c r="Z12" s="5">
        <f>Budget!Y12</f>
        <v>3705.0431091683295</v>
      </c>
      <c r="AB12" s="5">
        <f>Budget!Z12</f>
        <v>3946.5003309766275</v>
      </c>
      <c r="AC12" s="5">
        <f>Budget!AA12</f>
        <v>4187.9575527849265</v>
      </c>
      <c r="AD12" s="5">
        <f>Budget!AD12</f>
        <v>4429.4147745932241</v>
      </c>
      <c r="AE12" s="5">
        <f>Budget!AE12</f>
        <v>4670.8719964015227</v>
      </c>
      <c r="AF12" s="5">
        <f>Budget!AF12</f>
        <v>4912.3292182098221</v>
      </c>
      <c r="AG12" s="5">
        <f>Budget!AG12</f>
        <v>5153.7864400181206</v>
      </c>
      <c r="AH12" s="5">
        <f>Budget!AH12</f>
        <v>5844.8473003119534</v>
      </c>
      <c r="AI12" s="5">
        <f>Budget!AI12</f>
        <v>6106.4259572709452</v>
      </c>
      <c r="AJ12" s="5">
        <f>Budget!AJ12</f>
        <v>6368.0046142299352</v>
      </c>
      <c r="AK12" s="5">
        <f>Budget!AK12</f>
        <v>6629.5832711889234</v>
      </c>
      <c r="AL12" s="5">
        <f>Budget!AL12</f>
        <v>6891.1619281479143</v>
      </c>
      <c r="AM12" s="5">
        <f>Budget!AM12</f>
        <v>7152.7405851069052</v>
      </c>
    </row>
    <row r="13" spans="1:39" x14ac:dyDescent="0.2">
      <c r="A13" s="5" t="s">
        <v>104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B13" s="5"/>
      <c r="AC13" s="5"/>
      <c r="AD13" s="5"/>
      <c r="AE13" s="5"/>
      <c r="AF13" s="5"/>
      <c r="AG13" s="5"/>
      <c r="AH13" s="5">
        <f>Budget!AH13</f>
        <v>2922.4236501559767</v>
      </c>
      <c r="AI13" s="5">
        <f>Budget!AI13</f>
        <v>3053.2129786354726</v>
      </c>
      <c r="AJ13" s="5">
        <f>Budget!AJ13</f>
        <v>3184.0023071149676</v>
      </c>
      <c r="AK13" s="5">
        <f>Budget!AK13</f>
        <v>3314.7916355944617</v>
      </c>
      <c r="AL13" s="5">
        <f>Budget!AL13</f>
        <v>3445.5809640739571</v>
      </c>
      <c r="AM13" s="5">
        <f>Budget!AM13</f>
        <v>3576.3702925534526</v>
      </c>
    </row>
    <row r="14" spans="1:39" x14ac:dyDescent="0.2">
      <c r="A14" s="5" t="s">
        <v>105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B14" s="5"/>
      <c r="AC14" s="5"/>
      <c r="AD14" s="5"/>
      <c r="AE14" s="5"/>
      <c r="AF14" s="5"/>
      <c r="AG14" s="5"/>
      <c r="AH14" s="5">
        <f>Budget!AH14</f>
        <v>5844.8473003119534</v>
      </c>
      <c r="AI14" s="5">
        <f>Budget!AI14</f>
        <v>6106.4259572709452</v>
      </c>
      <c r="AJ14" s="5">
        <f>Budget!AJ14</f>
        <v>6368.0046142299352</v>
      </c>
      <c r="AK14" s="5">
        <f>Budget!AK14</f>
        <v>6629.5832711889234</v>
      </c>
      <c r="AL14" s="5">
        <f>Budget!AL14</f>
        <v>6891.1619281479143</v>
      </c>
      <c r="AM14" s="5">
        <f>Budget!AM14</f>
        <v>7152.7405851069052</v>
      </c>
    </row>
    <row r="15" spans="1:39" x14ac:dyDescent="0.2">
      <c r="A15" s="5" t="s">
        <v>106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B15" s="5"/>
      <c r="AC15" s="5"/>
      <c r="AD15" s="5"/>
      <c r="AE15" s="5"/>
      <c r="AF15" s="5"/>
      <c r="AG15" s="5"/>
      <c r="AH15" s="5">
        <f>Budget!AH15</f>
        <v>2922.4236501559767</v>
      </c>
      <c r="AI15" s="5">
        <f>Budget!AI15</f>
        <v>3053.2129786354726</v>
      </c>
      <c r="AJ15" s="5">
        <f>Budget!AJ15</f>
        <v>3184.0023071149676</v>
      </c>
      <c r="AK15" s="5">
        <f>Budget!AK15</f>
        <v>3314.7916355944617</v>
      </c>
      <c r="AL15" s="5">
        <f>Budget!AL15</f>
        <v>3445.5809640739571</v>
      </c>
      <c r="AM15" s="5">
        <f>Budget!AM15</f>
        <v>3576.3702925534526</v>
      </c>
    </row>
    <row r="16" spans="1:39" x14ac:dyDescent="0.2">
      <c r="A16" s="13"/>
      <c r="B16" s="19">
        <f>SUM(B2:B15)</f>
        <v>64560</v>
      </c>
      <c r="C16" s="19">
        <f t="shared" ref="C16:M16" si="0">SUM(C2:C15)</f>
        <v>4560</v>
      </c>
      <c r="D16" s="19">
        <f t="shared" si="0"/>
        <v>44560</v>
      </c>
      <c r="E16" s="19">
        <f t="shared" si="0"/>
        <v>4560</v>
      </c>
      <c r="F16" s="19">
        <f t="shared" si="0"/>
        <v>4979.7588659396333</v>
      </c>
      <c r="G16" s="19">
        <f t="shared" si="0"/>
        <v>6099.1158417786555</v>
      </c>
      <c r="H16" s="19">
        <f t="shared" si="0"/>
        <v>7554.2799103693824</v>
      </c>
      <c r="I16" s="19">
        <f t="shared" si="0"/>
        <v>9009.4439789601111</v>
      </c>
      <c r="J16" s="19">
        <f t="shared" si="0"/>
        <v>10464.608047550839</v>
      </c>
      <c r="K16" s="19">
        <f t="shared" si="0"/>
        <v>11919.772116141567</v>
      </c>
      <c r="L16" s="19">
        <f t="shared" si="0"/>
        <v>13374.936184732294</v>
      </c>
      <c r="M16" s="19">
        <f t="shared" si="0"/>
        <v>14830.100253323024</v>
      </c>
      <c r="O16" s="19">
        <f>SUM(O2:O15)</f>
        <v>15753.569758390215</v>
      </c>
      <c r="P16" s="19">
        <f t="shared" ref="P16:Z16" si="1">SUM(P2:P15)</f>
        <v>17152.765978188989</v>
      </c>
      <c r="Q16" s="19">
        <f t="shared" si="1"/>
        <v>18551.96219798777</v>
      </c>
      <c r="R16" s="19">
        <f t="shared" si="1"/>
        <v>19951.158417786544</v>
      </c>
      <c r="S16" s="19">
        <f t="shared" si="1"/>
        <v>21350.354637585326</v>
      </c>
      <c r="T16" s="19">
        <f t="shared" si="1"/>
        <v>23362.498152654473</v>
      </c>
      <c r="U16" s="19">
        <f t="shared" si="1"/>
        <v>25374.641667723634</v>
      </c>
      <c r="V16" s="19">
        <f t="shared" si="1"/>
        <v>27386.785182792784</v>
      </c>
      <c r="W16" s="19">
        <f t="shared" si="1"/>
        <v>29398.928697861949</v>
      </c>
      <c r="X16" s="19">
        <f t="shared" si="1"/>
        <v>31411.072212931096</v>
      </c>
      <c r="Y16" s="19">
        <f t="shared" si="1"/>
        <v>39195.8588736003</v>
      </c>
      <c r="Z16" s="19">
        <f t="shared" si="1"/>
        <v>41610.431091683291</v>
      </c>
      <c r="AB16" s="19">
        <f>SUM(AB2:AB15)</f>
        <v>44025.003309766274</v>
      </c>
      <c r="AC16" s="19">
        <f t="shared" ref="AC16:AM16" si="2">SUM(AC2:AC15)</f>
        <v>46439.575527849272</v>
      </c>
      <c r="AD16" s="19">
        <f t="shared" si="2"/>
        <v>48854.147745932234</v>
      </c>
      <c r="AE16" s="19">
        <f t="shared" si="2"/>
        <v>51268.719964015225</v>
      </c>
      <c r="AF16" s="19">
        <f t="shared" si="2"/>
        <v>53683.29218209823</v>
      </c>
      <c r="AG16" s="19">
        <f t="shared" si="2"/>
        <v>56097.864400181192</v>
      </c>
      <c r="AH16" s="19">
        <f t="shared" si="2"/>
        <v>63008.473003119529</v>
      </c>
      <c r="AI16" s="19">
        <f t="shared" si="2"/>
        <v>65624.259572709459</v>
      </c>
      <c r="AJ16" s="19">
        <f t="shared" si="2"/>
        <v>68240.046142299354</v>
      </c>
      <c r="AK16" s="19">
        <f t="shared" si="2"/>
        <v>70855.832711889234</v>
      </c>
      <c r="AL16" s="19">
        <f t="shared" si="2"/>
        <v>73471.619281479143</v>
      </c>
      <c r="AM16" s="19">
        <f t="shared" si="2"/>
        <v>76087.405851069052</v>
      </c>
    </row>
    <row r="18" spans="1:39" x14ac:dyDescent="0.2">
      <c r="A18" s="19" t="s">
        <v>69</v>
      </c>
    </row>
    <row r="19" spans="1:39" s="17" customFormat="1" x14ac:dyDescent="0.2">
      <c r="A19" s="29" t="s">
        <v>71</v>
      </c>
      <c r="B19" s="16">
        <f>Budget!B5*0.2</f>
        <v>760</v>
      </c>
      <c r="C19" s="16">
        <f>Budget!B5*0.2-Budget!B33*0.2-Budget!B39*0.2-Budget!B40*0.2-Budget!B20*0.2-Budget!B35*0.2</f>
        <v>693.55000000000007</v>
      </c>
      <c r="D19" s="16">
        <f>Budget!C5*0.2-Budget!C33*0.2-Budget!C39*0.2-Budget!C40*0.2-Budget!C20*0.2-Budget!C35*0.2-C28*0.2</f>
        <v>-1316.4499999999998</v>
      </c>
      <c r="E19" s="16">
        <f>Budget!D5*0.2-Budget!D33*0.2-Budget!D39*0.2-Budget!D40*0.2-Budget!D20*0.2-Budget!D35*0.2-D28*0.2</f>
        <v>-3326.45</v>
      </c>
      <c r="F19" s="16">
        <f>Budget!E5*0.2-Budget!E33*0.2-Budget!E39*0.2-Budget!E40*0.2-Budget!E20*0.2-Budget!E35*0.2-E28*0.2</f>
        <v>-3436.45</v>
      </c>
      <c r="G19" s="16">
        <f>Budget!F5*0.2-Budget!F33*0.2-Budget!F39*0.2-Budget!F40*0.2-Budget!F20*0.2-Budget!F35*0.2-F28*0.2</f>
        <v>-3466.45</v>
      </c>
      <c r="H19" s="16">
        <f>Budget!G5*0.2-Budget!G33*0.2-Budget!G39*0.2-Budget!G40*0.2-Budget!G20*0.2-Budget!G35*0.2-G28*0.2</f>
        <v>-1486.4499999999998</v>
      </c>
      <c r="I19" s="16">
        <f>Budget!H5*0.2-Budget!H33*0.2-Budget!H39*0.2-Budget!H40*0.2-Budget!H20*0.2-Budget!H35*0.2-H28*0.2</f>
        <v>493.55000000000007</v>
      </c>
      <c r="J19" s="16">
        <f>Budget!I5*0.2-Budget!I33*0.2-Budget!I39*0.2-Budget!I40*0.2-Budget!I20*0.2-Budget!I35*0.2-I28*0.2</f>
        <v>463.55000000000007</v>
      </c>
      <c r="K19" s="16">
        <f>Budget!J5*0.2-Budget!J33*0.2-Budget!J39*0.2-Budget!J40*0.2-Budget!J20*0.2-Budget!J35*0.2-J28*0.2</f>
        <v>433.55000000000007</v>
      </c>
      <c r="L19" s="16">
        <f>Budget!K5*0.2-Budget!K33*0.2-Budget!K39*0.2-Budget!K40*0.2-Budget!K20*0.2-Budget!K35*0.2-K28*0.2</f>
        <v>403.55000000000007</v>
      </c>
      <c r="M19" s="16">
        <f>Budget!L5*0.2-Budget!L33*0.2-Budget!L39*0.2-Budget!L40*0.2-Budget!L20*0.2-Budget!L35*0.2-L28*0.2</f>
        <v>387.55000000000007</v>
      </c>
      <c r="N19"/>
      <c r="O19" s="16">
        <f>Budget!M5*0.2-Budget!M33*0.2-Budget!M39*0.2-Budget!M40*0.2-Budget!M20*0.2-O28*0.2</f>
        <v>440.20000000000005</v>
      </c>
      <c r="P19" s="16">
        <f>Budget!P5*0.2-Budget!P33*0.2-Budget!P39*0.2-Budget!P40*0.2-Budget!P20*0.2-O28*0.2</f>
        <v>440.20000000000005</v>
      </c>
      <c r="Q19" s="16">
        <f>Budget!Q5*0.2-Budget!Q33*0.2-Budget!Q39*0.2-Budget!Q40*0.2-Budget!Q20*0.2-P28*0.2</f>
        <v>440.20000000000005</v>
      </c>
      <c r="R19" s="16">
        <f>Budget!R5*0.2-Budget!R33*0.2-Budget!R39*0.2-Budget!R40*0.2-Budget!R20*0.2-Q28*0.2</f>
        <v>440.20000000000005</v>
      </c>
      <c r="S19" s="16">
        <f>Budget!S5*0.2-Budget!S33*0.2-Budget!S39*0.2-Budget!S40*0.2-Budget!S20*0.2-R28*0.2</f>
        <v>440.20000000000005</v>
      </c>
      <c r="T19" s="16">
        <f>Budget!T5*0.2-Budget!T33*0.2-Budget!T39*0.2-Budget!T40*0.2-Budget!T20*0.2-S28*0.2</f>
        <v>-759.8</v>
      </c>
      <c r="U19" s="16">
        <f>Budget!U5*0.2-Budget!U33*0.2-Budget!U39*0.2-Budget!U40*0.2-Budget!U20*0.2-T28*0.2</f>
        <v>-759.8</v>
      </c>
      <c r="V19" s="16">
        <f>Budget!V5*0.2-Budget!V33*0.2-Budget!V39*0.2-Budget!V40*0.2-Budget!V20*0.2-U28*0.2</f>
        <v>-1959.8</v>
      </c>
      <c r="W19" s="16">
        <f>Budget!W5*0.2-Budget!W33*0.2-Budget!W39*0.2-Budget!W40*0.2-Budget!W20*0.2-V28*0.2</f>
        <v>-1479.8</v>
      </c>
      <c r="X19" s="16">
        <f>Budget!X5*0.2-Budget!X33*0.2-Budget!X39*0.2-Budget!X40*0.2-Budget!X20*0.2-W28*0.2</f>
        <v>-39.799999999999955</v>
      </c>
      <c r="Y19" s="16">
        <f>Budget!Y5*0.2-Budget!Y33*0.2-Budget!Y39*0.2-Budget!Y40*0.2-Budget!Y20*0.2-X28*0.2</f>
        <v>440.20000000000005</v>
      </c>
      <c r="Z19" s="16">
        <f>Budget!Z5*0.2-Budget!Z33*0.2-Budget!Z39*0.2-Budget!Z40*0.2-Budget!Z20*0.2-Y28*0.2</f>
        <v>440.20000000000005</v>
      </c>
      <c r="AB19" s="16">
        <f>Budget!AA5*0.2-Budget!AA33*0.2-Budget!AA39*0.2-Budget!AA40*0.2-Budget!AA20*0.2*AB28*0.2</f>
        <v>666.2</v>
      </c>
      <c r="AC19" s="16">
        <f>Budget!AD5*0.2-Budget!AD33*0.2-Budget!AD39*0.2-Budget!AD40*0.2-Budget!AD20*0.2-AB28*0.2</f>
        <v>440.20000000000005</v>
      </c>
      <c r="AD19" s="16">
        <f>Budget!AE5*0.2-Budget!AE33*0.2-Budget!AE39*0.2-Budget!AE40*0.2-Budget!AE20*0.2-AC28*0.2</f>
        <v>-1959.8</v>
      </c>
      <c r="AE19" s="16">
        <f>Budget!AF5*0.2-Budget!AF33*0.2-Budget!AF39*0.2-Budget!AF40*0.2-Budget!AF20*0.2-AD28*0.2</f>
        <v>-1959.8</v>
      </c>
      <c r="AF19" s="16">
        <f>Budget!AG5*0.2-Budget!AG33*0.2-Budget!AG39*0.2-Budget!AG40*0.2-Budget!AG20*0.2-AE28*0.2</f>
        <v>-1959.8</v>
      </c>
      <c r="AG19" s="16">
        <f>Budget!AH5*0.2-Budget!AH33*0.2-Budget!AH39*0.2-Budget!AH40*0.2-Budget!AH20*0.2-AF28*0.2</f>
        <v>440.20000000000005</v>
      </c>
      <c r="AH19" s="16">
        <f>Budget!AI5*0.2-Budget!AI33*0.2-Budget!AI39*0.2-Budget!AI40*0.2-Budget!AI20*0.2-AG28*0.2</f>
        <v>440.20000000000005</v>
      </c>
      <c r="AI19" s="16">
        <f>Budget!AJ5*0.2-Budget!AJ33*0.2-Budget!AJ39*0.2-Budget!AJ40*0.2-Budget!AJ20*0.2-AH28*0.2</f>
        <v>440.20000000000005</v>
      </c>
      <c r="AJ19" s="16">
        <f>Budget!AK5*0.2-Budget!AK33*0.2-Budget!AK39*0.2-Budget!AK40*0.2-Budget!AK20*0.2-AI28*0.2</f>
        <v>440.20000000000005</v>
      </c>
      <c r="AK19" s="16">
        <f>Budget!AL5*0.2-Budget!AL33*0.2-Budget!AL39*0.2-Budget!AL40*0.2-Budget!AL20*0.2-AJ28*0.2</f>
        <v>440.20000000000005</v>
      </c>
      <c r="AL19" s="16">
        <f>Budget!AM5*0.2-Budget!AM33*0.2-Budget!AM39*0.2-Budget!AM40*0.2-Budget!AM20*0.2-AK28*0.2</f>
        <v>440.20000000000005</v>
      </c>
      <c r="AM19" s="16">
        <f>Budget!AN5*0.2-Budget!AN33*0.2-Budget!AN39*0.2-Budget!AN40*0.2-Budget!AN20*0.2-AL28*0.2</f>
        <v>440.20000000000005</v>
      </c>
    </row>
    <row r="20" spans="1:39" x14ac:dyDescent="0.2">
      <c r="A20" s="5" t="s">
        <v>27</v>
      </c>
      <c r="B20" s="2"/>
      <c r="C20" s="2"/>
      <c r="D20" s="2"/>
      <c r="E20" s="2"/>
      <c r="F20" s="5">
        <f>Budget!E20*1.2</f>
        <v>180</v>
      </c>
      <c r="G20" s="5">
        <f>Budget!F20*1.2</f>
        <v>360</v>
      </c>
      <c r="H20" s="5">
        <f>Budget!G20*1.2</f>
        <v>540</v>
      </c>
      <c r="I20" s="5">
        <f>Budget!H20*1.2</f>
        <v>720</v>
      </c>
      <c r="J20" s="5">
        <f>Budget!I20*1.2</f>
        <v>900</v>
      </c>
      <c r="K20" s="5">
        <f>Budget!J20*1.2</f>
        <v>1080</v>
      </c>
      <c r="L20" s="5">
        <f>1130*1.2</f>
        <v>1356</v>
      </c>
      <c r="M20" s="5">
        <f>1130*1.2</f>
        <v>1356</v>
      </c>
      <c r="O20" s="2">
        <v>1130</v>
      </c>
      <c r="P20" s="2">
        <v>1130</v>
      </c>
      <c r="Q20" s="2">
        <v>1130</v>
      </c>
      <c r="R20" s="2">
        <v>1130</v>
      </c>
      <c r="S20" s="2">
        <v>1130</v>
      </c>
      <c r="T20" s="2">
        <v>1130</v>
      </c>
      <c r="U20" s="2">
        <v>1130</v>
      </c>
      <c r="V20" s="2">
        <v>1130</v>
      </c>
      <c r="W20" s="2">
        <v>1130</v>
      </c>
      <c r="X20" s="2">
        <v>1130</v>
      </c>
      <c r="Y20" s="2">
        <v>1130</v>
      </c>
      <c r="Z20" s="2">
        <v>1130</v>
      </c>
      <c r="AB20" s="2">
        <v>1130</v>
      </c>
      <c r="AC20" s="2">
        <v>1130</v>
      </c>
      <c r="AD20" s="2">
        <v>1131</v>
      </c>
      <c r="AE20" s="2">
        <v>1132</v>
      </c>
      <c r="AF20" s="2">
        <v>1133</v>
      </c>
      <c r="AG20" s="2">
        <v>1134</v>
      </c>
      <c r="AH20" s="2">
        <v>1135</v>
      </c>
      <c r="AI20" s="2">
        <v>1136</v>
      </c>
      <c r="AJ20" s="2">
        <v>1137</v>
      </c>
      <c r="AK20" s="2">
        <v>1138</v>
      </c>
      <c r="AL20" s="2">
        <v>1139</v>
      </c>
      <c r="AM20" s="2">
        <v>1140</v>
      </c>
    </row>
    <row r="21" spans="1:39" x14ac:dyDescent="0.2">
      <c r="A21" s="5" t="s">
        <v>28</v>
      </c>
      <c r="B21" s="2"/>
      <c r="C21" s="2"/>
      <c r="D21" s="2"/>
      <c r="E21" s="2"/>
      <c r="F21" s="5">
        <f>Budget!E21</f>
        <v>2400</v>
      </c>
      <c r="G21" s="5">
        <f>Budget!F21</f>
        <v>2400</v>
      </c>
      <c r="H21" s="5">
        <f>Budget!G21</f>
        <v>2400</v>
      </c>
      <c r="I21" s="5">
        <f>Budget!H21</f>
        <v>2400</v>
      </c>
      <c r="J21" s="5">
        <f>Budget!I21</f>
        <v>2400</v>
      </c>
      <c r="K21" s="5">
        <f>Budget!J21</f>
        <v>2400</v>
      </c>
      <c r="L21" s="5">
        <f>Budget!K21</f>
        <v>2400</v>
      </c>
      <c r="M21" s="5">
        <f>Budget!L21</f>
        <v>2400</v>
      </c>
      <c r="O21" s="5">
        <f>Budget!M21</f>
        <v>2400</v>
      </c>
      <c r="P21" s="5">
        <f>Budget!P21</f>
        <v>2400</v>
      </c>
      <c r="Q21" s="5">
        <f>Budget!Q21</f>
        <v>2400</v>
      </c>
      <c r="R21" s="5">
        <f>Budget!R21</f>
        <v>2400</v>
      </c>
      <c r="S21" s="5">
        <f>Budget!S21</f>
        <v>5100</v>
      </c>
      <c r="T21" s="5">
        <f>Budget!T21</f>
        <v>5100</v>
      </c>
      <c r="U21" s="5">
        <f>Budget!U21</f>
        <v>5100</v>
      </c>
      <c r="V21" s="5">
        <f>Budget!V21</f>
        <v>5100</v>
      </c>
      <c r="W21" s="5">
        <f>Budget!W21</f>
        <v>5100</v>
      </c>
      <c r="X21" s="5">
        <f>Budget!X21</f>
        <v>5100</v>
      </c>
      <c r="Y21" s="5">
        <f>Budget!Y21</f>
        <v>5100</v>
      </c>
      <c r="Z21" s="5">
        <f>Budget!Z21</f>
        <v>5100</v>
      </c>
      <c r="AB21" s="5">
        <f>Budget!AA21</f>
        <v>5100</v>
      </c>
      <c r="AC21" s="5">
        <f>Budget!AD21</f>
        <v>5100</v>
      </c>
      <c r="AD21" s="5">
        <f>Budget!AE21</f>
        <v>5100</v>
      </c>
      <c r="AE21" s="5">
        <f>Budget!AF21</f>
        <v>5100</v>
      </c>
      <c r="AF21" s="5">
        <f>Budget!AG21</f>
        <v>5100</v>
      </c>
      <c r="AG21" s="5">
        <f>Budget!AH21</f>
        <v>5100</v>
      </c>
      <c r="AH21" s="5">
        <f>Budget!AI21</f>
        <v>5100</v>
      </c>
      <c r="AI21" s="5">
        <f>Budget!AJ21</f>
        <v>5100</v>
      </c>
      <c r="AJ21" s="5">
        <f>Budget!AK21</f>
        <v>5100</v>
      </c>
      <c r="AK21" s="5">
        <f>Budget!AL21</f>
        <v>5100</v>
      </c>
      <c r="AL21" s="5">
        <f>Budget!AM21</f>
        <v>5100</v>
      </c>
      <c r="AM21" s="5">
        <f>Budget!AN21</f>
        <v>5100</v>
      </c>
    </row>
    <row r="22" spans="1:39" x14ac:dyDescent="0.2">
      <c r="A22" s="5" t="s">
        <v>29</v>
      </c>
      <c r="B22" s="2"/>
      <c r="C22" s="2"/>
      <c r="D22" s="2"/>
      <c r="E22" s="2"/>
      <c r="F22" s="5">
        <f>Budget!E22</f>
        <v>349.79905494969427</v>
      </c>
      <c r="G22" s="5">
        <f>Budget!F22</f>
        <v>699.59810989938853</v>
      </c>
      <c r="H22" s="5">
        <f>Budget!G22</f>
        <v>1049.3971648490829</v>
      </c>
      <c r="I22" s="5">
        <f>Budget!H22</f>
        <v>1399.1962197987771</v>
      </c>
      <c r="J22" s="5">
        <f>Budget!I22</f>
        <v>1748.9952747484713</v>
      </c>
      <c r="K22" s="5">
        <f>Budget!J22</f>
        <v>2098.7943296981657</v>
      </c>
      <c r="L22" s="5">
        <f>Budget!K22</f>
        <v>2448.5933846478597</v>
      </c>
      <c r="M22" s="5">
        <f>Budget!L22</f>
        <v>2798.3924395975541</v>
      </c>
      <c r="O22" s="5">
        <f>Budget!M22</f>
        <v>3148.1914945472477</v>
      </c>
      <c r="P22" s="5">
        <f>Budget!P22</f>
        <v>3497.9905494969425</v>
      </c>
      <c r="Q22" s="5">
        <f>Budget!Q22</f>
        <v>3847.7896044466365</v>
      </c>
      <c r="R22" s="5">
        <f>Budget!R22</f>
        <v>4197.5886593963314</v>
      </c>
      <c r="S22" s="5">
        <f>Budget!S22</f>
        <v>4700.6245381636181</v>
      </c>
      <c r="T22" s="5">
        <f>Budget!T22</f>
        <v>5203.6604169309085</v>
      </c>
      <c r="U22" s="5">
        <f>Budget!U22</f>
        <v>5706.6962956981961</v>
      </c>
      <c r="V22" s="5">
        <f>Budget!V22</f>
        <v>6209.7321744654864</v>
      </c>
      <c r="W22" s="5">
        <f>Budget!W22</f>
        <v>6712.768053232774</v>
      </c>
      <c r="X22" s="5">
        <f>Budget!X22</f>
        <v>8658.9647184000751</v>
      </c>
      <c r="Y22" s="5">
        <f>Budget!Y22</f>
        <v>9262.6077729208228</v>
      </c>
      <c r="Z22" s="5">
        <f>Budget!Z22</f>
        <v>9866.2508274415686</v>
      </c>
      <c r="AB22" s="5">
        <f>Budget!AA22</f>
        <v>10469.893881962316</v>
      </c>
      <c r="AC22" s="5">
        <f>Budget!AD22</f>
        <v>11073.53693648306</v>
      </c>
      <c r="AD22" s="5">
        <f>Budget!AE22</f>
        <v>11677.179991003806</v>
      </c>
      <c r="AE22" s="5">
        <f>Budget!AF22</f>
        <v>12280.823045524556</v>
      </c>
      <c r="AF22" s="5">
        <f>Budget!AG22</f>
        <v>12884.4661000453</v>
      </c>
      <c r="AG22" s="5">
        <f>Budget!AH22</f>
        <v>14612.118250779882</v>
      </c>
      <c r="AH22" s="5">
        <f>Budget!AI22</f>
        <v>15266.064893177363</v>
      </c>
      <c r="AI22" s="5">
        <f>Budget!AJ22</f>
        <v>15920.011535574837</v>
      </c>
      <c r="AJ22" s="5">
        <f>Budget!AK22</f>
        <v>16573.958177972308</v>
      </c>
      <c r="AK22" s="5">
        <f>Budget!AL22</f>
        <v>17227.904820369786</v>
      </c>
      <c r="AL22" s="5">
        <f>Budget!AM22</f>
        <v>17881.851462767263</v>
      </c>
      <c r="AM22" s="5">
        <f>Budget!AN22</f>
        <v>18535.798105164737</v>
      </c>
    </row>
    <row r="23" spans="1:39" x14ac:dyDescent="0.2">
      <c r="A23" s="5" t="s">
        <v>84</v>
      </c>
      <c r="B23" s="5">
        <f>Budget!B31</f>
        <v>3600</v>
      </c>
      <c r="C23" s="5">
        <f>Budget!C31</f>
        <v>3600</v>
      </c>
      <c r="D23" s="5">
        <f>Budget!D31</f>
        <v>3600</v>
      </c>
      <c r="E23" s="5">
        <f>Budget!E31</f>
        <v>3600</v>
      </c>
      <c r="F23" s="5">
        <f>Budget!F31</f>
        <v>3600</v>
      </c>
      <c r="G23" s="5">
        <f>Budget!G31</f>
        <v>3600</v>
      </c>
      <c r="H23" s="5">
        <f>Budget!H31</f>
        <v>3600</v>
      </c>
      <c r="I23" s="5">
        <f>Budget!I31</f>
        <v>3600</v>
      </c>
      <c r="J23" s="5">
        <f>Budget!J31</f>
        <v>3600</v>
      </c>
      <c r="K23" s="5">
        <f>Budget!K31</f>
        <v>3600</v>
      </c>
      <c r="L23" s="5">
        <f>Budget!L31</f>
        <v>3600</v>
      </c>
      <c r="M23" s="5">
        <f>Budget!M31</f>
        <v>3600</v>
      </c>
      <c r="O23" s="5">
        <f>Budget!P31</f>
        <v>3600</v>
      </c>
      <c r="P23" s="5">
        <f>Budget!Q31</f>
        <v>3600</v>
      </c>
      <c r="Q23" s="5">
        <f>Budget!R31</f>
        <v>3600</v>
      </c>
      <c r="R23" s="5">
        <f>Budget!S31</f>
        <v>3600</v>
      </c>
      <c r="S23" s="5">
        <f>Budget!T31</f>
        <v>3600</v>
      </c>
      <c r="T23" s="5">
        <f>Budget!U31</f>
        <v>3600</v>
      </c>
      <c r="U23" s="5">
        <f>Budget!V31</f>
        <v>3600</v>
      </c>
      <c r="V23" s="5">
        <f>Budget!W31</f>
        <v>3600</v>
      </c>
      <c r="W23" s="5">
        <f>Budget!X31</f>
        <v>4000</v>
      </c>
      <c r="X23" s="5">
        <f>Budget!Y31</f>
        <v>4000</v>
      </c>
      <c r="Y23" s="5">
        <f>Budget!Z31</f>
        <v>4000</v>
      </c>
      <c r="Z23" s="5">
        <f>Budget!AA31</f>
        <v>4000</v>
      </c>
      <c r="AB23" s="5">
        <f>Budget!AD31</f>
        <v>4500</v>
      </c>
      <c r="AC23" s="5">
        <f>Budget!AE31</f>
        <v>4500</v>
      </c>
      <c r="AD23" s="5">
        <f>Budget!AF31</f>
        <v>4500</v>
      </c>
      <c r="AE23" s="5">
        <f>Budget!AG31</f>
        <v>4500</v>
      </c>
      <c r="AF23" s="5">
        <f>Budget!AH31</f>
        <v>4500</v>
      </c>
      <c r="AG23" s="5">
        <f>Budget!AI31</f>
        <v>4500</v>
      </c>
      <c r="AH23" s="5">
        <f>Budget!AJ31</f>
        <v>4500</v>
      </c>
      <c r="AI23" s="5">
        <f>Budget!AK31</f>
        <v>6000</v>
      </c>
      <c r="AJ23" s="5">
        <f>Budget!AL31</f>
        <v>6000</v>
      </c>
      <c r="AK23" s="5">
        <f>Budget!AM31</f>
        <v>6000</v>
      </c>
      <c r="AL23" s="5">
        <f>Budget!AN31</f>
        <v>6000</v>
      </c>
      <c r="AM23" s="5">
        <f>Budget!AO31</f>
        <v>6000</v>
      </c>
    </row>
    <row r="24" spans="1:39" x14ac:dyDescent="0.2">
      <c r="A24" s="5" t="s">
        <v>32</v>
      </c>
      <c r="B24" s="2"/>
      <c r="C24" s="2"/>
      <c r="D24" s="2"/>
      <c r="E24" s="2"/>
      <c r="F24" s="5">
        <f>Budget!F32</f>
        <v>50</v>
      </c>
      <c r="G24" s="5">
        <f>Budget!G32</f>
        <v>50</v>
      </c>
      <c r="H24" s="5">
        <f>Budget!H32</f>
        <v>50</v>
      </c>
      <c r="I24" s="5">
        <f>Budget!I32</f>
        <v>50</v>
      </c>
      <c r="J24" s="5">
        <f>Budget!J32</f>
        <v>50</v>
      </c>
      <c r="K24" s="5">
        <f>Budget!K32</f>
        <v>50</v>
      </c>
      <c r="L24" s="5">
        <f>Budget!L32</f>
        <v>50</v>
      </c>
      <c r="M24" s="5">
        <f>Budget!M32</f>
        <v>50</v>
      </c>
      <c r="O24" s="5">
        <f>Budget!P32</f>
        <v>50</v>
      </c>
      <c r="P24" s="5">
        <f>Budget!Q32</f>
        <v>50</v>
      </c>
      <c r="Q24" s="5">
        <f>Budget!R32</f>
        <v>50</v>
      </c>
      <c r="R24" s="5">
        <f>Budget!S32</f>
        <v>50</v>
      </c>
      <c r="S24" s="5">
        <f>Budget!T32</f>
        <v>50</v>
      </c>
      <c r="T24" s="5">
        <f>Budget!U32</f>
        <v>50</v>
      </c>
      <c r="U24" s="5">
        <f>Budget!V32</f>
        <v>50</v>
      </c>
      <c r="V24" s="5">
        <f>Budget!W32</f>
        <v>50</v>
      </c>
      <c r="W24" s="5">
        <f>Budget!X32</f>
        <v>50</v>
      </c>
      <c r="X24" s="5">
        <f>Budget!Y32</f>
        <v>50</v>
      </c>
      <c r="Y24" s="5">
        <f>Budget!Z32</f>
        <v>50</v>
      </c>
      <c r="Z24" s="5">
        <f>Budget!AA32</f>
        <v>50</v>
      </c>
      <c r="AB24" s="5">
        <f>Budget!AD32</f>
        <v>50</v>
      </c>
      <c r="AC24" s="5">
        <f>Budget!AE32</f>
        <v>50</v>
      </c>
      <c r="AD24" s="5">
        <f>Budget!AF32</f>
        <v>50</v>
      </c>
      <c r="AE24" s="5">
        <f>Budget!AG32</f>
        <v>50</v>
      </c>
      <c r="AF24" s="5">
        <f>Budget!AH32</f>
        <v>50</v>
      </c>
      <c r="AG24" s="5">
        <f>Budget!AI32</f>
        <v>50</v>
      </c>
      <c r="AH24" s="5">
        <f>Budget!AJ32</f>
        <v>50</v>
      </c>
      <c r="AI24" s="5">
        <f>Budget!AK32</f>
        <v>50</v>
      </c>
      <c r="AJ24" s="5">
        <f>Budget!AL32</f>
        <v>50</v>
      </c>
      <c r="AK24" s="5">
        <f>Budget!AM32</f>
        <v>50</v>
      </c>
      <c r="AL24" s="5">
        <f>Budget!AN32</f>
        <v>50</v>
      </c>
      <c r="AM24" s="5">
        <f>Budget!AO32</f>
        <v>50</v>
      </c>
    </row>
    <row r="25" spans="1:39" x14ac:dyDescent="0.2">
      <c r="A25" s="5" t="s">
        <v>33</v>
      </c>
      <c r="B25" s="5">
        <f>Budget!B33*1.2</f>
        <v>60</v>
      </c>
      <c r="C25" s="5">
        <f>Budget!C33*1.2</f>
        <v>60</v>
      </c>
      <c r="D25" s="5">
        <f>Budget!D33*1.2</f>
        <v>60</v>
      </c>
      <c r="E25" s="5">
        <f>Budget!E33*1.2</f>
        <v>60</v>
      </c>
      <c r="F25" s="5">
        <f>Budget!F33*1.2</f>
        <v>60</v>
      </c>
      <c r="G25" s="5">
        <f>Budget!G33*1.2</f>
        <v>60</v>
      </c>
      <c r="H25" s="5">
        <f>Budget!H33*1.2</f>
        <v>60</v>
      </c>
      <c r="I25" s="5">
        <f>Budget!I33*1.2</f>
        <v>60</v>
      </c>
      <c r="J25" s="5">
        <f>Budget!J33*1.2</f>
        <v>60</v>
      </c>
      <c r="K25" s="5">
        <f>Budget!K33*1.2</f>
        <v>60</v>
      </c>
      <c r="L25" s="5">
        <f>Budget!L33*1.2</f>
        <v>60</v>
      </c>
      <c r="M25" s="5">
        <f>Budget!M33*1.2</f>
        <v>60</v>
      </c>
      <c r="O25" s="2">
        <f>Budget!P33*1.2</f>
        <v>60</v>
      </c>
      <c r="P25" s="2">
        <f>Budget!Q33*1.2</f>
        <v>60</v>
      </c>
      <c r="Q25" s="2">
        <f>Budget!R33*1.2</f>
        <v>60</v>
      </c>
      <c r="R25" s="2">
        <f>Budget!S33*1.2</f>
        <v>60</v>
      </c>
      <c r="S25" s="2">
        <f>Budget!T33*1.2</f>
        <v>60</v>
      </c>
      <c r="T25" s="2">
        <f>Budget!U33*1.2</f>
        <v>60</v>
      </c>
      <c r="U25" s="2">
        <f>Budget!V33*1.2</f>
        <v>60</v>
      </c>
      <c r="V25" s="2">
        <f>Budget!W33*1.2</f>
        <v>60</v>
      </c>
      <c r="W25" s="2">
        <f>Budget!X33*1.2</f>
        <v>60</v>
      </c>
      <c r="X25" s="2">
        <f>Budget!Y33*1.2</f>
        <v>60</v>
      </c>
      <c r="Y25" s="2">
        <f>Budget!Z33*1.2</f>
        <v>60</v>
      </c>
      <c r="Z25" s="2">
        <f>Budget!AA33*1.2</f>
        <v>60</v>
      </c>
      <c r="AB25" s="2">
        <f>Budget!AD33*1.2</f>
        <v>60</v>
      </c>
      <c r="AC25" s="2">
        <f>Budget!AE33*1.2</f>
        <v>60</v>
      </c>
      <c r="AD25" s="2">
        <f>Budget!AF33*1.2</f>
        <v>60</v>
      </c>
      <c r="AE25" s="2">
        <f>Budget!AG33*1.2</f>
        <v>60</v>
      </c>
      <c r="AF25" s="2">
        <f>Budget!AH33*1.2</f>
        <v>60</v>
      </c>
      <c r="AG25" s="2">
        <f>Budget!AI33*1.2</f>
        <v>60</v>
      </c>
      <c r="AH25" s="2">
        <f>Budget!AJ33*1.2</f>
        <v>60</v>
      </c>
      <c r="AI25" s="2">
        <f>Budget!AK33*1.2</f>
        <v>60</v>
      </c>
      <c r="AJ25" s="2">
        <f>Budget!AL33*1.2</f>
        <v>60</v>
      </c>
      <c r="AK25" s="2">
        <f>Budget!AM33*1.2</f>
        <v>60</v>
      </c>
      <c r="AL25" s="2">
        <f>Budget!AN33*1.2</f>
        <v>60</v>
      </c>
      <c r="AM25" s="2">
        <f>Budget!AO33*1.2</f>
        <v>60</v>
      </c>
    </row>
    <row r="26" spans="1:39" x14ac:dyDescent="0.2">
      <c r="A26" s="5" t="s">
        <v>34</v>
      </c>
      <c r="B26" s="5">
        <f>Budget!B34*1.2</f>
        <v>50.4</v>
      </c>
      <c r="C26" s="5">
        <f>Budget!C34*1.2</f>
        <v>50.4</v>
      </c>
      <c r="D26" s="5">
        <f>Budget!D34*1.2</f>
        <v>50.4</v>
      </c>
      <c r="E26" s="5">
        <f>Budget!E34*1.2</f>
        <v>50.4</v>
      </c>
      <c r="F26" s="5">
        <f>Budget!F34*1.2</f>
        <v>50.4</v>
      </c>
      <c r="G26" s="5">
        <f>Budget!G34*1.2</f>
        <v>50.4</v>
      </c>
      <c r="H26" s="5">
        <f>Budget!H34*1.2</f>
        <v>50.4</v>
      </c>
      <c r="I26" s="5">
        <f>Budget!I34*1.2</f>
        <v>50.4</v>
      </c>
      <c r="J26" s="5">
        <f>Budget!J34*1.2</f>
        <v>50.4</v>
      </c>
      <c r="K26" s="5">
        <f>Budget!K34*1.2</f>
        <v>50.4</v>
      </c>
      <c r="L26" s="5">
        <f>Budget!L34*1.2</f>
        <v>50.4</v>
      </c>
      <c r="M26" s="5">
        <f>Budget!M34*1.2</f>
        <v>50.4</v>
      </c>
      <c r="O26" s="2">
        <f>Budget!P34*1.2</f>
        <v>50.4</v>
      </c>
      <c r="P26" s="2">
        <f>Budget!Q34*1.2</f>
        <v>50.4</v>
      </c>
      <c r="Q26" s="2">
        <f>Budget!R34*1.2</f>
        <v>50.4</v>
      </c>
      <c r="R26" s="2">
        <f>Budget!S34*1.2</f>
        <v>50.4</v>
      </c>
      <c r="S26" s="2">
        <f>Budget!T34*1.2</f>
        <v>50.4</v>
      </c>
      <c r="T26" s="2">
        <f>Budget!U34*1.2</f>
        <v>50.4</v>
      </c>
      <c r="U26" s="2">
        <f>Budget!V34*1.2</f>
        <v>50.4</v>
      </c>
      <c r="V26" s="2">
        <f>Budget!W34*1.2</f>
        <v>50.4</v>
      </c>
      <c r="W26" s="2">
        <f>Budget!X34*1.2</f>
        <v>50.4</v>
      </c>
      <c r="X26" s="2">
        <f>Budget!Y34*1.2</f>
        <v>50.4</v>
      </c>
      <c r="Y26" s="2">
        <f>Budget!Z34*1.2</f>
        <v>50.4</v>
      </c>
      <c r="Z26" s="2">
        <f>Budget!AA34*1.2</f>
        <v>50.4</v>
      </c>
      <c r="AB26" s="2">
        <f>Budget!AD34*1.2</f>
        <v>50.4</v>
      </c>
      <c r="AC26" s="2">
        <f>Budget!AE34*1.2</f>
        <v>50.4</v>
      </c>
      <c r="AD26" s="2">
        <f>Budget!AF34*1.2</f>
        <v>50.4</v>
      </c>
      <c r="AE26" s="2">
        <f>Budget!AG34*1.2</f>
        <v>50.4</v>
      </c>
      <c r="AF26" s="2">
        <f>Budget!AH34*1.2</f>
        <v>50.4</v>
      </c>
      <c r="AG26" s="2">
        <f>Budget!AI34*1.2</f>
        <v>50.4</v>
      </c>
      <c r="AH26" s="2">
        <f>Budget!AJ34*1.2</f>
        <v>50.4</v>
      </c>
      <c r="AI26" s="2">
        <f>Budget!AK34*1.2</f>
        <v>50.4</v>
      </c>
      <c r="AJ26" s="2">
        <f>Budget!AL34*1.2</f>
        <v>50.4</v>
      </c>
      <c r="AK26" s="2">
        <f>Budget!AM34*1.2</f>
        <v>50.4</v>
      </c>
      <c r="AL26" s="2">
        <f>Budget!AN34*1.2</f>
        <v>50.4</v>
      </c>
      <c r="AM26" s="2">
        <f>Budget!AO34*1.2</f>
        <v>50.4</v>
      </c>
    </row>
    <row r="27" spans="1:39" x14ac:dyDescent="0.2">
      <c r="A27" s="5" t="s">
        <v>35</v>
      </c>
      <c r="B27" s="16">
        <f>Budget!B35*1.2</f>
        <v>315.89999999999998</v>
      </c>
      <c r="C27" s="16">
        <f>Budget!C35*1.2</f>
        <v>315.89999999999998</v>
      </c>
      <c r="D27" s="16">
        <f>Budget!D35*1.2</f>
        <v>315.89999999999998</v>
      </c>
      <c r="E27" s="16">
        <f>Budget!E35*1.2</f>
        <v>315.89999999999998</v>
      </c>
      <c r="F27" s="16">
        <f>Budget!F35*1.2</f>
        <v>315.89999999999998</v>
      </c>
      <c r="G27" s="16">
        <f>Budget!G35*1.2</f>
        <v>315.89999999999998</v>
      </c>
      <c r="H27" s="16">
        <f>Budget!H35*1.2</f>
        <v>315.89999999999998</v>
      </c>
      <c r="I27" s="16">
        <f>Budget!I35*1.2</f>
        <v>315.89999999999998</v>
      </c>
      <c r="J27" s="16">
        <f>Budget!J35*1.2</f>
        <v>315.89999999999998</v>
      </c>
      <c r="K27" s="16">
        <f>Budget!K35*1.2</f>
        <v>315.89999999999998</v>
      </c>
      <c r="L27" s="16">
        <f>Budget!L35*1.2</f>
        <v>315.89999999999998</v>
      </c>
      <c r="M27" s="16">
        <f>Budget!M35*1.2</f>
        <v>315.89999999999998</v>
      </c>
      <c r="O27" s="2">
        <f>Budget!M35*1.2</f>
        <v>315.89999999999998</v>
      </c>
      <c r="P27" s="2">
        <f>Budget!P35*1.2</f>
        <v>315.59999999999997</v>
      </c>
      <c r="Q27" s="2">
        <f>Budget!Q35*1.2</f>
        <v>315.59999999999997</v>
      </c>
      <c r="R27" s="2">
        <f>Budget!R35*1.2</f>
        <v>315.59999999999997</v>
      </c>
      <c r="S27" s="2">
        <f>Budget!S35*1.2</f>
        <v>315.59999999999997</v>
      </c>
      <c r="T27" s="2">
        <f>Budget!T35*1.2</f>
        <v>315.59999999999997</v>
      </c>
      <c r="U27" s="2">
        <f>Budget!U35*1.2</f>
        <v>315.59999999999997</v>
      </c>
      <c r="V27" s="2">
        <f>Budget!V35*1.2</f>
        <v>315.59999999999997</v>
      </c>
      <c r="W27" s="2">
        <f>Budget!W35*1.2</f>
        <v>315.59999999999997</v>
      </c>
      <c r="X27" s="2">
        <f>Budget!X35*1.2</f>
        <v>315.59999999999997</v>
      </c>
      <c r="Y27" s="2">
        <f>Budget!Y35*1.2</f>
        <v>315.59999999999997</v>
      </c>
      <c r="Z27" s="2">
        <f>Budget!Z35*1.2</f>
        <v>315.59999999999997</v>
      </c>
      <c r="AB27" s="2">
        <f>Budget!AD35*1.2</f>
        <v>315.59999999999997</v>
      </c>
      <c r="AC27" s="2">
        <f>Budget!AE35*1.2</f>
        <v>315.59999999999997</v>
      </c>
      <c r="AD27" s="2">
        <f>Budget!AF35*1.2</f>
        <v>315.59999999999997</v>
      </c>
      <c r="AE27" s="2">
        <f>Budget!AG35*1.2</f>
        <v>315.59999999999997</v>
      </c>
      <c r="AF27" s="2">
        <f>Budget!AH35*1.2</f>
        <v>315.59999999999997</v>
      </c>
      <c r="AG27" s="2">
        <f>Budget!AI35*1.2</f>
        <v>315.59999999999997</v>
      </c>
      <c r="AH27" s="2">
        <f>Budget!AJ35*1.2</f>
        <v>315.59999999999997</v>
      </c>
      <c r="AI27" s="2">
        <f>Budget!AK35*1.2</f>
        <v>315.59999999999997</v>
      </c>
      <c r="AJ27" s="2">
        <f>Budget!AL35*1.2</f>
        <v>315.59999999999997</v>
      </c>
      <c r="AK27" s="2">
        <f>Budget!AM35*1.2</f>
        <v>315.59999999999997</v>
      </c>
      <c r="AL27" s="2">
        <f>Budget!AN35*1.2</f>
        <v>315.59999999999997</v>
      </c>
      <c r="AM27" s="2">
        <f>Budget!AO35*1.2</f>
        <v>315.59999999999997</v>
      </c>
    </row>
    <row r="28" spans="1:39" x14ac:dyDescent="0.2">
      <c r="A28" s="5" t="s">
        <v>78</v>
      </c>
      <c r="B28" s="2"/>
      <c r="C28" s="5">
        <f>8375*1.2</f>
        <v>10050</v>
      </c>
      <c r="D28" s="5">
        <f>16750*1.2</f>
        <v>20100</v>
      </c>
      <c r="E28" s="5">
        <f t="shared" ref="E28:F28" si="3">16750*1.2</f>
        <v>20100</v>
      </c>
      <c r="F28" s="5">
        <f t="shared" si="3"/>
        <v>20100</v>
      </c>
      <c r="G28" s="5">
        <f>8375*1.2</f>
        <v>10050</v>
      </c>
      <c r="H28" s="2"/>
      <c r="I28" s="2"/>
      <c r="J28" s="2"/>
      <c r="K28" s="2"/>
      <c r="L28" s="2"/>
      <c r="M28" s="2"/>
      <c r="O28" s="2"/>
      <c r="P28" s="2"/>
      <c r="Q28" s="2"/>
      <c r="R28" s="2"/>
      <c r="S28" s="2">
        <f>5000*1.2</f>
        <v>6000</v>
      </c>
      <c r="T28" s="2">
        <f>5000*1.2</f>
        <v>6000</v>
      </c>
      <c r="U28" s="2">
        <f>10000*1.2</f>
        <v>12000</v>
      </c>
      <c r="V28" s="2">
        <f>8000*1.2</f>
        <v>9600</v>
      </c>
      <c r="W28" s="2">
        <f>2000*1.2</f>
        <v>2400</v>
      </c>
      <c r="X28" s="2"/>
      <c r="Y28" s="2"/>
      <c r="Z28" s="2"/>
      <c r="AB28" s="2"/>
      <c r="AC28" s="2">
        <f>10000*1.2</f>
        <v>12000</v>
      </c>
      <c r="AD28" s="2">
        <f>10000*1.2</f>
        <v>12000</v>
      </c>
      <c r="AE28" s="2">
        <f>10000*1.2</f>
        <v>12000</v>
      </c>
      <c r="AF28" s="2"/>
      <c r="AG28" s="2"/>
      <c r="AH28" s="2"/>
      <c r="AI28" s="2"/>
      <c r="AJ28" s="2"/>
      <c r="AK28" s="2"/>
      <c r="AL28" s="2"/>
      <c r="AM28" s="2"/>
    </row>
    <row r="29" spans="1:39" x14ac:dyDescent="0.2">
      <c r="A29" s="5" t="s">
        <v>85</v>
      </c>
      <c r="B29" s="5">
        <f>Budget!B37</f>
        <v>1830</v>
      </c>
      <c r="C29" s="5">
        <f>Budget!C37</f>
        <v>1830</v>
      </c>
      <c r="D29" s="5">
        <f>Budget!D37</f>
        <v>1830</v>
      </c>
      <c r="E29" s="5">
        <f>Budget!E37</f>
        <v>1830</v>
      </c>
      <c r="F29" s="5">
        <f>Budget!F37</f>
        <v>1830</v>
      </c>
      <c r="G29" s="5">
        <f>Budget!G37</f>
        <v>1830</v>
      </c>
      <c r="H29" s="5">
        <f>Budget!H37</f>
        <v>1830</v>
      </c>
      <c r="I29" s="5">
        <f>Budget!I37</f>
        <v>1830</v>
      </c>
      <c r="J29" s="5">
        <f>Budget!J37</f>
        <v>1830</v>
      </c>
      <c r="K29" s="5">
        <f>Budget!K37</f>
        <v>1830</v>
      </c>
      <c r="L29" s="5">
        <f>Budget!L37</f>
        <v>1830</v>
      </c>
      <c r="M29" s="5">
        <f>Budget!M37</f>
        <v>1830</v>
      </c>
      <c r="O29" s="5">
        <f>Budget!P37</f>
        <v>1830</v>
      </c>
      <c r="P29" s="5">
        <f>Budget!Q37</f>
        <v>1830</v>
      </c>
      <c r="Q29" s="5">
        <f>Budget!R37</f>
        <v>1830</v>
      </c>
      <c r="R29" s="5">
        <f>Budget!S37</f>
        <v>1830</v>
      </c>
      <c r="S29" s="5">
        <f>Budget!T37</f>
        <v>1830</v>
      </c>
      <c r="T29" s="5">
        <f>Budget!U37</f>
        <v>1830</v>
      </c>
      <c r="U29" s="5">
        <f>Budget!V37</f>
        <v>1830</v>
      </c>
      <c r="V29" s="5">
        <f>Budget!W37</f>
        <v>1830</v>
      </c>
      <c r="W29" s="5">
        <f>Budget!X37</f>
        <v>2500</v>
      </c>
      <c r="X29" s="5">
        <f>Budget!Y37</f>
        <v>2500</v>
      </c>
      <c r="Y29" s="5">
        <f>Budget!Z37</f>
        <v>2500</v>
      </c>
      <c r="Z29" s="5">
        <f>Budget!AA37</f>
        <v>2500</v>
      </c>
      <c r="AB29" s="5">
        <f>Budget!AD37</f>
        <v>3500</v>
      </c>
      <c r="AC29" s="5">
        <f>Budget!AE37</f>
        <v>3500</v>
      </c>
      <c r="AD29" s="5">
        <f>Budget!AF37</f>
        <v>3500</v>
      </c>
      <c r="AE29" s="5">
        <f>Budget!AG37</f>
        <v>3500</v>
      </c>
      <c r="AF29" s="5">
        <f>Budget!AH37</f>
        <v>3500</v>
      </c>
      <c r="AG29" s="5">
        <f>Budget!AI37</f>
        <v>3500</v>
      </c>
      <c r="AH29" s="5">
        <f>Budget!AJ37</f>
        <v>3500</v>
      </c>
      <c r="AI29" s="5">
        <f>Budget!AK37</f>
        <v>5000</v>
      </c>
      <c r="AJ29" s="5">
        <f>Budget!AL37</f>
        <v>5000</v>
      </c>
      <c r="AK29" s="5">
        <f>Budget!AM37</f>
        <v>5000</v>
      </c>
      <c r="AL29" s="5">
        <f>Budget!AN37</f>
        <v>5000</v>
      </c>
      <c r="AM29" s="5">
        <f>Budget!AO37</f>
        <v>5000</v>
      </c>
    </row>
    <row r="30" spans="1:39" x14ac:dyDescent="0.2">
      <c r="A30" s="5" t="s">
        <v>36</v>
      </c>
      <c r="B30" s="2"/>
      <c r="C30" s="2"/>
      <c r="D30" s="2"/>
      <c r="E30" s="5">
        <f>Budget!E38*1.2</f>
        <v>60</v>
      </c>
      <c r="F30" s="5">
        <f>Budget!F38*1.2</f>
        <v>60</v>
      </c>
      <c r="G30" s="5">
        <f>Budget!G38*1.2</f>
        <v>60</v>
      </c>
      <c r="H30" s="5">
        <f>Budget!H38*1.2</f>
        <v>60</v>
      </c>
      <c r="I30" s="5">
        <f>Budget!I38*1.2</f>
        <v>60</v>
      </c>
      <c r="J30" s="5">
        <f>Budget!J38*1.2</f>
        <v>60</v>
      </c>
      <c r="K30" s="5">
        <f>Budget!K38*1.2</f>
        <v>60</v>
      </c>
      <c r="L30" s="5">
        <f>Budget!L38*1.2</f>
        <v>60</v>
      </c>
      <c r="M30" s="5">
        <f>Budget!M38*1.2</f>
        <v>60</v>
      </c>
      <c r="O30" s="2">
        <f>Budget!P38*1.2</f>
        <v>60</v>
      </c>
      <c r="P30" s="2">
        <f>Budget!Q38*1.2</f>
        <v>60</v>
      </c>
      <c r="Q30" s="2">
        <f>Budget!R38*1.2</f>
        <v>60</v>
      </c>
      <c r="R30" s="2">
        <f>Budget!S38*1.2</f>
        <v>60</v>
      </c>
      <c r="S30" s="2">
        <f>Budget!T38*1.2</f>
        <v>60</v>
      </c>
      <c r="T30" s="2">
        <f>Budget!U38*1.2</f>
        <v>60</v>
      </c>
      <c r="U30" s="2">
        <f>Budget!V38*1.2</f>
        <v>60</v>
      </c>
      <c r="V30" s="2">
        <f>Budget!W38*1.2</f>
        <v>60</v>
      </c>
      <c r="W30" s="2">
        <f>Budget!X38*1.2</f>
        <v>60</v>
      </c>
      <c r="X30" s="2">
        <f>Budget!Y38*1.2</f>
        <v>60</v>
      </c>
      <c r="Y30" s="2">
        <f>Budget!Z38*1.2</f>
        <v>60</v>
      </c>
      <c r="Z30" s="2">
        <f>Budget!AA38*1.2</f>
        <v>60</v>
      </c>
      <c r="AB30" s="2">
        <f>Budget!AD38*1.2</f>
        <v>60</v>
      </c>
      <c r="AC30" s="2">
        <f>Budget!AE38*1.2</f>
        <v>60</v>
      </c>
      <c r="AD30" s="2">
        <f>Budget!AF38*1.2</f>
        <v>60</v>
      </c>
      <c r="AE30" s="2">
        <f>Budget!AG38*1.2</f>
        <v>60</v>
      </c>
      <c r="AF30" s="2">
        <f>Budget!AH38*1.2</f>
        <v>60</v>
      </c>
      <c r="AG30" s="2">
        <f>Budget!AI38*1.2</f>
        <v>60</v>
      </c>
      <c r="AH30" s="2">
        <f>Budget!AJ38*1.2</f>
        <v>60</v>
      </c>
      <c r="AI30" s="2">
        <f>Budget!AK38*1.2</f>
        <v>60</v>
      </c>
      <c r="AJ30" s="2">
        <f>Budget!AL38*1.2</f>
        <v>60</v>
      </c>
      <c r="AK30" s="2">
        <f>Budget!AM38*1.2</f>
        <v>60</v>
      </c>
      <c r="AL30" s="2">
        <f>Budget!AN38*1.2</f>
        <v>60</v>
      </c>
      <c r="AM30" s="2">
        <f>Budget!AO38*1.2</f>
        <v>60</v>
      </c>
    </row>
    <row r="31" spans="1:39" x14ac:dyDescent="0.2">
      <c r="A31" s="5" t="s">
        <v>37</v>
      </c>
      <c r="B31" s="2"/>
      <c r="C31" s="2"/>
      <c r="D31" s="2"/>
      <c r="E31" s="5">
        <f>Budget!E39*1.2</f>
        <v>22.8</v>
      </c>
      <c r="F31" s="5">
        <f>Budget!F39*1.2</f>
        <v>22.8</v>
      </c>
      <c r="G31" s="5">
        <f>Budget!G39*1.2</f>
        <v>22.8</v>
      </c>
      <c r="H31" s="5">
        <f>Budget!H39*1.2</f>
        <v>22.8</v>
      </c>
      <c r="I31" s="5">
        <f>Budget!I39*1.2</f>
        <v>22.8</v>
      </c>
      <c r="J31" s="5">
        <f>Budget!J39*1.2</f>
        <v>22.8</v>
      </c>
      <c r="K31" s="5">
        <f>Budget!K39*1.2</f>
        <v>22.8</v>
      </c>
      <c r="L31" s="5">
        <f>Budget!L39*1.2</f>
        <v>22.8</v>
      </c>
      <c r="M31" s="5">
        <f>Budget!M39*1.2</f>
        <v>22.8</v>
      </c>
      <c r="O31" s="2">
        <f>Budget!P39*1.2</f>
        <v>22.8</v>
      </c>
      <c r="P31" s="2">
        <f>Budget!Q39*1.2</f>
        <v>22.8</v>
      </c>
      <c r="Q31" s="2">
        <f>Budget!R39*1.2</f>
        <v>22.8</v>
      </c>
      <c r="R31" s="2">
        <f>Budget!S39*1.2</f>
        <v>22.8</v>
      </c>
      <c r="S31" s="2">
        <f>Budget!T39*1.2</f>
        <v>22.8</v>
      </c>
      <c r="T31" s="2">
        <f>Budget!U39*1.2</f>
        <v>22.8</v>
      </c>
      <c r="U31" s="2">
        <f>Budget!V39*1.2</f>
        <v>22.8</v>
      </c>
      <c r="V31" s="2">
        <f>Budget!W39*1.2</f>
        <v>22.8</v>
      </c>
      <c r="W31" s="2">
        <f>Budget!X39*1.2</f>
        <v>22.8</v>
      </c>
      <c r="X31" s="2">
        <f>Budget!Y39*1.2</f>
        <v>22.8</v>
      </c>
      <c r="Y31" s="2">
        <f>Budget!Z39*1.2</f>
        <v>22.8</v>
      </c>
      <c r="Z31" s="2">
        <f>Budget!AA39*1.2</f>
        <v>22.8</v>
      </c>
      <c r="AB31" s="2">
        <f>Budget!AD39*1.2</f>
        <v>22.8</v>
      </c>
      <c r="AC31" s="2">
        <f>Budget!AE39*1.2</f>
        <v>22.8</v>
      </c>
      <c r="AD31" s="2">
        <f>Budget!AF39*1.2</f>
        <v>22.8</v>
      </c>
      <c r="AE31" s="2">
        <f>Budget!AG39*1.2</f>
        <v>22.8</v>
      </c>
      <c r="AF31" s="2">
        <f>Budget!AH39*1.2</f>
        <v>22.8</v>
      </c>
      <c r="AG31" s="2">
        <f>Budget!AI39*1.2</f>
        <v>22.8</v>
      </c>
      <c r="AH31" s="2">
        <f>Budget!AJ39*1.2</f>
        <v>22.8</v>
      </c>
      <c r="AI31" s="2">
        <f>Budget!AK39*1.2</f>
        <v>22.8</v>
      </c>
      <c r="AJ31" s="2">
        <f>Budget!AL39*1.2</f>
        <v>22.8</v>
      </c>
      <c r="AK31" s="2">
        <f>Budget!AM39*1.2</f>
        <v>22.8</v>
      </c>
      <c r="AL31" s="2">
        <f>Budget!AN39*1.2</f>
        <v>22.8</v>
      </c>
      <c r="AM31" s="2">
        <f>Budget!AO39*1.2</f>
        <v>22.8</v>
      </c>
    </row>
    <row r="32" spans="1:39" x14ac:dyDescent="0.2">
      <c r="A32" s="5" t="s">
        <v>38</v>
      </c>
      <c r="B32" s="2"/>
      <c r="C32" s="2"/>
      <c r="D32" s="2"/>
      <c r="E32" s="5">
        <f>Budget!E40*1.2</f>
        <v>480</v>
      </c>
      <c r="F32" s="5">
        <f>Budget!F40*1.2</f>
        <v>480</v>
      </c>
      <c r="G32" s="5">
        <f>Budget!G40*1.2</f>
        <v>480</v>
      </c>
      <c r="H32" s="5">
        <f>Budget!H40*1.2</f>
        <v>480</v>
      </c>
      <c r="I32" s="5">
        <f>Budget!I40*1.2</f>
        <v>480</v>
      </c>
      <c r="J32" s="5">
        <f>Budget!J40*1.2</f>
        <v>480</v>
      </c>
      <c r="K32" s="5">
        <f>Budget!K40*1.2</f>
        <v>480</v>
      </c>
      <c r="L32" s="5">
        <f>Budget!L40*1.2</f>
        <v>480</v>
      </c>
      <c r="M32" s="5">
        <f>Budget!M40*1.2</f>
        <v>480</v>
      </c>
      <c r="O32" s="2">
        <f>Budget!P40*1.2</f>
        <v>480</v>
      </c>
      <c r="P32" s="2">
        <f>Budget!Q40*1.2</f>
        <v>480</v>
      </c>
      <c r="Q32" s="2">
        <f>Budget!R40*1.2</f>
        <v>480</v>
      </c>
      <c r="R32" s="2">
        <f>Budget!S40*1.2</f>
        <v>480</v>
      </c>
      <c r="S32" s="2">
        <f>Budget!T40*1.2</f>
        <v>480</v>
      </c>
      <c r="T32" s="2">
        <f>Budget!U40*1.2</f>
        <v>480</v>
      </c>
      <c r="U32" s="2">
        <f>Budget!V40*1.2</f>
        <v>480</v>
      </c>
      <c r="V32" s="2">
        <f>Budget!W40*1.2</f>
        <v>480</v>
      </c>
      <c r="W32" s="2">
        <f>Budget!X40*1.2</f>
        <v>480</v>
      </c>
      <c r="X32" s="2">
        <f>Budget!Y40*1.2</f>
        <v>480</v>
      </c>
      <c r="Y32" s="2">
        <f>Budget!Z40*1.2</f>
        <v>480</v>
      </c>
      <c r="Z32" s="2">
        <f>Budget!AA40*1.2</f>
        <v>480</v>
      </c>
      <c r="AB32" s="2">
        <f>Budget!AD40*1.2</f>
        <v>480</v>
      </c>
      <c r="AC32" s="2">
        <f>Budget!AE40*1.2</f>
        <v>480</v>
      </c>
      <c r="AD32" s="2">
        <f>Budget!AF40*1.2</f>
        <v>480</v>
      </c>
      <c r="AE32" s="2">
        <f>Budget!AG40*1.2</f>
        <v>480</v>
      </c>
      <c r="AF32" s="2">
        <f>Budget!AH40*1.2</f>
        <v>480</v>
      </c>
      <c r="AG32" s="2">
        <f>Budget!AI40*1.2</f>
        <v>480</v>
      </c>
      <c r="AH32" s="2">
        <f>Budget!AJ40*1.2</f>
        <v>480</v>
      </c>
      <c r="AI32" s="2">
        <f>Budget!AK40*1.2</f>
        <v>480</v>
      </c>
      <c r="AJ32" s="2">
        <f>Budget!AL40*1.2</f>
        <v>480</v>
      </c>
      <c r="AK32" s="2">
        <f>Budget!AM40*1.2</f>
        <v>480</v>
      </c>
      <c r="AL32" s="2">
        <f>Budget!AN40*1.2</f>
        <v>480</v>
      </c>
      <c r="AM32" s="2">
        <f>Budget!AO40*1.2</f>
        <v>480</v>
      </c>
    </row>
    <row r="33" spans="1:39" x14ac:dyDescent="0.2">
      <c r="A33" s="5" t="s">
        <v>110</v>
      </c>
      <c r="B33" s="2"/>
      <c r="C33" s="2"/>
      <c r="D33" s="2">
        <v>1175</v>
      </c>
      <c r="E33" s="2">
        <v>1175</v>
      </c>
      <c r="F33" s="2">
        <v>1175</v>
      </c>
      <c r="G33" s="2">
        <v>1175</v>
      </c>
      <c r="H33" s="2">
        <v>1175</v>
      </c>
      <c r="I33" s="2">
        <v>1175</v>
      </c>
      <c r="J33" s="2">
        <v>1175</v>
      </c>
      <c r="K33" s="2">
        <v>1175</v>
      </c>
      <c r="L33" s="2">
        <v>1175</v>
      </c>
      <c r="M33" s="2">
        <v>1175</v>
      </c>
      <c r="O33" s="2">
        <v>1175</v>
      </c>
      <c r="P33" s="2">
        <v>1175</v>
      </c>
      <c r="Q33" s="2">
        <v>1175</v>
      </c>
      <c r="R33" s="2">
        <v>1175</v>
      </c>
      <c r="S33" s="2">
        <v>1175</v>
      </c>
      <c r="T33" s="2">
        <v>1175</v>
      </c>
      <c r="U33" s="2">
        <v>1175</v>
      </c>
      <c r="V33" s="2">
        <v>1175</v>
      </c>
      <c r="W33" s="2">
        <v>1175</v>
      </c>
      <c r="X33" s="2">
        <v>1175</v>
      </c>
      <c r="Y33" s="2">
        <v>1175</v>
      </c>
      <c r="Z33" s="2">
        <v>1175</v>
      </c>
      <c r="AB33" s="2">
        <v>1175</v>
      </c>
      <c r="AC33" s="2">
        <v>1175</v>
      </c>
      <c r="AD33" s="2">
        <v>1175</v>
      </c>
      <c r="AE33" s="2">
        <v>1175</v>
      </c>
      <c r="AF33" s="2">
        <v>1175</v>
      </c>
      <c r="AG33" s="2">
        <v>1175</v>
      </c>
      <c r="AH33" s="2">
        <v>1175</v>
      </c>
      <c r="AI33" s="2">
        <v>1175</v>
      </c>
      <c r="AJ33" s="2">
        <v>1175</v>
      </c>
      <c r="AK33" s="2">
        <v>1175</v>
      </c>
      <c r="AL33" s="2">
        <v>1175</v>
      </c>
      <c r="AM33" s="2">
        <v>1175</v>
      </c>
    </row>
    <row r="34" spans="1:39" x14ac:dyDescent="0.2">
      <c r="B34" s="19">
        <f>SUM(B19:B33)</f>
        <v>6616.2999999999993</v>
      </c>
      <c r="C34" s="19">
        <f>SUM(C19:C33)</f>
        <v>16599.849999999999</v>
      </c>
      <c r="D34" s="19">
        <f>SUM(D19:D33)</f>
        <v>25814.85</v>
      </c>
      <c r="E34" s="19">
        <f t="shared" ref="E34:K34" si="4">SUM(E19:E33)</f>
        <v>24367.649999999998</v>
      </c>
      <c r="F34" s="19">
        <f t="shared" si="4"/>
        <v>27237.449054949695</v>
      </c>
      <c r="G34" s="19">
        <f t="shared" si="4"/>
        <v>17687.248109899389</v>
      </c>
      <c r="H34" s="19">
        <f t="shared" si="4"/>
        <v>10147.047164849082</v>
      </c>
      <c r="I34" s="19">
        <f t="shared" si="4"/>
        <v>12656.846219798776</v>
      </c>
      <c r="J34" s="19">
        <f t="shared" si="4"/>
        <v>13156.645274748469</v>
      </c>
      <c r="K34" s="19">
        <f t="shared" si="4"/>
        <v>13656.444329698164</v>
      </c>
      <c r="L34" s="19">
        <f>SUM(L19:L33)</f>
        <v>14252.243384647858</v>
      </c>
      <c r="M34" s="19">
        <f>SUM(M19:M33)</f>
        <v>14586.042439597553</v>
      </c>
      <c r="O34" s="19">
        <f>SUM(O19:O33)</f>
        <v>14762.491494547246</v>
      </c>
      <c r="P34" s="19">
        <f t="shared" ref="P34:Z34" si="5">SUM(P19:P33)</f>
        <v>15111.990549496943</v>
      </c>
      <c r="Q34" s="19">
        <f t="shared" si="5"/>
        <v>15461.789604446636</v>
      </c>
      <c r="R34" s="19">
        <f t="shared" si="5"/>
        <v>15811.58865939633</v>
      </c>
      <c r="S34" s="19">
        <f t="shared" si="5"/>
        <v>25014.624538163618</v>
      </c>
      <c r="T34" s="19">
        <f t="shared" si="5"/>
        <v>24317.660416930907</v>
      </c>
      <c r="U34" s="19">
        <f t="shared" si="5"/>
        <v>30820.696295698195</v>
      </c>
      <c r="V34" s="19">
        <f>SUM(V19:V33)</f>
        <v>27723.732174465487</v>
      </c>
      <c r="W34" s="19">
        <f t="shared" si="5"/>
        <v>22576.768053232772</v>
      </c>
      <c r="X34" s="19">
        <f t="shared" si="5"/>
        <v>23562.964718400075</v>
      </c>
      <c r="Y34" s="19">
        <f t="shared" si="5"/>
        <v>24646.607772920823</v>
      </c>
      <c r="Z34" s="19">
        <f t="shared" si="5"/>
        <v>25250.250827441567</v>
      </c>
      <c r="AB34" s="19">
        <f>SUM(AB19:AB33)</f>
        <v>27579.893881962314</v>
      </c>
      <c r="AC34" s="19">
        <f t="shared" ref="AC34:AK34" si="6">SUM(AC19:AC33)</f>
        <v>39957.536936483062</v>
      </c>
      <c r="AD34" s="19">
        <f t="shared" si="6"/>
        <v>38162.17999100381</v>
      </c>
      <c r="AE34" s="19">
        <f t="shared" si="6"/>
        <v>38766.823045524558</v>
      </c>
      <c r="AF34" s="19">
        <f t="shared" si="6"/>
        <v>27371.466100045298</v>
      </c>
      <c r="AG34" s="19">
        <f t="shared" si="6"/>
        <v>31500.11825077988</v>
      </c>
      <c r="AH34" s="19">
        <f>SUM(AH19:AH33)</f>
        <v>32155.064893177361</v>
      </c>
      <c r="AI34" s="19">
        <f t="shared" si="6"/>
        <v>35810.011535574842</v>
      </c>
      <c r="AJ34" s="19">
        <f t="shared" si="6"/>
        <v>36464.958177972308</v>
      </c>
      <c r="AK34" s="19">
        <f t="shared" si="6"/>
        <v>37119.904820369789</v>
      </c>
      <c r="AL34" s="19">
        <f t="shared" ref="AL34:AM34" si="7">SUM(AL19:AL33)</f>
        <v>37774.85146276727</v>
      </c>
      <c r="AM34" s="19">
        <f t="shared" si="7"/>
        <v>38429.798105164737</v>
      </c>
    </row>
    <row r="36" spans="1:39" x14ac:dyDescent="0.2">
      <c r="A36" s="26" t="s">
        <v>72</v>
      </c>
      <c r="B36" s="20">
        <f>B16-B34</f>
        <v>57943.7</v>
      </c>
      <c r="C36" s="20">
        <f>B36+C16-C34</f>
        <v>45903.85</v>
      </c>
      <c r="D36" s="20">
        <f>C36+D16-D34</f>
        <v>64649.000000000007</v>
      </c>
      <c r="E36" s="20">
        <f t="shared" ref="E36:M36" si="8">D36+E16-E34</f>
        <v>44841.350000000006</v>
      </c>
      <c r="F36" s="20">
        <f t="shared" si="8"/>
        <v>22583.659810989946</v>
      </c>
      <c r="G36" s="20">
        <f t="shared" si="8"/>
        <v>10995.527542869211</v>
      </c>
      <c r="H36" s="20">
        <f t="shared" si="8"/>
        <v>8402.7602883895124</v>
      </c>
      <c r="I36" s="20">
        <f t="shared" si="8"/>
        <v>4755.3580475508497</v>
      </c>
      <c r="J36" s="20">
        <f t="shared" si="8"/>
        <v>2063.3208203532195</v>
      </c>
      <c r="K36" s="20">
        <f t="shared" si="8"/>
        <v>326.64860679662161</v>
      </c>
      <c r="L36" s="20">
        <f t="shared" si="8"/>
        <v>-550.65859311894201</v>
      </c>
      <c r="M36" s="20">
        <f t="shared" si="8"/>
        <v>-306.60077939347138</v>
      </c>
      <c r="O36" s="20">
        <f>M36+O16-O34</f>
        <v>684.47748444949684</v>
      </c>
      <c r="P36" s="20">
        <f>O36+P16-P34</f>
        <v>2725.2529131415431</v>
      </c>
      <c r="Q36" s="20">
        <f t="shared" ref="Q36:Z36" si="9">P36+Q16-Q34</f>
        <v>5815.4255066826772</v>
      </c>
      <c r="R36" s="20">
        <f t="shared" si="9"/>
        <v>9954.9952650728919</v>
      </c>
      <c r="S36" s="20">
        <f t="shared" si="9"/>
        <v>6290.7253644945995</v>
      </c>
      <c r="T36" s="20">
        <f t="shared" si="9"/>
        <v>5335.5631002181653</v>
      </c>
      <c r="U36" s="20">
        <f t="shared" si="9"/>
        <v>-110.49152775639595</v>
      </c>
      <c r="V36" s="20">
        <f t="shared" si="9"/>
        <v>-447.43851942909896</v>
      </c>
      <c r="W36" s="20">
        <f t="shared" si="9"/>
        <v>6374.7221252000782</v>
      </c>
      <c r="X36" s="20">
        <f t="shared" si="9"/>
        <v>14222.829619731103</v>
      </c>
      <c r="Y36" s="20">
        <f t="shared" si="9"/>
        <v>28772.080720410577</v>
      </c>
      <c r="Z36" s="20">
        <f t="shared" si="9"/>
        <v>45132.260984652305</v>
      </c>
      <c r="AB36" s="20">
        <f>Z36+AB16-AB34</f>
        <v>61577.370412456265</v>
      </c>
      <c r="AC36" s="20">
        <f>AB36+AC16-AC34</f>
        <v>68059.409003822482</v>
      </c>
      <c r="AD36" s="20">
        <f t="shared" ref="AD36:AM36" si="10">AC36+AD16-AD34</f>
        <v>78751.376758750906</v>
      </c>
      <c r="AE36" s="20">
        <f t="shared" si="10"/>
        <v>91253.273677241581</v>
      </c>
      <c r="AF36" s="20">
        <f t="shared" si="10"/>
        <v>117565.09975929451</v>
      </c>
      <c r="AG36" s="20">
        <f t="shared" si="10"/>
        <v>142162.84590869583</v>
      </c>
      <c r="AH36" s="20">
        <f t="shared" si="10"/>
        <v>173016.25401863799</v>
      </c>
      <c r="AI36" s="20">
        <f t="shared" si="10"/>
        <v>202830.50205577258</v>
      </c>
      <c r="AJ36" s="20">
        <f t="shared" si="10"/>
        <v>234605.59002009965</v>
      </c>
      <c r="AK36" s="20">
        <f t="shared" si="10"/>
        <v>268341.5179116191</v>
      </c>
      <c r="AL36" s="20">
        <f t="shared" si="10"/>
        <v>304038.28573033097</v>
      </c>
      <c r="AM36" s="20">
        <f t="shared" si="10"/>
        <v>341695.89347623527</v>
      </c>
    </row>
    <row r="38" spans="1:39" x14ac:dyDescent="0.2">
      <c r="A38" s="19" t="s">
        <v>82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Generation du CA</vt:lpstr>
      <vt:lpstr>Budget</vt:lpstr>
      <vt:lpstr>Treso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Cornu</dc:creator>
  <cp:lastModifiedBy>Alain Cornu</cp:lastModifiedBy>
  <dcterms:created xsi:type="dcterms:W3CDTF">2024-05-08T14:03:56Z</dcterms:created>
  <dcterms:modified xsi:type="dcterms:W3CDTF">2024-07-03T11:44:56Z</dcterms:modified>
</cp:coreProperties>
</file>