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VSIMU\"/>
    </mc:Choice>
  </mc:AlternateContent>
  <xr:revisionPtr revIDLastSave="0" documentId="13_ncr:1_{B044C119-CD18-47F7-80E9-D01878CC0E31}" xr6:coauthVersionLast="36" xr6:coauthVersionMax="36" xr10:uidLastSave="{00000000-0000-0000-0000-000000000000}"/>
  <bookViews>
    <workbookView xWindow="0" yWindow="0" windowWidth="23040" windowHeight="8388" xr2:uid="{85D9B077-8B4D-4783-A19B-76FAC84F9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C37" i="1"/>
  <c r="D37" i="1"/>
  <c r="E37" i="1"/>
  <c r="F37" i="1"/>
  <c r="B37" i="1"/>
  <c r="C40" i="1"/>
  <c r="D40" i="1"/>
  <c r="E40" i="1"/>
  <c r="F40" i="1"/>
  <c r="B40" i="1"/>
  <c r="F35" i="1"/>
  <c r="E35" i="1"/>
  <c r="D35" i="1"/>
  <c r="C35" i="1"/>
  <c r="B35" i="1"/>
  <c r="F34" i="1"/>
  <c r="E34" i="1"/>
  <c r="D34" i="1"/>
  <c r="C34" i="1"/>
  <c r="B34" i="1"/>
  <c r="I26" i="1" l="1"/>
  <c r="J26" i="1"/>
  <c r="I25" i="1"/>
  <c r="J25" i="1"/>
  <c r="I24" i="1"/>
  <c r="J24" i="1"/>
  <c r="J23" i="1"/>
  <c r="I23" i="1"/>
  <c r="H26" i="1"/>
  <c r="H25" i="1"/>
  <c r="H24" i="1"/>
  <c r="H23" i="1"/>
  <c r="I22" i="1"/>
  <c r="J22" i="1"/>
  <c r="H22" i="1"/>
  <c r="I19" i="1"/>
  <c r="J19" i="1"/>
  <c r="J18" i="1"/>
  <c r="I18" i="1"/>
  <c r="I17" i="1"/>
  <c r="J17" i="1"/>
  <c r="I16" i="1"/>
  <c r="J16" i="1"/>
  <c r="H19" i="1"/>
  <c r="H18" i="1"/>
  <c r="H17" i="1"/>
  <c r="H16" i="1"/>
  <c r="I15" i="1"/>
  <c r="J15" i="1"/>
  <c r="H15" i="1"/>
  <c r="I11" i="1"/>
  <c r="J11" i="1"/>
  <c r="I10" i="1"/>
  <c r="J10" i="1"/>
  <c r="I9" i="1"/>
  <c r="J9" i="1"/>
  <c r="H11" i="1"/>
  <c r="H10" i="1"/>
  <c r="H9" i="1"/>
  <c r="I8" i="1"/>
  <c r="J8" i="1"/>
  <c r="H8" i="1"/>
  <c r="I7" i="1"/>
  <c r="J7" i="1"/>
  <c r="H7" i="1"/>
</calcChain>
</file>

<file path=xl/sharedStrings.xml><?xml version="1.0" encoding="utf-8"?>
<sst xmlns="http://schemas.openxmlformats.org/spreadsheetml/2006/main" count="36" uniqueCount="34">
  <si>
    <t>配置</t>
    <phoneticPr fontId="1" type="noConversion"/>
  </si>
  <si>
    <t>机架</t>
    <phoneticPr fontId="1" type="noConversion"/>
  </si>
  <si>
    <t>40kg</t>
    <phoneticPr fontId="1" type="noConversion"/>
  </si>
  <si>
    <t>t=2000</t>
    <phoneticPr fontId="1" type="noConversion"/>
  </si>
  <si>
    <t>高度</t>
    <phoneticPr fontId="1" type="noConversion"/>
  </si>
  <si>
    <t>200m</t>
    <phoneticPr fontId="1" type="noConversion"/>
  </si>
  <si>
    <t>爬升速度</t>
    <phoneticPr fontId="1" type="noConversion"/>
  </si>
  <si>
    <t>2m/s</t>
    <phoneticPr fontId="1" type="noConversion"/>
  </si>
  <si>
    <t>下降速度</t>
    <phoneticPr fontId="1" type="noConversion"/>
  </si>
  <si>
    <t>平飞速度</t>
    <phoneticPr fontId="1" type="noConversion"/>
  </si>
  <si>
    <t>8m/s</t>
    <phoneticPr fontId="1" type="noConversion"/>
  </si>
  <si>
    <t>载重/电池</t>
    <phoneticPr fontId="1" type="noConversion"/>
  </si>
  <si>
    <t>平飞油量警戒值</t>
    <phoneticPr fontId="1" type="noConversion"/>
  </si>
  <si>
    <t>0.5kg</t>
    <phoneticPr fontId="1" type="noConversion"/>
  </si>
  <si>
    <t>t=3800</t>
    <phoneticPr fontId="1" type="noConversion"/>
  </si>
  <si>
    <t>t=5600</t>
    <phoneticPr fontId="1" type="noConversion"/>
  </si>
  <si>
    <t>运载量比油耗</t>
    <phoneticPr fontId="1" type="noConversion"/>
  </si>
  <si>
    <t>*10^5</t>
    <phoneticPr fontId="1" type="noConversion"/>
  </si>
  <si>
    <t>续航时间计算</t>
    <phoneticPr fontId="1" type="noConversion"/>
  </si>
  <si>
    <t>载重量</t>
    <phoneticPr fontId="1" type="noConversion"/>
  </si>
  <si>
    <t>油量</t>
    <phoneticPr fontId="1" type="noConversion"/>
  </si>
  <si>
    <t>电池质量</t>
    <phoneticPr fontId="1" type="noConversion"/>
  </si>
  <si>
    <t>电能2020</t>
    <phoneticPr fontId="1" type="noConversion"/>
  </si>
  <si>
    <t>电能2035</t>
    <phoneticPr fontId="1" type="noConversion"/>
  </si>
  <si>
    <t>混动</t>
    <phoneticPr fontId="1" type="noConversion"/>
  </si>
  <si>
    <t>纯电</t>
    <phoneticPr fontId="1" type="noConversion"/>
  </si>
  <si>
    <t>续航时间计算(min)</t>
    <phoneticPr fontId="1" type="noConversion"/>
  </si>
  <si>
    <t>油量= 电池质量-3.8（EM）-6.8(ICE)-3（小电池）</t>
    <phoneticPr fontId="1" type="noConversion"/>
  </si>
  <si>
    <t>续航时间(min)</t>
    <phoneticPr fontId="1" type="noConversion"/>
  </si>
  <si>
    <t>平飞高度200m</t>
    <phoneticPr fontId="1" type="noConversion"/>
  </si>
  <si>
    <t>爬升/降落速度2m/s</t>
    <phoneticPr fontId="1" type="noConversion"/>
  </si>
  <si>
    <t>平飞速度8m/s</t>
    <phoneticPr fontId="1" type="noConversion"/>
  </si>
  <si>
    <t>平飞结束油量0.5kg</t>
    <phoneticPr fontId="1" type="noConversion"/>
  </si>
  <si>
    <t>纯电无人机平均功率需求13600W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</si>
</sst>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D093-41AF-4E4D-AC13-3D8D080CC15C}">
  <dimension ref="A1:J41"/>
  <sheetViews>
    <sheetView tabSelected="1" workbookViewId="0">
      <selection activeCell="E40" sqref="E40"/>
    </sheetView>
  </sheetViews>
  <sheetFormatPr defaultRowHeight="13.8" x14ac:dyDescent="0.25"/>
  <cols>
    <col min="2" max="2" width="11.21875" customWidth="1"/>
    <col min="5" max="5" width="16.21875" customWidth="1"/>
    <col min="7" max="7" width="13.109375" customWidth="1"/>
    <col min="8" max="8" width="10.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6</v>
      </c>
      <c r="D2" t="s">
        <v>7</v>
      </c>
      <c r="E2" t="s">
        <v>9</v>
      </c>
      <c r="F2" t="s">
        <v>10</v>
      </c>
    </row>
    <row r="3" spans="1:10" x14ac:dyDescent="0.25">
      <c r="A3" t="s">
        <v>4</v>
      </c>
      <c r="B3" t="s">
        <v>5</v>
      </c>
      <c r="C3" t="s">
        <v>8</v>
      </c>
      <c r="D3" t="s">
        <v>7</v>
      </c>
      <c r="E3" t="s">
        <v>12</v>
      </c>
      <c r="F3" t="s">
        <v>13</v>
      </c>
    </row>
    <row r="5" spans="1:10" x14ac:dyDescent="0.25">
      <c r="A5" t="s">
        <v>3</v>
      </c>
      <c r="G5" t="s">
        <v>16</v>
      </c>
      <c r="H5" t="s">
        <v>17</v>
      </c>
    </row>
    <row r="6" spans="1:10" x14ac:dyDescent="0.25">
      <c r="A6" t="s">
        <v>11</v>
      </c>
      <c r="B6">
        <v>1</v>
      </c>
      <c r="C6">
        <v>4</v>
      </c>
      <c r="D6">
        <v>7</v>
      </c>
      <c r="H6">
        <v>1</v>
      </c>
      <c r="I6">
        <v>4</v>
      </c>
      <c r="J6">
        <v>7</v>
      </c>
    </row>
    <row r="7" spans="1:10" x14ac:dyDescent="0.25">
      <c r="A7">
        <v>10</v>
      </c>
      <c r="B7">
        <v>1.85</v>
      </c>
      <c r="C7">
        <v>1.74</v>
      </c>
      <c r="D7">
        <v>1.56</v>
      </c>
      <c r="G7">
        <v>10</v>
      </c>
      <c r="H7">
        <f>B7*100000/(2000*10)</f>
        <v>9.25</v>
      </c>
      <c r="I7">
        <f t="shared" ref="I7:J7" si="0">C7*100000/(2000*10)</f>
        <v>8.6999999999999993</v>
      </c>
      <c r="J7">
        <f t="shared" si="0"/>
        <v>7.8</v>
      </c>
    </row>
    <row r="8" spans="1:10" x14ac:dyDescent="0.25">
      <c r="A8">
        <v>15</v>
      </c>
      <c r="B8">
        <v>2.0299999999999998</v>
      </c>
      <c r="C8">
        <v>1.95</v>
      </c>
      <c r="D8">
        <v>1.76</v>
      </c>
      <c r="G8">
        <v>15</v>
      </c>
      <c r="H8">
        <f>B8*100000/(2000*15)</f>
        <v>6.7666666666666657</v>
      </c>
      <c r="I8">
        <f t="shared" ref="I8:J8" si="1">C8*100000/(2000*15)</f>
        <v>6.5</v>
      </c>
      <c r="J8">
        <f t="shared" si="1"/>
        <v>5.8666666666666663</v>
      </c>
    </row>
    <row r="9" spans="1:10" x14ac:dyDescent="0.25">
      <c r="A9">
        <v>20</v>
      </c>
      <c r="B9">
        <v>2.25</v>
      </c>
      <c r="C9">
        <v>2.14</v>
      </c>
      <c r="D9">
        <v>1.95</v>
      </c>
      <c r="G9">
        <v>20</v>
      </c>
      <c r="H9">
        <f>B9*100000/(2000*20)</f>
        <v>5.625</v>
      </c>
      <c r="I9">
        <f t="shared" ref="I9:J9" si="2">C9*100000/(2000*20)</f>
        <v>5.35</v>
      </c>
      <c r="J9">
        <f t="shared" si="2"/>
        <v>4.875</v>
      </c>
    </row>
    <row r="10" spans="1:10" x14ac:dyDescent="0.25">
      <c r="A10">
        <v>25</v>
      </c>
      <c r="B10">
        <v>2.44</v>
      </c>
      <c r="C10">
        <v>2.2799999999999998</v>
      </c>
      <c r="D10">
        <v>2.14</v>
      </c>
      <c r="G10">
        <v>25</v>
      </c>
      <c r="H10">
        <f>B10*100000/(2000*25)</f>
        <v>4.88</v>
      </c>
      <c r="I10">
        <f t="shared" ref="I10:J10" si="3">C10*100000/(2000*25)</f>
        <v>4.5599999999999996</v>
      </c>
      <c r="J10">
        <f t="shared" si="3"/>
        <v>4.28</v>
      </c>
    </row>
    <row r="11" spans="1:10" x14ac:dyDescent="0.25">
      <c r="A11">
        <v>30</v>
      </c>
      <c r="B11">
        <v>2.7</v>
      </c>
      <c r="C11">
        <v>2.5</v>
      </c>
      <c r="D11">
        <v>2.3199999999999998</v>
      </c>
      <c r="G11">
        <v>30</v>
      </c>
      <c r="H11">
        <f>B11*100000/(2000*30)</f>
        <v>4.5</v>
      </c>
      <c r="I11">
        <f t="shared" ref="I11:J11" si="4">C11*100000/(2000*30)</f>
        <v>4.166666666666667</v>
      </c>
      <c r="J11">
        <f t="shared" si="4"/>
        <v>3.8666666666666663</v>
      </c>
    </row>
    <row r="14" spans="1:10" x14ac:dyDescent="0.25">
      <c r="A14" t="s">
        <v>14</v>
      </c>
      <c r="B14">
        <v>1</v>
      </c>
      <c r="C14">
        <v>4</v>
      </c>
      <c r="D14">
        <v>7</v>
      </c>
      <c r="H14">
        <v>1</v>
      </c>
      <c r="I14">
        <v>4</v>
      </c>
      <c r="J14">
        <v>7</v>
      </c>
    </row>
    <row r="15" spans="1:10" x14ac:dyDescent="0.25">
      <c r="A15">
        <v>10</v>
      </c>
      <c r="B15">
        <v>3.18</v>
      </c>
      <c r="C15">
        <v>3.17</v>
      </c>
      <c r="D15">
        <v>3.1</v>
      </c>
      <c r="G15">
        <v>10</v>
      </c>
      <c r="H15">
        <f>B15*100000/(10*3800)</f>
        <v>8.3684210526315788</v>
      </c>
      <c r="I15">
        <f t="shared" ref="I15:J15" si="5">C15*100000/(10*3800)</f>
        <v>8.3421052631578956</v>
      </c>
      <c r="J15">
        <f t="shared" si="5"/>
        <v>8.1578947368421044</v>
      </c>
    </row>
    <row r="16" spans="1:10" x14ac:dyDescent="0.25">
      <c r="A16">
        <v>15</v>
      </c>
      <c r="B16">
        <v>3.54</v>
      </c>
      <c r="C16">
        <v>3.56</v>
      </c>
      <c r="D16">
        <v>3.5</v>
      </c>
      <c r="G16">
        <v>15</v>
      </c>
      <c r="H16">
        <f>B16*100000/(15*3800)</f>
        <v>6.2105263157894735</v>
      </c>
      <c r="I16">
        <f t="shared" ref="I16:J16" si="6">C16*100000/(15*3800)</f>
        <v>6.2456140350877192</v>
      </c>
      <c r="J16">
        <f t="shared" si="6"/>
        <v>6.1403508771929829</v>
      </c>
    </row>
    <row r="17" spans="1:10" x14ac:dyDescent="0.25">
      <c r="A17">
        <v>20</v>
      </c>
      <c r="B17">
        <v>3.93</v>
      </c>
      <c r="C17">
        <v>3.95</v>
      </c>
      <c r="D17">
        <v>3.88</v>
      </c>
      <c r="G17">
        <v>20</v>
      </c>
      <c r="H17">
        <f>B17*100000/(20*3800)</f>
        <v>5.1710526315789478</v>
      </c>
      <c r="I17">
        <f t="shared" ref="I17:J17" si="7">C17*100000/(20*3800)</f>
        <v>5.1973684210526319</v>
      </c>
      <c r="J17">
        <f t="shared" si="7"/>
        <v>5.1052631578947372</v>
      </c>
    </row>
    <row r="18" spans="1:10" x14ac:dyDescent="0.25">
      <c r="A18">
        <v>25</v>
      </c>
      <c r="B18">
        <v>4.3600000000000003</v>
      </c>
      <c r="C18">
        <v>4.33</v>
      </c>
      <c r="D18">
        <v>4.3</v>
      </c>
      <c r="G18">
        <v>25</v>
      </c>
      <c r="H18">
        <f>B18*100000/(25*3800)</f>
        <v>4.5894736842105273</v>
      </c>
      <c r="I18">
        <f>C18*100000/(25*3800)</f>
        <v>4.5578947368421057</v>
      </c>
      <c r="J18">
        <f>D18*100000/(25*3800)</f>
        <v>4.5263157894736841</v>
      </c>
    </row>
    <row r="19" spans="1:10" x14ac:dyDescent="0.25">
      <c r="A19">
        <v>30</v>
      </c>
      <c r="B19">
        <v>4.8600000000000003</v>
      </c>
      <c r="C19">
        <v>4.82</v>
      </c>
      <c r="D19">
        <v>4.79</v>
      </c>
      <c r="G19">
        <v>30</v>
      </c>
      <c r="H19">
        <f>B19*100000/(30*3800)</f>
        <v>4.2631578947368425</v>
      </c>
      <c r="I19">
        <f t="shared" ref="I19:J19" si="8">C19*100000/(30*3800)</f>
        <v>4.2280701754385968</v>
      </c>
      <c r="J19">
        <f t="shared" si="8"/>
        <v>4.2017543859649127</v>
      </c>
    </row>
    <row r="21" spans="1:10" x14ac:dyDescent="0.25">
      <c r="A21" t="s">
        <v>15</v>
      </c>
      <c r="B21">
        <v>1</v>
      </c>
      <c r="C21">
        <v>4</v>
      </c>
      <c r="D21">
        <v>7</v>
      </c>
      <c r="H21">
        <v>1</v>
      </c>
      <c r="I21">
        <v>4</v>
      </c>
      <c r="J21">
        <v>7</v>
      </c>
    </row>
    <row r="22" spans="1:10" x14ac:dyDescent="0.25">
      <c r="A22">
        <v>10</v>
      </c>
      <c r="B22">
        <v>4.5199999999999996</v>
      </c>
      <c r="C22">
        <v>4.67</v>
      </c>
      <c r="D22">
        <v>4.71</v>
      </c>
      <c r="G22">
        <v>10</v>
      </c>
      <c r="H22">
        <f>B22*100000/(10*5600)</f>
        <v>8.0714285714285712</v>
      </c>
      <c r="I22">
        <f t="shared" ref="I22:J22" si="9">C22*100000/(10*5600)</f>
        <v>8.3392857142857135</v>
      </c>
      <c r="J22">
        <f t="shared" si="9"/>
        <v>8.4107142857142865</v>
      </c>
    </row>
    <row r="23" spans="1:10" x14ac:dyDescent="0.25">
      <c r="A23">
        <v>15</v>
      </c>
      <c r="B23">
        <v>5.1100000000000003</v>
      </c>
      <c r="C23">
        <v>5.23</v>
      </c>
      <c r="D23">
        <v>5.32</v>
      </c>
      <c r="G23">
        <v>15</v>
      </c>
      <c r="H23">
        <f>B23*100000/(15*5600)</f>
        <v>6.0833333333333339</v>
      </c>
      <c r="I23">
        <f>C23*100000/(15*5600)</f>
        <v>6.2261904761904772</v>
      </c>
      <c r="J23">
        <f>D23*100000/(15*5600)</f>
        <v>6.333333333333333</v>
      </c>
    </row>
    <row r="24" spans="1:10" x14ac:dyDescent="0.25">
      <c r="A24">
        <v>20</v>
      </c>
      <c r="B24">
        <v>5.69</v>
      </c>
      <c r="C24">
        <v>5.87</v>
      </c>
      <c r="D24">
        <v>5.89</v>
      </c>
      <c r="G24">
        <v>20</v>
      </c>
      <c r="H24">
        <f>B24*100000/(20*5600)</f>
        <v>5.0803571428571432</v>
      </c>
      <c r="I24">
        <f t="shared" ref="I24:J24" si="10">C24*100000/(20*5600)</f>
        <v>5.2410714285714288</v>
      </c>
      <c r="J24">
        <f t="shared" si="10"/>
        <v>5.2589285714285712</v>
      </c>
    </row>
    <row r="25" spans="1:10" x14ac:dyDescent="0.25">
      <c r="A25">
        <v>25</v>
      </c>
      <c r="B25">
        <v>6.41</v>
      </c>
      <c r="C25">
        <v>6.48</v>
      </c>
      <c r="D25">
        <v>6.61</v>
      </c>
      <c r="G25">
        <v>25</v>
      </c>
      <c r="H25">
        <f>B25*100000/(25*5600)</f>
        <v>4.5785714285714283</v>
      </c>
      <c r="I25">
        <f t="shared" ref="I25:J25" si="11">C25*100000/(25*5600)</f>
        <v>4.628571428571429</v>
      </c>
      <c r="J25">
        <f t="shared" si="11"/>
        <v>4.7214285714285715</v>
      </c>
    </row>
    <row r="26" spans="1:10" x14ac:dyDescent="0.25">
      <c r="A26">
        <v>30</v>
      </c>
      <c r="B26">
        <v>7.12</v>
      </c>
      <c r="C26">
        <v>7.26</v>
      </c>
      <c r="D26">
        <v>7.4</v>
      </c>
      <c r="G26">
        <v>30</v>
      </c>
      <c r="H26">
        <f>B26*100000/(30*5600)</f>
        <v>4.2380952380952381</v>
      </c>
      <c r="I26">
        <f t="shared" ref="I26:J26" si="12">C26*100000/(30*5600)</f>
        <v>4.3214285714285712</v>
      </c>
      <c r="J26">
        <f t="shared" si="12"/>
        <v>4.4047619047619051</v>
      </c>
    </row>
    <row r="30" spans="1:10" x14ac:dyDescent="0.25">
      <c r="A30" t="s">
        <v>18</v>
      </c>
      <c r="H30" t="s">
        <v>0</v>
      </c>
      <c r="I30" t="s">
        <v>27</v>
      </c>
    </row>
    <row r="31" spans="1:10" x14ac:dyDescent="0.25">
      <c r="A31" t="s">
        <v>19</v>
      </c>
      <c r="B31">
        <v>10</v>
      </c>
      <c r="C31">
        <v>15</v>
      </c>
      <c r="D31">
        <v>20</v>
      </c>
      <c r="E31">
        <v>25</v>
      </c>
      <c r="F31">
        <v>30</v>
      </c>
      <c r="H31" t="s">
        <v>29</v>
      </c>
    </row>
    <row r="32" spans="1:10" x14ac:dyDescent="0.25">
      <c r="A32" t="s">
        <v>25</v>
      </c>
      <c r="H32" t="s">
        <v>30</v>
      </c>
    </row>
    <row r="33" spans="1:8" x14ac:dyDescent="0.25">
      <c r="A33" t="s">
        <v>21</v>
      </c>
      <c r="B33">
        <v>40.6</v>
      </c>
      <c r="C33">
        <v>35.6</v>
      </c>
      <c r="D33">
        <v>30.6</v>
      </c>
      <c r="E33">
        <v>25.6</v>
      </c>
      <c r="F33">
        <v>20.6</v>
      </c>
      <c r="H33" t="s">
        <v>31</v>
      </c>
    </row>
    <row r="34" spans="1:8" x14ac:dyDescent="0.25">
      <c r="A34" t="s">
        <v>22</v>
      </c>
      <c r="B34">
        <f>B33*300*3.6</f>
        <v>43848</v>
      </c>
      <c r="C34">
        <f t="shared" ref="C34:F34" si="13">C33*300*3.6</f>
        <v>38448</v>
      </c>
      <c r="D34">
        <f t="shared" si="13"/>
        <v>33048</v>
      </c>
      <c r="E34">
        <f t="shared" si="13"/>
        <v>27648</v>
      </c>
      <c r="F34">
        <f t="shared" si="13"/>
        <v>22248</v>
      </c>
      <c r="H34" t="s">
        <v>32</v>
      </c>
    </row>
    <row r="35" spans="1:8" x14ac:dyDescent="0.25">
      <c r="A35" t="s">
        <v>23</v>
      </c>
      <c r="B35">
        <f>B33*750*3.6</f>
        <v>109620</v>
      </c>
      <c r="C35">
        <f t="shared" ref="C35:F35" si="14">C33*750*3.6</f>
        <v>96120</v>
      </c>
      <c r="D35">
        <f t="shared" si="14"/>
        <v>82620</v>
      </c>
      <c r="E35">
        <f t="shared" si="14"/>
        <v>69120</v>
      </c>
      <c r="F35">
        <f t="shared" si="14"/>
        <v>55620.000000000007</v>
      </c>
      <c r="H35" t="s">
        <v>33</v>
      </c>
    </row>
    <row r="36" spans="1:8" x14ac:dyDescent="0.25">
      <c r="A36" t="s">
        <v>26</v>
      </c>
    </row>
    <row r="37" spans="1:8" x14ac:dyDescent="0.25">
      <c r="A37">
        <v>2020</v>
      </c>
      <c r="B37">
        <f>B34*1000/(13600*60)</f>
        <v>53.735294117647058</v>
      </c>
      <c r="C37">
        <f t="shared" ref="C37:F37" si="15">C34*1000/(13600*60)</f>
        <v>47.117647058823529</v>
      </c>
      <c r="D37">
        <f t="shared" si="15"/>
        <v>40.5</v>
      </c>
      <c r="E37">
        <f t="shared" si="15"/>
        <v>33.882352941176471</v>
      </c>
      <c r="F37">
        <f t="shared" si="15"/>
        <v>27.264705882352942</v>
      </c>
    </row>
    <row r="38" spans="1:8" x14ac:dyDescent="0.25">
      <c r="A38">
        <v>2035</v>
      </c>
      <c r="B38">
        <f>B35*1000/(13600*60)</f>
        <v>134.33823529411765</v>
      </c>
      <c r="C38">
        <f t="shared" ref="C38:F38" si="16">C35*1000/(13600*60)</f>
        <v>117.79411764705883</v>
      </c>
      <c r="D38">
        <f t="shared" si="16"/>
        <v>101.25</v>
      </c>
      <c r="E38">
        <f t="shared" si="16"/>
        <v>84.705882352941174</v>
      </c>
      <c r="F38">
        <f t="shared" si="16"/>
        <v>68.161764705882362</v>
      </c>
    </row>
    <row r="39" spans="1:8" x14ac:dyDescent="0.25">
      <c r="A39" t="s">
        <v>24</v>
      </c>
    </row>
    <row r="40" spans="1:8" x14ac:dyDescent="0.25">
      <c r="A40" t="s">
        <v>20</v>
      </c>
      <c r="B40">
        <f>B33-13.6</f>
        <v>27</v>
      </c>
      <c r="C40">
        <f t="shared" ref="C40:F40" si="17">C33-13.6</f>
        <v>22</v>
      </c>
      <c r="D40">
        <f t="shared" si="17"/>
        <v>17</v>
      </c>
      <c r="E40">
        <f t="shared" si="17"/>
        <v>12.000000000000002</v>
      </c>
      <c r="F40">
        <f t="shared" si="17"/>
        <v>7.0000000000000018</v>
      </c>
    </row>
    <row r="41" spans="1:8" x14ac:dyDescent="0.25">
      <c r="A41" t="s">
        <v>28</v>
      </c>
      <c r="B41">
        <v>451</v>
      </c>
      <c r="C41">
        <v>344</v>
      </c>
      <c r="D41">
        <v>249</v>
      </c>
      <c r="E41">
        <v>166</v>
      </c>
      <c r="F41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2021-06-12T13:01:42Z</dcterms:created>
  <dcterms:modified xsi:type="dcterms:W3CDTF">2021-06-12T14:36:58Z</dcterms:modified>
</cp:coreProperties>
</file>