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报价" sheetId="18" r:id="rId1"/>
    <sheet name="主材" sheetId="19" r:id="rId2"/>
    <sheet name="家电" sheetId="20" r:id="rId3"/>
  </sheets>
  <definedNames>
    <definedName name="_xlnm.Print_Area" localSheetId="0">报价!$A$1:$L$104</definedName>
  </definedNames>
  <calcPr calcId="144525"/>
</workbook>
</file>

<file path=xl/sharedStrings.xml><?xml version="1.0" encoding="utf-8"?>
<sst xmlns="http://schemas.openxmlformats.org/spreadsheetml/2006/main" count="215">
  <si>
    <t>装饰工程有限公司</t>
  </si>
  <si>
    <t>家庭装饰工程报价表</t>
  </si>
  <si>
    <t xml:space="preserve"> 工程名称：            客户姓名:          联系方式:                  建筑面积：           </t>
  </si>
  <si>
    <t>编号</t>
  </si>
  <si>
    <t>工程项目</t>
  </si>
  <si>
    <t>工程量</t>
  </si>
  <si>
    <t>单位</t>
  </si>
  <si>
    <t>材料</t>
  </si>
  <si>
    <t>人工</t>
  </si>
  <si>
    <t>合计</t>
  </si>
  <si>
    <t>主要工艺说明</t>
  </si>
  <si>
    <t>单价</t>
  </si>
  <si>
    <t>一</t>
  </si>
  <si>
    <t>客厅，餐厅、过道</t>
  </si>
  <si>
    <t>顶面乳胶漆立邦净味120二合一</t>
  </si>
  <si>
    <t>m2</t>
  </si>
  <si>
    <t>石膏粉、滑石粉、901胶水、熟胶粉、防裂绷带。价格说明：此价为白色面漆，浅色另加5元/㎡，深色另加15元/㎡1、批刮3遍腻子并灯光打磨；2、滚涂两遍乳胶漆。3、原墙面需铲除价格另计；</t>
  </si>
  <si>
    <t>墙面乳胶漆立邦净味121二合一</t>
  </si>
  <si>
    <t>客铺地砖（800*800）</t>
  </si>
  <si>
    <t>（1）水泥砂浆干铺；（2）有地漏的房间做出泛水坡度，2m之内≤2cm，保持无积水现象；（3）无明显高低差，缝隙均匀顺直，无空鼓，砖与砖高低差≤0.5mm；（4）不含填缝剂；（5）无缝砖、镜面砖加工费另计，含现场简易切割,不含磨边及瓷砖填缝剂,不含主材及对原地面处理。</t>
  </si>
  <si>
    <t>纸面石膏板工艺造型顶</t>
  </si>
  <si>
    <t>1.木龙骨;2.泰山纸面石膏板，自供螺丝固定，自供螺丝头涂防锈漆；3.石膏板之间留5-8MM安装缝,腻子补平后帖专用接缝带;5.不含乳胶漆及灯具.</t>
  </si>
  <si>
    <t>门槛石安装</t>
  </si>
  <si>
    <t>块</t>
  </si>
  <si>
    <t>（1）水泥黄砂；（2）含简易切割、安装；（3）不含大理石，磨边及刀角。</t>
  </si>
  <si>
    <t>电视背景墙</t>
  </si>
  <si>
    <t>项</t>
  </si>
  <si>
    <t>基层 加主材，详见施工图</t>
  </si>
  <si>
    <t>小计</t>
  </si>
  <si>
    <t>二</t>
  </si>
  <si>
    <t>厨房</t>
  </si>
  <si>
    <t>铺设地砖（800*800）</t>
  </si>
  <si>
    <t>铺设墙砖（300*600）</t>
  </si>
  <si>
    <t>不含主材；（1）不含对原墙面进行处理；（2）无明显高低，缝隙均匀，水平误差率2m之内≤2mm；（3）含现场简易切割。（4）不含墙面防水处理和填缝剂；切割无缝砖倒边费用另计，注：墙面找平费用另计。</t>
  </si>
  <si>
    <t>包水管</t>
  </si>
  <si>
    <t>根</t>
  </si>
  <si>
    <t>（1）红砖、水泥、黄砂或碎砖，含粉刷或用板材包。（2）不含粉刷。表面平整、垂直，无空鼓、无起砂、无脱落。</t>
  </si>
  <si>
    <t>封门头</t>
  </si>
  <si>
    <t>三</t>
  </si>
  <si>
    <t>外卫生间</t>
  </si>
  <si>
    <t>铺设地砖（300*300）</t>
  </si>
  <si>
    <t>地面防水处理（牛元）</t>
  </si>
  <si>
    <t>工艺说明：（1）清理基层，防水漆无漏刷和鼓泡；（2）下水口、浴缸、淋浴房重点做防水，含原防水层破坏处；（3）蓄水试验24小时无渗漏；</t>
  </si>
  <si>
    <t>四</t>
  </si>
  <si>
    <t>客厅生活阳台</t>
  </si>
  <si>
    <t>五</t>
  </si>
  <si>
    <t>主卧卫生间</t>
  </si>
  <si>
    <t>六</t>
  </si>
  <si>
    <t>主卧室</t>
  </si>
  <si>
    <t>房间地面找平</t>
  </si>
  <si>
    <t>水泥黄沙 人工费</t>
  </si>
  <si>
    <t>七</t>
  </si>
  <si>
    <t>老人卧室</t>
  </si>
  <si>
    <t>九</t>
  </si>
  <si>
    <t>孩子房</t>
  </si>
  <si>
    <t>墙面乳胶漆立邦净味120二合一</t>
  </si>
  <si>
    <t>十</t>
  </si>
  <si>
    <t>其它工程</t>
  </si>
  <si>
    <t>水路局部改造（4分管）</t>
  </si>
  <si>
    <t xml:space="preserve"> 间</t>
  </si>
  <si>
    <t>材料说明：（1）天力PPR4分热水管，壁厚3.4，含墙面开槽；（2）卫生间必须在顶面布管，吊筋管卡固定；（4）含粉线槽，不含防水处理。工艺说明：（1）从水表箱内的水表后开始排管，不在同一层上的，以进户的地方开始排管；（2）水管弯头出水口处固定牢固，位置准确；（3）地面不允许开槽，地面水管须给予保护；不含混凝土打洞和太阳能热水管的排布；</t>
  </si>
  <si>
    <t>强电路局部改造</t>
  </si>
  <si>
    <t>挂机空调、插座及灯头线均为2.5M2  柜机空调、厨房  电热水器 插座线均为4M2   电线使用远东国标  （中央空调另算！）</t>
  </si>
  <si>
    <t>弱电路改造（电话、电视、宽带）</t>
  </si>
  <si>
    <t>位</t>
  </si>
  <si>
    <t xml:space="preserve">主卧室 次卧室 客厅 书房 </t>
  </si>
  <si>
    <t>灯具安装</t>
  </si>
  <si>
    <t>工艺说明：安装牢固、平稳，接线正确。筒灯，灯带，小吸顶灯（不含主灯）</t>
  </si>
  <si>
    <t>五金挂件安装</t>
  </si>
  <si>
    <t xml:space="preserve">
工艺说明：（1）按设计或甲方要求，安装平稳牢固；（2）打膨胀螺丝时注明意上下水位置。
</t>
  </si>
  <si>
    <t>开关插座面板安装</t>
  </si>
  <si>
    <t>工艺说明：安装牢固、平稳，接线正确。</t>
  </si>
  <si>
    <t>材料上楼费</t>
  </si>
  <si>
    <t>说明：1、所有乙供材料。2、不含甲供材料。（每增加一层加70元，电梯房不得另计算）如为跃层，在底层的基础上再加半层的价格。如果车不能到单元门，超过15米，另加300元，跃层加400元。</t>
  </si>
  <si>
    <t>施工垃圾清理费</t>
  </si>
  <si>
    <t>说明：垃圾袋装完运至小区指定地点。此价为基价，不含拆墙产生的垃圾,垃圾袋装完运至小区指定地点水平运距超过10米以上另按1%计费。（此项费用不含外运费用与上车费用）</t>
  </si>
  <si>
    <t>成品保护</t>
  </si>
  <si>
    <t>200-400</t>
  </si>
  <si>
    <t>铲除白墙</t>
  </si>
  <si>
    <t>人工费，垃圾清运</t>
  </si>
  <si>
    <t>拆除墙体</t>
  </si>
  <si>
    <t>拆除原卫生间地面墙面砖</t>
  </si>
  <si>
    <t>新建墙体</t>
  </si>
  <si>
    <t>人工费，砖，辅材</t>
  </si>
  <si>
    <t>保洁</t>
  </si>
  <si>
    <t>A</t>
  </si>
  <si>
    <t>工程直接费</t>
  </si>
  <si>
    <t>B</t>
  </si>
  <si>
    <t>工程管理费</t>
  </si>
  <si>
    <t>A*6%</t>
  </si>
  <si>
    <t>C</t>
  </si>
  <si>
    <t>税金</t>
  </si>
  <si>
    <t>(A+B)*3.44%</t>
  </si>
  <si>
    <t>工程总价</t>
  </si>
  <si>
    <t>设计费</t>
  </si>
  <si>
    <t>预算说明：</t>
  </si>
  <si>
    <t>本预算单位单价不变，工程决算以工程结束时实际工程量为准。在施工中如有增加项目的情况,工期相应变更。任何口头承诺无效，双方必须签字认可，方可兑现，敬请谅解。</t>
  </si>
  <si>
    <t>其中电路部分为详见电路清单。水电部分包含所有墙体内隐藏部分。不含出墙部分、地漏件及强、弱电箱和总控制开关等出墙部分为甲购。</t>
  </si>
  <si>
    <t>无论任何形式的物业费用（或押金）及预算外的费用均由业主自行承担.施工小区出入证除外。</t>
  </si>
  <si>
    <t>本预算所有项目只包含预算内所立项目，未立项目不在其中。如有工程项目增减实行先付款后施工原则  。</t>
  </si>
  <si>
    <t>公司不负责任何的空调下水.墙面,地面,顶面开孔，垃圾如要运到城外按300元/车计算,不超过40袋/车</t>
  </si>
  <si>
    <t>现场打制的木制品报价针对E1级板材，如要提升E0级板材则上浮20%，现场打制的家具,不含挂衣杆、家具铰链、抽轨、裤抽、领带盒、锁具及拉手</t>
  </si>
  <si>
    <t>合同签订后后，业主提出减项或变更的应负担材料价15%的损失.如材料已送到现场，业主提出变更的应负担材料价30%的损失</t>
  </si>
  <si>
    <t>二手房墙面强烈建议基层进行铲除并实施墙面处理，有关房屋墙体抹灰层为石灰砂浆抹灰层,在施工期间未能要求施工单位对墙体抹灰层实施铲至红砖、然后用水泥砂浆重新粉刷并增加防裂纹网格布的以及空心楼板产生的开裂原因造成质量问题与本公司无关，另二手房下水、水电路大多老化，强裂建议重新改造，否则本公司不承担相关责任。</t>
  </si>
  <si>
    <t>现场打制的木制品报价针红胡桃、红樱桃、白胡桃、枫木、水曲柳饰面板。其它面板家具总价则上浮15%</t>
  </si>
  <si>
    <t>市场防火、防腐处理材料普遍不达标，使用效果较差，要使用建议使用达标产品，但价格偏高，本报价不含防火，防腐处理，若需价格另计</t>
  </si>
  <si>
    <t>本预算使用材料品牌及规格详见材料明细表</t>
  </si>
  <si>
    <t>本预算铺贴瓷砖单价按预算规格计算，不含拼花（拼花和斜贴加收8元/平方米）；其他规格磁砖铺贴单价如下：200mm&lt;长边400mm,35元/平方；400mm≦长边&lt;600mm,40元/平方；100mm&lt;长边≦200mm,60元/平方；长边≦100mm或条形砖、马赛克,75元/平方。决算以实际规格为准。</t>
  </si>
  <si>
    <t>本工程为驻地施工．（如不得住地施工需增加工程造价的3%）</t>
  </si>
  <si>
    <t>甲方提供材料:配电箱及配件,灯具、洁具、开关面板、大五金挂件、门锁及门五金、橱柜、地板、墙地砖、钛合金移门、浴霸、煤气管、窗帘、晒衣架,打墙洞的费用支出等(地面如需找平,价格另行计算)</t>
  </si>
  <si>
    <t>主卧无门衣柜（2100*600*2400）</t>
  </si>
  <si>
    <t>㎡</t>
  </si>
  <si>
    <r>
      <rPr>
        <sz val="10"/>
        <rFont val="Arial"/>
        <charset val="0"/>
      </rPr>
      <t>1</t>
    </r>
    <r>
      <rPr>
        <sz val="10"/>
        <rFont val="宋体"/>
        <charset val="134"/>
      </rPr>
      <t>、莫干山免漆板柜体深度为</t>
    </r>
    <r>
      <rPr>
        <sz val="10"/>
        <rFont val="Arial"/>
        <charset val="0"/>
      </rPr>
      <t>&gt;400mm&lt;600mm</t>
    </r>
    <r>
      <rPr>
        <sz val="10"/>
        <rFont val="宋体"/>
        <charset val="134"/>
      </rPr>
      <t>；背板为配套</t>
    </r>
    <r>
      <rPr>
        <sz val="10"/>
        <rFont val="Arial"/>
        <charset val="0"/>
      </rPr>
      <t>5mm</t>
    </r>
    <r>
      <rPr>
        <sz val="10"/>
        <rFont val="宋体"/>
        <charset val="134"/>
      </rPr>
      <t>板。</t>
    </r>
    <r>
      <rPr>
        <sz val="10"/>
        <rFont val="Arial"/>
        <charset val="0"/>
      </rPr>
      <t>3</t>
    </r>
    <r>
      <rPr>
        <sz val="10"/>
        <rFont val="宋体"/>
        <charset val="134"/>
      </rPr>
      <t>、每个衣柜不超过</t>
    </r>
    <r>
      <rPr>
        <sz val="10"/>
        <rFont val="Arial"/>
        <charset val="0"/>
      </rPr>
      <t>2</t>
    </r>
    <r>
      <rPr>
        <sz val="10"/>
        <rFont val="宋体"/>
        <charset val="134"/>
      </rPr>
      <t>个抽屉，每增加</t>
    </r>
    <r>
      <rPr>
        <sz val="10"/>
        <rFont val="Arial"/>
        <charset val="0"/>
      </rPr>
      <t>1</t>
    </r>
    <r>
      <rPr>
        <sz val="10"/>
        <rFont val="宋体"/>
        <charset val="134"/>
      </rPr>
      <t>个抽屉另收</t>
    </r>
    <r>
      <rPr>
        <sz val="10"/>
        <rFont val="Arial"/>
        <charset val="0"/>
      </rPr>
      <t>45</t>
    </r>
    <r>
      <rPr>
        <sz val="10"/>
        <rFont val="宋体"/>
        <charset val="134"/>
      </rPr>
      <t>元；</t>
    </r>
    <r>
      <rPr>
        <sz val="10"/>
        <rFont val="Arial"/>
        <charset val="0"/>
      </rPr>
      <t>4</t>
    </r>
    <r>
      <rPr>
        <sz val="10"/>
        <rFont val="宋体"/>
        <charset val="134"/>
      </rPr>
      <t>、不含任何功能五金；</t>
    </r>
    <r>
      <rPr>
        <sz val="10"/>
        <rFont val="Arial"/>
        <charset val="0"/>
      </rPr>
      <t>6</t>
    </r>
    <r>
      <rPr>
        <sz val="10"/>
        <rFont val="宋体"/>
        <charset val="134"/>
      </rPr>
      <t>、人工、含五金的安装。</t>
    </r>
  </si>
  <si>
    <t>老人房无门衣柜（1800*600*2400）</t>
  </si>
  <si>
    <r>
      <rPr>
        <sz val="10"/>
        <rFont val="Arial"/>
        <charset val="0"/>
      </rPr>
      <t>1</t>
    </r>
    <r>
      <rPr>
        <sz val="10"/>
        <rFont val="宋体"/>
        <charset val="134"/>
      </rPr>
      <t>、莫干山免漆板柜体深度为</t>
    </r>
    <r>
      <rPr>
        <sz val="10"/>
        <rFont val="Arial"/>
        <charset val="0"/>
      </rPr>
      <t>&gt;400mm&lt;600mm</t>
    </r>
    <r>
      <rPr>
        <sz val="10"/>
        <rFont val="宋体"/>
        <charset val="134"/>
      </rPr>
      <t>；背板为配套</t>
    </r>
    <r>
      <rPr>
        <sz val="10"/>
        <rFont val="Arial"/>
        <charset val="0"/>
      </rPr>
      <t>5mm</t>
    </r>
    <r>
      <rPr>
        <sz val="10"/>
        <rFont val="宋体"/>
        <charset val="134"/>
      </rPr>
      <t>板。</t>
    </r>
    <r>
      <rPr>
        <sz val="10"/>
        <rFont val="Arial"/>
        <charset val="0"/>
      </rPr>
      <t>3</t>
    </r>
    <r>
      <rPr>
        <sz val="10"/>
        <rFont val="宋体"/>
        <charset val="134"/>
      </rPr>
      <t>、每个衣柜不超过</t>
    </r>
    <r>
      <rPr>
        <sz val="10"/>
        <rFont val="Arial"/>
        <charset val="0"/>
      </rPr>
      <t>2</t>
    </r>
    <r>
      <rPr>
        <sz val="10"/>
        <rFont val="宋体"/>
        <charset val="134"/>
      </rPr>
      <t>个抽屉，每增加</t>
    </r>
    <r>
      <rPr>
        <sz val="10"/>
        <rFont val="Arial"/>
        <charset val="0"/>
      </rPr>
      <t>1</t>
    </r>
    <r>
      <rPr>
        <sz val="10"/>
        <rFont val="宋体"/>
        <charset val="134"/>
      </rPr>
      <t>个抽屉另收</t>
    </r>
    <r>
      <rPr>
        <sz val="10"/>
        <rFont val="Arial"/>
        <charset val="0"/>
      </rPr>
      <t>45</t>
    </r>
    <r>
      <rPr>
        <sz val="10"/>
        <rFont val="宋体"/>
        <charset val="134"/>
      </rPr>
      <t>元；</t>
    </r>
    <r>
      <rPr>
        <sz val="10"/>
        <rFont val="Arial"/>
        <charset val="0"/>
      </rPr>
      <t>4</t>
    </r>
    <r>
      <rPr>
        <sz val="10"/>
        <rFont val="宋体"/>
        <charset val="134"/>
      </rPr>
      <t>、不含任何功能五金；</t>
    </r>
    <r>
      <rPr>
        <sz val="10"/>
        <rFont val="Arial"/>
        <charset val="0"/>
      </rPr>
      <t>7</t>
    </r>
    <r>
      <rPr>
        <sz val="10"/>
        <rFont val="宋体"/>
        <charset val="134"/>
      </rPr>
      <t>、人工、含五金的安装。</t>
    </r>
  </si>
  <si>
    <t>孩子房无门衣柜（1800*600*2400）</t>
  </si>
  <si>
    <r>
      <rPr>
        <sz val="10"/>
        <rFont val="Arial"/>
        <charset val="0"/>
      </rPr>
      <t>1</t>
    </r>
    <r>
      <rPr>
        <sz val="10"/>
        <rFont val="宋体"/>
        <charset val="134"/>
      </rPr>
      <t>、莫干山免漆板柜体深度为</t>
    </r>
    <r>
      <rPr>
        <sz val="10"/>
        <rFont val="Arial"/>
        <charset val="0"/>
      </rPr>
      <t>&gt;400mm&lt;600mm</t>
    </r>
    <r>
      <rPr>
        <sz val="10"/>
        <rFont val="宋体"/>
        <charset val="134"/>
      </rPr>
      <t>；背板为配套</t>
    </r>
    <r>
      <rPr>
        <sz val="10"/>
        <rFont val="Arial"/>
        <charset val="0"/>
      </rPr>
      <t>5mm</t>
    </r>
    <r>
      <rPr>
        <sz val="10"/>
        <rFont val="宋体"/>
        <charset val="134"/>
      </rPr>
      <t>板。</t>
    </r>
    <r>
      <rPr>
        <sz val="10"/>
        <rFont val="Arial"/>
        <charset val="0"/>
      </rPr>
      <t>3</t>
    </r>
    <r>
      <rPr>
        <sz val="10"/>
        <rFont val="宋体"/>
        <charset val="134"/>
      </rPr>
      <t>、每个衣柜不超过</t>
    </r>
    <r>
      <rPr>
        <sz val="10"/>
        <rFont val="Arial"/>
        <charset val="0"/>
      </rPr>
      <t>2</t>
    </r>
    <r>
      <rPr>
        <sz val="10"/>
        <rFont val="宋体"/>
        <charset val="134"/>
      </rPr>
      <t>个抽屉，每增加</t>
    </r>
    <r>
      <rPr>
        <sz val="10"/>
        <rFont val="Arial"/>
        <charset val="0"/>
      </rPr>
      <t>1</t>
    </r>
    <r>
      <rPr>
        <sz val="10"/>
        <rFont val="宋体"/>
        <charset val="134"/>
      </rPr>
      <t>个抽屉另收</t>
    </r>
    <r>
      <rPr>
        <sz val="10"/>
        <rFont val="Arial"/>
        <charset val="0"/>
      </rPr>
      <t>45</t>
    </r>
    <r>
      <rPr>
        <sz val="10"/>
        <rFont val="宋体"/>
        <charset val="134"/>
      </rPr>
      <t>元；</t>
    </r>
    <r>
      <rPr>
        <sz val="10"/>
        <rFont val="Arial"/>
        <charset val="0"/>
      </rPr>
      <t>4</t>
    </r>
    <r>
      <rPr>
        <sz val="10"/>
        <rFont val="宋体"/>
        <charset val="134"/>
      </rPr>
      <t>、不含任何功能五金；</t>
    </r>
    <r>
      <rPr>
        <sz val="10"/>
        <rFont val="Arial"/>
        <charset val="0"/>
      </rPr>
      <t>8</t>
    </r>
    <r>
      <rPr>
        <sz val="10"/>
        <rFont val="宋体"/>
        <charset val="134"/>
      </rPr>
      <t>、人工、含五金的安装。</t>
    </r>
  </si>
  <si>
    <t>有门鞋柜（810*900*350）</t>
  </si>
  <si>
    <r>
      <rPr>
        <sz val="10"/>
        <rFont val="Arial"/>
        <charset val="0"/>
      </rPr>
      <t>1</t>
    </r>
    <r>
      <rPr>
        <sz val="10"/>
        <rFont val="宋体"/>
        <charset val="134"/>
      </rPr>
      <t>、莫干山免漆板柜体深度为</t>
    </r>
    <r>
      <rPr>
        <sz val="10"/>
        <rFont val="Arial"/>
        <charset val="0"/>
      </rPr>
      <t>&gt;400mm&lt;600mm</t>
    </r>
    <r>
      <rPr>
        <sz val="10"/>
        <rFont val="宋体"/>
        <charset val="134"/>
      </rPr>
      <t>；背板为配套</t>
    </r>
    <r>
      <rPr>
        <sz val="10"/>
        <rFont val="Arial"/>
        <charset val="0"/>
      </rPr>
      <t>5mm</t>
    </r>
    <r>
      <rPr>
        <sz val="10"/>
        <rFont val="宋体"/>
        <charset val="134"/>
      </rPr>
      <t>板。</t>
    </r>
    <r>
      <rPr>
        <sz val="10"/>
        <rFont val="Arial"/>
        <charset val="0"/>
      </rPr>
      <t>3</t>
    </r>
    <r>
      <rPr>
        <sz val="10"/>
        <rFont val="宋体"/>
        <charset val="134"/>
      </rPr>
      <t>、每个衣柜不超过</t>
    </r>
    <r>
      <rPr>
        <sz val="10"/>
        <rFont val="Arial"/>
        <charset val="0"/>
      </rPr>
      <t>2</t>
    </r>
    <r>
      <rPr>
        <sz val="10"/>
        <rFont val="宋体"/>
        <charset val="134"/>
      </rPr>
      <t>个抽屉，每增加</t>
    </r>
    <r>
      <rPr>
        <sz val="10"/>
        <rFont val="Arial"/>
        <charset val="0"/>
      </rPr>
      <t>1</t>
    </r>
    <r>
      <rPr>
        <sz val="10"/>
        <rFont val="宋体"/>
        <charset val="134"/>
      </rPr>
      <t>个抽屉另收</t>
    </r>
    <r>
      <rPr>
        <sz val="10"/>
        <rFont val="Arial"/>
        <charset val="0"/>
      </rPr>
      <t>45</t>
    </r>
    <r>
      <rPr>
        <sz val="10"/>
        <rFont val="宋体"/>
        <charset val="134"/>
      </rPr>
      <t>元；</t>
    </r>
    <r>
      <rPr>
        <sz val="10"/>
        <rFont val="Arial"/>
        <charset val="0"/>
      </rPr>
      <t>4</t>
    </r>
    <r>
      <rPr>
        <sz val="10"/>
        <rFont val="宋体"/>
        <charset val="134"/>
      </rPr>
      <t>、不含任何功能五金；</t>
    </r>
    <r>
      <rPr>
        <sz val="10"/>
        <rFont val="Arial"/>
        <charset val="0"/>
      </rPr>
      <t>9</t>
    </r>
    <r>
      <rPr>
        <sz val="10"/>
        <rFont val="宋体"/>
        <charset val="134"/>
      </rPr>
      <t>、人工、含五金的安装。</t>
    </r>
  </si>
  <si>
    <t>装饰柜（1300*350*2400）</t>
  </si>
  <si>
    <t>混油装饰酒柜（1400*350*2400）</t>
  </si>
  <si>
    <r>
      <rPr>
        <sz val="10"/>
        <rFont val="Arial"/>
        <charset val="0"/>
      </rPr>
      <t>1</t>
    </r>
    <r>
      <rPr>
        <sz val="10"/>
        <rFont val="宋体"/>
        <charset val="134"/>
      </rPr>
      <t>、莫干山柜体深度为</t>
    </r>
    <r>
      <rPr>
        <sz val="10"/>
        <rFont val="Arial"/>
        <charset val="0"/>
      </rPr>
      <t>&gt;400mm&lt;600mm</t>
    </r>
    <r>
      <rPr>
        <sz val="10"/>
        <rFont val="宋体"/>
        <charset val="134"/>
      </rPr>
      <t>；背板为配套</t>
    </r>
    <r>
      <rPr>
        <sz val="10"/>
        <rFont val="Arial"/>
        <charset val="0"/>
      </rPr>
      <t>5mm</t>
    </r>
    <r>
      <rPr>
        <sz val="10"/>
        <rFont val="宋体"/>
        <charset val="134"/>
      </rPr>
      <t>板。</t>
    </r>
    <r>
      <rPr>
        <sz val="10"/>
        <rFont val="Arial"/>
        <charset val="0"/>
      </rPr>
      <t>3</t>
    </r>
    <r>
      <rPr>
        <sz val="10"/>
        <rFont val="宋体"/>
        <charset val="134"/>
      </rPr>
      <t>、每个衣柜不超过</t>
    </r>
    <r>
      <rPr>
        <sz val="10"/>
        <rFont val="Arial"/>
        <charset val="0"/>
      </rPr>
      <t>2</t>
    </r>
    <r>
      <rPr>
        <sz val="10"/>
        <rFont val="宋体"/>
        <charset val="134"/>
      </rPr>
      <t>个抽屉，每增加</t>
    </r>
    <r>
      <rPr>
        <sz val="10"/>
        <rFont val="Arial"/>
        <charset val="0"/>
      </rPr>
      <t>1</t>
    </r>
    <r>
      <rPr>
        <sz val="10"/>
        <rFont val="宋体"/>
        <charset val="134"/>
      </rPr>
      <t>个抽屉另收</t>
    </r>
    <r>
      <rPr>
        <sz val="10"/>
        <rFont val="Arial"/>
        <charset val="0"/>
      </rPr>
      <t>45</t>
    </r>
    <r>
      <rPr>
        <sz val="10"/>
        <rFont val="宋体"/>
        <charset val="134"/>
      </rPr>
      <t>元；</t>
    </r>
    <r>
      <rPr>
        <sz val="10"/>
        <rFont val="Arial"/>
        <charset val="0"/>
      </rPr>
      <t>4</t>
    </r>
    <r>
      <rPr>
        <sz val="10"/>
        <rFont val="宋体"/>
        <charset val="134"/>
      </rPr>
      <t>、不含任何功能五金；</t>
    </r>
    <r>
      <rPr>
        <sz val="10"/>
        <rFont val="Arial"/>
        <charset val="0"/>
      </rPr>
      <t>8</t>
    </r>
    <r>
      <rPr>
        <sz val="10"/>
        <rFont val="宋体"/>
        <charset val="134"/>
      </rPr>
      <t>、人工、含五金的安装。混油扫面</t>
    </r>
  </si>
  <si>
    <t>客厅装饰隔断</t>
  </si>
  <si>
    <r>
      <rPr>
        <sz val="10"/>
        <rFont val="Arial"/>
        <charset val="0"/>
      </rPr>
      <t>1</t>
    </r>
    <r>
      <rPr>
        <sz val="10"/>
        <rFont val="宋体"/>
        <charset val="134"/>
      </rPr>
      <t>、、人工、材料，详见施工图</t>
    </r>
  </si>
  <si>
    <t>台盆装饰隔断</t>
  </si>
  <si>
    <t>总计：</t>
  </si>
  <si>
    <t xml:space="preserve">   </t>
  </si>
  <si>
    <t>装饰连锁有限公司预算编制说明</t>
  </si>
  <si>
    <t>代购主材预算编制说明</t>
  </si>
  <si>
    <t>序号</t>
  </si>
  <si>
    <t>项目名称</t>
  </si>
  <si>
    <t>数量</t>
  </si>
  <si>
    <t>合价</t>
  </si>
  <si>
    <t>品牌与型号</t>
  </si>
  <si>
    <t>预算备注</t>
  </si>
  <si>
    <t>墙地砖</t>
  </si>
  <si>
    <t>客餐厅地砖（主材）</t>
  </si>
  <si>
    <t>（800*800）</t>
  </si>
  <si>
    <t>厨房地砖（主材）</t>
  </si>
  <si>
    <t>（300*300）</t>
  </si>
  <si>
    <t>厨房墙砖（主材）</t>
  </si>
  <si>
    <t>（300*600）</t>
  </si>
  <si>
    <t>卫生间地砖（主材）</t>
  </si>
  <si>
    <t>卫生间墙砖（主材）</t>
  </si>
  <si>
    <t>生活阳台地砖（主材）</t>
  </si>
  <si>
    <t>生活阳台墙砖（主材）</t>
  </si>
  <si>
    <t>门槛石</t>
  </si>
  <si>
    <t xml:space="preserve">  </t>
  </si>
  <si>
    <t>房间地板</t>
  </si>
  <si>
    <t>地板（主材）</t>
  </si>
  <si>
    <r>
      <rPr>
        <sz val="10"/>
        <rFont val="宋体"/>
        <charset val="134"/>
      </rPr>
      <t>M</t>
    </r>
    <r>
      <rPr>
        <vertAlign val="superscript"/>
        <sz val="10"/>
        <rFont val="Times New Roman"/>
        <charset val="0"/>
      </rPr>
      <t>2</t>
    </r>
  </si>
  <si>
    <t>铜条</t>
  </si>
  <si>
    <t>踢脚线（pvc）</t>
  </si>
  <si>
    <t>M</t>
  </si>
  <si>
    <t>石膏线条</t>
  </si>
  <si>
    <t>套装门及门套</t>
  </si>
  <si>
    <t>入户门套</t>
  </si>
  <si>
    <t>成品套装门</t>
  </si>
  <si>
    <t>樘</t>
  </si>
  <si>
    <t>威尔士</t>
  </si>
  <si>
    <t>衣柜移门</t>
  </si>
  <si>
    <t>厨房移门</t>
  </si>
  <si>
    <t>阳台移门</t>
  </si>
  <si>
    <t>厨房门套双面</t>
  </si>
  <si>
    <t>阳台门套双面</t>
  </si>
  <si>
    <t>主卧室卫生间移门</t>
  </si>
  <si>
    <t xml:space="preserve">卧室窗套 </t>
  </si>
  <si>
    <t>洁具</t>
  </si>
  <si>
    <t>台盆(800mm)</t>
  </si>
  <si>
    <t>套</t>
  </si>
  <si>
    <t>花洒</t>
  </si>
  <si>
    <t>个</t>
  </si>
  <si>
    <t>坐便器</t>
  </si>
  <si>
    <t>卫生间五金件</t>
  </si>
  <si>
    <t>淋浴房弧形</t>
  </si>
  <si>
    <t>橱柜</t>
  </si>
  <si>
    <t>地柜</t>
  </si>
  <si>
    <t>水槽</t>
  </si>
  <si>
    <t>吊柜</t>
  </si>
  <si>
    <t>m</t>
  </si>
  <si>
    <t>厨房五金件</t>
  </si>
  <si>
    <t>吊顶</t>
  </si>
  <si>
    <t>卫生间集成吊顶</t>
  </si>
  <si>
    <t>浴霸</t>
  </si>
  <si>
    <t>厨房间集成吊顶</t>
  </si>
  <si>
    <t>集成灯具</t>
  </si>
  <si>
    <t>五金</t>
  </si>
  <si>
    <t>地漏</t>
  </si>
  <si>
    <t>暗阀门</t>
  </si>
  <si>
    <t>开关面板</t>
  </si>
  <si>
    <t>主材为代购产品公司不予垫资，在签定施工合同后须一次性付款,望理解为感！</t>
  </si>
  <si>
    <t>备注：一、本预算为理论计算，决算时根据实际工程量单价不变按实决算（地板、墙地砖乘以实际发生量的5%作为损耗）。</t>
  </si>
  <si>
    <t xml:space="preserve">      二、固定家具下地板不铺。</t>
  </si>
  <si>
    <t>其他说明：</t>
  </si>
  <si>
    <t xml:space="preserve">    1、此报价不含税金</t>
  </si>
  <si>
    <t xml:space="preserve">    2、如材料已送到现场，业主提出变更的应负担30%材料价的损失。</t>
  </si>
  <si>
    <t xml:space="preserve">    3、材料到场应经业主看验无误并签认后方可使用。</t>
  </si>
  <si>
    <t xml:space="preserve">    4、不合格的材料一律不准使用，发现问题及时反映退换。</t>
  </si>
  <si>
    <t xml:space="preserve">    5、当材料已定购后，业主提出变更的应承担15%材料价的损失。</t>
  </si>
  <si>
    <t>都市人家装饰连锁有限公司预算编制说明</t>
  </si>
  <si>
    <t>电器</t>
  </si>
  <si>
    <t>洗衣机伴侣</t>
  </si>
  <si>
    <t>灯具（所有）吸顶灯</t>
  </si>
  <si>
    <t>家私</t>
  </si>
  <si>
    <t>客厅沙发一套（现代沙发）</t>
  </si>
  <si>
    <t>龙荣达品牌 布艺中式沙发</t>
  </si>
  <si>
    <t>电视柜</t>
  </si>
  <si>
    <t>餐厅餐桌</t>
  </si>
  <si>
    <t xml:space="preserve">   六把椅子</t>
  </si>
  <si>
    <t>主卧室床床头柜子</t>
  </si>
  <si>
    <t>1800*2000*450</t>
  </si>
  <si>
    <t>次卧室床</t>
  </si>
  <si>
    <t>客房床</t>
  </si>
  <si>
    <t>1500*200*450</t>
  </si>
  <si>
    <t>窗帘全套</t>
  </si>
</sst>
</file>

<file path=xl/styles.xml><?xml version="1.0" encoding="utf-8"?>
<styleSheet xmlns="http://schemas.openxmlformats.org/spreadsheetml/2006/main">
  <numFmts count="10">
    <numFmt numFmtId="41" formatCode="_ * #,##0_ ;_ * \-#,##0_ ;_ * &quot;-&quot;_ ;_ @_ "/>
    <numFmt numFmtId="43" formatCode="_ * #,##0.00_ ;_ * \-#,##0.00_ ;_ * &quot;-&quot;??_ ;_ @_ "/>
    <numFmt numFmtId="176" formatCode="0.00_ "/>
    <numFmt numFmtId="42" formatCode="_ &quot;￥&quot;* #,##0_ ;_ &quot;￥&quot;* \-#,##0_ ;_ &quot;￥&quot;* &quot;-&quot;_ ;_ @_ "/>
    <numFmt numFmtId="177" formatCode="0.0_);[Red]\(0.0\)"/>
    <numFmt numFmtId="178" formatCode="0.00_);\(0.00\)"/>
    <numFmt numFmtId="44" formatCode="_ &quot;￥&quot;* #,##0.00_ ;_ &quot;￥&quot;* \-#,##0.00_ ;_ &quot;￥&quot;* &quot;-&quot;??_ ;_ @_ "/>
    <numFmt numFmtId="179" formatCode="0.00_);[Red]\(0.00\)"/>
    <numFmt numFmtId="180" formatCode="0.0_ "/>
    <numFmt numFmtId="181" formatCode="0_);[Red]\(0\)"/>
  </numFmts>
  <fonts count="49">
    <font>
      <sz val="12"/>
      <name val="宋体"/>
      <charset val="134"/>
    </font>
    <font>
      <b/>
      <sz val="20"/>
      <name val="幼圆"/>
      <charset val="134"/>
    </font>
    <font>
      <b/>
      <sz val="18"/>
      <name val="幼圆"/>
      <charset val="134"/>
    </font>
    <font>
      <b/>
      <sz val="14"/>
      <name val="黑体"/>
      <charset val="134"/>
    </font>
    <font>
      <b/>
      <sz val="12"/>
      <name val="宋体"/>
      <charset val="134"/>
    </font>
    <font>
      <b/>
      <sz val="12"/>
      <color indexed="10"/>
      <name val="宋体"/>
      <charset val="134"/>
    </font>
    <font>
      <b/>
      <sz val="9.5"/>
      <name val="宋体"/>
      <charset val="134"/>
    </font>
    <font>
      <sz val="10"/>
      <name val="宋体"/>
      <charset val="134"/>
    </font>
    <font>
      <sz val="10"/>
      <name val="新宋体"/>
      <charset val="134"/>
    </font>
    <font>
      <b/>
      <sz val="10"/>
      <name val="新宋体"/>
      <charset val="134"/>
    </font>
    <font>
      <b/>
      <sz val="10"/>
      <name val="宋体"/>
      <charset val="134"/>
    </font>
    <font>
      <b/>
      <sz val="16"/>
      <name val="宋体"/>
      <charset val="134"/>
    </font>
    <font>
      <sz val="16"/>
      <name val="宋体"/>
      <charset val="134"/>
    </font>
    <font>
      <b/>
      <sz val="12"/>
      <name val="汉仪中宋简"/>
      <charset val="134"/>
    </font>
    <font>
      <b/>
      <sz val="10"/>
      <name val="汉仪中宋简"/>
      <charset val="134"/>
    </font>
    <font>
      <sz val="12"/>
      <color indexed="8"/>
      <name val="宋体"/>
      <charset val="134"/>
    </font>
    <font>
      <sz val="12"/>
      <color indexed="10"/>
      <name val="宋体"/>
      <charset val="134"/>
    </font>
    <font>
      <sz val="10"/>
      <color indexed="8"/>
      <name val="宋体"/>
      <charset val="134"/>
    </font>
    <font>
      <sz val="10"/>
      <color indexed="8"/>
      <name val="新宋体"/>
      <charset val="134"/>
    </font>
    <font>
      <sz val="10"/>
      <name val="Times New Roman"/>
      <charset val="0"/>
    </font>
    <font>
      <sz val="10"/>
      <color indexed="10"/>
      <name val="宋体"/>
      <charset val="134"/>
    </font>
    <font>
      <b/>
      <sz val="9.5"/>
      <color indexed="10"/>
      <name val="宋体"/>
      <charset val="134"/>
    </font>
    <font>
      <b/>
      <sz val="14"/>
      <name val="宋体"/>
      <charset val="134"/>
    </font>
    <font>
      <b/>
      <sz val="11"/>
      <name val="楷体"/>
      <charset val="134"/>
    </font>
    <font>
      <b/>
      <sz val="10"/>
      <name val="华文仿宋"/>
      <charset val="134"/>
    </font>
    <font>
      <sz val="10"/>
      <name val="华文仿宋"/>
      <charset val="134"/>
    </font>
    <font>
      <b/>
      <sz val="12"/>
      <color indexed="8"/>
      <name val="宋体"/>
      <charset val="134"/>
    </font>
    <font>
      <sz val="10"/>
      <name val="Arial"/>
      <charset val="0"/>
    </font>
    <font>
      <b/>
      <sz val="11"/>
      <color rgb="FFFA7D00"/>
      <name val="宋体"/>
      <charset val="134"/>
      <scheme val="minor"/>
    </font>
    <font>
      <sz val="11"/>
      <color rgb="FF9C0006"/>
      <name val="宋体"/>
      <charset val="134"/>
      <scheme val="minor"/>
    </font>
    <font>
      <sz val="11"/>
      <color theme="1"/>
      <name val="宋体"/>
      <charset val="134"/>
      <scheme val="minor"/>
    </font>
    <font>
      <b/>
      <sz val="11"/>
      <color rgb="FF3F3F3F"/>
      <name val="宋体"/>
      <charset val="134"/>
      <scheme val="minor"/>
    </font>
    <font>
      <b/>
      <sz val="15"/>
      <color theme="3"/>
      <name val="宋体"/>
      <charset val="134"/>
      <scheme val="minor"/>
    </font>
    <font>
      <sz val="11"/>
      <color indexed="8"/>
      <name val="宋体"/>
      <charset val="134"/>
      <scheme val="minor"/>
    </font>
    <font>
      <sz val="11"/>
      <color theme="0"/>
      <name val="宋体"/>
      <charset val="134"/>
      <scheme val="minor"/>
    </font>
    <font>
      <sz val="11"/>
      <color rgb="FF9C6500"/>
      <name val="宋体"/>
      <charset val="134"/>
      <scheme val="minor"/>
    </font>
    <font>
      <b/>
      <sz val="13"/>
      <color theme="3"/>
      <name val="宋体"/>
      <charset val="134"/>
      <scheme val="minor"/>
    </font>
    <font>
      <sz val="11"/>
      <color rgb="FFFF0000"/>
      <name val="宋体"/>
      <charset val="134"/>
      <scheme val="minor"/>
    </font>
    <font>
      <sz val="11"/>
      <color rgb="FF3F3F76"/>
      <name val="宋体"/>
      <charset val="134"/>
      <scheme val="minor"/>
    </font>
    <font>
      <i/>
      <sz val="11"/>
      <color rgb="FF7F7F7F"/>
      <name val="宋体"/>
      <charset val="134"/>
      <scheme val="minor"/>
    </font>
    <font>
      <b/>
      <sz val="11"/>
      <color theme="3"/>
      <name val="宋体"/>
      <charset val="134"/>
      <scheme val="minor"/>
    </font>
    <font>
      <u/>
      <sz val="12"/>
      <color indexed="36"/>
      <name val="宋体"/>
      <charset val="134"/>
    </font>
    <font>
      <b/>
      <sz val="11"/>
      <color theme="1"/>
      <name val="宋体"/>
      <charset val="134"/>
      <scheme val="minor"/>
    </font>
    <font>
      <sz val="11"/>
      <color rgb="FFFA7D00"/>
      <name val="宋体"/>
      <charset val="134"/>
      <scheme val="minor"/>
    </font>
    <font>
      <b/>
      <sz val="11"/>
      <color rgb="FFFFFFFF"/>
      <name val="宋体"/>
      <charset val="134"/>
      <scheme val="minor"/>
    </font>
    <font>
      <b/>
      <sz val="18"/>
      <color theme="3"/>
      <name val="宋体"/>
      <charset val="134"/>
      <scheme val="minor"/>
    </font>
    <font>
      <u/>
      <sz val="12"/>
      <color indexed="12"/>
      <name val="宋体"/>
      <charset val="134"/>
    </font>
    <font>
      <sz val="11"/>
      <color rgb="FF006100"/>
      <name val="宋体"/>
      <charset val="134"/>
      <scheme val="minor"/>
    </font>
    <font>
      <vertAlign val="superscript"/>
      <sz val="10"/>
      <name val="Times New Roman"/>
      <charset val="0"/>
    </font>
  </fonts>
  <fills count="36">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22"/>
        <bgColor indexed="64"/>
      </patternFill>
    </fill>
    <fill>
      <patternFill patternType="solid">
        <fgColor rgb="FFF2F2F2"/>
        <bgColor indexed="64"/>
      </patternFill>
    </fill>
    <fill>
      <patternFill patternType="solid">
        <fgColor rgb="FFFFC7CE"/>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bgColor indexed="64"/>
      </patternFill>
    </fill>
    <fill>
      <patternFill patternType="solid">
        <fgColor theme="4"/>
        <bgColor indexed="64"/>
      </patternFill>
    </fill>
    <fill>
      <patternFill patternType="solid">
        <fgColor theme="6" tint="0.799981688894314"/>
        <bgColor indexed="64"/>
      </patternFill>
    </fill>
    <fill>
      <patternFill patternType="solid">
        <fgColor theme="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52">
    <xf numFmtId="0" fontId="0" fillId="0" borderId="0" applyFont="0">
      <alignment vertical="center"/>
    </xf>
    <xf numFmtId="42" fontId="0" fillId="0" borderId="0" applyFont="0" applyFill="0" applyBorder="0" applyAlignment="0" applyProtection="0">
      <alignment vertical="center"/>
    </xf>
    <xf numFmtId="0" fontId="30" fillId="19" borderId="0" applyNumberFormat="0" applyBorder="0" applyAlignment="0" applyProtection="0">
      <alignment vertical="center"/>
    </xf>
    <xf numFmtId="0" fontId="38" fillId="15" borderId="5" applyNumberFormat="0" applyAlignment="0" applyProtection="0">
      <alignment vertical="center"/>
    </xf>
    <xf numFmtId="44" fontId="0" fillId="0" borderId="0" applyFont="0" applyFill="0" applyBorder="0" applyAlignment="0" applyProtection="0">
      <alignment vertical="center"/>
    </xf>
    <xf numFmtId="0" fontId="0" fillId="0" borderId="0"/>
    <xf numFmtId="41" fontId="0" fillId="0" borderId="0" applyFont="0" applyFill="0" applyBorder="0" applyAlignment="0" applyProtection="0">
      <alignment vertical="center"/>
    </xf>
    <xf numFmtId="0" fontId="30" fillId="10" borderId="0" applyNumberFormat="0" applyBorder="0" applyAlignment="0" applyProtection="0">
      <alignment vertical="center"/>
    </xf>
    <xf numFmtId="0" fontId="29" fillId="6" borderId="0" applyNumberFormat="0" applyBorder="0" applyAlignment="0" applyProtection="0">
      <alignment vertical="center"/>
    </xf>
    <xf numFmtId="43" fontId="0" fillId="0" borderId="0" applyFont="0" applyFill="0" applyBorder="0" applyAlignment="0" applyProtection="0">
      <alignment vertical="center"/>
    </xf>
    <xf numFmtId="0" fontId="34" fillId="22" borderId="0" applyNumberFormat="0" applyBorder="0" applyAlignment="0" applyProtection="0">
      <alignment vertical="center"/>
    </xf>
    <xf numFmtId="0" fontId="46"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41" fillId="0" borderId="0" applyNumberFormat="0" applyFill="0" applyBorder="0" applyAlignment="0" applyProtection="0">
      <alignment vertical="top"/>
      <protection locked="0"/>
    </xf>
    <xf numFmtId="0" fontId="33" fillId="9" borderId="8" applyNumberFormat="0" applyFont="0" applyAlignment="0" applyProtection="0">
      <alignment vertical="center"/>
    </xf>
    <xf numFmtId="0" fontId="34" fillId="26" borderId="0" applyNumberFormat="0" applyBorder="0" applyAlignment="0" applyProtection="0">
      <alignment vertical="center"/>
    </xf>
    <xf numFmtId="0" fontId="40"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2" fillId="0" borderId="7" applyNumberFormat="0" applyFill="0" applyAlignment="0" applyProtection="0">
      <alignment vertical="center"/>
    </xf>
    <xf numFmtId="0" fontId="36" fillId="0" borderId="7" applyNumberFormat="0" applyFill="0" applyAlignment="0" applyProtection="0">
      <alignment vertical="center"/>
    </xf>
    <xf numFmtId="0" fontId="34" fillId="14" borderId="0" applyNumberFormat="0" applyBorder="0" applyAlignment="0" applyProtection="0">
      <alignment vertical="center"/>
    </xf>
    <xf numFmtId="0" fontId="40" fillId="0" borderId="12" applyNumberFormat="0" applyFill="0" applyAlignment="0" applyProtection="0">
      <alignment vertical="center"/>
    </xf>
    <xf numFmtId="0" fontId="34" fillId="25" borderId="0" applyNumberFormat="0" applyBorder="0" applyAlignment="0" applyProtection="0">
      <alignment vertical="center"/>
    </xf>
    <xf numFmtId="0" fontId="31" fillId="5" borderId="6" applyNumberFormat="0" applyAlignment="0" applyProtection="0">
      <alignment vertical="center"/>
    </xf>
    <xf numFmtId="0" fontId="28" fillId="5" borderId="5" applyNumberFormat="0" applyAlignment="0" applyProtection="0">
      <alignment vertical="center"/>
    </xf>
    <xf numFmtId="0" fontId="44" fillId="24" borderId="11" applyNumberFormat="0" applyAlignment="0" applyProtection="0">
      <alignment vertical="center"/>
    </xf>
    <xf numFmtId="0" fontId="30" fillId="8" borderId="0" applyNumberFormat="0" applyBorder="0" applyAlignment="0" applyProtection="0">
      <alignment vertical="center"/>
    </xf>
    <xf numFmtId="0" fontId="34" fillId="30" borderId="0" applyNumberFormat="0" applyBorder="0" applyAlignment="0" applyProtection="0">
      <alignment vertical="center"/>
    </xf>
    <xf numFmtId="0" fontId="43" fillId="0" borderId="10" applyNumberFormat="0" applyFill="0" applyAlignment="0" applyProtection="0">
      <alignment vertical="center"/>
    </xf>
    <xf numFmtId="0" fontId="42" fillId="0" borderId="9" applyNumberFormat="0" applyFill="0" applyAlignment="0" applyProtection="0">
      <alignment vertical="center"/>
    </xf>
    <xf numFmtId="0" fontId="47" fillId="35" borderId="0" applyNumberFormat="0" applyBorder="0" applyAlignment="0" applyProtection="0">
      <alignment vertical="center"/>
    </xf>
    <xf numFmtId="0" fontId="35" fillId="13" borderId="0" applyNumberFormat="0" applyBorder="0" applyAlignment="0" applyProtection="0">
      <alignment vertical="center"/>
    </xf>
    <xf numFmtId="0" fontId="30" fillId="21" borderId="0" applyNumberFormat="0" applyBorder="0" applyAlignment="0" applyProtection="0">
      <alignment vertical="center"/>
    </xf>
    <xf numFmtId="0" fontId="34" fillId="18" borderId="0" applyNumberFormat="0" applyBorder="0" applyAlignment="0" applyProtection="0">
      <alignment vertical="center"/>
    </xf>
    <xf numFmtId="0" fontId="30" fillId="34" borderId="0" applyNumberFormat="0" applyBorder="0" applyAlignment="0" applyProtection="0">
      <alignment vertical="center"/>
    </xf>
    <xf numFmtId="0" fontId="30" fillId="29" borderId="0" applyNumberFormat="0" applyBorder="0" applyAlignment="0" applyProtection="0">
      <alignment vertical="center"/>
    </xf>
    <xf numFmtId="0" fontId="30" fillId="23" borderId="0" applyNumberFormat="0" applyBorder="0" applyAlignment="0" applyProtection="0">
      <alignment vertical="center"/>
    </xf>
    <xf numFmtId="0" fontId="30" fillId="28" borderId="0" applyNumberFormat="0" applyBorder="0" applyAlignment="0" applyProtection="0">
      <alignment vertical="center"/>
    </xf>
    <xf numFmtId="0" fontId="34" fillId="17" borderId="0" applyNumberFormat="0" applyBorder="0" applyAlignment="0" applyProtection="0">
      <alignment vertical="center"/>
    </xf>
    <xf numFmtId="0" fontId="34" fillId="27" borderId="0" applyNumberFormat="0" applyBorder="0" applyAlignment="0" applyProtection="0">
      <alignment vertical="center"/>
    </xf>
    <xf numFmtId="0" fontId="30" fillId="7" borderId="0" applyNumberFormat="0" applyBorder="0" applyAlignment="0" applyProtection="0">
      <alignment vertical="center"/>
    </xf>
    <xf numFmtId="0" fontId="30" fillId="12" borderId="0" applyNumberFormat="0" applyBorder="0" applyAlignment="0" applyProtection="0">
      <alignment vertical="center"/>
    </xf>
    <xf numFmtId="0" fontId="34" fillId="33" borderId="0" applyNumberFormat="0" applyBorder="0" applyAlignment="0" applyProtection="0">
      <alignment vertical="center"/>
    </xf>
    <xf numFmtId="0" fontId="30" fillId="32" borderId="0" applyNumberFormat="0" applyBorder="0" applyAlignment="0" applyProtection="0">
      <alignment vertical="center"/>
    </xf>
    <xf numFmtId="0" fontId="34" fillId="16" borderId="0" applyNumberFormat="0" applyBorder="0" applyAlignment="0" applyProtection="0">
      <alignment vertical="center"/>
    </xf>
    <xf numFmtId="0" fontId="34" fillId="20" borderId="0" applyNumberFormat="0" applyBorder="0" applyAlignment="0" applyProtection="0">
      <alignment vertical="center"/>
    </xf>
    <xf numFmtId="0" fontId="30" fillId="31" borderId="0" applyNumberFormat="0" applyBorder="0" applyAlignment="0" applyProtection="0">
      <alignment vertical="center"/>
    </xf>
    <xf numFmtId="0" fontId="34" fillId="11" borderId="0" applyNumberFormat="0" applyBorder="0" applyAlignment="0" applyProtection="0">
      <alignment vertical="center"/>
    </xf>
    <xf numFmtId="0" fontId="0" fillId="0" borderId="0">
      <alignment vertical="center"/>
    </xf>
    <xf numFmtId="0" fontId="0" fillId="0" borderId="0"/>
  </cellStyleXfs>
  <cellXfs count="117">
    <xf numFmtId="0" fontId="0" fillId="0" borderId="0" xfId="0" applyFont="1">
      <alignment vertical="center"/>
    </xf>
    <xf numFmtId="0" fontId="1" fillId="2" borderId="1" xfId="5" applyFont="1" applyFill="1" applyBorder="1" applyAlignment="1">
      <alignment horizontal="center" vertical="center"/>
    </xf>
    <xf numFmtId="0" fontId="2" fillId="2" borderId="1" xfId="5" applyFont="1" applyFill="1" applyBorder="1" applyAlignment="1">
      <alignment horizontal="center" vertical="center"/>
    </xf>
    <xf numFmtId="0" fontId="3" fillId="2" borderId="1" xfId="5" applyFont="1" applyFill="1" applyBorder="1" applyAlignment="1">
      <alignment horizontal="center"/>
    </xf>
    <xf numFmtId="0" fontId="4" fillId="0" borderId="1" xfId="5" applyFont="1" applyBorder="1" applyAlignment="1">
      <alignment horizontal="center"/>
    </xf>
    <xf numFmtId="179" fontId="4" fillId="0" borderId="1" xfId="5" applyNumberFormat="1" applyFont="1" applyBorder="1" applyAlignment="1">
      <alignment horizontal="center"/>
    </xf>
    <xf numFmtId="177" fontId="4" fillId="0" borderId="1" xfId="5" applyNumberFormat="1" applyFont="1" applyBorder="1" applyAlignment="1">
      <alignment horizontal="center"/>
    </xf>
    <xf numFmtId="0" fontId="4" fillId="3" borderId="1" xfId="5" applyFont="1" applyFill="1" applyBorder="1" applyAlignment="1">
      <alignment horizontal="center"/>
    </xf>
    <xf numFmtId="0" fontId="5" fillId="3" borderId="1" xfId="5" applyFont="1" applyFill="1" applyBorder="1" applyAlignment="1">
      <alignment horizontal="center"/>
    </xf>
    <xf numFmtId="0" fontId="6" fillId="3" borderId="1" xfId="5" applyFont="1" applyFill="1" applyBorder="1" applyAlignment="1">
      <alignment horizontal="center"/>
    </xf>
    <xf numFmtId="177" fontId="6" fillId="3" borderId="1" xfId="5" applyNumberFormat="1" applyFont="1" applyFill="1" applyBorder="1" applyAlignment="1">
      <alignment horizontal="center"/>
    </xf>
    <xf numFmtId="0" fontId="7" fillId="0" borderId="1" xfId="5" applyFont="1" applyBorder="1" applyAlignment="1">
      <alignment horizontal="center" vertical="center"/>
    </xf>
    <xf numFmtId="0" fontId="7" fillId="0" borderId="1" xfId="5" applyFont="1" applyBorder="1" applyAlignment="1">
      <alignment horizontal="left" vertical="center"/>
    </xf>
    <xf numFmtId="176" fontId="7" fillId="0" borderId="1" xfId="4" applyNumberFormat="1" applyFont="1" applyBorder="1" applyAlignment="1">
      <alignment horizontal="center" vertical="center"/>
    </xf>
    <xf numFmtId="0" fontId="7" fillId="0" borderId="1" xfId="5" applyFont="1" applyFill="1" applyBorder="1" applyAlignment="1">
      <alignment horizontal="center" vertical="center" wrapText="1"/>
    </xf>
    <xf numFmtId="0" fontId="8" fillId="0" borderId="1" xfId="5" applyFont="1" applyBorder="1" applyAlignment="1">
      <alignment horizontal="left" vertical="center"/>
    </xf>
    <xf numFmtId="0" fontId="7" fillId="2" borderId="1" xfId="5" applyFont="1" applyFill="1" applyBorder="1" applyAlignment="1">
      <alignment horizontal="center" vertical="center"/>
    </xf>
    <xf numFmtId="0" fontId="9" fillId="2" borderId="1" xfId="5" applyFont="1" applyFill="1" applyBorder="1" applyAlignment="1">
      <alignment horizontal="left" vertical="center"/>
    </xf>
    <xf numFmtId="176" fontId="7" fillId="2" borderId="1" xfId="4" applyNumberFormat="1" applyFont="1" applyFill="1" applyBorder="1" applyAlignment="1">
      <alignment horizontal="center" vertical="center"/>
    </xf>
    <xf numFmtId="0" fontId="9" fillId="2" borderId="1" xfId="5" applyFont="1" applyFill="1" applyBorder="1" applyAlignment="1">
      <alignment horizontal="center" vertical="center"/>
    </xf>
    <xf numFmtId="176" fontId="10" fillId="2" borderId="1" xfId="4" applyNumberFormat="1" applyFont="1" applyFill="1" applyBorder="1" applyAlignment="1">
      <alignment horizontal="center" vertical="center"/>
    </xf>
    <xf numFmtId="0" fontId="8" fillId="2" borderId="1" xfId="5" applyFont="1" applyFill="1" applyBorder="1" applyAlignment="1">
      <alignment horizontal="center" vertical="center"/>
    </xf>
    <xf numFmtId="0" fontId="6" fillId="0" borderId="1" xfId="5" applyFont="1" applyBorder="1" applyAlignment="1">
      <alignment horizontal="center"/>
    </xf>
    <xf numFmtId="0" fontId="8" fillId="2" borderId="1" xfId="5" applyFont="1" applyFill="1" applyBorder="1" applyAlignment="1">
      <alignment horizontal="left" vertical="center"/>
    </xf>
    <xf numFmtId="0" fontId="11" fillId="0" borderId="1" xfId="5" applyFont="1" applyBorder="1" applyAlignment="1">
      <alignment horizontal="center" vertical="center"/>
    </xf>
    <xf numFmtId="0" fontId="12" fillId="0" borderId="1" xfId="5" applyFont="1" applyBorder="1" applyAlignment="1">
      <alignment horizontal="center" vertical="center"/>
    </xf>
    <xf numFmtId="0" fontId="13" fillId="0" borderId="1" xfId="5" applyFont="1" applyBorder="1" applyAlignment="1" applyProtection="1">
      <alignment horizontal="left"/>
      <protection locked="0"/>
    </xf>
    <xf numFmtId="0" fontId="14" fillId="0" borderId="1" xfId="5" applyFont="1" applyBorder="1" applyAlignment="1" applyProtection="1">
      <alignment horizontal="left"/>
      <protection locked="0"/>
    </xf>
    <xf numFmtId="0" fontId="15" fillId="0" borderId="0" xfId="0" applyFont="1">
      <alignment vertical="center"/>
    </xf>
    <xf numFmtId="0" fontId="16" fillId="0" borderId="0" xfId="0" applyFont="1">
      <alignment vertical="center"/>
    </xf>
    <xf numFmtId="0" fontId="17" fillId="0" borderId="1" xfId="5" applyFont="1" applyBorder="1" applyAlignment="1">
      <alignment horizontal="left" vertical="center"/>
    </xf>
    <xf numFmtId="0" fontId="17" fillId="0" borderId="1" xfId="5" applyFont="1" applyBorder="1" applyAlignment="1">
      <alignment horizontal="center" vertical="center"/>
    </xf>
    <xf numFmtId="176" fontId="17" fillId="0" borderId="1" xfId="4" applyNumberFormat="1" applyFont="1" applyBorder="1" applyAlignment="1">
      <alignment horizontal="center" vertical="center"/>
    </xf>
    <xf numFmtId="0" fontId="17" fillId="0" borderId="1" xfId="5" applyFont="1" applyFill="1" applyBorder="1" applyAlignment="1">
      <alignment horizontal="center" vertical="center" wrapText="1"/>
    </xf>
    <xf numFmtId="0" fontId="18" fillId="0" borderId="1" xfId="5" applyFont="1" applyBorder="1" applyAlignment="1">
      <alignment horizontal="left" vertical="center"/>
    </xf>
    <xf numFmtId="0" fontId="19" fillId="0" borderId="1" xfId="5" applyFont="1" applyBorder="1" applyAlignment="1">
      <alignment horizontal="center" vertical="center"/>
    </xf>
    <xf numFmtId="176" fontId="6" fillId="3" borderId="1" xfId="5" applyNumberFormat="1" applyFont="1" applyFill="1" applyBorder="1" applyAlignment="1">
      <alignment horizontal="center"/>
    </xf>
    <xf numFmtId="0" fontId="20" fillId="0" borderId="1" xfId="5" applyFont="1" applyBorder="1" applyAlignment="1">
      <alignment horizontal="left" vertical="center"/>
    </xf>
    <xf numFmtId="176" fontId="20" fillId="0" borderId="1" xfId="4" applyNumberFormat="1" applyFont="1" applyBorder="1" applyAlignment="1">
      <alignment horizontal="center" vertical="center"/>
    </xf>
    <xf numFmtId="0" fontId="20" fillId="0" borderId="1" xfId="5" applyFont="1" applyFill="1" applyBorder="1" applyAlignment="1">
      <alignment horizontal="center" vertical="center" wrapText="1"/>
    </xf>
    <xf numFmtId="0" fontId="21" fillId="0" borderId="1" xfId="5" applyFont="1" applyBorder="1" applyAlignment="1">
      <alignment horizontal="center"/>
    </xf>
    <xf numFmtId="0" fontId="20" fillId="0" borderId="1" xfId="5" applyFont="1" applyBorder="1" applyAlignment="1">
      <alignment horizontal="center" vertical="center"/>
    </xf>
    <xf numFmtId="0" fontId="7" fillId="3" borderId="1" xfId="5" applyFont="1" applyFill="1" applyBorder="1" applyAlignment="1">
      <alignment horizontal="center" vertical="center" wrapText="1"/>
    </xf>
    <xf numFmtId="0" fontId="0" fillId="3" borderId="0" xfId="0" applyFont="1" applyFill="1">
      <alignment vertical="center"/>
    </xf>
    <xf numFmtId="0" fontId="0" fillId="0" borderId="0" xfId="0" applyFont="1" applyAlignment="1">
      <alignment vertical="center" wrapText="1"/>
    </xf>
    <xf numFmtId="0" fontId="7" fillId="0" borderId="0" xfId="0" applyFont="1">
      <alignment vertical="center"/>
    </xf>
    <xf numFmtId="0" fontId="0" fillId="0" borderId="0" xfId="0" applyFont="1" applyAlignment="1"/>
    <xf numFmtId="0" fontId="22" fillId="0" borderId="1" xfId="0" applyFont="1" applyFill="1" applyBorder="1" applyAlignment="1">
      <alignment horizontal="center" vertical="center" wrapText="1"/>
    </xf>
    <xf numFmtId="0" fontId="23" fillId="0" borderId="1" xfId="0" applyFont="1" applyFill="1" applyBorder="1" applyAlignment="1">
      <alignment horizontal="center" vertical="center" wrapText="1"/>
    </xf>
    <xf numFmtId="0" fontId="2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179" fontId="7" fillId="0" borderId="1" xfId="0" applyNumberFormat="1" applyFont="1" applyFill="1" applyBorder="1" applyAlignment="1">
      <alignment horizontal="center" vertical="center" wrapText="1"/>
    </xf>
    <xf numFmtId="0" fontId="25" fillId="0"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3" borderId="1" xfId="0" applyFont="1" applyFill="1" applyBorder="1" applyAlignment="1">
      <alignment vertical="center" wrapText="1"/>
    </xf>
    <xf numFmtId="179" fontId="7" fillId="3" borderId="1" xfId="0" applyNumberFormat="1" applyFont="1" applyFill="1" applyBorder="1" applyAlignment="1">
      <alignment horizontal="center" vertical="center" wrapText="1"/>
    </xf>
    <xf numFmtId="178" fontId="7" fillId="3" borderId="1" xfId="0" applyNumberFormat="1" applyFont="1" applyFill="1" applyBorder="1" applyAlignment="1">
      <alignment horizontal="center" vertical="center" wrapText="1"/>
    </xf>
    <xf numFmtId="0" fontId="7" fillId="0" borderId="1" xfId="0" applyFont="1" applyFill="1" applyBorder="1" applyAlignment="1">
      <alignment horizontal="left" vertical="center" wrapText="1"/>
    </xf>
    <xf numFmtId="177" fontId="7" fillId="0" borderId="1" xfId="0" applyNumberFormat="1" applyFont="1" applyFill="1" applyBorder="1" applyAlignment="1">
      <alignment horizontal="center" vertical="center" wrapText="1"/>
    </xf>
    <xf numFmtId="0" fontId="7" fillId="0" borderId="1" xfId="0" applyFont="1" applyFill="1" applyBorder="1" applyAlignment="1">
      <alignment vertical="center" wrapText="1"/>
    </xf>
    <xf numFmtId="180" fontId="7" fillId="0" borderId="1" xfId="0" applyNumberFormat="1" applyFont="1" applyFill="1" applyBorder="1" applyAlignment="1">
      <alignment horizontal="center" vertical="center" wrapText="1"/>
    </xf>
    <xf numFmtId="181" fontId="7" fillId="0" borderId="1" xfId="0" applyNumberFormat="1" applyFont="1" applyFill="1" applyBorder="1" applyAlignment="1">
      <alignment horizontal="center" vertical="center" wrapText="1"/>
    </xf>
    <xf numFmtId="0" fontId="7" fillId="0" borderId="1" xfId="0" applyFont="1" applyFill="1" applyBorder="1" applyAlignment="1">
      <alignment vertical="distributed" wrapText="1"/>
    </xf>
    <xf numFmtId="177" fontId="10" fillId="4" borderId="1" xfId="0" applyNumberFormat="1" applyFont="1" applyFill="1" applyBorder="1" applyAlignment="1">
      <alignment horizontal="center" vertical="center" wrapText="1"/>
    </xf>
    <xf numFmtId="0" fontId="17" fillId="0" borderId="1" xfId="0" applyFont="1" applyFill="1" applyBorder="1" applyAlignment="1">
      <alignment horizontal="center" vertical="center" wrapText="1"/>
    </xf>
    <xf numFmtId="0" fontId="17" fillId="0" borderId="1" xfId="0" applyFont="1" applyFill="1" applyBorder="1" applyAlignment="1">
      <alignment vertical="center" wrapText="1"/>
    </xf>
    <xf numFmtId="179" fontId="17" fillId="0" borderId="1" xfId="0" applyNumberFormat="1" applyFont="1" applyFill="1" applyBorder="1" applyAlignment="1">
      <alignment horizontal="center" vertical="center" wrapText="1"/>
    </xf>
    <xf numFmtId="180" fontId="17" fillId="0" borderId="1" xfId="0" applyNumberFormat="1" applyFont="1" applyFill="1" applyBorder="1" applyAlignment="1">
      <alignment horizontal="center" vertical="center" wrapText="1"/>
    </xf>
    <xf numFmtId="177" fontId="17" fillId="0" borderId="1" xfId="0" applyNumberFormat="1" applyFont="1" applyFill="1" applyBorder="1" applyAlignment="1">
      <alignment horizontal="center" vertical="center" wrapText="1"/>
    </xf>
    <xf numFmtId="181" fontId="17" fillId="0" borderId="1" xfId="0" applyNumberFormat="1" applyFont="1" applyFill="1" applyBorder="1" applyAlignment="1">
      <alignment horizontal="center" vertical="center" wrapText="1"/>
    </xf>
    <xf numFmtId="179" fontId="7" fillId="0" borderId="2" xfId="0" applyNumberFormat="1" applyFont="1" applyFill="1" applyBorder="1" applyAlignment="1">
      <alignment horizontal="center" vertical="center" wrapText="1"/>
    </xf>
    <xf numFmtId="179" fontId="7" fillId="0" borderId="3" xfId="0" applyNumberFormat="1" applyFont="1" applyFill="1" applyBorder="1" applyAlignment="1">
      <alignment horizontal="center" vertical="center" wrapText="1"/>
    </xf>
    <xf numFmtId="179" fontId="7" fillId="0" borderId="4" xfId="0" applyNumberFormat="1" applyFont="1" applyFill="1" applyBorder="1" applyAlignment="1">
      <alignment horizontal="center" vertical="center" wrapText="1"/>
    </xf>
    <xf numFmtId="178" fontId="7" fillId="0" borderId="1" xfId="0" applyNumberFormat="1" applyFont="1" applyFill="1" applyBorder="1" applyAlignment="1">
      <alignment horizontal="center" vertical="center" wrapText="1"/>
    </xf>
    <xf numFmtId="179" fontId="7" fillId="3" borderId="1" xfId="0" applyNumberFormat="1" applyFont="1" applyFill="1" applyBorder="1" applyAlignment="1">
      <alignment horizontal="left" vertical="center" wrapText="1"/>
    </xf>
    <xf numFmtId="0" fontId="7" fillId="3" borderId="1" xfId="0" applyFont="1" applyFill="1" applyBorder="1" applyAlignment="1">
      <alignment horizontal="center" vertical="distributed" wrapText="1"/>
    </xf>
    <xf numFmtId="179" fontId="7" fillId="0" borderId="1" xfId="0" applyNumberFormat="1" applyFont="1" applyBorder="1" applyAlignment="1">
      <alignment horizontal="center" vertical="center" wrapText="1"/>
    </xf>
    <xf numFmtId="0" fontId="7" fillId="0" borderId="1" xfId="0" applyFont="1" applyBorder="1" applyAlignment="1">
      <alignment horizontal="center" vertical="center" wrapText="1"/>
    </xf>
    <xf numFmtId="0" fontId="7" fillId="0" borderId="1" xfId="0" applyFont="1" applyFill="1" applyBorder="1" applyAlignment="1">
      <alignment horizontal="center" vertical="distributed" wrapText="1"/>
    </xf>
    <xf numFmtId="0" fontId="7" fillId="0" borderId="2" xfId="0" applyFont="1" applyFill="1" applyBorder="1" applyAlignment="1">
      <alignment horizontal="center" vertical="distributed" wrapText="1"/>
    </xf>
    <xf numFmtId="0" fontId="7" fillId="0" borderId="3" xfId="0" applyFont="1" applyFill="1" applyBorder="1" applyAlignment="1">
      <alignment horizontal="center" vertical="distributed" wrapText="1"/>
    </xf>
    <xf numFmtId="0" fontId="7" fillId="0" borderId="4" xfId="0" applyFont="1" applyFill="1" applyBorder="1" applyAlignment="1">
      <alignment horizontal="center" vertical="distributed" wrapText="1"/>
    </xf>
    <xf numFmtId="0" fontId="7" fillId="0" borderId="1" xfId="0" applyFont="1" applyFill="1" applyBorder="1" applyAlignment="1">
      <alignment horizontal="center" vertical="top" wrapText="1"/>
    </xf>
    <xf numFmtId="179" fontId="17"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3" borderId="2"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7" fillId="0" borderId="1" xfId="0" applyFont="1" applyBorder="1">
      <alignment vertical="center"/>
    </xf>
    <xf numFmtId="179" fontId="10" fillId="0" borderId="1" xfId="0" applyNumberFormat="1" applyFont="1" applyFill="1" applyBorder="1" applyAlignment="1">
      <alignment vertical="center" wrapText="1"/>
    </xf>
    <xf numFmtId="0" fontId="10" fillId="0" borderId="1" xfId="0" applyFont="1" applyFill="1" applyBorder="1" applyAlignment="1">
      <alignment horizontal="center" vertical="center" wrapText="1"/>
    </xf>
    <xf numFmtId="0" fontId="10" fillId="0" borderId="1" xfId="0" applyFont="1" applyFill="1" applyBorder="1" applyAlignment="1">
      <alignment vertical="center" wrapText="1"/>
    </xf>
    <xf numFmtId="179" fontId="7" fillId="0" borderId="1" xfId="0" applyNumberFormat="1" applyFont="1" applyFill="1" applyBorder="1" applyAlignment="1">
      <alignment vertical="center" wrapText="1"/>
    </xf>
    <xf numFmtId="176" fontId="7" fillId="0" borderId="1" xfId="0" applyNumberFormat="1" applyFont="1" applyFill="1" applyBorder="1" applyAlignment="1">
      <alignment vertical="center" wrapText="1"/>
    </xf>
    <xf numFmtId="0" fontId="15" fillId="2" borderId="1" xfId="0" applyFont="1" applyFill="1" applyBorder="1" applyAlignment="1">
      <alignment horizontal="center" vertical="center"/>
    </xf>
    <xf numFmtId="0" fontId="17" fillId="2" borderId="1" xfId="0" applyFont="1" applyFill="1" applyBorder="1" applyAlignment="1">
      <alignment horizontal="left" vertical="center" wrapText="1"/>
    </xf>
    <xf numFmtId="176" fontId="15" fillId="2" borderId="1" xfId="0" applyNumberFormat="1" applyFont="1" applyFill="1" applyBorder="1" applyAlignment="1">
      <alignment horizontal="center" vertical="center"/>
    </xf>
    <xf numFmtId="176" fontId="17" fillId="2" borderId="1" xfId="0" applyNumberFormat="1" applyFont="1" applyFill="1" applyBorder="1" applyAlignment="1">
      <alignment horizontal="center" vertical="center"/>
    </xf>
    <xf numFmtId="0" fontId="17" fillId="2" borderId="1" xfId="0" applyFont="1" applyFill="1" applyBorder="1" applyAlignment="1">
      <alignment horizontal="center" vertical="center" wrapText="1"/>
    </xf>
    <xf numFmtId="176" fontId="17" fillId="2" borderId="1" xfId="0" applyNumberFormat="1" applyFont="1" applyFill="1" applyBorder="1" applyAlignment="1">
      <alignment horizontal="center" vertical="center" wrapText="1"/>
    </xf>
    <xf numFmtId="0" fontId="17" fillId="2" borderId="0" xfId="0" applyFont="1" applyFill="1" applyBorder="1" applyAlignment="1">
      <alignment horizontal="left" vertical="center" wrapText="1"/>
    </xf>
    <xf numFmtId="0" fontId="15" fillId="2" borderId="0" xfId="0" applyFont="1" applyFill="1" applyBorder="1" applyAlignment="1">
      <alignment horizontal="center" vertical="center"/>
    </xf>
    <xf numFmtId="176" fontId="15" fillId="2" borderId="0" xfId="0" applyNumberFormat="1" applyFont="1" applyFill="1" applyBorder="1" applyAlignment="1">
      <alignment horizontal="center" vertical="center"/>
    </xf>
    <xf numFmtId="176" fontId="26" fillId="2" borderId="0" xfId="0" applyNumberFormat="1" applyFont="1" applyFill="1" applyBorder="1" applyAlignment="1">
      <alignment horizontal="center" vertical="center"/>
    </xf>
    <xf numFmtId="179" fontId="10" fillId="4" borderId="1" xfId="0"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179" fontId="4" fillId="0" borderId="1" xfId="0" applyNumberFormat="1" applyFont="1" applyFill="1" applyBorder="1" applyAlignment="1">
      <alignment horizontal="center" vertical="center" wrapText="1"/>
    </xf>
    <xf numFmtId="0" fontId="27" fillId="2" borderId="1" xfId="0" applyFont="1" applyFill="1" applyBorder="1" applyAlignment="1">
      <alignment horizontal="left" vertical="center" wrapText="1"/>
    </xf>
    <xf numFmtId="176" fontId="26" fillId="2" borderId="1" xfId="0" applyNumberFormat="1" applyFont="1" applyFill="1" applyBorder="1" applyAlignment="1">
      <alignment horizontal="center" vertical="center"/>
    </xf>
    <xf numFmtId="0" fontId="7" fillId="2" borderId="1" xfId="0" applyFont="1" applyFill="1" applyBorder="1" applyAlignment="1">
      <alignment horizontal="left" vertical="center" wrapText="1"/>
    </xf>
    <xf numFmtId="0" fontId="27" fillId="2" borderId="0" xfId="0" applyFont="1" applyFill="1" applyBorder="1" applyAlignment="1">
      <alignment horizontal="left" vertical="center" wrapText="1"/>
    </xf>
  </cellXfs>
  <cellStyles count="52">
    <cellStyle name="常规" xfId="0" builtinId="0"/>
    <cellStyle name="货币[0]" xfId="1" builtinId="7"/>
    <cellStyle name="20% - 强调文字颜色 3" xfId="2" builtinId="38"/>
    <cellStyle name="输入" xfId="3" builtinId="20"/>
    <cellStyle name="货币" xfId="4" builtinId="4"/>
    <cellStyle name="常规_主材_1" xfId="5"/>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_Sheet1" xfId="50"/>
    <cellStyle name="A4 Small 210 x 297 mm" xfId="51"/>
  </cellStyles>
  <tableStyles count="0" defaultTableStyle="TableStyleMedium2" defaultPivotStyle="PivotStyleLight16"/>
  <colors>
    <mruColors>
      <color rgb="00C0C0C0"/>
      <color rgb="00FF0000"/>
      <color rgb="00FFFF00"/>
      <color rgb="00FFFF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5"/>
  <sheetViews>
    <sheetView tabSelected="1" view="pageBreakPreview" zoomScale="85" zoomScaleNormal="100" zoomScaleSheetLayoutView="85" workbookViewId="0">
      <pane ySplit="5" topLeftCell="A6" activePane="bottomLeft" state="frozen"/>
      <selection/>
      <selection pane="bottomLeft" activeCell="A2" sqref="A2:L2"/>
    </sheetView>
  </sheetViews>
  <sheetFormatPr defaultColWidth="9" defaultRowHeight="15"/>
  <cols>
    <col min="1" max="1" width="4.375" customWidth="1"/>
    <col min="2" max="2" width="21.375" customWidth="1"/>
    <col min="3" max="3" width="6.625" customWidth="1"/>
    <col min="4" max="4" width="7.875" customWidth="1"/>
    <col min="5" max="5" width="10.75" customWidth="1"/>
    <col min="6" max="7" width="9.125" customWidth="1"/>
    <col min="8" max="8" width="8.25" customWidth="1"/>
    <col min="9" max="9" width="11.875" customWidth="1"/>
    <col min="10" max="10" width="53.125" customWidth="1"/>
  </cols>
  <sheetData>
    <row r="1" ht="22.5" customHeight="1" spans="1:12">
      <c r="A1" s="47" t="s">
        <v>0</v>
      </c>
      <c r="B1" s="47"/>
      <c r="C1" s="47"/>
      <c r="D1" s="47"/>
      <c r="E1" s="47"/>
      <c r="F1" s="47"/>
      <c r="G1" s="47"/>
      <c r="H1" s="47"/>
      <c r="I1" s="47"/>
      <c r="J1" s="47"/>
      <c r="K1" s="47"/>
      <c r="L1" s="47"/>
    </row>
    <row r="2" ht="18.75" customHeight="1" spans="1:12">
      <c r="A2" s="48" t="s">
        <v>1</v>
      </c>
      <c r="B2" s="48"/>
      <c r="C2" s="48"/>
      <c r="D2" s="48"/>
      <c r="E2" s="48"/>
      <c r="F2" s="48"/>
      <c r="G2" s="48"/>
      <c r="H2" s="48"/>
      <c r="I2" s="48"/>
      <c r="J2" s="48"/>
      <c r="K2" s="48"/>
      <c r="L2" s="48"/>
    </row>
    <row r="3" ht="21" customHeight="1" spans="1:12">
      <c r="A3" s="49" t="s">
        <v>2</v>
      </c>
      <c r="B3" s="49"/>
      <c r="C3" s="49"/>
      <c r="D3" s="49"/>
      <c r="E3" s="49"/>
      <c r="F3" s="49"/>
      <c r="G3" s="49"/>
      <c r="H3" s="49"/>
      <c r="I3" s="49"/>
      <c r="J3" s="49"/>
      <c r="K3" s="49"/>
      <c r="L3" s="49"/>
    </row>
    <row r="4" ht="18.75" customHeight="1" spans="1:12">
      <c r="A4" s="50" t="s">
        <v>3</v>
      </c>
      <c r="B4" s="50" t="s">
        <v>4</v>
      </c>
      <c r="C4" s="51" t="s">
        <v>5</v>
      </c>
      <c r="D4" s="50" t="s">
        <v>6</v>
      </c>
      <c r="E4" s="52" t="s">
        <v>7</v>
      </c>
      <c r="F4" s="52"/>
      <c r="G4" s="52" t="s">
        <v>8</v>
      </c>
      <c r="H4" s="52"/>
      <c r="I4" s="51" t="s">
        <v>9</v>
      </c>
      <c r="J4" s="50" t="s">
        <v>10</v>
      </c>
      <c r="K4" s="50"/>
      <c r="L4" s="50"/>
    </row>
    <row r="5" spans="1:12">
      <c r="A5" s="50"/>
      <c r="B5" s="50"/>
      <c r="C5" s="51"/>
      <c r="D5" s="50"/>
      <c r="E5" s="51" t="s">
        <v>11</v>
      </c>
      <c r="F5" s="51" t="s">
        <v>9</v>
      </c>
      <c r="G5" s="51" t="s">
        <v>11</v>
      </c>
      <c r="H5" s="51" t="s">
        <v>9</v>
      </c>
      <c r="I5" s="51"/>
      <c r="J5" s="50"/>
      <c r="K5" s="50"/>
      <c r="L5" s="50"/>
    </row>
    <row r="6" s="43" customFormat="1" ht="26.25" customHeight="1" spans="1:12">
      <c r="A6" s="53" t="s">
        <v>12</v>
      </c>
      <c r="B6" s="54" t="s">
        <v>13</v>
      </c>
      <c r="C6" s="55"/>
      <c r="D6" s="56"/>
      <c r="E6" s="55"/>
      <c r="F6" s="55"/>
      <c r="G6" s="55"/>
      <c r="H6" s="55"/>
      <c r="I6" s="74"/>
      <c r="J6" s="75"/>
      <c r="K6" s="75"/>
      <c r="L6" s="75"/>
    </row>
    <row r="7" s="44" customFormat="1" ht="30" customHeight="1" spans="1:12">
      <c r="A7" s="50">
        <v>1</v>
      </c>
      <c r="B7" s="57" t="s">
        <v>14</v>
      </c>
      <c r="C7" s="51">
        <v>37.4</v>
      </c>
      <c r="D7" s="50" t="s">
        <v>15</v>
      </c>
      <c r="E7" s="58">
        <v>17</v>
      </c>
      <c r="F7" s="58">
        <f t="shared" ref="F7:F11" si="0">SUM(E7*C7)</f>
        <v>635.8</v>
      </c>
      <c r="G7" s="51">
        <v>15</v>
      </c>
      <c r="H7" s="58">
        <f t="shared" ref="H7:H10" si="1">SUM(G7*C7)</f>
        <v>561</v>
      </c>
      <c r="I7" s="76">
        <f t="shared" ref="I7:I11" si="2">SUM(E7,G7)*C7</f>
        <v>1196.8</v>
      </c>
      <c r="J7" s="50" t="s">
        <v>16</v>
      </c>
      <c r="K7" s="50"/>
      <c r="L7" s="50"/>
    </row>
    <row r="8" s="44" customFormat="1" ht="31" customHeight="1" spans="1:12">
      <c r="A8" s="50">
        <v>2</v>
      </c>
      <c r="B8" s="57" t="s">
        <v>17</v>
      </c>
      <c r="C8" s="51">
        <f>31.6*2.75</f>
        <v>86.9</v>
      </c>
      <c r="D8" s="50" t="s">
        <v>15</v>
      </c>
      <c r="E8" s="58">
        <v>17</v>
      </c>
      <c r="F8" s="58">
        <f t="shared" si="0"/>
        <v>1477.3</v>
      </c>
      <c r="G8" s="51">
        <v>15</v>
      </c>
      <c r="H8" s="58">
        <f t="shared" si="1"/>
        <v>1303.5</v>
      </c>
      <c r="I8" s="76">
        <f t="shared" si="2"/>
        <v>2780.8</v>
      </c>
      <c r="J8" s="50" t="s">
        <v>16</v>
      </c>
      <c r="K8" s="50"/>
      <c r="L8" s="50"/>
    </row>
    <row r="9" ht="35" customHeight="1" spans="1:12">
      <c r="A9" s="50">
        <v>3</v>
      </c>
      <c r="B9" s="59" t="s">
        <v>18</v>
      </c>
      <c r="C9" s="51">
        <f>C7</f>
        <v>37.4</v>
      </c>
      <c r="D9" s="50" t="s">
        <v>15</v>
      </c>
      <c r="E9" s="60">
        <v>20</v>
      </c>
      <c r="F9" s="58">
        <f t="shared" si="0"/>
        <v>748</v>
      </c>
      <c r="G9" s="61">
        <v>22</v>
      </c>
      <c r="H9" s="58">
        <f t="shared" si="1"/>
        <v>822.8</v>
      </c>
      <c r="I9" s="76">
        <f t="shared" si="2"/>
        <v>1570.8</v>
      </c>
      <c r="J9" s="77" t="s">
        <v>19</v>
      </c>
      <c r="K9" s="77"/>
      <c r="L9" s="77"/>
    </row>
    <row r="10" ht="27" customHeight="1" spans="1:12">
      <c r="A10" s="50">
        <v>4</v>
      </c>
      <c r="B10" s="62" t="s">
        <v>20</v>
      </c>
      <c r="C10" s="51">
        <f>C7*0.82</f>
        <v>30.668</v>
      </c>
      <c r="D10" s="50" t="s">
        <v>15</v>
      </c>
      <c r="E10" s="60">
        <v>75</v>
      </c>
      <c r="F10" s="58">
        <f t="shared" si="0"/>
        <v>2300.1</v>
      </c>
      <c r="G10" s="51">
        <v>45</v>
      </c>
      <c r="H10" s="58">
        <f t="shared" si="1"/>
        <v>1380.06</v>
      </c>
      <c r="I10" s="76">
        <f t="shared" si="2"/>
        <v>3680.16</v>
      </c>
      <c r="J10" s="78" t="s">
        <v>21</v>
      </c>
      <c r="K10" s="78"/>
      <c r="L10" s="78"/>
    </row>
    <row r="11" ht="23" customHeight="1" spans="1:12">
      <c r="A11" s="50">
        <v>5</v>
      </c>
      <c r="B11" s="59" t="s">
        <v>22</v>
      </c>
      <c r="C11" s="51">
        <v>1</v>
      </c>
      <c r="D11" s="50" t="s">
        <v>23</v>
      </c>
      <c r="E11" s="60">
        <v>15</v>
      </c>
      <c r="F11" s="58">
        <f t="shared" si="0"/>
        <v>15</v>
      </c>
      <c r="G11" s="61">
        <v>30</v>
      </c>
      <c r="H11" s="58">
        <v>30</v>
      </c>
      <c r="I11" s="76">
        <f t="shared" si="2"/>
        <v>45</v>
      </c>
      <c r="J11" s="50" t="s">
        <v>24</v>
      </c>
      <c r="K11" s="50"/>
      <c r="L11" s="50"/>
    </row>
    <row r="12" ht="20" customHeight="1" spans="1:12">
      <c r="A12" s="50">
        <v>6</v>
      </c>
      <c r="B12" s="59" t="s">
        <v>25</v>
      </c>
      <c r="C12" s="51">
        <v>1</v>
      </c>
      <c r="D12" s="50" t="s">
        <v>26</v>
      </c>
      <c r="E12" s="60">
        <v>2500</v>
      </c>
      <c r="F12" s="60"/>
      <c r="G12" s="60"/>
      <c r="H12" s="60"/>
      <c r="I12" s="76">
        <v>2500</v>
      </c>
      <c r="J12" s="50" t="s">
        <v>27</v>
      </c>
      <c r="K12" s="50"/>
      <c r="L12" s="50"/>
    </row>
    <row r="13" ht="25.5" customHeight="1" spans="1:12">
      <c r="A13" s="50"/>
      <c r="B13" s="62"/>
      <c r="C13" s="51"/>
      <c r="D13" s="50"/>
      <c r="E13" s="58"/>
      <c r="F13" s="58"/>
      <c r="G13" s="51"/>
      <c r="H13" s="63" t="s">
        <v>28</v>
      </c>
      <c r="I13" s="76">
        <f>SUM(I7:I12)</f>
        <v>11773.56</v>
      </c>
      <c r="J13" s="79"/>
      <c r="K13" s="80"/>
      <c r="L13" s="81"/>
    </row>
    <row r="14" s="43" customFormat="1" ht="26.25" customHeight="1" spans="1:12">
      <c r="A14" s="53" t="s">
        <v>29</v>
      </c>
      <c r="B14" s="54" t="s">
        <v>30</v>
      </c>
      <c r="C14" s="55"/>
      <c r="D14" s="56"/>
      <c r="E14" s="55"/>
      <c r="F14" s="55"/>
      <c r="G14" s="55"/>
      <c r="H14" s="55"/>
      <c r="I14" s="74"/>
      <c r="J14" s="75"/>
      <c r="K14" s="75"/>
      <c r="L14" s="75"/>
    </row>
    <row r="15" ht="39.95" customHeight="1" spans="1:12">
      <c r="A15" s="50">
        <v>1</v>
      </c>
      <c r="B15" s="59" t="s">
        <v>31</v>
      </c>
      <c r="C15" s="51">
        <v>6</v>
      </c>
      <c r="D15" s="50" t="s">
        <v>15</v>
      </c>
      <c r="E15" s="60">
        <v>20</v>
      </c>
      <c r="F15" s="58">
        <f t="shared" ref="F15:F18" si="3">SUM(E15*C15)</f>
        <v>120</v>
      </c>
      <c r="G15" s="61">
        <v>22</v>
      </c>
      <c r="H15" s="58">
        <f>SUM(G15*C15)</f>
        <v>132</v>
      </c>
      <c r="I15" s="76">
        <f t="shared" ref="I15:I19" si="4">SUM(E15,G15)*C15</f>
        <v>252</v>
      </c>
      <c r="J15" s="77" t="s">
        <v>19</v>
      </c>
      <c r="K15" s="77"/>
      <c r="L15" s="77"/>
    </row>
    <row r="16" ht="36.75" customHeight="1" spans="1:12">
      <c r="A16" s="50">
        <v>2</v>
      </c>
      <c r="B16" s="59" t="s">
        <v>32</v>
      </c>
      <c r="C16" s="51">
        <v>23.5</v>
      </c>
      <c r="D16" s="50" t="s">
        <v>15</v>
      </c>
      <c r="E16" s="60">
        <v>20</v>
      </c>
      <c r="F16" s="58">
        <f t="shared" si="3"/>
        <v>470</v>
      </c>
      <c r="G16" s="61">
        <v>22</v>
      </c>
      <c r="H16" s="58">
        <f>SUM(G16*C16)</f>
        <v>517</v>
      </c>
      <c r="I16" s="76">
        <f t="shared" si="4"/>
        <v>987</v>
      </c>
      <c r="J16" s="77" t="s">
        <v>33</v>
      </c>
      <c r="K16" s="77"/>
      <c r="L16" s="77"/>
    </row>
    <row r="17" ht="20" customHeight="1" spans="1:12">
      <c r="A17" s="50">
        <v>3</v>
      </c>
      <c r="B17" s="59" t="s">
        <v>34</v>
      </c>
      <c r="C17" s="51">
        <v>1</v>
      </c>
      <c r="D17" s="50" t="s">
        <v>35</v>
      </c>
      <c r="E17" s="60">
        <v>260</v>
      </c>
      <c r="F17" s="60"/>
      <c r="G17" s="60"/>
      <c r="H17" s="60"/>
      <c r="I17" s="76">
        <f t="shared" si="4"/>
        <v>260</v>
      </c>
      <c r="J17" s="77" t="s">
        <v>36</v>
      </c>
      <c r="K17" s="77"/>
      <c r="L17" s="77"/>
    </row>
    <row r="18" ht="23.25" customHeight="1" spans="1:12">
      <c r="A18" s="50">
        <v>4</v>
      </c>
      <c r="B18" s="59" t="s">
        <v>22</v>
      </c>
      <c r="C18" s="51">
        <v>2</v>
      </c>
      <c r="D18" s="50" t="s">
        <v>23</v>
      </c>
      <c r="E18" s="60">
        <v>15</v>
      </c>
      <c r="F18" s="58">
        <f t="shared" si="3"/>
        <v>30</v>
      </c>
      <c r="G18" s="61">
        <v>30</v>
      </c>
      <c r="H18" s="58">
        <v>30</v>
      </c>
      <c r="I18" s="76">
        <f t="shared" si="4"/>
        <v>90</v>
      </c>
      <c r="J18" s="50" t="s">
        <v>24</v>
      </c>
      <c r="K18" s="50"/>
      <c r="L18" s="50"/>
    </row>
    <row r="19" ht="18" customHeight="1" spans="1:12">
      <c r="A19" s="50">
        <v>5</v>
      </c>
      <c r="B19" s="59" t="s">
        <v>37</v>
      </c>
      <c r="C19" s="51">
        <v>1</v>
      </c>
      <c r="D19" s="50" t="s">
        <v>26</v>
      </c>
      <c r="E19" s="60">
        <v>350</v>
      </c>
      <c r="F19" s="60"/>
      <c r="G19" s="60"/>
      <c r="H19" s="60"/>
      <c r="I19" s="76">
        <f t="shared" si="4"/>
        <v>350</v>
      </c>
      <c r="J19" s="50"/>
      <c r="K19" s="50"/>
      <c r="L19" s="50"/>
    </row>
    <row r="20" ht="25.5" customHeight="1" spans="1:12">
      <c r="A20" s="50"/>
      <c r="B20" s="62"/>
      <c r="C20" s="51"/>
      <c r="D20" s="50"/>
      <c r="E20" s="58"/>
      <c r="F20" s="58"/>
      <c r="G20" s="51"/>
      <c r="H20" s="63" t="s">
        <v>28</v>
      </c>
      <c r="I20" s="76">
        <f>SUM(I15:I19)</f>
        <v>1939</v>
      </c>
      <c r="J20" s="78"/>
      <c r="K20" s="78"/>
      <c r="L20" s="78"/>
    </row>
    <row r="21" s="43" customFormat="1" ht="26.25" customHeight="1" spans="1:12">
      <c r="A21" s="53" t="s">
        <v>38</v>
      </c>
      <c r="B21" s="54" t="s">
        <v>39</v>
      </c>
      <c r="C21" s="55"/>
      <c r="D21" s="56"/>
      <c r="E21" s="55"/>
      <c r="F21" s="55"/>
      <c r="G21" s="55"/>
      <c r="H21" s="55"/>
      <c r="I21" s="74"/>
      <c r="J21" s="75"/>
      <c r="K21" s="75"/>
      <c r="L21" s="75"/>
    </row>
    <row r="22" ht="39.95" customHeight="1" spans="1:12">
      <c r="A22" s="50">
        <v>1</v>
      </c>
      <c r="B22" s="59" t="s">
        <v>40</v>
      </c>
      <c r="C22" s="51">
        <v>3.3</v>
      </c>
      <c r="D22" s="50" t="s">
        <v>15</v>
      </c>
      <c r="E22" s="60">
        <v>20</v>
      </c>
      <c r="F22" s="58">
        <f t="shared" ref="F22:F26" si="5">SUM(E22*C22)</f>
        <v>66</v>
      </c>
      <c r="G22" s="61">
        <v>22</v>
      </c>
      <c r="H22" s="58">
        <f t="shared" ref="H22:H25" si="6">SUM(G22*C22)</f>
        <v>72.6</v>
      </c>
      <c r="I22" s="76">
        <f t="shared" ref="I22:I26" si="7">SUM(E22,G22)*C22</f>
        <v>138.6</v>
      </c>
      <c r="J22" s="77" t="s">
        <v>19</v>
      </c>
      <c r="K22" s="77"/>
      <c r="L22" s="77"/>
    </row>
    <row r="23" ht="36.75" customHeight="1" spans="1:12">
      <c r="A23" s="50">
        <v>2</v>
      </c>
      <c r="B23" s="59" t="s">
        <v>32</v>
      </c>
      <c r="C23" s="51">
        <v>17.5</v>
      </c>
      <c r="D23" s="50" t="s">
        <v>15</v>
      </c>
      <c r="E23" s="60">
        <v>20</v>
      </c>
      <c r="F23" s="58">
        <f t="shared" si="5"/>
        <v>350</v>
      </c>
      <c r="G23" s="61">
        <v>22</v>
      </c>
      <c r="H23" s="58">
        <f t="shared" si="6"/>
        <v>385</v>
      </c>
      <c r="I23" s="76">
        <f t="shared" si="7"/>
        <v>735</v>
      </c>
      <c r="J23" s="77" t="s">
        <v>33</v>
      </c>
      <c r="K23" s="77"/>
      <c r="L23" s="77"/>
    </row>
    <row r="24" ht="19" customHeight="1" spans="1:12">
      <c r="A24" s="50">
        <v>3</v>
      </c>
      <c r="B24" s="59" t="s">
        <v>34</v>
      </c>
      <c r="C24" s="51">
        <v>1</v>
      </c>
      <c r="D24" s="50" t="s">
        <v>35</v>
      </c>
      <c r="E24" s="60">
        <v>260</v>
      </c>
      <c r="F24" s="60"/>
      <c r="G24" s="60"/>
      <c r="H24" s="60"/>
      <c r="I24" s="76">
        <f t="shared" si="7"/>
        <v>260</v>
      </c>
      <c r="J24" s="77" t="s">
        <v>36</v>
      </c>
      <c r="K24" s="77"/>
      <c r="L24" s="77"/>
    </row>
    <row r="25" ht="29" customHeight="1" spans="1:12">
      <c r="A25" s="50">
        <v>4</v>
      </c>
      <c r="B25" s="59" t="s">
        <v>41</v>
      </c>
      <c r="C25" s="51">
        <v>8.2</v>
      </c>
      <c r="D25" s="50" t="s">
        <v>15</v>
      </c>
      <c r="E25" s="60">
        <v>57</v>
      </c>
      <c r="F25" s="58">
        <f t="shared" si="5"/>
        <v>467.4</v>
      </c>
      <c r="G25" s="61">
        <v>18</v>
      </c>
      <c r="H25" s="58">
        <f t="shared" si="6"/>
        <v>147.6</v>
      </c>
      <c r="I25" s="76">
        <f t="shared" si="7"/>
        <v>615</v>
      </c>
      <c r="J25" s="82" t="s">
        <v>42</v>
      </c>
      <c r="K25" s="82"/>
      <c r="L25" s="82"/>
    </row>
    <row r="26" ht="20" customHeight="1" spans="1:12">
      <c r="A26" s="50">
        <v>5</v>
      </c>
      <c r="B26" s="59" t="s">
        <v>22</v>
      </c>
      <c r="C26" s="51">
        <v>1</v>
      </c>
      <c r="D26" s="50" t="s">
        <v>23</v>
      </c>
      <c r="E26" s="60">
        <v>15</v>
      </c>
      <c r="F26" s="58">
        <f t="shared" si="5"/>
        <v>15</v>
      </c>
      <c r="G26" s="61">
        <v>30</v>
      </c>
      <c r="H26" s="58">
        <v>30</v>
      </c>
      <c r="I26" s="76">
        <f t="shared" si="7"/>
        <v>45</v>
      </c>
      <c r="J26" s="50" t="s">
        <v>24</v>
      </c>
      <c r="K26" s="50"/>
      <c r="L26" s="50"/>
    </row>
    <row r="27" ht="25" customHeight="1" spans="1:12">
      <c r="A27" s="50"/>
      <c r="B27" s="62"/>
      <c r="C27" s="51"/>
      <c r="D27" s="50"/>
      <c r="E27" s="58"/>
      <c r="F27" s="58"/>
      <c r="G27" s="51"/>
      <c r="H27" s="63" t="s">
        <v>28</v>
      </c>
      <c r="I27" s="76">
        <f>SUM(I22:I26)</f>
        <v>1793.6</v>
      </c>
      <c r="J27" s="78"/>
      <c r="K27" s="78"/>
      <c r="L27" s="78"/>
    </row>
    <row r="28" s="43" customFormat="1" ht="26.25" customHeight="1" spans="1:12">
      <c r="A28" s="53" t="s">
        <v>43</v>
      </c>
      <c r="B28" s="54" t="s">
        <v>44</v>
      </c>
      <c r="C28" s="55"/>
      <c r="D28" s="56"/>
      <c r="E28" s="55"/>
      <c r="F28" s="55"/>
      <c r="G28" s="55"/>
      <c r="H28" s="55"/>
      <c r="I28" s="74"/>
      <c r="J28" s="75"/>
      <c r="K28" s="75"/>
      <c r="L28" s="75"/>
    </row>
    <row r="29" s="44" customFormat="1" ht="41.25" customHeight="1" spans="1:12">
      <c r="A29" s="50">
        <v>1</v>
      </c>
      <c r="B29" s="57" t="s">
        <v>14</v>
      </c>
      <c r="C29" s="51">
        <v>4.1</v>
      </c>
      <c r="D29" s="50" t="s">
        <v>15</v>
      </c>
      <c r="E29" s="58">
        <v>17</v>
      </c>
      <c r="F29" s="58">
        <f t="shared" ref="F29:F32" si="8">SUM(E29*C29)</f>
        <v>69.7</v>
      </c>
      <c r="G29" s="51">
        <v>15</v>
      </c>
      <c r="H29" s="58">
        <f t="shared" ref="H29:H31" si="9">SUM(G29*C29)</f>
        <v>61.5</v>
      </c>
      <c r="I29" s="76">
        <f t="shared" ref="I29:I32" si="10">SUM(E29,G29)*C29</f>
        <v>131.2</v>
      </c>
      <c r="J29" s="50" t="s">
        <v>16</v>
      </c>
      <c r="K29" s="50"/>
      <c r="L29" s="50"/>
    </row>
    <row r="30" ht="36" customHeight="1" spans="1:12">
      <c r="A30" s="50">
        <v>2</v>
      </c>
      <c r="B30" s="59" t="s">
        <v>40</v>
      </c>
      <c r="C30" s="51">
        <v>4.1</v>
      </c>
      <c r="D30" s="50" t="s">
        <v>15</v>
      </c>
      <c r="E30" s="60">
        <v>20</v>
      </c>
      <c r="F30" s="58">
        <f t="shared" si="8"/>
        <v>82</v>
      </c>
      <c r="G30" s="61">
        <v>22</v>
      </c>
      <c r="H30" s="58">
        <f t="shared" si="9"/>
        <v>90.2</v>
      </c>
      <c r="I30" s="76">
        <f t="shared" si="10"/>
        <v>172.2</v>
      </c>
      <c r="J30" s="77" t="s">
        <v>19</v>
      </c>
      <c r="K30" s="77"/>
      <c r="L30" s="77"/>
    </row>
    <row r="31" s="28" customFormat="1" ht="33" customHeight="1" spans="1:12">
      <c r="A31" s="64">
        <v>3</v>
      </c>
      <c r="B31" s="65" t="s">
        <v>32</v>
      </c>
      <c r="C31" s="66">
        <v>23.5</v>
      </c>
      <c r="D31" s="64" t="s">
        <v>15</v>
      </c>
      <c r="E31" s="67">
        <v>20</v>
      </c>
      <c r="F31" s="68">
        <f t="shared" si="8"/>
        <v>470</v>
      </c>
      <c r="G31" s="69">
        <v>22</v>
      </c>
      <c r="H31" s="68">
        <f t="shared" si="9"/>
        <v>517</v>
      </c>
      <c r="I31" s="83">
        <f t="shared" si="10"/>
        <v>987</v>
      </c>
      <c r="J31" s="84" t="s">
        <v>19</v>
      </c>
      <c r="K31" s="84"/>
      <c r="L31" s="84"/>
    </row>
    <row r="32" ht="27" customHeight="1" spans="1:12">
      <c r="A32" s="50">
        <v>4</v>
      </c>
      <c r="B32" s="59" t="s">
        <v>22</v>
      </c>
      <c r="C32" s="51">
        <v>2</v>
      </c>
      <c r="D32" s="50" t="s">
        <v>23</v>
      </c>
      <c r="E32" s="60">
        <v>30</v>
      </c>
      <c r="F32" s="58">
        <f t="shared" si="8"/>
        <v>60</v>
      </c>
      <c r="G32" s="61">
        <v>30</v>
      </c>
      <c r="H32" s="58">
        <v>30</v>
      </c>
      <c r="I32" s="76">
        <f t="shared" si="10"/>
        <v>120</v>
      </c>
      <c r="J32" s="50" t="s">
        <v>24</v>
      </c>
      <c r="K32" s="50"/>
      <c r="L32" s="50"/>
    </row>
    <row r="33" ht="25.5" customHeight="1" spans="1:12">
      <c r="A33" s="50"/>
      <c r="B33" s="62"/>
      <c r="C33" s="51"/>
      <c r="D33" s="50"/>
      <c r="E33" s="58"/>
      <c r="F33" s="58"/>
      <c r="G33" s="51"/>
      <c r="H33" s="63" t="s">
        <v>28</v>
      </c>
      <c r="I33" s="76">
        <f>SUM(I29:I32)</f>
        <v>1410.4</v>
      </c>
      <c r="J33" s="79"/>
      <c r="K33" s="80"/>
      <c r="L33" s="81"/>
    </row>
    <row r="34" s="43" customFormat="1" ht="26.25" customHeight="1" spans="1:12">
      <c r="A34" s="53" t="s">
        <v>45</v>
      </c>
      <c r="B34" s="54" t="s">
        <v>46</v>
      </c>
      <c r="C34" s="55"/>
      <c r="D34" s="56"/>
      <c r="E34" s="55"/>
      <c r="F34" s="55"/>
      <c r="G34" s="55"/>
      <c r="H34" s="55"/>
      <c r="I34" s="74"/>
      <c r="J34" s="75"/>
      <c r="K34" s="75"/>
      <c r="L34" s="75"/>
    </row>
    <row r="35" ht="39.95" customHeight="1" spans="1:12">
      <c r="A35" s="50">
        <v>1</v>
      </c>
      <c r="B35" s="59" t="s">
        <v>40</v>
      </c>
      <c r="C35" s="51">
        <v>3.5</v>
      </c>
      <c r="D35" s="50" t="s">
        <v>15</v>
      </c>
      <c r="E35" s="60">
        <v>20</v>
      </c>
      <c r="F35" s="58">
        <f t="shared" ref="F35:F38" si="11">SUM(E35*C35)</f>
        <v>70</v>
      </c>
      <c r="G35" s="61">
        <v>22</v>
      </c>
      <c r="H35" s="58">
        <f t="shared" ref="H35:H37" si="12">SUM(G35*C35)</f>
        <v>77</v>
      </c>
      <c r="I35" s="76">
        <f t="shared" ref="I35:I39" si="13">SUM(E35,G35)*C35</f>
        <v>147</v>
      </c>
      <c r="J35" s="77" t="s">
        <v>19</v>
      </c>
      <c r="K35" s="77"/>
      <c r="L35" s="77"/>
    </row>
    <row r="36" ht="39.95" customHeight="1" spans="1:12">
      <c r="A36" s="50">
        <v>2</v>
      </c>
      <c r="B36" s="59" t="s">
        <v>32</v>
      </c>
      <c r="C36" s="51">
        <v>18.2</v>
      </c>
      <c r="D36" s="50" t="s">
        <v>15</v>
      </c>
      <c r="E36" s="60">
        <v>20</v>
      </c>
      <c r="F36" s="58">
        <f t="shared" si="11"/>
        <v>364</v>
      </c>
      <c r="G36" s="61">
        <v>22</v>
      </c>
      <c r="H36" s="58">
        <f t="shared" si="12"/>
        <v>400.4</v>
      </c>
      <c r="I36" s="76">
        <f t="shared" si="13"/>
        <v>764.4</v>
      </c>
      <c r="J36" s="77" t="s">
        <v>19</v>
      </c>
      <c r="K36" s="77"/>
      <c r="L36" s="77"/>
    </row>
    <row r="37" ht="28" customHeight="1" spans="1:12">
      <c r="A37" s="50">
        <v>3</v>
      </c>
      <c r="B37" s="59" t="s">
        <v>41</v>
      </c>
      <c r="C37" s="51">
        <v>8.3</v>
      </c>
      <c r="D37" s="50" t="s">
        <v>15</v>
      </c>
      <c r="E37" s="60">
        <v>57</v>
      </c>
      <c r="F37" s="58">
        <f t="shared" si="11"/>
        <v>473.1</v>
      </c>
      <c r="G37" s="61">
        <v>18</v>
      </c>
      <c r="H37" s="58">
        <f t="shared" si="12"/>
        <v>149.4</v>
      </c>
      <c r="I37" s="76">
        <f t="shared" si="13"/>
        <v>622.5</v>
      </c>
      <c r="J37" s="82" t="s">
        <v>42</v>
      </c>
      <c r="K37" s="82"/>
      <c r="L37" s="82"/>
    </row>
    <row r="38" ht="24.95" customHeight="1" spans="1:12">
      <c r="A38" s="50">
        <v>4</v>
      </c>
      <c r="B38" s="59" t="s">
        <v>22</v>
      </c>
      <c r="C38" s="51">
        <v>1</v>
      </c>
      <c r="D38" s="50" t="s">
        <v>23</v>
      </c>
      <c r="E38" s="60">
        <v>15</v>
      </c>
      <c r="F38" s="58">
        <f t="shared" si="11"/>
        <v>15</v>
      </c>
      <c r="G38" s="61">
        <v>30</v>
      </c>
      <c r="H38" s="58">
        <v>30</v>
      </c>
      <c r="I38" s="76">
        <f t="shared" si="13"/>
        <v>45</v>
      </c>
      <c r="J38" s="50" t="s">
        <v>24</v>
      </c>
      <c r="K38" s="50"/>
      <c r="L38" s="50"/>
    </row>
    <row r="39" s="28" customFormat="1" ht="27.95" customHeight="1" spans="1:12">
      <c r="A39" s="50">
        <v>5</v>
      </c>
      <c r="B39" s="65" t="s">
        <v>34</v>
      </c>
      <c r="C39" s="66">
        <v>1</v>
      </c>
      <c r="D39" s="64" t="s">
        <v>35</v>
      </c>
      <c r="E39" s="67">
        <v>260</v>
      </c>
      <c r="F39" s="67"/>
      <c r="G39" s="67"/>
      <c r="H39" s="67"/>
      <c r="I39" s="83">
        <f t="shared" si="13"/>
        <v>260</v>
      </c>
      <c r="J39" s="84" t="s">
        <v>36</v>
      </c>
      <c r="K39" s="84"/>
      <c r="L39" s="84"/>
    </row>
    <row r="40" ht="22" customHeight="1" spans="1:12">
      <c r="A40" s="50"/>
      <c r="B40" s="62"/>
      <c r="C40" s="51"/>
      <c r="D40" s="50"/>
      <c r="E40" s="58"/>
      <c r="F40" s="58"/>
      <c r="G40" s="51"/>
      <c r="H40" s="63" t="s">
        <v>28</v>
      </c>
      <c r="I40" s="76">
        <f>SUM(I35:I39)</f>
        <v>1838.9</v>
      </c>
      <c r="J40" s="79"/>
      <c r="K40" s="80"/>
      <c r="L40" s="81"/>
    </row>
    <row r="41" s="43" customFormat="1" ht="26.25" customHeight="1" spans="1:12">
      <c r="A41" s="53" t="s">
        <v>47</v>
      </c>
      <c r="B41" s="54" t="s">
        <v>48</v>
      </c>
      <c r="C41" s="55"/>
      <c r="D41" s="56"/>
      <c r="E41" s="55"/>
      <c r="F41" s="55"/>
      <c r="G41" s="55"/>
      <c r="H41" s="55"/>
      <c r="I41" s="74"/>
      <c r="J41" s="75"/>
      <c r="K41" s="75"/>
      <c r="L41" s="75"/>
    </row>
    <row r="42" s="44" customFormat="1" ht="41.25" customHeight="1" spans="1:12">
      <c r="A42" s="50">
        <v>1</v>
      </c>
      <c r="B42" s="57" t="s">
        <v>14</v>
      </c>
      <c r="C42" s="51">
        <v>16.8</v>
      </c>
      <c r="D42" s="50" t="s">
        <v>15</v>
      </c>
      <c r="E42" s="58">
        <v>17</v>
      </c>
      <c r="F42" s="58">
        <f t="shared" ref="F42:F45" si="14">SUM(E42*C42)</f>
        <v>285.6</v>
      </c>
      <c r="G42" s="51">
        <v>15</v>
      </c>
      <c r="H42" s="58">
        <f t="shared" ref="H42:H45" si="15">SUM(G42*C42)</f>
        <v>252</v>
      </c>
      <c r="I42" s="76">
        <f t="shared" ref="I42:I45" si="16">SUM(E42,G42)*C42</f>
        <v>537.6</v>
      </c>
      <c r="J42" s="50" t="s">
        <v>16</v>
      </c>
      <c r="K42" s="50"/>
      <c r="L42" s="50"/>
    </row>
    <row r="43" s="44" customFormat="1" ht="30" customHeight="1" spans="1:12">
      <c r="A43" s="50">
        <v>2</v>
      </c>
      <c r="B43" s="57" t="s">
        <v>17</v>
      </c>
      <c r="C43" s="51">
        <v>52.9</v>
      </c>
      <c r="D43" s="50" t="s">
        <v>15</v>
      </c>
      <c r="E43" s="58">
        <v>12</v>
      </c>
      <c r="F43" s="58">
        <f t="shared" si="14"/>
        <v>634.8</v>
      </c>
      <c r="G43" s="51">
        <v>15</v>
      </c>
      <c r="H43" s="58">
        <f t="shared" si="15"/>
        <v>793.5</v>
      </c>
      <c r="I43" s="76">
        <f t="shared" si="16"/>
        <v>1428.3</v>
      </c>
      <c r="J43" s="50" t="s">
        <v>16</v>
      </c>
      <c r="K43" s="50"/>
      <c r="L43" s="50"/>
    </row>
    <row r="44" ht="24" customHeight="1" spans="1:12">
      <c r="A44" s="50">
        <v>3</v>
      </c>
      <c r="B44" s="59" t="s">
        <v>22</v>
      </c>
      <c r="C44" s="51">
        <v>1</v>
      </c>
      <c r="D44" s="50" t="s">
        <v>23</v>
      </c>
      <c r="E44" s="60">
        <v>15</v>
      </c>
      <c r="F44" s="58">
        <f t="shared" si="14"/>
        <v>15</v>
      </c>
      <c r="G44" s="61">
        <v>30</v>
      </c>
      <c r="H44" s="58">
        <v>30</v>
      </c>
      <c r="I44" s="76">
        <f t="shared" si="16"/>
        <v>45</v>
      </c>
      <c r="J44" s="50" t="s">
        <v>24</v>
      </c>
      <c r="K44" s="50"/>
      <c r="L44" s="50"/>
    </row>
    <row r="45" ht="23" customHeight="1" spans="1:12">
      <c r="A45" s="50">
        <v>4</v>
      </c>
      <c r="B45" s="59" t="s">
        <v>49</v>
      </c>
      <c r="C45" s="51">
        <v>16.8</v>
      </c>
      <c r="D45" s="50" t="s">
        <v>15</v>
      </c>
      <c r="E45" s="60">
        <v>20</v>
      </c>
      <c r="F45" s="58">
        <f t="shared" si="14"/>
        <v>336</v>
      </c>
      <c r="G45" s="61">
        <v>15</v>
      </c>
      <c r="H45" s="58">
        <f t="shared" si="15"/>
        <v>252</v>
      </c>
      <c r="I45" s="76">
        <f t="shared" si="16"/>
        <v>588</v>
      </c>
      <c r="J45" s="85" t="s">
        <v>50</v>
      </c>
      <c r="K45" s="86"/>
      <c r="L45" s="87"/>
    </row>
    <row r="46" ht="21" customHeight="1" spans="1:12">
      <c r="A46" s="50"/>
      <c r="B46" s="62"/>
      <c r="C46" s="51"/>
      <c r="D46" s="50"/>
      <c r="E46" s="58"/>
      <c r="F46" s="58"/>
      <c r="G46" s="51"/>
      <c r="H46" s="63" t="s">
        <v>28</v>
      </c>
      <c r="I46" s="76">
        <f>SUM(I42:I45)</f>
        <v>2598.9</v>
      </c>
      <c r="J46" s="79"/>
      <c r="K46" s="80"/>
      <c r="L46" s="81"/>
    </row>
    <row r="47" s="43" customFormat="1" ht="26.25" customHeight="1" spans="1:12">
      <c r="A47" s="53" t="s">
        <v>51</v>
      </c>
      <c r="B47" s="54" t="s">
        <v>52</v>
      </c>
      <c r="C47" s="55"/>
      <c r="D47" s="56"/>
      <c r="E47" s="55"/>
      <c r="F47" s="55"/>
      <c r="G47" s="55"/>
      <c r="H47" s="55"/>
      <c r="I47" s="74"/>
      <c r="J47" s="75"/>
      <c r="K47" s="75"/>
      <c r="L47" s="75"/>
    </row>
    <row r="48" s="44" customFormat="1" ht="33" customHeight="1" spans="1:12">
      <c r="A48" s="50">
        <v>1</v>
      </c>
      <c r="B48" s="57" t="s">
        <v>14</v>
      </c>
      <c r="C48" s="51">
        <v>13.7</v>
      </c>
      <c r="D48" s="50" t="s">
        <v>15</v>
      </c>
      <c r="E48" s="58">
        <v>17</v>
      </c>
      <c r="F48" s="58">
        <f t="shared" ref="F48:F51" si="17">SUM(E48*C48)</f>
        <v>232.9</v>
      </c>
      <c r="G48" s="51">
        <v>15</v>
      </c>
      <c r="H48" s="58">
        <f t="shared" ref="H48:H51" si="18">SUM(G48*C48)</f>
        <v>205.5</v>
      </c>
      <c r="I48" s="76">
        <f t="shared" ref="I48:I51" si="19">SUM(E48,G48)*C48</f>
        <v>438.4</v>
      </c>
      <c r="J48" s="50" t="s">
        <v>16</v>
      </c>
      <c r="K48" s="50"/>
      <c r="L48" s="50"/>
    </row>
    <row r="49" s="44" customFormat="1" ht="27" customHeight="1" spans="1:12">
      <c r="A49" s="50">
        <v>2</v>
      </c>
      <c r="B49" s="57" t="s">
        <v>17</v>
      </c>
      <c r="C49" s="51">
        <v>40.8</v>
      </c>
      <c r="D49" s="50" t="s">
        <v>15</v>
      </c>
      <c r="E49" s="58">
        <v>12</v>
      </c>
      <c r="F49" s="58">
        <f t="shared" si="17"/>
        <v>489.6</v>
      </c>
      <c r="G49" s="51">
        <v>15</v>
      </c>
      <c r="H49" s="58">
        <f t="shared" si="18"/>
        <v>612</v>
      </c>
      <c r="I49" s="76">
        <f t="shared" si="19"/>
        <v>1101.6</v>
      </c>
      <c r="J49" s="50" t="s">
        <v>16</v>
      </c>
      <c r="K49" s="50"/>
      <c r="L49" s="50"/>
    </row>
    <row r="50" ht="20" customHeight="1" spans="1:12">
      <c r="A50" s="50">
        <v>3</v>
      </c>
      <c r="B50" s="59" t="s">
        <v>22</v>
      </c>
      <c r="C50" s="51">
        <v>1</v>
      </c>
      <c r="D50" s="50" t="s">
        <v>23</v>
      </c>
      <c r="E50" s="60">
        <v>15</v>
      </c>
      <c r="F50" s="58">
        <f t="shared" si="17"/>
        <v>15</v>
      </c>
      <c r="G50" s="61">
        <v>30</v>
      </c>
      <c r="H50" s="58">
        <v>30</v>
      </c>
      <c r="I50" s="76">
        <f t="shared" si="19"/>
        <v>45</v>
      </c>
      <c r="J50" s="50" t="s">
        <v>24</v>
      </c>
      <c r="K50" s="50"/>
      <c r="L50" s="50"/>
    </row>
    <row r="51" ht="22" customHeight="1" spans="1:12">
      <c r="A51" s="50">
        <v>4</v>
      </c>
      <c r="B51" s="59" t="s">
        <v>49</v>
      </c>
      <c r="C51" s="51">
        <v>13.7</v>
      </c>
      <c r="D51" s="50" t="s">
        <v>15</v>
      </c>
      <c r="E51" s="60">
        <v>20</v>
      </c>
      <c r="F51" s="58">
        <f t="shared" si="17"/>
        <v>274</v>
      </c>
      <c r="G51" s="61">
        <v>15</v>
      </c>
      <c r="H51" s="58">
        <f t="shared" si="18"/>
        <v>205.5</v>
      </c>
      <c r="I51" s="76">
        <f t="shared" si="19"/>
        <v>479.5</v>
      </c>
      <c r="J51" s="85" t="s">
        <v>50</v>
      </c>
      <c r="K51" s="86"/>
      <c r="L51" s="87"/>
    </row>
    <row r="52" ht="25.5" customHeight="1" spans="1:12">
      <c r="A52" s="50"/>
      <c r="B52" s="62"/>
      <c r="C52" s="51"/>
      <c r="D52" s="50"/>
      <c r="E52" s="58"/>
      <c r="F52" s="58"/>
      <c r="G52" s="51"/>
      <c r="H52" s="63" t="s">
        <v>28</v>
      </c>
      <c r="I52" s="76">
        <f>SUM(I48:I51)</f>
        <v>2064.5</v>
      </c>
      <c r="J52" s="79"/>
      <c r="K52" s="80"/>
      <c r="L52" s="81"/>
    </row>
    <row r="53" s="43" customFormat="1" ht="26.25" customHeight="1" spans="1:12">
      <c r="A53" s="53" t="s">
        <v>53</v>
      </c>
      <c r="B53" s="54" t="s">
        <v>54</v>
      </c>
      <c r="C53" s="55"/>
      <c r="D53" s="56"/>
      <c r="E53" s="55"/>
      <c r="F53" s="55"/>
      <c r="G53" s="55"/>
      <c r="H53" s="55"/>
      <c r="I53" s="74"/>
      <c r="J53" s="75"/>
      <c r="K53" s="75"/>
      <c r="L53" s="75"/>
    </row>
    <row r="54" s="44" customFormat="1" ht="32" customHeight="1" spans="1:12">
      <c r="A54" s="50">
        <v>1</v>
      </c>
      <c r="B54" s="57" t="s">
        <v>14</v>
      </c>
      <c r="C54" s="51">
        <v>11.6</v>
      </c>
      <c r="D54" s="50" t="s">
        <v>15</v>
      </c>
      <c r="E54" s="58">
        <v>17</v>
      </c>
      <c r="F54" s="58">
        <f>SUM(E54*C54)</f>
        <v>197.2</v>
      </c>
      <c r="G54" s="51">
        <v>15</v>
      </c>
      <c r="H54" s="58">
        <f t="shared" ref="H54:H57" si="20">SUM(G54*C54)</f>
        <v>174</v>
      </c>
      <c r="I54" s="76">
        <f t="shared" ref="I54:I57" si="21">SUM(E54,G54)*C54</f>
        <v>371.2</v>
      </c>
      <c r="J54" s="50" t="s">
        <v>16</v>
      </c>
      <c r="K54" s="50"/>
      <c r="L54" s="50"/>
    </row>
    <row r="55" s="44" customFormat="1" ht="25" customHeight="1" spans="1:12">
      <c r="A55" s="50">
        <v>2</v>
      </c>
      <c r="B55" s="57" t="s">
        <v>55</v>
      </c>
      <c r="C55" s="51">
        <v>37</v>
      </c>
      <c r="D55" s="50" t="s">
        <v>15</v>
      </c>
      <c r="E55" s="58">
        <v>15</v>
      </c>
      <c r="F55" s="58">
        <f t="shared" ref="F55:F57" si="22">SUM(E55*C55)</f>
        <v>555</v>
      </c>
      <c r="G55" s="51">
        <v>15</v>
      </c>
      <c r="H55" s="58">
        <f t="shared" si="20"/>
        <v>555</v>
      </c>
      <c r="I55" s="76">
        <f t="shared" si="21"/>
        <v>1110</v>
      </c>
      <c r="J55" s="50" t="s">
        <v>16</v>
      </c>
      <c r="K55" s="50"/>
      <c r="L55" s="50"/>
    </row>
    <row r="56" ht="23.25" customHeight="1" spans="1:12">
      <c r="A56" s="50">
        <v>3</v>
      </c>
      <c r="B56" s="59" t="s">
        <v>22</v>
      </c>
      <c r="C56" s="51">
        <v>1</v>
      </c>
      <c r="D56" s="50" t="s">
        <v>23</v>
      </c>
      <c r="E56" s="60">
        <v>15</v>
      </c>
      <c r="F56" s="58">
        <f t="shared" si="22"/>
        <v>15</v>
      </c>
      <c r="G56" s="61">
        <v>30</v>
      </c>
      <c r="H56" s="58">
        <v>30</v>
      </c>
      <c r="I56" s="76">
        <f t="shared" si="21"/>
        <v>45</v>
      </c>
      <c r="J56" s="50" t="s">
        <v>24</v>
      </c>
      <c r="K56" s="50"/>
      <c r="L56" s="50"/>
    </row>
    <row r="57" ht="21" customHeight="1" spans="1:12">
      <c r="A57" s="50">
        <v>4</v>
      </c>
      <c r="B57" s="59" t="s">
        <v>49</v>
      </c>
      <c r="C57" s="51">
        <v>11.6</v>
      </c>
      <c r="D57" s="50" t="s">
        <v>15</v>
      </c>
      <c r="E57" s="60">
        <v>20</v>
      </c>
      <c r="F57" s="58">
        <f t="shared" si="22"/>
        <v>232</v>
      </c>
      <c r="G57" s="61">
        <v>15</v>
      </c>
      <c r="H57" s="58">
        <f t="shared" si="20"/>
        <v>174</v>
      </c>
      <c r="I57" s="76">
        <f t="shared" si="21"/>
        <v>406</v>
      </c>
      <c r="J57" s="85" t="s">
        <v>50</v>
      </c>
      <c r="K57" s="86"/>
      <c r="L57" s="87"/>
    </row>
    <row r="58" ht="25.5" customHeight="1" spans="1:12">
      <c r="A58" s="50"/>
      <c r="B58" s="62"/>
      <c r="C58" s="51"/>
      <c r="D58" s="50"/>
      <c r="E58" s="58"/>
      <c r="F58" s="58"/>
      <c r="G58" s="51"/>
      <c r="H58" s="63" t="s">
        <v>28</v>
      </c>
      <c r="I58" s="76">
        <f>SUM(I54:I57)</f>
        <v>1932.2</v>
      </c>
      <c r="J58" s="79"/>
      <c r="K58" s="80"/>
      <c r="L58" s="81"/>
    </row>
    <row r="59" s="43" customFormat="1" ht="30.75" customHeight="1" spans="1:12">
      <c r="A59" s="53" t="s">
        <v>56</v>
      </c>
      <c r="B59" s="54" t="s">
        <v>57</v>
      </c>
      <c r="C59" s="55"/>
      <c r="D59" s="53"/>
      <c r="E59" s="55"/>
      <c r="F59" s="55"/>
      <c r="G59" s="55"/>
      <c r="H59" s="55"/>
      <c r="I59" s="55"/>
      <c r="J59" s="88"/>
      <c r="K59" s="89"/>
      <c r="L59" s="90"/>
    </row>
    <row r="60" ht="54" customHeight="1" spans="1:12">
      <c r="A60" s="50">
        <v>1</v>
      </c>
      <c r="B60" s="59" t="s">
        <v>58</v>
      </c>
      <c r="C60" s="51">
        <v>4</v>
      </c>
      <c r="D60" s="50" t="s">
        <v>59</v>
      </c>
      <c r="E60" s="70">
        <v>596</v>
      </c>
      <c r="F60" s="71"/>
      <c r="G60" s="71"/>
      <c r="H60" s="72"/>
      <c r="I60" s="76">
        <f t="shared" ref="I60:I64" si="23">SUM(E60,G60)*C60</f>
        <v>2384</v>
      </c>
      <c r="J60" s="91" t="s">
        <v>60</v>
      </c>
      <c r="K60" s="92"/>
      <c r="L60" s="93"/>
    </row>
    <row r="61" ht="29" customHeight="1" spans="1:12">
      <c r="A61" s="50">
        <v>2</v>
      </c>
      <c r="B61" s="59" t="s">
        <v>61</v>
      </c>
      <c r="C61" s="51">
        <v>120</v>
      </c>
      <c r="D61" s="50" t="s">
        <v>15</v>
      </c>
      <c r="E61" s="51">
        <v>26</v>
      </c>
      <c r="F61" s="58">
        <f>SUM(E61*C61)</f>
        <v>3120</v>
      </c>
      <c r="G61" s="51">
        <v>30</v>
      </c>
      <c r="H61" s="58">
        <f>SUM(G61*C61)</f>
        <v>3600</v>
      </c>
      <c r="I61" s="76">
        <f>C61*(E61+G61)</f>
        <v>6720</v>
      </c>
      <c r="J61" s="91" t="s">
        <v>62</v>
      </c>
      <c r="K61" s="92"/>
      <c r="L61" s="93"/>
    </row>
    <row r="62" ht="28" customHeight="1" spans="1:12">
      <c r="A62" s="50">
        <v>3</v>
      </c>
      <c r="B62" s="59" t="s">
        <v>63</v>
      </c>
      <c r="C62" s="51">
        <v>8</v>
      </c>
      <c r="D62" s="50" t="s">
        <v>64</v>
      </c>
      <c r="E62" s="70">
        <v>120</v>
      </c>
      <c r="F62" s="71"/>
      <c r="G62" s="71"/>
      <c r="H62" s="72"/>
      <c r="I62" s="76">
        <f t="shared" si="23"/>
        <v>960</v>
      </c>
      <c r="J62" s="91" t="s">
        <v>65</v>
      </c>
      <c r="K62" s="92"/>
      <c r="L62" s="93"/>
    </row>
    <row r="63" s="45" customFormat="1" ht="26" customHeight="1" spans="1:12">
      <c r="A63" s="50">
        <v>4</v>
      </c>
      <c r="B63" s="59" t="s">
        <v>66</v>
      </c>
      <c r="C63" s="51">
        <v>1</v>
      </c>
      <c r="D63" s="73" t="s">
        <v>26</v>
      </c>
      <c r="E63" s="51"/>
      <c r="F63" s="58"/>
      <c r="G63" s="51">
        <v>150</v>
      </c>
      <c r="H63" s="58">
        <f t="shared" ref="H63:H68" si="24">SUM(G63*C63)</f>
        <v>150</v>
      </c>
      <c r="I63" s="76">
        <f>H63</f>
        <v>150</v>
      </c>
      <c r="J63" s="91" t="s">
        <v>67</v>
      </c>
      <c r="K63" s="92"/>
      <c r="L63" s="93"/>
    </row>
    <row r="64" s="45" customFormat="1" ht="24" customHeight="1" spans="1:12">
      <c r="A64" s="50">
        <v>5</v>
      </c>
      <c r="B64" s="59" t="s">
        <v>68</v>
      </c>
      <c r="C64" s="51">
        <v>1</v>
      </c>
      <c r="D64" s="73" t="s">
        <v>26</v>
      </c>
      <c r="E64" s="51"/>
      <c r="F64" s="58"/>
      <c r="G64" s="51">
        <v>100</v>
      </c>
      <c r="H64" s="58">
        <f t="shared" si="24"/>
        <v>100</v>
      </c>
      <c r="I64" s="76">
        <f t="shared" si="23"/>
        <v>100</v>
      </c>
      <c r="J64" s="91" t="s">
        <v>69</v>
      </c>
      <c r="K64" s="92"/>
      <c r="L64" s="93"/>
    </row>
    <row r="65" s="45" customFormat="1" ht="26" customHeight="1" spans="1:12">
      <c r="A65" s="50">
        <v>6</v>
      </c>
      <c r="B65" s="59" t="s">
        <v>70</v>
      </c>
      <c r="C65" s="51">
        <v>1</v>
      </c>
      <c r="D65" s="50" t="s">
        <v>26</v>
      </c>
      <c r="E65" s="94"/>
      <c r="F65" s="58"/>
      <c r="G65" s="51">
        <v>200</v>
      </c>
      <c r="H65" s="58">
        <f t="shared" si="24"/>
        <v>200</v>
      </c>
      <c r="I65" s="76">
        <f t="shared" ref="I65:I73" si="25">SUM(E65,G65)*C65</f>
        <v>200</v>
      </c>
      <c r="J65" s="91" t="s">
        <v>71</v>
      </c>
      <c r="K65" s="92"/>
      <c r="L65" s="93"/>
    </row>
    <row r="66" s="45" customFormat="1" ht="28" customHeight="1" spans="1:12">
      <c r="A66" s="50">
        <v>7</v>
      </c>
      <c r="B66" s="59" t="s">
        <v>72</v>
      </c>
      <c r="C66" s="51">
        <v>1</v>
      </c>
      <c r="D66" s="50" t="s">
        <v>26</v>
      </c>
      <c r="E66" s="51"/>
      <c r="F66" s="51"/>
      <c r="G66" s="51">
        <v>300</v>
      </c>
      <c r="H66" s="58">
        <f>G66</f>
        <v>300</v>
      </c>
      <c r="I66" s="76">
        <f>H66*C66</f>
        <v>300</v>
      </c>
      <c r="J66" s="50" t="s">
        <v>73</v>
      </c>
      <c r="K66" s="50"/>
      <c r="L66" s="50"/>
    </row>
    <row r="67" s="45" customFormat="1" ht="25" customHeight="1" spans="1:12">
      <c r="A67" s="50">
        <v>8</v>
      </c>
      <c r="B67" s="59" t="s">
        <v>74</v>
      </c>
      <c r="C67" s="51">
        <v>1</v>
      </c>
      <c r="D67" s="50" t="s">
        <v>26</v>
      </c>
      <c r="E67" s="51"/>
      <c r="F67" s="51"/>
      <c r="G67" s="51">
        <v>300</v>
      </c>
      <c r="H67" s="58">
        <f>G67</f>
        <v>300</v>
      </c>
      <c r="I67" s="76">
        <f>H67*C67</f>
        <v>300</v>
      </c>
      <c r="J67" s="50" t="s">
        <v>75</v>
      </c>
      <c r="K67" s="50"/>
      <c r="L67" s="50"/>
    </row>
    <row r="68" ht="19" customHeight="1" spans="1:12">
      <c r="A68" s="50">
        <v>9</v>
      </c>
      <c r="B68" s="59" t="s">
        <v>76</v>
      </c>
      <c r="C68" s="51">
        <v>0</v>
      </c>
      <c r="D68" s="50" t="s">
        <v>26</v>
      </c>
      <c r="E68" s="51" t="s">
        <v>77</v>
      </c>
      <c r="F68" s="51"/>
      <c r="G68" s="51"/>
      <c r="H68" s="58">
        <f t="shared" si="24"/>
        <v>0</v>
      </c>
      <c r="I68" s="76">
        <v>0</v>
      </c>
      <c r="J68" s="84"/>
      <c r="K68" s="84"/>
      <c r="L68" s="84"/>
    </row>
    <row r="69" ht="22" customHeight="1" spans="1:12">
      <c r="A69" s="50">
        <v>10</v>
      </c>
      <c r="B69" s="59" t="s">
        <v>78</v>
      </c>
      <c r="C69" s="51">
        <v>280</v>
      </c>
      <c r="D69" s="50" t="s">
        <v>15</v>
      </c>
      <c r="E69" s="60">
        <v>5</v>
      </c>
      <c r="F69" s="60"/>
      <c r="G69" s="60"/>
      <c r="H69" s="60"/>
      <c r="I69" s="76">
        <f t="shared" si="25"/>
        <v>1400</v>
      </c>
      <c r="J69" s="50" t="s">
        <v>79</v>
      </c>
      <c r="K69" s="50"/>
      <c r="L69" s="50"/>
    </row>
    <row r="70" ht="19" customHeight="1" spans="1:12">
      <c r="A70" s="50">
        <v>11</v>
      </c>
      <c r="B70" s="59" t="s">
        <v>80</v>
      </c>
      <c r="C70" s="51">
        <v>8</v>
      </c>
      <c r="D70" s="50" t="s">
        <v>15</v>
      </c>
      <c r="E70" s="60">
        <v>160</v>
      </c>
      <c r="F70" s="60"/>
      <c r="G70" s="60"/>
      <c r="H70" s="60"/>
      <c r="I70" s="76">
        <f t="shared" si="25"/>
        <v>1280</v>
      </c>
      <c r="J70" s="50" t="s">
        <v>79</v>
      </c>
      <c r="K70" s="50"/>
      <c r="L70" s="50"/>
    </row>
    <row r="71" ht="19" customHeight="1" spans="1:12">
      <c r="A71" s="50">
        <v>12</v>
      </c>
      <c r="B71" s="59" t="s">
        <v>81</v>
      </c>
      <c r="C71" s="51">
        <v>12.7</v>
      </c>
      <c r="D71" s="50" t="s">
        <v>15</v>
      </c>
      <c r="E71" s="60">
        <v>50</v>
      </c>
      <c r="F71" s="60"/>
      <c r="G71" s="60"/>
      <c r="H71" s="60"/>
      <c r="I71" s="76">
        <f t="shared" si="25"/>
        <v>635</v>
      </c>
      <c r="J71" s="50" t="s">
        <v>79</v>
      </c>
      <c r="K71" s="50"/>
      <c r="L71" s="50"/>
    </row>
    <row r="72" ht="17" customHeight="1" spans="1:12">
      <c r="A72" s="50">
        <v>13</v>
      </c>
      <c r="B72" s="59" t="s">
        <v>82</v>
      </c>
      <c r="C72" s="51">
        <v>6</v>
      </c>
      <c r="D72" s="50" t="s">
        <v>15</v>
      </c>
      <c r="E72" s="60">
        <v>180</v>
      </c>
      <c r="F72" s="60"/>
      <c r="G72" s="60"/>
      <c r="H72" s="60"/>
      <c r="I72" s="76">
        <f t="shared" si="25"/>
        <v>1080</v>
      </c>
      <c r="J72" s="50" t="s">
        <v>83</v>
      </c>
      <c r="K72" s="50"/>
      <c r="L72" s="50"/>
    </row>
    <row r="73" ht="16" customHeight="1" spans="1:12">
      <c r="A73" s="50">
        <v>14</v>
      </c>
      <c r="B73" s="59" t="s">
        <v>84</v>
      </c>
      <c r="C73" s="51">
        <v>120</v>
      </c>
      <c r="D73" s="50" t="s">
        <v>15</v>
      </c>
      <c r="E73" s="51"/>
      <c r="F73" s="51"/>
      <c r="G73" s="51">
        <v>4</v>
      </c>
      <c r="H73" s="58">
        <v>4</v>
      </c>
      <c r="I73" s="76">
        <f t="shared" si="25"/>
        <v>480</v>
      </c>
      <c r="J73" s="84"/>
      <c r="K73" s="84"/>
      <c r="L73" s="84"/>
    </row>
    <row r="74" ht="22" customHeight="1" spans="1:12">
      <c r="A74" s="59"/>
      <c r="B74" s="59"/>
      <c r="C74" s="51"/>
      <c r="D74" s="50"/>
      <c r="F74" s="95"/>
      <c r="G74" s="95"/>
      <c r="H74" s="63" t="s">
        <v>28</v>
      </c>
      <c r="I74" s="76">
        <f>SUM(I60:I73)</f>
        <v>15989</v>
      </c>
      <c r="J74" s="50"/>
      <c r="K74" s="50"/>
      <c r="L74" s="50"/>
    </row>
    <row r="75" ht="21" customHeight="1" spans="1:12">
      <c r="A75" s="96" t="s">
        <v>85</v>
      </c>
      <c r="B75" s="97" t="s">
        <v>86</v>
      </c>
      <c r="C75" s="59"/>
      <c r="D75" s="59"/>
      <c r="E75" s="59"/>
      <c r="F75" s="98"/>
      <c r="G75" s="98"/>
      <c r="H75" s="98"/>
      <c r="I75" s="63">
        <f>SUM(I74,I58,I52,I46,I40,I33,I27,I20,I13)</f>
        <v>41340.06</v>
      </c>
      <c r="J75" s="50"/>
      <c r="K75" s="50"/>
      <c r="L75" s="50"/>
    </row>
    <row r="76" ht="21.95" customHeight="1" spans="1:12">
      <c r="A76" s="96" t="s">
        <v>87</v>
      </c>
      <c r="B76" s="59" t="s">
        <v>88</v>
      </c>
      <c r="C76" s="59" t="s">
        <v>89</v>
      </c>
      <c r="D76" s="59"/>
      <c r="E76" s="59"/>
      <c r="F76" s="98">
        <f>SUM(F75:F75)*8/100</f>
        <v>0</v>
      </c>
      <c r="G76" s="98"/>
      <c r="H76" s="98"/>
      <c r="I76" s="76">
        <f>I75*0.06</f>
        <v>2480.4036</v>
      </c>
      <c r="J76" s="50"/>
      <c r="K76" s="50"/>
      <c r="L76" s="50"/>
    </row>
    <row r="77" ht="14" customHeight="1" spans="1:12">
      <c r="A77" s="96" t="s">
        <v>90</v>
      </c>
      <c r="B77" s="59" t="s">
        <v>91</v>
      </c>
      <c r="C77" s="59" t="s">
        <v>92</v>
      </c>
      <c r="D77" s="59"/>
      <c r="E77" s="59"/>
      <c r="F77" s="99">
        <f>(F76++F75)*3.44/100</f>
        <v>0</v>
      </c>
      <c r="G77" s="99"/>
      <c r="H77" s="99"/>
      <c r="I77" s="76">
        <v>0</v>
      </c>
      <c r="J77" s="50"/>
      <c r="K77" s="50"/>
      <c r="L77" s="50"/>
    </row>
    <row r="78" ht="32" customHeight="1" spans="1:12">
      <c r="A78" s="59"/>
      <c r="B78" s="59" t="s">
        <v>93</v>
      </c>
      <c r="C78" s="59"/>
      <c r="D78" s="59"/>
      <c r="E78" s="59"/>
      <c r="F78" s="98"/>
      <c r="G78" s="98"/>
      <c r="H78" s="98"/>
      <c r="I78" s="110">
        <f>I75+I76</f>
        <v>43820.4636</v>
      </c>
      <c r="J78" s="111"/>
      <c r="K78" s="111"/>
      <c r="L78" s="111"/>
    </row>
    <row r="79" ht="20" customHeight="1" spans="1:12">
      <c r="A79" s="59"/>
      <c r="B79" s="97" t="s">
        <v>94</v>
      </c>
      <c r="C79" s="50">
        <v>0</v>
      </c>
      <c r="D79" s="59" t="s">
        <v>15</v>
      </c>
      <c r="E79" s="59"/>
      <c r="F79" s="98"/>
      <c r="G79" s="51">
        <v>0</v>
      </c>
      <c r="H79" s="98"/>
      <c r="I79" s="76">
        <f>SUM(E79,G79)*C79</f>
        <v>0</v>
      </c>
      <c r="J79" s="112"/>
      <c r="K79" s="111"/>
      <c r="L79" s="111"/>
    </row>
    <row r="80" ht="21" customHeight="1" spans="1:12">
      <c r="A80" s="50" t="s">
        <v>95</v>
      </c>
      <c r="B80" s="50"/>
      <c r="C80" s="50"/>
      <c r="D80" s="50"/>
      <c r="E80" s="50"/>
      <c r="F80" s="50"/>
      <c r="G80" s="50"/>
      <c r="H80" s="50"/>
      <c r="I80" s="50"/>
      <c r="J80" s="50"/>
      <c r="K80" s="50"/>
      <c r="L80" s="50"/>
    </row>
    <row r="81" s="44" customFormat="1" ht="23.25" customHeight="1" spans="1:12">
      <c r="A81" s="50">
        <v>1</v>
      </c>
      <c r="B81" s="50" t="s">
        <v>96</v>
      </c>
      <c r="C81" s="50"/>
      <c r="D81" s="50"/>
      <c r="E81" s="50"/>
      <c r="F81" s="50"/>
      <c r="G81" s="50"/>
      <c r="H81" s="50"/>
      <c r="I81" s="50"/>
      <c r="J81" s="50"/>
      <c r="K81" s="50"/>
      <c r="L81" s="50"/>
    </row>
    <row r="82" s="44" customFormat="1" ht="15.95" customHeight="1" spans="1:12">
      <c r="A82" s="50">
        <v>2</v>
      </c>
      <c r="B82" s="50" t="s">
        <v>97</v>
      </c>
      <c r="C82" s="50"/>
      <c r="D82" s="50"/>
      <c r="E82" s="50"/>
      <c r="F82" s="50"/>
      <c r="G82" s="50"/>
      <c r="H82" s="50"/>
      <c r="I82" s="50"/>
      <c r="J82" s="50"/>
      <c r="K82" s="50"/>
      <c r="L82" s="50"/>
    </row>
    <row r="83" s="44" customFormat="1" ht="15.95" customHeight="1" spans="1:12">
      <c r="A83" s="50">
        <v>3</v>
      </c>
      <c r="B83" s="50" t="s">
        <v>98</v>
      </c>
      <c r="C83" s="50"/>
      <c r="D83" s="50"/>
      <c r="E83" s="50"/>
      <c r="F83" s="50"/>
      <c r="G83" s="50"/>
      <c r="H83" s="50"/>
      <c r="I83" s="50"/>
      <c r="J83" s="50"/>
      <c r="K83" s="50"/>
      <c r="L83" s="50"/>
    </row>
    <row r="84" s="44" customFormat="1" ht="15.95" customHeight="1" spans="1:12">
      <c r="A84" s="50">
        <v>4</v>
      </c>
      <c r="B84" s="50" t="s">
        <v>99</v>
      </c>
      <c r="C84" s="50"/>
      <c r="D84" s="50"/>
      <c r="E84" s="50"/>
      <c r="F84" s="50"/>
      <c r="G84" s="50"/>
      <c r="H84" s="50"/>
      <c r="I84" s="50"/>
      <c r="J84" s="50"/>
      <c r="K84" s="50"/>
      <c r="L84" s="50"/>
    </row>
    <row r="85" s="44" customFormat="1" ht="15.95" customHeight="1" spans="1:12">
      <c r="A85" s="50">
        <v>5</v>
      </c>
      <c r="B85" s="50" t="s">
        <v>100</v>
      </c>
      <c r="C85" s="50"/>
      <c r="D85" s="50"/>
      <c r="E85" s="50"/>
      <c r="F85" s="50"/>
      <c r="G85" s="50"/>
      <c r="H85" s="50"/>
      <c r="I85" s="50"/>
      <c r="J85" s="50"/>
      <c r="K85" s="50"/>
      <c r="L85" s="50"/>
    </row>
    <row r="86" s="44" customFormat="1" ht="15.95" customHeight="1" spans="1:12">
      <c r="A86" s="50">
        <v>6</v>
      </c>
      <c r="B86" s="50" t="s">
        <v>101</v>
      </c>
      <c r="C86" s="50"/>
      <c r="D86" s="50"/>
      <c r="E86" s="50"/>
      <c r="F86" s="50"/>
      <c r="G86" s="50"/>
      <c r="H86" s="50"/>
      <c r="I86" s="50"/>
      <c r="J86" s="50"/>
      <c r="K86" s="50"/>
      <c r="L86" s="50"/>
    </row>
    <row r="87" s="44" customFormat="1" ht="15.95" customHeight="1" spans="1:12">
      <c r="A87" s="50">
        <v>7</v>
      </c>
      <c r="B87" s="50" t="s">
        <v>102</v>
      </c>
      <c r="C87" s="50"/>
      <c r="D87" s="50"/>
      <c r="E87" s="50"/>
      <c r="F87" s="50"/>
      <c r="G87" s="50"/>
      <c r="H87" s="50"/>
      <c r="I87" s="50"/>
      <c r="J87" s="50"/>
      <c r="K87" s="50"/>
      <c r="L87" s="50"/>
    </row>
    <row r="88" s="44" customFormat="1" ht="34.5" customHeight="1" spans="1:12">
      <c r="A88" s="50">
        <v>8</v>
      </c>
      <c r="B88" s="50" t="s">
        <v>103</v>
      </c>
      <c r="C88" s="50"/>
      <c r="D88" s="50"/>
      <c r="E88" s="50"/>
      <c r="F88" s="50"/>
      <c r="G88" s="50"/>
      <c r="H88" s="50"/>
      <c r="I88" s="50"/>
      <c r="J88" s="50"/>
      <c r="K88" s="50"/>
      <c r="L88" s="50"/>
    </row>
    <row r="89" s="44" customFormat="1" ht="21.75" customHeight="1" spans="1:12">
      <c r="A89" s="50">
        <v>9</v>
      </c>
      <c r="B89" s="50" t="s">
        <v>104</v>
      </c>
      <c r="C89" s="50"/>
      <c r="D89" s="50"/>
      <c r="E89" s="50"/>
      <c r="F89" s="50"/>
      <c r="G89" s="50"/>
      <c r="H89" s="50"/>
      <c r="I89" s="50"/>
      <c r="J89" s="50"/>
      <c r="K89" s="50"/>
      <c r="L89" s="50"/>
    </row>
    <row r="90" s="44" customFormat="1" ht="15.95" customHeight="1" spans="1:12">
      <c r="A90" s="50">
        <v>10</v>
      </c>
      <c r="B90" s="50" t="s">
        <v>105</v>
      </c>
      <c r="C90" s="50"/>
      <c r="D90" s="50"/>
      <c r="E90" s="50"/>
      <c r="F90" s="50"/>
      <c r="G90" s="50"/>
      <c r="H90" s="50"/>
      <c r="I90" s="50"/>
      <c r="J90" s="50"/>
      <c r="K90" s="50"/>
      <c r="L90" s="50"/>
    </row>
    <row r="91" s="44" customFormat="1" ht="20.25" customHeight="1" spans="1:12">
      <c r="A91" s="50">
        <v>11</v>
      </c>
      <c r="B91" s="50" t="s">
        <v>106</v>
      </c>
      <c r="C91" s="50"/>
      <c r="D91" s="50"/>
      <c r="E91" s="50"/>
      <c r="F91" s="50"/>
      <c r="G91" s="50"/>
      <c r="H91" s="50"/>
      <c r="I91" s="50"/>
      <c r="J91" s="50"/>
      <c r="K91" s="50"/>
      <c r="L91" s="50"/>
    </row>
    <row r="92" s="44" customFormat="1" ht="31.5" customHeight="1" spans="1:12">
      <c r="A92" s="50">
        <v>12</v>
      </c>
      <c r="B92" s="50" t="s">
        <v>107</v>
      </c>
      <c r="C92" s="50"/>
      <c r="D92" s="50"/>
      <c r="E92" s="50"/>
      <c r="F92" s="50"/>
      <c r="G92" s="50"/>
      <c r="H92" s="50"/>
      <c r="I92" s="50"/>
      <c r="J92" s="50"/>
      <c r="K92" s="50"/>
      <c r="L92" s="50"/>
    </row>
    <row r="93" s="44" customFormat="1" ht="20.25" customHeight="1" spans="1:12">
      <c r="A93" s="50">
        <v>13</v>
      </c>
      <c r="B93" s="50" t="s">
        <v>108</v>
      </c>
      <c r="C93" s="50"/>
      <c r="D93" s="50"/>
      <c r="E93" s="50"/>
      <c r="F93" s="50"/>
      <c r="G93" s="50"/>
      <c r="H93" s="50"/>
      <c r="I93" s="50"/>
      <c r="J93" s="50"/>
      <c r="K93" s="50"/>
      <c r="L93" s="50"/>
    </row>
    <row r="94" s="44" customFormat="1" ht="32.25" customHeight="1" spans="1:12">
      <c r="A94" s="50">
        <v>14</v>
      </c>
      <c r="B94" s="50" t="s">
        <v>109</v>
      </c>
      <c r="C94" s="50"/>
      <c r="D94" s="50"/>
      <c r="E94" s="50"/>
      <c r="F94" s="50"/>
      <c r="G94" s="50"/>
      <c r="H94" s="50"/>
      <c r="I94" s="50"/>
      <c r="J94" s="50"/>
      <c r="K94" s="50"/>
      <c r="L94" s="50"/>
    </row>
    <row r="95" s="46" customFormat="1" ht="47" customHeight="1" spans="1:10">
      <c r="A95" s="100">
        <v>1</v>
      </c>
      <c r="B95" s="101" t="s">
        <v>110</v>
      </c>
      <c r="C95" s="100" t="s">
        <v>111</v>
      </c>
      <c r="D95" s="102">
        <v>9.4</v>
      </c>
      <c r="E95" s="102">
        <v>380</v>
      </c>
      <c r="F95" s="102">
        <f t="shared" ref="F95:F97" si="26">D95*E95</f>
        <v>3572</v>
      </c>
      <c r="G95" s="102">
        <v>220</v>
      </c>
      <c r="H95" s="103">
        <f t="shared" ref="H95:H97" si="27">G95*D95</f>
        <v>2068</v>
      </c>
      <c r="I95" s="102">
        <f t="shared" ref="I95:I97" si="28">SUM(F95+H95)</f>
        <v>5640</v>
      </c>
      <c r="J95" s="113" t="s">
        <v>112</v>
      </c>
    </row>
    <row r="96" s="46" customFormat="1" ht="44" customHeight="1" spans="1:10">
      <c r="A96" s="100">
        <v>2</v>
      </c>
      <c r="B96" s="101" t="s">
        <v>113</v>
      </c>
      <c r="C96" s="100" t="s">
        <v>111</v>
      </c>
      <c r="D96" s="102">
        <f>1.93*2.4</f>
        <v>4.632</v>
      </c>
      <c r="E96" s="102">
        <v>380</v>
      </c>
      <c r="F96" s="102">
        <f t="shared" si="26"/>
        <v>1760.16</v>
      </c>
      <c r="G96" s="102">
        <v>200</v>
      </c>
      <c r="H96" s="103">
        <f t="shared" si="27"/>
        <v>926.4</v>
      </c>
      <c r="I96" s="102">
        <f t="shared" si="28"/>
        <v>2686.56</v>
      </c>
      <c r="J96" s="113" t="s">
        <v>114</v>
      </c>
    </row>
    <row r="97" s="46" customFormat="1" ht="43" customHeight="1" spans="1:10">
      <c r="A97" s="100">
        <v>3</v>
      </c>
      <c r="B97" s="101" t="s">
        <v>115</v>
      </c>
      <c r="C97" s="100" t="s">
        <v>111</v>
      </c>
      <c r="D97" s="102">
        <f>1.6*2.4</f>
        <v>3.84</v>
      </c>
      <c r="E97" s="102">
        <v>380</v>
      </c>
      <c r="F97" s="102">
        <f t="shared" si="26"/>
        <v>1459.2</v>
      </c>
      <c r="G97" s="102">
        <v>200</v>
      </c>
      <c r="H97" s="103">
        <f t="shared" si="27"/>
        <v>768</v>
      </c>
      <c r="I97" s="102">
        <f t="shared" si="28"/>
        <v>2227.2</v>
      </c>
      <c r="J97" s="113" t="s">
        <v>116</v>
      </c>
    </row>
    <row r="98" s="46" customFormat="1" ht="41" customHeight="1" spans="1:10">
      <c r="A98" s="100">
        <v>4</v>
      </c>
      <c r="B98" s="101" t="s">
        <v>117</v>
      </c>
      <c r="C98" s="100" t="s">
        <v>26</v>
      </c>
      <c r="D98" s="102">
        <v>1</v>
      </c>
      <c r="E98" s="102">
        <v>1500</v>
      </c>
      <c r="F98" s="102"/>
      <c r="G98" s="102"/>
      <c r="H98" s="102"/>
      <c r="I98" s="102">
        <f>1500</f>
        <v>1500</v>
      </c>
      <c r="J98" s="113" t="s">
        <v>118</v>
      </c>
    </row>
    <row r="99" s="46" customFormat="1" ht="41" customHeight="1" spans="1:10">
      <c r="A99" s="100">
        <v>5</v>
      </c>
      <c r="B99" s="101" t="s">
        <v>119</v>
      </c>
      <c r="C99" s="100" t="s">
        <v>111</v>
      </c>
      <c r="D99" s="102">
        <v>3.1</v>
      </c>
      <c r="E99" s="102">
        <v>480</v>
      </c>
      <c r="F99" s="102">
        <f>D99*E99</f>
        <v>1488</v>
      </c>
      <c r="G99" s="102">
        <v>200</v>
      </c>
      <c r="H99" s="103">
        <f>G99*D99</f>
        <v>620</v>
      </c>
      <c r="I99" s="102">
        <f>SUM(F99+H99)</f>
        <v>2108</v>
      </c>
      <c r="J99" s="113" t="s">
        <v>116</v>
      </c>
    </row>
    <row r="100" s="46" customFormat="1" ht="43" customHeight="1" spans="1:10">
      <c r="A100" s="100">
        <v>6</v>
      </c>
      <c r="B100" s="101" t="s">
        <v>120</v>
      </c>
      <c r="C100" s="100" t="s">
        <v>111</v>
      </c>
      <c r="D100" s="102">
        <v>3.4</v>
      </c>
      <c r="E100" s="102">
        <v>480</v>
      </c>
      <c r="F100" s="102">
        <f>D100*E100</f>
        <v>1632</v>
      </c>
      <c r="G100" s="102">
        <v>200</v>
      </c>
      <c r="H100" s="103">
        <f>G100*D100</f>
        <v>680</v>
      </c>
      <c r="I100" s="102">
        <f>SUM(F100+H100)</f>
        <v>2312</v>
      </c>
      <c r="J100" s="113" t="s">
        <v>121</v>
      </c>
    </row>
    <row r="101" s="46" customFormat="1" ht="47.25" customHeight="1" spans="1:10">
      <c r="A101" s="100">
        <v>7</v>
      </c>
      <c r="B101" s="101" t="s">
        <v>122</v>
      </c>
      <c r="C101" s="100" t="s">
        <v>26</v>
      </c>
      <c r="D101" s="102">
        <v>1</v>
      </c>
      <c r="E101" s="102">
        <v>1500</v>
      </c>
      <c r="F101" s="102"/>
      <c r="G101" s="102"/>
      <c r="H101" s="102"/>
      <c r="I101" s="102">
        <f>E101*D101</f>
        <v>1500</v>
      </c>
      <c r="J101" s="113" t="s">
        <v>123</v>
      </c>
    </row>
    <row r="102" s="46" customFormat="1" ht="47.25" customHeight="1" spans="1:10">
      <c r="A102" s="100">
        <v>8</v>
      </c>
      <c r="B102" s="101" t="s">
        <v>124</v>
      </c>
      <c r="C102" s="100" t="s">
        <v>26</v>
      </c>
      <c r="D102" s="102">
        <v>1</v>
      </c>
      <c r="E102" s="102">
        <v>1200</v>
      </c>
      <c r="F102" s="102"/>
      <c r="G102" s="102"/>
      <c r="H102" s="102"/>
      <c r="I102" s="102">
        <f>E102*D102</f>
        <v>1200</v>
      </c>
      <c r="J102" s="113" t="s">
        <v>123</v>
      </c>
    </row>
    <row r="103" s="46" customFormat="1" ht="37" customHeight="1" spans="1:10">
      <c r="A103" s="100">
        <v>9</v>
      </c>
      <c r="B103" s="104" t="s">
        <v>28</v>
      </c>
      <c r="C103" s="104"/>
      <c r="D103" s="105"/>
      <c r="E103" s="102"/>
      <c r="F103" s="102"/>
      <c r="G103" s="102"/>
      <c r="H103" s="102"/>
      <c r="I103" s="114">
        <f>SUM(I95:I102)</f>
        <v>19173.76</v>
      </c>
      <c r="J103" s="115"/>
    </row>
    <row r="104" s="46" customFormat="1" ht="45" customHeight="1" spans="1:10">
      <c r="A104" s="100">
        <v>10</v>
      </c>
      <c r="B104" s="106"/>
      <c r="C104" s="107"/>
      <c r="D104" s="108" t="s">
        <v>125</v>
      </c>
      <c r="E104" s="109">
        <f>I103+I78</f>
        <v>62994.2236</v>
      </c>
      <c r="F104" s="108"/>
      <c r="G104" s="108"/>
      <c r="H104" s="108"/>
      <c r="I104" s="108"/>
      <c r="J104" s="116" t="s">
        <v>126</v>
      </c>
    </row>
    <row r="105" s="44" customFormat="1" ht="20.25" customHeight="1" spans="1:12">
      <c r="A105" s="100"/>
      <c r="B105" s="50"/>
      <c r="C105" s="50"/>
      <c r="D105" s="50"/>
      <c r="E105" s="50"/>
      <c r="F105" s="50"/>
      <c r="G105" s="50"/>
      <c r="H105" s="50"/>
      <c r="I105" s="50"/>
      <c r="J105" s="50"/>
      <c r="K105" s="50"/>
      <c r="L105" s="50"/>
    </row>
  </sheetData>
  <mergeCells count="123">
    <mergeCell ref="A1:L1"/>
    <mergeCell ref="A2:L2"/>
    <mergeCell ref="A3:L3"/>
    <mergeCell ref="E4:F4"/>
    <mergeCell ref="G4:H4"/>
    <mergeCell ref="J6:L6"/>
    <mergeCell ref="J7:L7"/>
    <mergeCell ref="J8:L8"/>
    <mergeCell ref="J9:L9"/>
    <mergeCell ref="J10:L10"/>
    <mergeCell ref="J11:L11"/>
    <mergeCell ref="E12:H12"/>
    <mergeCell ref="J12:L12"/>
    <mergeCell ref="J13:L13"/>
    <mergeCell ref="J14:L14"/>
    <mergeCell ref="J15:L15"/>
    <mergeCell ref="J16:L16"/>
    <mergeCell ref="E17:H17"/>
    <mergeCell ref="J17:L17"/>
    <mergeCell ref="J18:L18"/>
    <mergeCell ref="E19:H19"/>
    <mergeCell ref="J19:L19"/>
    <mergeCell ref="J20:L20"/>
    <mergeCell ref="J21:L21"/>
    <mergeCell ref="J22:L22"/>
    <mergeCell ref="J23:L23"/>
    <mergeCell ref="E24:H24"/>
    <mergeCell ref="J24:L24"/>
    <mergeCell ref="J25:L25"/>
    <mergeCell ref="J26:L26"/>
    <mergeCell ref="J27:L27"/>
    <mergeCell ref="J28:L28"/>
    <mergeCell ref="J29:L29"/>
    <mergeCell ref="J30:L30"/>
    <mergeCell ref="J31:L31"/>
    <mergeCell ref="J32:L32"/>
    <mergeCell ref="J33:L33"/>
    <mergeCell ref="J34:L34"/>
    <mergeCell ref="J35:L35"/>
    <mergeCell ref="J36:L36"/>
    <mergeCell ref="J37:L37"/>
    <mergeCell ref="J38:L38"/>
    <mergeCell ref="E39:H39"/>
    <mergeCell ref="J39:L39"/>
    <mergeCell ref="J40:L40"/>
    <mergeCell ref="J41:L41"/>
    <mergeCell ref="J42:L42"/>
    <mergeCell ref="J43:L43"/>
    <mergeCell ref="J44:L44"/>
    <mergeCell ref="J45:L45"/>
    <mergeCell ref="J46:L46"/>
    <mergeCell ref="J47:L47"/>
    <mergeCell ref="J48:L48"/>
    <mergeCell ref="J49:L49"/>
    <mergeCell ref="J50:L50"/>
    <mergeCell ref="J51:L51"/>
    <mergeCell ref="J52:L52"/>
    <mergeCell ref="J53:L53"/>
    <mergeCell ref="J54:L54"/>
    <mergeCell ref="J55:L55"/>
    <mergeCell ref="J56:L56"/>
    <mergeCell ref="J57:L57"/>
    <mergeCell ref="J58:L58"/>
    <mergeCell ref="J59:L59"/>
    <mergeCell ref="E60:H60"/>
    <mergeCell ref="J60:L60"/>
    <mergeCell ref="J61:L61"/>
    <mergeCell ref="E62:H62"/>
    <mergeCell ref="J62:L62"/>
    <mergeCell ref="J63:L63"/>
    <mergeCell ref="J64:L64"/>
    <mergeCell ref="J65:L65"/>
    <mergeCell ref="E66:F66"/>
    <mergeCell ref="J66:L66"/>
    <mergeCell ref="E67:F67"/>
    <mergeCell ref="J67:L67"/>
    <mergeCell ref="E68:F68"/>
    <mergeCell ref="J68:L68"/>
    <mergeCell ref="E69:H69"/>
    <mergeCell ref="J69:L69"/>
    <mergeCell ref="E70:H70"/>
    <mergeCell ref="J70:L70"/>
    <mergeCell ref="E71:H71"/>
    <mergeCell ref="J71:L71"/>
    <mergeCell ref="E72:H72"/>
    <mergeCell ref="J72:L72"/>
    <mergeCell ref="J73:L73"/>
    <mergeCell ref="J74:L74"/>
    <mergeCell ref="J75:L75"/>
    <mergeCell ref="C76:E76"/>
    <mergeCell ref="J76:L76"/>
    <mergeCell ref="C77:E77"/>
    <mergeCell ref="J77:L77"/>
    <mergeCell ref="C78:E78"/>
    <mergeCell ref="J78:L78"/>
    <mergeCell ref="J79:L79"/>
    <mergeCell ref="A80:L80"/>
    <mergeCell ref="B81:L81"/>
    <mergeCell ref="B82:L82"/>
    <mergeCell ref="B83:L83"/>
    <mergeCell ref="B84:L84"/>
    <mergeCell ref="B85:L85"/>
    <mergeCell ref="B86:L86"/>
    <mergeCell ref="B87:L87"/>
    <mergeCell ref="B88:L88"/>
    <mergeCell ref="B89:L89"/>
    <mergeCell ref="B90:L90"/>
    <mergeCell ref="B91:L91"/>
    <mergeCell ref="B92:L92"/>
    <mergeCell ref="B93:L93"/>
    <mergeCell ref="B94:L94"/>
    <mergeCell ref="E98:H98"/>
    <mergeCell ref="E101:H101"/>
    <mergeCell ref="E102:H102"/>
    <mergeCell ref="B103:D103"/>
    <mergeCell ref="E103:H103"/>
    <mergeCell ref="B105:L105"/>
    <mergeCell ref="A4:A5"/>
    <mergeCell ref="B4:B5"/>
    <mergeCell ref="C4:C5"/>
    <mergeCell ref="D4:D5"/>
    <mergeCell ref="I4:I5"/>
    <mergeCell ref="J4:L5"/>
  </mergeCells>
  <printOptions horizontalCentered="1" verticalCentered="1"/>
  <pageMargins left="0.75" right="0.238888888888889" top="0.429166666666667" bottom="0.309027777777778" header="0.159027777777778" footer="0.159027777777778"/>
  <pageSetup paperSize="8" scale="78" orientation="landscape" horizontalDpi="600" verticalDpi="600"/>
  <headerFooter alignWithMargins="0" scaleWithDoc="0">
    <oddHeader>&amp;L&amp;"楷体,加粗"&amp;8淮安都市人家装饰工程有限公司&amp;R&amp;"楷体"&amp;8地址：淮安市淮海东路交通路向南18米东曙光国际大厦A座10楼         ＴＥＬ:0517-80187338  </oddHeader>
    <oddFooter>&amp;L&amp;"楷体"&amp;10客户签字:</oddFooter>
  </headerFooter>
  <rowBreaks count="2" manualBreakCount="2">
    <brk id="26" max="11" man="1"/>
    <brk id="104" max="11" man="1"/>
  </rowBreak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
  <sheetViews>
    <sheetView zoomScale="130" zoomScaleNormal="130" workbookViewId="0">
      <pane ySplit="4" topLeftCell="A47" activePane="bottomLeft" state="frozen"/>
      <selection/>
      <selection pane="bottomLeft" activeCell="G54" sqref="G54"/>
    </sheetView>
  </sheetViews>
  <sheetFormatPr defaultColWidth="9" defaultRowHeight="15" outlineLevelCol="7"/>
  <cols>
    <col min="1" max="1" width="6" customWidth="1"/>
    <col min="2" max="2" width="21.5" customWidth="1"/>
    <col min="3" max="3" width="6.625" customWidth="1"/>
    <col min="4" max="4" width="10" customWidth="1"/>
    <col min="5" max="5" width="10.25" customWidth="1"/>
    <col min="6" max="6" width="13.25" customWidth="1"/>
    <col min="7" max="7" width="17.0166666666667" customWidth="1"/>
    <col min="8" max="8" width="25.25" customWidth="1"/>
  </cols>
  <sheetData>
    <row r="1" spans="1:8">
      <c r="A1" s="1" t="s">
        <v>127</v>
      </c>
      <c r="B1" s="2"/>
      <c r="C1" s="2"/>
      <c r="D1" s="2"/>
      <c r="E1" s="2"/>
      <c r="F1" s="2"/>
      <c r="G1" s="2"/>
      <c r="H1" s="2"/>
    </row>
    <row r="2" spans="1:8">
      <c r="A2" s="2"/>
      <c r="B2" s="2"/>
      <c r="C2" s="2"/>
      <c r="D2" s="2"/>
      <c r="E2" s="2"/>
      <c r="F2" s="2"/>
      <c r="G2" s="2"/>
      <c r="H2" s="2"/>
    </row>
    <row r="3" ht="17.5" spans="1:8">
      <c r="A3" s="3" t="s">
        <v>128</v>
      </c>
      <c r="B3" s="3"/>
      <c r="C3" s="3"/>
      <c r="D3" s="3"/>
      <c r="E3" s="3"/>
      <c r="F3" s="3"/>
      <c r="G3" s="3"/>
      <c r="H3" s="3"/>
    </row>
    <row r="4" spans="1:8">
      <c r="A4" s="4" t="s">
        <v>129</v>
      </c>
      <c r="B4" s="4" t="s">
        <v>130</v>
      </c>
      <c r="C4" s="4" t="s">
        <v>6</v>
      </c>
      <c r="D4" s="5" t="s">
        <v>131</v>
      </c>
      <c r="E4" s="4" t="s">
        <v>11</v>
      </c>
      <c r="F4" s="4" t="s">
        <v>132</v>
      </c>
      <c r="G4" s="6" t="s">
        <v>133</v>
      </c>
      <c r="H4" s="4" t="s">
        <v>134</v>
      </c>
    </row>
    <row r="5" spans="1:8">
      <c r="A5" s="7" t="s">
        <v>12</v>
      </c>
      <c r="B5" s="8" t="s">
        <v>135</v>
      </c>
      <c r="C5" s="9"/>
      <c r="D5" s="9"/>
      <c r="E5" s="9"/>
      <c r="F5" s="9"/>
      <c r="G5" s="10"/>
      <c r="H5" s="9"/>
    </row>
    <row r="6" spans="1:8">
      <c r="A6" s="11">
        <v>1</v>
      </c>
      <c r="B6" s="12" t="s">
        <v>136</v>
      </c>
      <c r="C6" s="11" t="s">
        <v>15</v>
      </c>
      <c r="D6" s="13">
        <v>39.3</v>
      </c>
      <c r="E6" s="13">
        <v>90</v>
      </c>
      <c r="F6" s="13">
        <f>SUM(E6*D6)</f>
        <v>3537</v>
      </c>
      <c r="G6" s="14"/>
      <c r="H6" s="15" t="s">
        <v>137</v>
      </c>
    </row>
    <row r="7" spans="1:8">
      <c r="A7" s="11">
        <v>2</v>
      </c>
      <c r="B7" s="12" t="s">
        <v>138</v>
      </c>
      <c r="C7" s="11" t="s">
        <v>15</v>
      </c>
      <c r="D7" s="13">
        <v>6.3</v>
      </c>
      <c r="E7" s="13">
        <v>65</v>
      </c>
      <c r="F7" s="13">
        <f t="shared" ref="F7:F15" si="0">SUM(E7*D7)</f>
        <v>409.5</v>
      </c>
      <c r="G7" s="14"/>
      <c r="H7" s="15" t="s">
        <v>139</v>
      </c>
    </row>
    <row r="8" spans="1:8">
      <c r="A8" s="11">
        <v>3</v>
      </c>
      <c r="B8" s="12" t="s">
        <v>140</v>
      </c>
      <c r="C8" s="11" t="s">
        <v>15</v>
      </c>
      <c r="D8" s="13">
        <v>23.5</v>
      </c>
      <c r="E8" s="13">
        <v>52</v>
      </c>
      <c r="F8" s="13">
        <f t="shared" si="0"/>
        <v>1222</v>
      </c>
      <c r="G8" s="14"/>
      <c r="H8" s="15" t="s">
        <v>141</v>
      </c>
    </row>
    <row r="9" spans="1:8">
      <c r="A9" s="11">
        <v>4</v>
      </c>
      <c r="B9" s="12" t="s">
        <v>142</v>
      </c>
      <c r="C9" s="11" t="s">
        <v>15</v>
      </c>
      <c r="D9" s="13">
        <v>7.1</v>
      </c>
      <c r="E9" s="13">
        <v>65</v>
      </c>
      <c r="F9" s="13">
        <f t="shared" si="0"/>
        <v>461.5</v>
      </c>
      <c r="G9" s="14"/>
      <c r="H9" s="15" t="s">
        <v>139</v>
      </c>
    </row>
    <row r="10" spans="1:8">
      <c r="A10" s="11">
        <v>5</v>
      </c>
      <c r="B10" s="12" t="s">
        <v>143</v>
      </c>
      <c r="C10" s="11" t="s">
        <v>15</v>
      </c>
      <c r="D10" s="13">
        <v>35.7</v>
      </c>
      <c r="E10" s="13">
        <v>52</v>
      </c>
      <c r="F10" s="13">
        <f t="shared" si="0"/>
        <v>1856.4</v>
      </c>
      <c r="G10" s="14"/>
      <c r="H10" s="15" t="s">
        <v>141</v>
      </c>
    </row>
    <row r="11" spans="1:8">
      <c r="A11" s="11">
        <v>6</v>
      </c>
      <c r="B11" s="12" t="s">
        <v>144</v>
      </c>
      <c r="C11" s="11" t="s">
        <v>15</v>
      </c>
      <c r="D11" s="13">
        <v>4.3</v>
      </c>
      <c r="E11" s="13">
        <v>65</v>
      </c>
      <c r="F11" s="13">
        <f t="shared" si="0"/>
        <v>279.5</v>
      </c>
      <c r="G11" s="14"/>
      <c r="H11" s="15" t="s">
        <v>139</v>
      </c>
    </row>
    <row r="12" s="28" customFormat="1" spans="1:8">
      <c r="A12" s="11">
        <v>7</v>
      </c>
      <c r="B12" s="30" t="s">
        <v>145</v>
      </c>
      <c r="C12" s="31" t="s">
        <v>15</v>
      </c>
      <c r="D12" s="32">
        <v>23.5</v>
      </c>
      <c r="E12" s="32">
        <v>52</v>
      </c>
      <c r="F12" s="32">
        <f t="shared" si="0"/>
        <v>1222</v>
      </c>
      <c r="G12" s="33"/>
      <c r="H12" s="34" t="s">
        <v>141</v>
      </c>
    </row>
    <row r="13" spans="1:8">
      <c r="A13" s="11">
        <v>8</v>
      </c>
      <c r="B13" s="12" t="s">
        <v>146</v>
      </c>
      <c r="C13" s="11" t="s">
        <v>23</v>
      </c>
      <c r="D13" s="13">
        <v>10</v>
      </c>
      <c r="E13" s="13">
        <v>60</v>
      </c>
      <c r="F13" s="13">
        <f t="shared" si="0"/>
        <v>600</v>
      </c>
      <c r="G13" s="14"/>
      <c r="H13" s="15"/>
    </row>
    <row r="14" spans="1:8">
      <c r="A14" s="16"/>
      <c r="B14" s="17"/>
      <c r="C14" s="18"/>
      <c r="D14" s="18"/>
      <c r="E14" s="19" t="s">
        <v>28</v>
      </c>
      <c r="F14" s="20">
        <f>SUM(F6:F13)</f>
        <v>9587.9</v>
      </c>
      <c r="G14" s="21"/>
      <c r="H14" s="15" t="s">
        <v>147</v>
      </c>
    </row>
    <row r="15" spans="1:8">
      <c r="A15" s="7" t="s">
        <v>29</v>
      </c>
      <c r="B15" s="8" t="s">
        <v>148</v>
      </c>
      <c r="C15" s="9"/>
      <c r="D15" s="9"/>
      <c r="E15" s="9"/>
      <c r="F15" s="9"/>
      <c r="G15" s="10"/>
      <c r="H15" s="9"/>
    </row>
    <row r="16" spans="1:8">
      <c r="A16" s="11">
        <v>1</v>
      </c>
      <c r="B16" s="12" t="s">
        <v>149</v>
      </c>
      <c r="C16" s="13" t="s">
        <v>150</v>
      </c>
      <c r="D16" s="13">
        <v>41.9</v>
      </c>
      <c r="E16" s="13">
        <v>260</v>
      </c>
      <c r="F16" s="13">
        <f>SUM(E16*D16)</f>
        <v>10894</v>
      </c>
      <c r="G16" s="14"/>
      <c r="H16" s="22"/>
    </row>
    <row r="17" spans="1:8">
      <c r="A17" s="11">
        <v>2</v>
      </c>
      <c r="B17" s="12" t="s">
        <v>151</v>
      </c>
      <c r="C17" s="13" t="s">
        <v>35</v>
      </c>
      <c r="D17" s="13">
        <v>4</v>
      </c>
      <c r="E17" s="13">
        <v>30</v>
      </c>
      <c r="F17" s="13">
        <f>SUM(E17*D17)</f>
        <v>120</v>
      </c>
      <c r="G17" s="14"/>
      <c r="H17" s="22"/>
    </row>
    <row r="18" spans="1:8">
      <c r="A18" s="11">
        <v>3</v>
      </c>
      <c r="B18" s="12" t="s">
        <v>152</v>
      </c>
      <c r="C18" s="35" t="s">
        <v>153</v>
      </c>
      <c r="D18" s="13">
        <v>69.9</v>
      </c>
      <c r="E18" s="13">
        <v>25</v>
      </c>
      <c r="F18" s="13">
        <f>E18*D18</f>
        <v>1747.5</v>
      </c>
      <c r="G18" s="14"/>
      <c r="H18" s="22"/>
    </row>
    <row r="19" spans="1:8">
      <c r="A19" s="11">
        <v>4</v>
      </c>
      <c r="B19" s="12" t="s">
        <v>154</v>
      </c>
      <c r="C19" s="35" t="s">
        <v>153</v>
      </c>
      <c r="D19" s="13">
        <v>77.9</v>
      </c>
      <c r="E19" s="13">
        <v>12</v>
      </c>
      <c r="F19" s="13">
        <f>E19*D19</f>
        <v>934.8</v>
      </c>
      <c r="G19" s="14"/>
      <c r="H19" s="22"/>
    </row>
    <row r="20" ht="17" customHeight="1" spans="1:8">
      <c r="A20" s="16"/>
      <c r="B20" s="17"/>
      <c r="C20" s="18"/>
      <c r="D20" s="18"/>
      <c r="E20" s="19" t="s">
        <v>28</v>
      </c>
      <c r="F20" s="20">
        <f>SUM(F16:F19)</f>
        <v>13696.3</v>
      </c>
      <c r="G20" s="21"/>
      <c r="H20" s="23"/>
    </row>
    <row r="21" spans="1:8">
      <c r="A21" s="7" t="s">
        <v>38</v>
      </c>
      <c r="B21" s="8" t="s">
        <v>155</v>
      </c>
      <c r="C21" s="9"/>
      <c r="D21" s="9"/>
      <c r="E21" s="9"/>
      <c r="F21" s="36"/>
      <c r="G21" s="10"/>
      <c r="H21" s="9"/>
    </row>
    <row r="22" spans="1:8">
      <c r="A22" s="11">
        <v>1</v>
      </c>
      <c r="B22" s="12" t="s">
        <v>156</v>
      </c>
      <c r="C22" s="35" t="s">
        <v>153</v>
      </c>
      <c r="D22" s="13">
        <v>5.17</v>
      </c>
      <c r="E22" s="13">
        <v>85</v>
      </c>
      <c r="F22" s="13">
        <f t="shared" ref="F22:F24" si="1">SUM(E22*D22)</f>
        <v>439.45</v>
      </c>
      <c r="G22" s="14"/>
      <c r="H22" s="22"/>
    </row>
    <row r="23" ht="17" customHeight="1" spans="1:8">
      <c r="A23" s="11">
        <v>2</v>
      </c>
      <c r="B23" s="12" t="s">
        <v>157</v>
      </c>
      <c r="C23" s="11" t="s">
        <v>158</v>
      </c>
      <c r="D23" s="13">
        <v>4</v>
      </c>
      <c r="E23" s="13">
        <v>850</v>
      </c>
      <c r="F23" s="13">
        <f t="shared" si="1"/>
        <v>3400</v>
      </c>
      <c r="G23" s="14"/>
      <c r="H23" s="22" t="s">
        <v>159</v>
      </c>
    </row>
    <row r="24" ht="16" customHeight="1" spans="1:8">
      <c r="A24" s="11">
        <v>3</v>
      </c>
      <c r="B24" s="12" t="s">
        <v>160</v>
      </c>
      <c r="C24" s="13" t="s">
        <v>150</v>
      </c>
      <c r="D24" s="13">
        <v>13.7</v>
      </c>
      <c r="E24" s="13">
        <v>200</v>
      </c>
      <c r="F24" s="13">
        <f t="shared" si="1"/>
        <v>2740</v>
      </c>
      <c r="G24" s="14"/>
      <c r="H24" s="22"/>
    </row>
    <row r="25" spans="1:8">
      <c r="A25" s="11">
        <v>4</v>
      </c>
      <c r="B25" s="12" t="s">
        <v>161</v>
      </c>
      <c r="C25" s="13" t="s">
        <v>150</v>
      </c>
      <c r="D25" s="13">
        <v>3.52</v>
      </c>
      <c r="E25" s="13">
        <v>360</v>
      </c>
      <c r="F25" s="13">
        <f t="shared" ref="F25:F27" si="2">SUM(E25*D25)</f>
        <v>1267.2</v>
      </c>
      <c r="G25" s="14"/>
      <c r="H25" s="22"/>
    </row>
    <row r="26" ht="21" customHeight="1" spans="1:8">
      <c r="A26" s="11">
        <v>5</v>
      </c>
      <c r="B26" s="12" t="s">
        <v>162</v>
      </c>
      <c r="C26" s="35" t="s">
        <v>153</v>
      </c>
      <c r="D26" s="13">
        <v>4.7</v>
      </c>
      <c r="E26" s="13">
        <v>360</v>
      </c>
      <c r="F26" s="13">
        <f t="shared" si="2"/>
        <v>1692</v>
      </c>
      <c r="G26" s="14"/>
      <c r="H26" s="22"/>
    </row>
    <row r="27" ht="19" customHeight="1" spans="1:8">
      <c r="A27" s="11">
        <v>6</v>
      </c>
      <c r="B27" s="12" t="s">
        <v>163</v>
      </c>
      <c r="C27" s="35" t="s">
        <v>153</v>
      </c>
      <c r="D27" s="13">
        <v>7.3</v>
      </c>
      <c r="E27" s="13">
        <v>110</v>
      </c>
      <c r="F27" s="13">
        <f t="shared" si="2"/>
        <v>803</v>
      </c>
      <c r="G27" s="14"/>
      <c r="H27" s="22"/>
    </row>
    <row r="28" ht="24" customHeight="1" spans="1:8">
      <c r="A28" s="11">
        <v>7</v>
      </c>
      <c r="B28" s="12" t="s">
        <v>164</v>
      </c>
      <c r="C28" s="35" t="s">
        <v>153</v>
      </c>
      <c r="D28" s="13">
        <v>9</v>
      </c>
      <c r="E28" s="13">
        <v>110</v>
      </c>
      <c r="F28" s="13">
        <f t="shared" ref="F28:F33" si="3">SUM(E28*D28)</f>
        <v>990</v>
      </c>
      <c r="G28" s="14"/>
      <c r="H28" s="22"/>
    </row>
    <row r="29" s="29" customFormat="1" ht="17" customHeight="1" spans="1:8">
      <c r="A29" s="11">
        <v>8</v>
      </c>
      <c r="B29" s="37" t="s">
        <v>165</v>
      </c>
      <c r="C29" s="13" t="s">
        <v>150</v>
      </c>
      <c r="D29" s="38">
        <v>1.5</v>
      </c>
      <c r="E29" s="38">
        <v>180</v>
      </c>
      <c r="F29" s="38">
        <f t="shared" si="3"/>
        <v>270</v>
      </c>
      <c r="G29" s="39"/>
      <c r="H29" s="40"/>
    </row>
    <row r="30" s="29" customFormat="1" ht="19" customHeight="1" spans="1:8">
      <c r="A30" s="11">
        <v>9</v>
      </c>
      <c r="B30" s="37" t="s">
        <v>166</v>
      </c>
      <c r="C30" s="41" t="s">
        <v>153</v>
      </c>
      <c r="D30" s="38">
        <v>14.2</v>
      </c>
      <c r="E30" s="38">
        <v>130</v>
      </c>
      <c r="F30" s="38">
        <f t="shared" si="3"/>
        <v>1846</v>
      </c>
      <c r="G30" s="14"/>
      <c r="H30" s="40"/>
    </row>
    <row r="31" ht="19" customHeight="1" spans="1:8">
      <c r="A31" s="16"/>
      <c r="B31" s="17"/>
      <c r="C31" s="18"/>
      <c r="D31" s="18"/>
      <c r="E31" s="19"/>
      <c r="F31" s="20">
        <f>SUM(F22:F30)</f>
        <v>13447.65</v>
      </c>
      <c r="G31" s="21"/>
      <c r="H31" s="23"/>
    </row>
    <row r="32" spans="1:8">
      <c r="A32" s="7" t="s">
        <v>43</v>
      </c>
      <c r="B32" s="8" t="s">
        <v>167</v>
      </c>
      <c r="C32" s="9"/>
      <c r="D32" s="9"/>
      <c r="E32" s="9"/>
      <c r="F32" s="9"/>
      <c r="G32" s="10"/>
      <c r="H32" s="9"/>
    </row>
    <row r="33" spans="1:8">
      <c r="A33" s="11">
        <v>1</v>
      </c>
      <c r="B33" s="12" t="s">
        <v>168</v>
      </c>
      <c r="C33" s="11" t="s">
        <v>169</v>
      </c>
      <c r="D33" s="13">
        <v>2</v>
      </c>
      <c r="E33" s="13">
        <v>950</v>
      </c>
      <c r="F33" s="13">
        <f t="shared" ref="F33:F37" si="4">SUM(E33*D33)</f>
        <v>1900</v>
      </c>
      <c r="G33" s="14"/>
      <c r="H33" s="22"/>
    </row>
    <row r="34" spans="1:8">
      <c r="A34" s="11">
        <v>3</v>
      </c>
      <c r="B34" s="12" t="s">
        <v>170</v>
      </c>
      <c r="C34" s="11" t="s">
        <v>171</v>
      </c>
      <c r="D34" s="13">
        <v>2</v>
      </c>
      <c r="E34" s="13">
        <v>600</v>
      </c>
      <c r="F34" s="13">
        <f t="shared" si="4"/>
        <v>1200</v>
      </c>
      <c r="G34" s="14"/>
      <c r="H34" s="22"/>
    </row>
    <row r="35" spans="1:8">
      <c r="A35" s="11">
        <v>4</v>
      </c>
      <c r="B35" s="12" t="s">
        <v>172</v>
      </c>
      <c r="C35" s="11" t="s">
        <v>171</v>
      </c>
      <c r="D35" s="13">
        <v>2</v>
      </c>
      <c r="E35" s="13">
        <v>850</v>
      </c>
      <c r="F35" s="13">
        <f t="shared" si="4"/>
        <v>1700</v>
      </c>
      <c r="G35" s="14"/>
      <c r="H35" s="22"/>
    </row>
    <row r="36" spans="1:8">
      <c r="A36" s="11">
        <v>5</v>
      </c>
      <c r="B36" s="12" t="s">
        <v>173</v>
      </c>
      <c r="C36" s="11" t="s">
        <v>26</v>
      </c>
      <c r="D36" s="13">
        <v>2</v>
      </c>
      <c r="E36" s="13">
        <v>200</v>
      </c>
      <c r="F36" s="13">
        <f t="shared" si="4"/>
        <v>400</v>
      </c>
      <c r="G36" s="14"/>
      <c r="H36" s="22"/>
    </row>
    <row r="37" spans="1:8">
      <c r="A37" s="11">
        <v>6</v>
      </c>
      <c r="B37" s="12" t="s">
        <v>174</v>
      </c>
      <c r="C37" s="11" t="s">
        <v>26</v>
      </c>
      <c r="D37" s="13">
        <v>2</v>
      </c>
      <c r="E37" s="13">
        <v>1200</v>
      </c>
      <c r="F37" s="13">
        <f t="shared" si="4"/>
        <v>2400</v>
      </c>
      <c r="G37" s="14"/>
      <c r="H37" s="22"/>
    </row>
    <row r="38" ht="17" customHeight="1" spans="1:8">
      <c r="A38" s="16"/>
      <c r="B38" s="17"/>
      <c r="C38" s="18"/>
      <c r="D38" s="18"/>
      <c r="E38" s="19" t="s">
        <v>28</v>
      </c>
      <c r="F38" s="20">
        <f>SUM(F33:F37)</f>
        <v>7600</v>
      </c>
      <c r="G38" s="19"/>
      <c r="H38" s="23"/>
    </row>
    <row r="39" spans="1:8">
      <c r="A39" s="7" t="s">
        <v>45</v>
      </c>
      <c r="B39" s="8" t="s">
        <v>175</v>
      </c>
      <c r="C39" s="9"/>
      <c r="D39" s="9"/>
      <c r="E39" s="9"/>
      <c r="F39" s="9"/>
      <c r="G39" s="42"/>
      <c r="H39" s="9"/>
    </row>
    <row r="40" spans="1:8">
      <c r="A40" s="11">
        <v>1</v>
      </c>
      <c r="B40" s="12" t="s">
        <v>176</v>
      </c>
      <c r="C40" s="35" t="s">
        <v>153</v>
      </c>
      <c r="D40" s="13">
        <v>3.8</v>
      </c>
      <c r="E40" s="13">
        <v>950</v>
      </c>
      <c r="F40" s="13">
        <f t="shared" ref="F40:F43" si="5">SUM(E40*D40)</f>
        <v>3610</v>
      </c>
      <c r="G40" s="14"/>
      <c r="H40" s="22"/>
    </row>
    <row r="41" ht="17" customHeight="1" spans="1:8">
      <c r="A41" s="11">
        <v>2</v>
      </c>
      <c r="B41" s="12" t="s">
        <v>177</v>
      </c>
      <c r="C41" s="11" t="s">
        <v>171</v>
      </c>
      <c r="D41" s="13">
        <v>1</v>
      </c>
      <c r="E41" s="13">
        <v>360</v>
      </c>
      <c r="F41" s="13">
        <f t="shared" si="5"/>
        <v>360</v>
      </c>
      <c r="G41" s="14"/>
      <c r="H41" s="22"/>
    </row>
    <row r="42" ht="18" customHeight="1" spans="1:8">
      <c r="A42" s="11">
        <v>3</v>
      </c>
      <c r="B42" s="12" t="s">
        <v>178</v>
      </c>
      <c r="C42" s="11" t="s">
        <v>179</v>
      </c>
      <c r="D42" s="13">
        <v>1.52</v>
      </c>
      <c r="E42" s="13">
        <v>350</v>
      </c>
      <c r="F42" s="13">
        <f t="shared" si="5"/>
        <v>532</v>
      </c>
      <c r="G42" s="14"/>
      <c r="H42" s="22"/>
    </row>
    <row r="43" ht="21" customHeight="1" spans="1:8">
      <c r="A43" s="11">
        <v>4</v>
      </c>
      <c r="B43" s="12" t="s">
        <v>180</v>
      </c>
      <c r="C43" s="11" t="s">
        <v>26</v>
      </c>
      <c r="D43" s="13">
        <v>1</v>
      </c>
      <c r="E43" s="13">
        <v>400</v>
      </c>
      <c r="F43" s="13">
        <f t="shared" si="5"/>
        <v>400</v>
      </c>
      <c r="G43" s="14"/>
      <c r="H43" s="22"/>
    </row>
    <row r="44" ht="18" customHeight="1" spans="1:8">
      <c r="A44" s="16"/>
      <c r="B44" s="17"/>
      <c r="C44" s="18"/>
      <c r="D44" s="18"/>
      <c r="E44" s="19" t="s">
        <v>28</v>
      </c>
      <c r="F44" s="20">
        <f>SUM(F40:F43)</f>
        <v>4902</v>
      </c>
      <c r="G44" s="19"/>
      <c r="H44" s="23"/>
    </row>
    <row r="45" spans="1:8">
      <c r="A45" s="7" t="s">
        <v>47</v>
      </c>
      <c r="B45" s="8" t="s">
        <v>181</v>
      </c>
      <c r="C45" s="9"/>
      <c r="D45" s="9"/>
      <c r="E45" s="9"/>
      <c r="F45" s="9"/>
      <c r="G45" s="10"/>
      <c r="H45" s="9"/>
    </row>
    <row r="46" ht="16" customHeight="1" spans="1:8">
      <c r="A46" s="11">
        <v>1</v>
      </c>
      <c r="B46" s="12" t="s">
        <v>182</v>
      </c>
      <c r="C46" s="13" t="s">
        <v>150</v>
      </c>
      <c r="D46" s="13">
        <v>6.8</v>
      </c>
      <c r="E46" s="13">
        <v>110</v>
      </c>
      <c r="F46" s="13">
        <f t="shared" ref="F46:F49" si="6">SUM(E46*D46)</f>
        <v>748</v>
      </c>
      <c r="G46" s="14"/>
      <c r="H46" s="22"/>
    </row>
    <row r="47" ht="17" customHeight="1" spans="1:8">
      <c r="A47" s="11">
        <v>2</v>
      </c>
      <c r="B47" s="12" t="s">
        <v>183</v>
      </c>
      <c r="C47" s="11" t="s">
        <v>171</v>
      </c>
      <c r="D47" s="13">
        <v>1</v>
      </c>
      <c r="E47" s="13">
        <v>500</v>
      </c>
      <c r="F47" s="13">
        <f t="shared" si="6"/>
        <v>500</v>
      </c>
      <c r="G47" s="14"/>
      <c r="H47" s="22"/>
    </row>
    <row r="48" ht="17" customHeight="1" spans="1:8">
      <c r="A48" s="11">
        <v>3</v>
      </c>
      <c r="B48" s="12" t="s">
        <v>184</v>
      </c>
      <c r="C48" s="13" t="s">
        <v>150</v>
      </c>
      <c r="D48" s="13">
        <v>5.2</v>
      </c>
      <c r="E48" s="13">
        <v>110</v>
      </c>
      <c r="F48" s="13">
        <f t="shared" si="6"/>
        <v>572</v>
      </c>
      <c r="G48" s="14"/>
      <c r="H48" s="22"/>
    </row>
    <row r="49" ht="19" customHeight="1" spans="1:8">
      <c r="A49" s="11">
        <v>4</v>
      </c>
      <c r="B49" s="12" t="s">
        <v>185</v>
      </c>
      <c r="C49" s="11" t="s">
        <v>171</v>
      </c>
      <c r="D49" s="13">
        <v>3</v>
      </c>
      <c r="E49" s="13">
        <v>120</v>
      </c>
      <c r="F49" s="13">
        <f t="shared" si="6"/>
        <v>360</v>
      </c>
      <c r="G49" s="14"/>
      <c r="H49" s="22"/>
    </row>
    <row r="50" ht="18" customHeight="1" spans="1:8">
      <c r="A50" s="16"/>
      <c r="B50" s="17"/>
      <c r="C50" s="18"/>
      <c r="D50" s="18"/>
      <c r="E50" s="19" t="s">
        <v>28</v>
      </c>
      <c r="F50" s="20">
        <f>SUM(F46:F49)</f>
        <v>2180</v>
      </c>
      <c r="G50" s="14"/>
      <c r="H50" s="23"/>
    </row>
    <row r="51" spans="1:8">
      <c r="A51" s="7" t="s">
        <v>51</v>
      </c>
      <c r="B51" s="8" t="s">
        <v>186</v>
      </c>
      <c r="C51" s="9"/>
      <c r="D51" s="9"/>
      <c r="E51" s="9"/>
      <c r="F51" s="9"/>
      <c r="G51" s="10"/>
      <c r="H51" s="9"/>
    </row>
    <row r="52" ht="17" customHeight="1" spans="1:8">
      <c r="A52" s="11">
        <v>1</v>
      </c>
      <c r="B52" s="12" t="s">
        <v>187</v>
      </c>
      <c r="C52" s="11" t="s">
        <v>171</v>
      </c>
      <c r="D52" s="13">
        <v>5</v>
      </c>
      <c r="E52" s="13">
        <v>26</v>
      </c>
      <c r="F52" s="13">
        <f>SUM(E52*D52)</f>
        <v>130</v>
      </c>
      <c r="G52" s="14"/>
      <c r="H52" s="22"/>
    </row>
    <row r="53" ht="16" customHeight="1" spans="1:8">
      <c r="A53" s="11">
        <v>2</v>
      </c>
      <c r="B53" s="12" t="s">
        <v>188</v>
      </c>
      <c r="C53" s="11" t="s">
        <v>171</v>
      </c>
      <c r="D53" s="13">
        <v>2</v>
      </c>
      <c r="E53" s="13">
        <v>70</v>
      </c>
      <c r="F53" s="13">
        <f>E53*D53</f>
        <v>140</v>
      </c>
      <c r="G53" s="14"/>
      <c r="H53" s="22"/>
    </row>
    <row r="54" ht="18" customHeight="1" spans="1:8">
      <c r="A54" s="11">
        <v>3</v>
      </c>
      <c r="B54" s="12" t="s">
        <v>189</v>
      </c>
      <c r="C54" s="13" t="s">
        <v>26</v>
      </c>
      <c r="D54" s="13">
        <v>1</v>
      </c>
      <c r="E54" s="32">
        <v>900</v>
      </c>
      <c r="F54" s="13">
        <f>SUM(E54*D54)</f>
        <v>900</v>
      </c>
      <c r="G54" s="14"/>
      <c r="H54" s="22"/>
    </row>
    <row r="55" ht="21" customHeight="1" spans="1:8">
      <c r="A55" s="16"/>
      <c r="B55" s="17"/>
      <c r="C55" s="18"/>
      <c r="D55" s="18"/>
      <c r="E55" s="19" t="s">
        <v>28</v>
      </c>
      <c r="F55" s="20">
        <f>SUM(F52:F54)</f>
        <v>1170</v>
      </c>
      <c r="G55" s="19"/>
      <c r="H55" s="23"/>
    </row>
    <row r="56" ht="21" customHeight="1" spans="1:8">
      <c r="A56" s="16"/>
      <c r="B56" s="17"/>
      <c r="C56" s="18"/>
      <c r="D56" s="18"/>
      <c r="E56" s="19" t="s">
        <v>28</v>
      </c>
      <c r="F56" s="20">
        <f>SUM(F14,F20,F31,F38,F44,F50,F55)</f>
        <v>52583.85</v>
      </c>
      <c r="G56" s="21"/>
      <c r="H56" s="23"/>
    </row>
    <row r="57" ht="27" customHeight="1" spans="1:8">
      <c r="A57" s="16"/>
      <c r="B57" s="17"/>
      <c r="C57" s="18"/>
      <c r="D57" s="18"/>
      <c r="E57" s="19" t="s">
        <v>9</v>
      </c>
      <c r="F57" s="20"/>
      <c r="G57" s="21"/>
      <c r="H57" s="23"/>
    </row>
    <row r="58" spans="1:8">
      <c r="A58" s="24" t="s">
        <v>190</v>
      </c>
      <c r="B58" s="25"/>
      <c r="C58" s="25"/>
      <c r="D58" s="25"/>
      <c r="E58" s="25"/>
      <c r="F58" s="25"/>
      <c r="G58" s="25"/>
      <c r="H58" s="25"/>
    </row>
    <row r="59" spans="1:8">
      <c r="A59" s="25"/>
      <c r="B59" s="25"/>
      <c r="C59" s="25"/>
      <c r="D59" s="25"/>
      <c r="E59" s="25"/>
      <c r="F59" s="25"/>
      <c r="G59" s="25"/>
      <c r="H59" s="25"/>
    </row>
    <row r="60" spans="1:8">
      <c r="A60" s="26" t="s">
        <v>191</v>
      </c>
      <c r="B60" s="26"/>
      <c r="C60" s="26"/>
      <c r="D60" s="26"/>
      <c r="E60" s="26"/>
      <c r="F60" s="26"/>
      <c r="G60" s="26"/>
      <c r="H60" s="26"/>
    </row>
    <row r="61" spans="1:8">
      <c r="A61" s="26" t="s">
        <v>192</v>
      </c>
      <c r="B61" s="26"/>
      <c r="C61" s="26"/>
      <c r="D61" s="26"/>
      <c r="E61" s="26"/>
      <c r="F61" s="26"/>
      <c r="G61" s="26"/>
      <c r="H61" s="26"/>
    </row>
    <row r="62" spans="1:8">
      <c r="A62" s="26" t="s">
        <v>193</v>
      </c>
      <c r="B62" s="26"/>
      <c r="C62" s="26"/>
      <c r="D62" s="26"/>
      <c r="E62" s="26"/>
      <c r="F62" s="26"/>
      <c r="G62" s="26"/>
      <c r="H62" s="26"/>
    </row>
    <row r="63" spans="1:8">
      <c r="A63" s="27" t="s">
        <v>194</v>
      </c>
      <c r="B63" s="27"/>
      <c r="C63" s="27"/>
      <c r="D63" s="27"/>
      <c r="E63" s="27"/>
      <c r="F63" s="27"/>
      <c r="G63" s="27"/>
      <c r="H63" s="27"/>
    </row>
    <row r="64" spans="1:8">
      <c r="A64" s="27" t="s">
        <v>195</v>
      </c>
      <c r="B64" s="27"/>
      <c r="C64" s="27"/>
      <c r="D64" s="27"/>
      <c r="E64" s="27"/>
      <c r="F64" s="27"/>
      <c r="G64" s="27"/>
      <c r="H64" s="27"/>
    </row>
    <row r="65" spans="1:8">
      <c r="A65" s="27" t="s">
        <v>196</v>
      </c>
      <c r="B65" s="27"/>
      <c r="C65" s="27"/>
      <c r="D65" s="27"/>
      <c r="E65" s="27"/>
      <c r="F65" s="27"/>
      <c r="G65" s="27"/>
      <c r="H65" s="27"/>
    </row>
    <row r="66" spans="1:8">
      <c r="A66" s="27" t="s">
        <v>197</v>
      </c>
      <c r="B66" s="27"/>
      <c r="C66" s="27"/>
      <c r="D66" s="27"/>
      <c r="E66" s="27"/>
      <c r="F66" s="27"/>
      <c r="G66" s="27"/>
      <c r="H66" s="27"/>
    </row>
    <row r="67" spans="1:8">
      <c r="A67" s="27" t="s">
        <v>198</v>
      </c>
      <c r="B67" s="27"/>
      <c r="C67" s="27"/>
      <c r="D67" s="27"/>
      <c r="E67" s="27"/>
      <c r="F67" s="27"/>
      <c r="G67" s="27"/>
      <c r="H67" s="27"/>
    </row>
  </sheetData>
  <mergeCells count="11">
    <mergeCell ref="A3:H3"/>
    <mergeCell ref="A60:H60"/>
    <mergeCell ref="A61:H61"/>
    <mergeCell ref="A62:H62"/>
    <mergeCell ref="A63:H63"/>
    <mergeCell ref="A64:H64"/>
    <mergeCell ref="A65:H65"/>
    <mergeCell ref="A66:H66"/>
    <mergeCell ref="A67:H67"/>
    <mergeCell ref="A1:H2"/>
    <mergeCell ref="A58:H59"/>
  </mergeCells>
  <pageMargins left="0.75" right="0.75" top="1" bottom="1" header="0.5" footer="0.5"/>
  <pageSetup paperSize="9" orientation="landscape"/>
  <headerFooter alignWithMargins="0" scaleWithDoc="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
  <sheetViews>
    <sheetView zoomScale="149" zoomScaleNormal="149" topLeftCell="A11" workbookViewId="0">
      <selection activeCell="G14" sqref="G14"/>
    </sheetView>
  </sheetViews>
  <sheetFormatPr defaultColWidth="9" defaultRowHeight="15" outlineLevelCol="7"/>
  <cols>
    <col min="1" max="1" width="6" customWidth="1"/>
    <col min="2" max="2" width="26.125" customWidth="1"/>
    <col min="3" max="3" width="6.625" customWidth="1"/>
    <col min="4" max="4" width="10" customWidth="1"/>
    <col min="5" max="5" width="10.25" customWidth="1"/>
    <col min="6" max="6" width="13.25" customWidth="1"/>
    <col min="7" max="7" width="14.75" customWidth="1"/>
    <col min="8" max="8" width="25.25" customWidth="1"/>
  </cols>
  <sheetData>
    <row r="1" spans="1:8">
      <c r="A1" s="1" t="s">
        <v>199</v>
      </c>
      <c r="B1" s="2"/>
      <c r="C1" s="2"/>
      <c r="D1" s="2"/>
      <c r="E1" s="2"/>
      <c r="F1" s="2"/>
      <c r="G1" s="2"/>
      <c r="H1" s="2"/>
    </row>
    <row r="2" spans="1:8">
      <c r="A2" s="2"/>
      <c r="B2" s="2"/>
      <c r="C2" s="2"/>
      <c r="D2" s="2"/>
      <c r="E2" s="2"/>
      <c r="F2" s="2"/>
      <c r="G2" s="2"/>
      <c r="H2" s="2"/>
    </row>
    <row r="3" ht="17.5" spans="1:8">
      <c r="A3" s="3" t="s">
        <v>128</v>
      </c>
      <c r="B3" s="3"/>
      <c r="C3" s="3"/>
      <c r="D3" s="3"/>
      <c r="E3" s="3"/>
      <c r="F3" s="3"/>
      <c r="G3" s="3"/>
      <c r="H3" s="3"/>
    </row>
    <row r="4" spans="1:8">
      <c r="A4" s="4" t="s">
        <v>129</v>
      </c>
      <c r="B4" s="4" t="s">
        <v>130</v>
      </c>
      <c r="C4" s="4" t="s">
        <v>6</v>
      </c>
      <c r="D4" s="5" t="s">
        <v>131</v>
      </c>
      <c r="E4" s="4" t="s">
        <v>11</v>
      </c>
      <c r="F4" s="4" t="s">
        <v>132</v>
      </c>
      <c r="G4" s="6" t="s">
        <v>133</v>
      </c>
      <c r="H4" s="4" t="s">
        <v>134</v>
      </c>
    </row>
    <row r="5" spans="1:8">
      <c r="A5" s="7" t="s">
        <v>12</v>
      </c>
      <c r="B5" s="8" t="s">
        <v>200</v>
      </c>
      <c r="C5" s="9"/>
      <c r="D5" s="9"/>
      <c r="E5" s="9"/>
      <c r="F5" s="9"/>
      <c r="G5" s="10"/>
      <c r="H5" s="9"/>
    </row>
    <row r="6" spans="1:8">
      <c r="A6" s="11">
        <v>9</v>
      </c>
      <c r="B6" s="12" t="s">
        <v>201</v>
      </c>
      <c r="C6" s="11" t="s">
        <v>26</v>
      </c>
      <c r="D6" s="13">
        <v>1</v>
      </c>
      <c r="E6" s="13">
        <v>1500</v>
      </c>
      <c r="F6" s="13">
        <f t="shared" ref="F6:F16" si="0">E6*D6</f>
        <v>1500</v>
      </c>
      <c r="G6" s="14"/>
      <c r="H6" s="15"/>
    </row>
    <row r="7" spans="1:8">
      <c r="A7" s="11">
        <v>9</v>
      </c>
      <c r="B7" s="12" t="s">
        <v>202</v>
      </c>
      <c r="C7" s="11" t="s">
        <v>26</v>
      </c>
      <c r="D7" s="13">
        <v>1</v>
      </c>
      <c r="E7" s="13">
        <v>4500</v>
      </c>
      <c r="F7" s="13">
        <v>4500</v>
      </c>
      <c r="G7" s="14"/>
      <c r="H7" s="15"/>
    </row>
    <row r="8" spans="1:8">
      <c r="A8" s="16"/>
      <c r="B8" s="17"/>
      <c r="C8" s="18"/>
      <c r="D8" s="18"/>
      <c r="E8" s="19" t="s">
        <v>28</v>
      </c>
      <c r="F8" s="20">
        <f>SUM(F6:F7)</f>
        <v>6000</v>
      </c>
      <c r="G8" s="21"/>
      <c r="H8" s="15" t="s">
        <v>147</v>
      </c>
    </row>
    <row r="9" spans="1:8">
      <c r="A9" s="7" t="s">
        <v>29</v>
      </c>
      <c r="B9" s="8" t="s">
        <v>203</v>
      </c>
      <c r="C9" s="9"/>
      <c r="D9" s="9"/>
      <c r="E9" s="9"/>
      <c r="F9" s="9"/>
      <c r="G9" s="10"/>
      <c r="H9" s="9"/>
    </row>
    <row r="10" spans="1:8">
      <c r="A10" s="11">
        <v>1</v>
      </c>
      <c r="B10" s="12" t="s">
        <v>204</v>
      </c>
      <c r="C10" s="13" t="s">
        <v>26</v>
      </c>
      <c r="D10" s="13">
        <v>1</v>
      </c>
      <c r="E10" s="13">
        <v>5000</v>
      </c>
      <c r="F10" s="13">
        <f t="shared" si="0"/>
        <v>5000</v>
      </c>
      <c r="G10" s="14"/>
      <c r="H10" s="22" t="s">
        <v>205</v>
      </c>
    </row>
    <row r="11" spans="1:8">
      <c r="A11" s="11">
        <v>6</v>
      </c>
      <c r="B11" s="12" t="s">
        <v>206</v>
      </c>
      <c r="C11" s="13" t="s">
        <v>169</v>
      </c>
      <c r="D11" s="13">
        <v>2</v>
      </c>
      <c r="E11" s="13">
        <v>1250</v>
      </c>
      <c r="F11" s="13">
        <f t="shared" si="0"/>
        <v>2500</v>
      </c>
      <c r="G11" s="14"/>
      <c r="H11" s="22"/>
    </row>
    <row r="12" spans="1:8">
      <c r="A12" s="11">
        <v>6</v>
      </c>
      <c r="B12" s="12" t="s">
        <v>207</v>
      </c>
      <c r="C12" s="13" t="s">
        <v>169</v>
      </c>
      <c r="D12" s="13">
        <v>1</v>
      </c>
      <c r="E12" s="13">
        <v>3000</v>
      </c>
      <c r="F12" s="13">
        <f t="shared" si="0"/>
        <v>3000</v>
      </c>
      <c r="G12" s="14"/>
      <c r="H12" s="22" t="s">
        <v>208</v>
      </c>
    </row>
    <row r="13" spans="1:8">
      <c r="A13" s="11">
        <v>2</v>
      </c>
      <c r="B13" s="12" t="s">
        <v>209</v>
      </c>
      <c r="C13" s="13" t="s">
        <v>169</v>
      </c>
      <c r="D13" s="13">
        <v>1</v>
      </c>
      <c r="E13" s="13">
        <v>2800</v>
      </c>
      <c r="F13" s="13">
        <f t="shared" si="0"/>
        <v>2800</v>
      </c>
      <c r="G13" s="14"/>
      <c r="H13" s="22" t="s">
        <v>210</v>
      </c>
    </row>
    <row r="14" spans="1:8">
      <c r="A14" s="11">
        <v>3</v>
      </c>
      <c r="B14" s="12" t="s">
        <v>211</v>
      </c>
      <c r="C14" s="13" t="s">
        <v>169</v>
      </c>
      <c r="D14" s="13">
        <v>1</v>
      </c>
      <c r="E14" s="13">
        <v>2800</v>
      </c>
      <c r="F14" s="13">
        <f t="shared" si="0"/>
        <v>2800</v>
      </c>
      <c r="G14" s="14"/>
      <c r="H14" s="22" t="s">
        <v>210</v>
      </c>
    </row>
    <row r="15" spans="1:8">
      <c r="A15" s="11">
        <v>4</v>
      </c>
      <c r="B15" s="12" t="s">
        <v>212</v>
      </c>
      <c r="C15" s="13" t="s">
        <v>169</v>
      </c>
      <c r="D15" s="13">
        <v>1</v>
      </c>
      <c r="E15" s="13">
        <v>2500</v>
      </c>
      <c r="F15" s="13">
        <f t="shared" si="0"/>
        <v>2500</v>
      </c>
      <c r="G15" s="14"/>
      <c r="H15" s="22" t="s">
        <v>213</v>
      </c>
    </row>
    <row r="16" spans="1:8">
      <c r="A16" s="11">
        <v>5</v>
      </c>
      <c r="B16" s="12" t="s">
        <v>214</v>
      </c>
      <c r="C16" s="13" t="s">
        <v>169</v>
      </c>
      <c r="D16" s="13">
        <v>1</v>
      </c>
      <c r="E16" s="13">
        <v>6000</v>
      </c>
      <c r="F16" s="13">
        <f t="shared" si="0"/>
        <v>6000</v>
      </c>
      <c r="G16" s="14"/>
      <c r="H16" s="22"/>
    </row>
    <row r="17" spans="1:8">
      <c r="A17" s="16"/>
      <c r="B17" s="17"/>
      <c r="C17" s="18"/>
      <c r="D17" s="18"/>
      <c r="E17" s="19" t="s">
        <v>28</v>
      </c>
      <c r="F17" s="13">
        <f>F10+F11+F12+F13+F14+F15+F16+F8</f>
        <v>30600</v>
      </c>
      <c r="G17" s="21"/>
      <c r="H17" s="23"/>
    </row>
    <row r="18" spans="1:8">
      <c r="A18" s="24" t="s">
        <v>190</v>
      </c>
      <c r="B18" s="25"/>
      <c r="C18" s="25"/>
      <c r="D18" s="25"/>
      <c r="E18" s="25"/>
      <c r="F18" s="25"/>
      <c r="G18" s="25"/>
      <c r="H18" s="25"/>
    </row>
    <row r="19" spans="1:8">
      <c r="A19" s="25"/>
      <c r="B19" s="25"/>
      <c r="C19" s="25"/>
      <c r="D19" s="25"/>
      <c r="E19" s="25"/>
      <c r="F19" s="25"/>
      <c r="G19" s="25"/>
      <c r="H19" s="25"/>
    </row>
    <row r="20" spans="1:8">
      <c r="A20" s="26" t="s">
        <v>191</v>
      </c>
      <c r="B20" s="26"/>
      <c r="C20" s="26"/>
      <c r="D20" s="26"/>
      <c r="E20" s="26"/>
      <c r="F20" s="26"/>
      <c r="G20" s="26"/>
      <c r="H20" s="26"/>
    </row>
    <row r="21" spans="1:8">
      <c r="A21" s="26" t="s">
        <v>192</v>
      </c>
      <c r="B21" s="26"/>
      <c r="C21" s="26"/>
      <c r="D21" s="26"/>
      <c r="E21" s="26"/>
      <c r="F21" s="26"/>
      <c r="G21" s="26"/>
      <c r="H21" s="26"/>
    </row>
    <row r="22" spans="1:8">
      <c r="A22" s="26" t="s">
        <v>193</v>
      </c>
      <c r="B22" s="26"/>
      <c r="C22" s="26"/>
      <c r="D22" s="26"/>
      <c r="E22" s="26"/>
      <c r="F22" s="26"/>
      <c r="G22" s="26"/>
      <c r="H22" s="26"/>
    </row>
    <row r="23" spans="1:8">
      <c r="A23" s="27" t="s">
        <v>194</v>
      </c>
      <c r="B23" s="27"/>
      <c r="C23" s="27"/>
      <c r="D23" s="27"/>
      <c r="E23" s="27"/>
      <c r="F23" s="27"/>
      <c r="G23" s="27"/>
      <c r="H23" s="27"/>
    </row>
    <row r="24" spans="1:8">
      <c r="A24" s="27" t="s">
        <v>195</v>
      </c>
      <c r="B24" s="27"/>
      <c r="C24" s="27"/>
      <c r="D24" s="27"/>
      <c r="E24" s="27"/>
      <c r="F24" s="27"/>
      <c r="G24" s="27"/>
      <c r="H24" s="27"/>
    </row>
    <row r="25" spans="1:8">
      <c r="A25" s="27" t="s">
        <v>196</v>
      </c>
      <c r="B25" s="27"/>
      <c r="C25" s="27"/>
      <c r="D25" s="27"/>
      <c r="E25" s="27"/>
      <c r="F25" s="27"/>
      <c r="G25" s="27"/>
      <c r="H25" s="27"/>
    </row>
    <row r="26" spans="1:8">
      <c r="A26" s="27" t="s">
        <v>197</v>
      </c>
      <c r="B26" s="27"/>
      <c r="C26" s="27"/>
      <c r="D26" s="27"/>
      <c r="E26" s="27"/>
      <c r="F26" s="27"/>
      <c r="G26" s="27"/>
      <c r="H26" s="27"/>
    </row>
    <row r="27" spans="1:8">
      <c r="A27" s="27" t="s">
        <v>198</v>
      </c>
      <c r="B27" s="27"/>
      <c r="C27" s="27"/>
      <c r="D27" s="27"/>
      <c r="E27" s="27"/>
      <c r="F27" s="27"/>
      <c r="G27" s="27"/>
      <c r="H27" s="27"/>
    </row>
  </sheetData>
  <mergeCells count="11">
    <mergeCell ref="A3:H3"/>
    <mergeCell ref="A20:H20"/>
    <mergeCell ref="A21:H21"/>
    <mergeCell ref="A22:H22"/>
    <mergeCell ref="A23:H23"/>
    <mergeCell ref="A24:H24"/>
    <mergeCell ref="A25:H25"/>
    <mergeCell ref="A26:H26"/>
    <mergeCell ref="A27:H27"/>
    <mergeCell ref="A1:H2"/>
    <mergeCell ref="A18:H19"/>
  </mergeCells>
  <pageMargins left="0.75" right="0.75" top="1" bottom="1" header="0.509027777777778" footer="0.509027777777778"/>
  <pageSetup paperSize="9"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Company>WWW.JUJUMAO.COM</Company>
  <Application>Microsoft Excel</Application>
  <HeadingPairs>
    <vt:vector size="2" baseType="variant">
      <vt:variant>
        <vt:lpstr>工作表</vt:lpstr>
      </vt:variant>
      <vt:variant>
        <vt:i4>3</vt:i4>
      </vt:variant>
    </vt:vector>
  </HeadingPairs>
  <TitlesOfParts>
    <vt:vector size="3" baseType="lpstr">
      <vt:lpstr>报价</vt:lpstr>
      <vt:lpstr>主材</vt:lpstr>
      <vt:lpstr>家电</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JUJUMAO</dc:creator>
  <cp:lastModifiedBy>lenovo</cp:lastModifiedBy>
  <cp:revision>1</cp:revision>
  <dcterms:created xsi:type="dcterms:W3CDTF">2007-03-23T05:55:00Z</dcterms:created>
  <cp:lastPrinted>2013-11-06T02:22:00Z</cp:lastPrinted>
  <dcterms:modified xsi:type="dcterms:W3CDTF">2019-01-07T13:58:22Z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2052-11.1.0.8205</vt:lpwstr>
  </property>
</Properties>
</file>