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79B23146-9D45-486E-B007-2645AE6ADE66}" xr6:coauthVersionLast="47" xr6:coauthVersionMax="47" xr10:uidLastSave="{00000000-0000-0000-0000-000000000000}"/>
  <bookViews>
    <workbookView xWindow="240" yWindow="105" windowWidth="14805" windowHeight="8010" firstSheet="2" activeTab="10" xr2:uid="{00000000-000D-0000-FFFF-FFFF00000000}"/>
  </bookViews>
  <sheets>
    <sheet name="Static Data Repository" sheetId="1" r:id="rId1"/>
    <sheet name="Trade Initiation(F)" sheetId="2" r:id="rId2"/>
    <sheet name="Trade Execution(F)" sheetId="3" r:id="rId3"/>
    <sheet name="Trade Capture(F - M)" sheetId="4" r:id="rId4"/>
    <sheet name="Trade Enrichment(M)" sheetId="5" r:id="rId5"/>
    <sheet name="Trade Validation(M)" sheetId="6" r:id="rId6"/>
    <sheet name="Trade Verification(M)" sheetId="7" r:id="rId7"/>
    <sheet name="Trade Confirmation(B)" sheetId="8" r:id="rId8"/>
    <sheet name="Trade Clearing &amp; Settlement(B)" sheetId="9" r:id="rId9"/>
    <sheet name="Trade Reconcilitaion(B)" sheetId="10" r:id="rId10"/>
    <sheet name="Trade Reporting(B)" sheetId="11" r:id="rId11"/>
  </sheets>
  <definedNames>
    <definedName name="CashValueDefault">'Static Data Repository'!$A$3:$B$8</definedName>
    <definedName name="CustodianValueDefault">'Static Data Repository'!$A$11:$B$13</definedName>
    <definedName name="OrderBook">'Trade Initiation(F)'!$D$3:$J$18</definedName>
    <definedName name="TradeConfirmationValueDefault">'Static Data Repository'!$A$16:$B$20</definedName>
    <definedName name="TradeSettlementInstructionsValueDefault">'Static Data Repository'!$A$16:$B$20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1" l="1"/>
  <c r="D15" i="11"/>
  <c r="D7" i="11"/>
  <c r="D5" i="11"/>
  <c r="D11" i="11"/>
  <c r="D9" i="11"/>
  <c r="X19" i="6"/>
  <c r="D25" i="7"/>
  <c r="D21" i="7"/>
  <c r="D19" i="7"/>
  <c r="D17" i="7"/>
  <c r="D9" i="7"/>
  <c r="D11" i="7"/>
  <c r="D13" i="7"/>
  <c r="D15" i="7"/>
  <c r="E16" i="4"/>
  <c r="E12" i="4"/>
  <c r="E10" i="4"/>
  <c r="E8" i="4"/>
  <c r="D25" i="10"/>
  <c r="D21" i="10"/>
  <c r="D19" i="10"/>
  <c r="D17" i="10"/>
  <c r="D15" i="10"/>
  <c r="D13" i="10"/>
  <c r="D11" i="10"/>
  <c r="D9" i="10"/>
  <c r="Q20" i="10"/>
  <c r="Q16" i="10"/>
  <c r="Q14" i="10"/>
  <c r="C4" i="8" a="1"/>
  <c r="C4" i="8"/>
  <c r="C6" i="8" a="1"/>
  <c r="C6" i="8"/>
  <c r="C8" i="8" a="1"/>
  <c r="C8" i="8"/>
  <c r="C10" i="8" a="1"/>
  <c r="C10" i="8"/>
  <c r="Q20" i="7"/>
  <c r="Q16" i="7"/>
  <c r="Q14" i="7"/>
  <c r="X7" i="6"/>
  <c r="F17" i="5"/>
  <c r="F17" i="6" s="1"/>
  <c r="R17" i="6" s="1"/>
  <c r="X17" i="6" s="1"/>
  <c r="F13" i="5"/>
  <c r="F13" i="6" s="1"/>
  <c r="R13" i="6" s="1"/>
  <c r="X13" i="6" s="1"/>
  <c r="F22" i="3"/>
  <c r="E6" i="4" s="1"/>
  <c r="R27" i="6"/>
  <c r="R25" i="6"/>
  <c r="R23" i="6"/>
  <c r="F27" i="6"/>
  <c r="F25" i="6"/>
  <c r="F23" i="6"/>
  <c r="F27" i="5"/>
  <c r="F25" i="5"/>
  <c r="F23" i="5"/>
  <c r="F11" i="5"/>
  <c r="F11" i="6" s="1"/>
  <c r="R11" i="6" s="1"/>
  <c r="X11" i="6" s="1"/>
  <c r="B4" i="1"/>
  <c r="E18" i="4"/>
  <c r="F19" i="2"/>
  <c r="F20" i="3"/>
  <c r="E4" i="4" s="1"/>
  <c r="D23" i="10" l="1"/>
  <c r="D23" i="7"/>
  <c r="Q22" i="10"/>
  <c r="Q22" i="7"/>
  <c r="F19" i="5"/>
  <c r="F19" i="6" s="1"/>
  <c r="R19" i="6" s="1"/>
  <c r="Q10" i="10"/>
  <c r="Q10" i="7"/>
  <c r="Q12" i="10"/>
  <c r="Q12" i="7"/>
  <c r="F9" i="5"/>
  <c r="F9" i="6" s="1"/>
  <c r="R9" i="6" s="1"/>
  <c r="X9" i="6" s="1"/>
  <c r="R21" i="6"/>
  <c r="F21" i="6"/>
  <c r="F21" i="5"/>
  <c r="F5" i="5"/>
  <c r="F7" i="5"/>
  <c r="F7" i="6" s="1"/>
  <c r="R7" i="6" s="1"/>
  <c r="Q8" i="10"/>
  <c r="L30" i="10" s="1"/>
  <c r="Q18" i="10" l="1"/>
  <c r="E14" i="4"/>
  <c r="Q8" i="7"/>
  <c r="L30" i="7" s="1"/>
  <c r="F15" i="5"/>
  <c r="F5" i="6"/>
  <c r="Q18" i="7" l="1"/>
  <c r="F15" i="6"/>
  <c r="R15" i="6" s="1"/>
  <c r="R5" i="6"/>
  <c r="X5" i="6" s="1"/>
  <c r="X15" i="6" l="1"/>
  <c r="S3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<sst xmlns="http://schemas.openxmlformats.org/spreadsheetml/2006/main" count="186" uniqueCount="80">
  <si>
    <t>Cash Value Default</t>
  </si>
  <si>
    <t xml:space="preserve">Trade Value </t>
  </si>
  <si>
    <t>Brokerage</t>
  </si>
  <si>
    <t>=IF((=AND(R5&lt;R15,=ISERROR(=MATCH(R5,'Static Data Repository'!A34:A50,0,R5&lt;=R5)),"Yes","No")</t>
  </si>
  <si>
    <t>Commision</t>
  </si>
  <si>
    <t>Stamp Duty</t>
  </si>
  <si>
    <t>STT(Sec. Transaction Tax)</t>
  </si>
  <si>
    <t>Custodian Value Default</t>
  </si>
  <si>
    <t>Name of Custodian</t>
  </si>
  <si>
    <t>JP Morgan</t>
  </si>
  <si>
    <t>Custodian Bank Acc.</t>
  </si>
  <si>
    <t>Trade Confirmation Value Default</t>
  </si>
  <si>
    <t>Name of Client</t>
  </si>
  <si>
    <t>Tim Cook</t>
  </si>
  <si>
    <t>Mode</t>
  </si>
  <si>
    <t>Email</t>
  </si>
  <si>
    <t>Language</t>
  </si>
  <si>
    <t>English</t>
  </si>
  <si>
    <t>No. Of Copies</t>
  </si>
  <si>
    <t>Trade Settlement Instructions Value Default</t>
  </si>
  <si>
    <t>Location Of Settlement</t>
  </si>
  <si>
    <t>India</t>
  </si>
  <si>
    <t>Currency Of Settlement</t>
  </si>
  <si>
    <t>Inr</t>
  </si>
  <si>
    <t>Mode Of Settlement</t>
  </si>
  <si>
    <t>Local Transfer</t>
  </si>
  <si>
    <t>Counterparty Acc.</t>
  </si>
  <si>
    <t>Trade Reporting Value Default</t>
  </si>
  <si>
    <t>Holidays</t>
  </si>
  <si>
    <t>Local Business hours</t>
  </si>
  <si>
    <t>Opening</t>
  </si>
  <si>
    <t>Closing</t>
  </si>
  <si>
    <t>ORDER BOOK</t>
  </si>
  <si>
    <t>Name Of Client</t>
  </si>
  <si>
    <t>Apple</t>
  </si>
  <si>
    <t>UID Of Client</t>
  </si>
  <si>
    <t>Name Of Security</t>
  </si>
  <si>
    <t>Reliance</t>
  </si>
  <si>
    <t>Type Of Security</t>
  </si>
  <si>
    <t>Equity</t>
  </si>
  <si>
    <t>Qty Of Security</t>
  </si>
  <si>
    <t>Price For Security</t>
  </si>
  <si>
    <t>Operation</t>
  </si>
  <si>
    <t>Buy</t>
  </si>
  <si>
    <t>Trade Date</t>
  </si>
  <si>
    <t>Trade Time</t>
  </si>
  <si>
    <t>Through STP</t>
  </si>
  <si>
    <t>Stock exchange</t>
  </si>
  <si>
    <t xml:space="preserve">      WHEN ORDER GETS EXECUTED</t>
  </si>
  <si>
    <t>Trade Execution Confirmation</t>
  </si>
  <si>
    <t>Trade Capture</t>
  </si>
  <si>
    <t>Security Type</t>
  </si>
  <si>
    <t>Price</t>
  </si>
  <si>
    <t>Value Date</t>
  </si>
  <si>
    <t>Counter Party</t>
  </si>
  <si>
    <t>Trade Capture(Enriched)</t>
  </si>
  <si>
    <t>Cash Vaulue Default</t>
  </si>
  <si>
    <t>Trade settlement Instructions Value Default</t>
  </si>
  <si>
    <t>(FORMAT)</t>
  </si>
  <si>
    <t>Validated</t>
  </si>
  <si>
    <t>Trade Validated?</t>
  </si>
  <si>
    <t>(PRE SETTLEMENT RECONCILIATION)</t>
  </si>
  <si>
    <t>Internal Data</t>
  </si>
  <si>
    <t>External Data</t>
  </si>
  <si>
    <t>MATCHED?</t>
  </si>
  <si>
    <t>Trade Confirmation</t>
  </si>
  <si>
    <t>To be sent to:</t>
  </si>
  <si>
    <t>No. of copies</t>
  </si>
  <si>
    <t>Clearing House Electronic Clearing Report</t>
  </si>
  <si>
    <t>Broker</t>
  </si>
  <si>
    <t>Buy/Sell Position</t>
  </si>
  <si>
    <t>Net Payable/Reciveable</t>
  </si>
  <si>
    <t>DEPOSITORY(CDSL)</t>
  </si>
  <si>
    <t>JP Morgan's Demat</t>
  </si>
  <si>
    <t xml:space="preserve"> RECONCILIATION</t>
  </si>
  <si>
    <t>BREAK</t>
  </si>
  <si>
    <t>Trade Reporting To Regulator(SEBI)</t>
  </si>
  <si>
    <t>Investor</t>
  </si>
  <si>
    <t>Security</t>
  </si>
  <si>
    <t>Qty. Of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</si>
</sst>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;@"/>
    <numFmt numFmtId="165" formatCode="_ [$₹-4009]\ * #,##0.00_ ;_ [$₹-4009]\ * \-#,##0.00_ ;_ [$₹-4009]\ * &quot;-&quot;??_ ;_ @_ "/>
    <numFmt numFmtId="166" formatCode="[$₹-4009]\ #,##0.00"/>
    <numFmt numFmtId="167" formatCode="[$-409]dd\-mmm\-yy;@"/>
    <numFmt numFmtId="168" formatCode="[$-409]h:mm\ AM/PM;@"/>
  </numFmts>
  <fonts count="1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u/>
      <sz val="16"/>
      <color rgb="FF000000"/>
      <name val="Aptos Narrow"/>
      <scheme val="minor"/>
    </font>
    <font>
      <sz val="11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rgb="FF000000"/>
      <name val="Aptos Narrow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rgb="FF00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4" xfId="0" applyFont="1" applyFill="1" applyBorder="1"/>
    <xf numFmtId="0" fontId="1" fillId="2" borderId="4" xfId="0" applyFont="1" applyFill="1" applyBorder="1" applyAlignment="1"/>
    <xf numFmtId="0" fontId="1" fillId="2" borderId="4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0" xfId="0" applyBorder="1"/>
    <xf numFmtId="0" fontId="0" fillId="4" borderId="0" xfId="0" applyFill="1" applyBorder="1"/>
    <xf numFmtId="0" fontId="0" fillId="0" borderId="0" xfId="0" applyFill="1" applyBorder="1"/>
    <xf numFmtId="0" fontId="0" fillId="0" borderId="0" xfId="0" applyFill="1"/>
    <xf numFmtId="0" fontId="3" fillId="0" borderId="0" xfId="0" applyFont="1" applyAlignment="1"/>
    <xf numFmtId="0" fontId="0" fillId="0" borderId="12" xfId="0" applyBorder="1"/>
    <xf numFmtId="0" fontId="4" fillId="4" borderId="0" xfId="0" applyFont="1" applyFill="1"/>
    <xf numFmtId="165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167" fontId="0" fillId="0" borderId="0" xfId="0" applyNumberFormat="1" applyAlignment="1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/>
    <xf numFmtId="168" fontId="0" fillId="0" borderId="0" xfId="0" applyNumberFormat="1"/>
    <xf numFmtId="0" fontId="5" fillId="0" borderId="0" xfId="0" applyFont="1" applyAlignment="1"/>
    <xf numFmtId="0" fontId="5" fillId="5" borderId="3" xfId="0" applyFont="1" applyFill="1" applyBorder="1" applyAlignment="1">
      <alignment wrapText="1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10" xfId="0" applyFill="1" applyBorder="1"/>
    <xf numFmtId="0" fontId="0" fillId="3" borderId="7" xfId="0" applyFill="1" applyBorder="1"/>
    <xf numFmtId="0" fontId="9" fillId="2" borderId="0" xfId="0" applyFont="1" applyFill="1" applyBorder="1"/>
    <xf numFmtId="0" fontId="10" fillId="2" borderId="4" xfId="0" applyFont="1" applyFill="1" applyBorder="1"/>
    <xf numFmtId="0" fontId="10" fillId="2" borderId="0" xfId="0" applyFont="1" applyFill="1" applyBorder="1"/>
    <xf numFmtId="0" fontId="9" fillId="2" borderId="5" xfId="0" applyFont="1" applyFill="1" applyBorder="1"/>
    <xf numFmtId="0" fontId="10" fillId="2" borderId="6" xfId="0" applyFont="1" applyFill="1" applyBorder="1"/>
    <xf numFmtId="0" fontId="10" fillId="2" borderId="7" xfId="0" applyFont="1" applyFill="1" applyBorder="1"/>
    <xf numFmtId="0" fontId="1" fillId="2" borderId="1" xfId="0" applyFont="1" applyFill="1" applyBorder="1"/>
    <xf numFmtId="0" fontId="1" fillId="2" borderId="12" xfId="0" applyFont="1" applyFill="1" applyBorder="1"/>
    <xf numFmtId="0" fontId="0" fillId="2" borderId="13" xfId="0" applyFill="1" applyBorder="1"/>
    <xf numFmtId="165" fontId="0" fillId="2" borderId="14" xfId="0" applyNumberFormat="1" applyFill="1" applyBorder="1"/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6" fontId="0" fillId="3" borderId="0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168" fontId="4" fillId="4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/>
    <xf numFmtId="14" fontId="4" fillId="4" borderId="10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5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8" fontId="0" fillId="3" borderId="0" xfId="0" applyNumberFormat="1" applyFill="1" applyBorder="1" applyAlignment="1">
      <alignment horizontal="center"/>
    </xf>
    <xf numFmtId="168" fontId="0" fillId="3" borderId="5" xfId="0" applyNumberForma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166" fontId="0" fillId="2" borderId="0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68" fontId="9" fillId="3" borderId="7" xfId="0" applyNumberFormat="1" applyFont="1" applyFill="1" applyBorder="1" applyAlignment="1">
      <alignment horizontal="center"/>
    </xf>
    <xf numFmtId="168" fontId="9" fillId="3" borderId="8" xfId="0" applyNumberFormat="1" applyFont="1" applyFill="1" applyBorder="1" applyAlignment="1">
      <alignment horizontal="center"/>
    </xf>
    <xf numFmtId="164" fontId="9" fillId="3" borderId="0" xfId="0" applyNumberFormat="1" applyFont="1" applyFill="1" applyBorder="1" applyAlignment="1">
      <alignment horizontal="center"/>
    </xf>
    <xf numFmtId="164" fontId="9" fillId="3" borderId="5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6" xfId="0" applyFont="1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7</xdr:row>
      <xdr:rowOff>142875</xdr:rowOff>
    </xdr:from>
    <xdr:to>
      <xdr:col>11</xdr:col>
      <xdr:colOff>428625</xdr:colOff>
      <xdr:row>10</xdr:row>
      <xdr:rowOff>76200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81FEAE3A-1461-5415-3BB8-15005DC7AA7C}"/>
            </a:ext>
          </a:extLst>
        </xdr:cNvPr>
        <xdr:cNvSpPr/>
      </xdr:nvSpPr>
      <xdr:spPr>
        <a:xfrm>
          <a:off x="6115050" y="1476375"/>
          <a:ext cx="1019175" cy="5048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SENT TO</a:t>
          </a: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11</xdr:col>
      <xdr:colOff>485775</xdr:colOff>
      <xdr:row>4</xdr:row>
      <xdr:rowOff>47625</xdr:rowOff>
    </xdr:from>
    <xdr:to>
      <xdr:col>13</xdr:col>
      <xdr:colOff>1733550</xdr:colOff>
      <xdr:row>13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29AC4B-B154-FB63-0105-311DC442DEBE}"/>
            </a:ext>
            <a:ext uri="{147F2762-F138-4A5C-976F-8EAC2B608ADB}">
              <a16:predDERef xmlns:a16="http://schemas.microsoft.com/office/drawing/2014/main" pred="{81FEAE3A-1461-5415-3BB8-15005DC7A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1375" y="809625"/>
          <a:ext cx="2466975" cy="1847850"/>
        </a:xfrm>
        <a:prstGeom prst="rect">
          <a:avLst/>
        </a:prstGeom>
      </xdr:spPr>
    </xdr:pic>
    <xdr:clientData/>
  </xdr:twoCellAnchor>
  <xdr:twoCellAnchor>
    <xdr:from>
      <xdr:col>12</xdr:col>
      <xdr:colOff>381000</xdr:colOff>
      <xdr:row>17</xdr:row>
      <xdr:rowOff>114300</xdr:rowOff>
    </xdr:from>
    <xdr:to>
      <xdr:col>13</xdr:col>
      <xdr:colOff>276225</xdr:colOff>
      <xdr:row>22</xdr:row>
      <xdr:rowOff>180975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D702BB32-6E0C-CB42-6718-8C66E2536CDC}"/>
            </a:ext>
            <a:ext uri="{147F2762-F138-4A5C-976F-8EAC2B608ADB}">
              <a16:predDERef xmlns:a16="http://schemas.microsoft.com/office/drawing/2014/main" pred="{D929AC4B-B154-FB63-0105-311DC442DEBE}"/>
            </a:ext>
          </a:extLst>
        </xdr:cNvPr>
        <xdr:cNvSpPr/>
      </xdr:nvSpPr>
      <xdr:spPr>
        <a:xfrm>
          <a:off x="7696200" y="2990850"/>
          <a:ext cx="504825" cy="101917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361950</xdr:colOff>
      <xdr:row>12</xdr:row>
      <xdr:rowOff>57150</xdr:rowOff>
    </xdr:from>
    <xdr:to>
      <xdr:col>14</xdr:col>
      <xdr:colOff>342900</xdr:colOff>
      <xdr:row>14</xdr:row>
      <xdr:rowOff>180975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221ECEBC-F2A8-461F-0FD1-D74C6F9C11F1}"/>
            </a:ext>
          </a:extLst>
        </xdr:cNvPr>
        <xdr:cNvSpPr/>
      </xdr:nvSpPr>
      <xdr:spPr>
        <a:xfrm>
          <a:off x="7067550" y="2343150"/>
          <a:ext cx="1809750" cy="5048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SYSTEM AUTO VALIDATION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333375</xdr:colOff>
      <xdr:row>22</xdr:row>
      <xdr:rowOff>142875</xdr:rowOff>
    </xdr:from>
    <xdr:to>
      <xdr:col>14</xdr:col>
      <xdr:colOff>0</xdr:colOff>
      <xdr:row>28</xdr:row>
      <xdr:rowOff>19050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C1F968B5-ECC5-253B-99EC-B7EA53CA8440}"/>
            </a:ext>
          </a:extLst>
        </xdr:cNvPr>
        <xdr:cNvSpPr/>
      </xdr:nvSpPr>
      <xdr:spPr>
        <a:xfrm rot="1991620">
          <a:off x="8439150" y="4429125"/>
          <a:ext cx="504825" cy="101917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95250</xdr:colOff>
      <xdr:row>0</xdr:row>
      <xdr:rowOff>-85725</xdr:rowOff>
    </xdr:from>
    <xdr:to>
      <xdr:col>0</xdr:col>
      <xdr:colOff>95250</xdr:colOff>
      <xdr:row>0</xdr:row>
      <xdr:rowOff>-85725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334C8B69-D65B-4039-B92A-C7179138BF55}"/>
            </a:ext>
            <a:ext uri="{147F2762-F138-4A5C-976F-8EAC2B608ADB}">
              <a16:predDERef xmlns:a16="http://schemas.microsoft.com/office/drawing/2014/main" pred="{C1F968B5-ECC5-253B-99EC-B7EA53CA8440}"/>
            </a:ext>
          </a:extLst>
        </xdr:cNvPr>
        <xdr:cNvSpPr/>
      </xdr:nvSpPr>
      <xdr:spPr>
        <a:xfrm rot="19044891">
          <a:off x="95250" y="-85725"/>
          <a:ext cx="0" cy="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304800</xdr:colOff>
      <xdr:row>19</xdr:row>
      <xdr:rowOff>28575</xdr:rowOff>
    </xdr:from>
    <xdr:to>
      <xdr:col>12</xdr:col>
      <xdr:colOff>419100</xdr:colOff>
      <xdr:row>24</xdr:row>
      <xdr:rowOff>28575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AACABDEC-626E-90FD-887B-6A87889025F1}"/>
            </a:ext>
            <a:ext uri="{147F2762-F138-4A5C-976F-8EAC2B608ADB}">
              <a16:predDERef xmlns:a16="http://schemas.microsoft.com/office/drawing/2014/main" pred="{334C8B69-D65B-4039-B92A-C7179138BF55}"/>
            </a:ext>
          </a:extLst>
        </xdr:cNvPr>
        <xdr:cNvSpPr/>
      </xdr:nvSpPr>
      <xdr:spPr>
        <a:xfrm>
          <a:off x="5972175" y="3743325"/>
          <a:ext cx="2171700" cy="952500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AUTO MATCHING INTERNAL AND EXTERNAL DATA BEFORE THIS TRADE GETS SENT TO BACK OFFICE</a:t>
          </a:r>
        </a:p>
        <a:p>
          <a:pPr marL="0" indent="0" algn="l"/>
          <a:endParaRPr lang="en-US" sz="12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8</xdr:col>
      <xdr:colOff>95250</xdr:colOff>
      <xdr:row>24</xdr:row>
      <xdr:rowOff>85725</xdr:rowOff>
    </xdr:from>
    <xdr:to>
      <xdr:col>8</xdr:col>
      <xdr:colOff>371475</xdr:colOff>
      <xdr:row>28</xdr:row>
      <xdr:rowOff>171450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14664CFB-75C7-46CC-A407-63D22B4B0492}"/>
            </a:ext>
            <a:ext uri="{147F2762-F138-4A5C-976F-8EAC2B608ADB}">
              <a16:predDERef xmlns:a16="http://schemas.microsoft.com/office/drawing/2014/main" pred="{AACABDEC-626E-90FD-887B-6A87889025F1}"/>
            </a:ext>
          </a:extLst>
        </xdr:cNvPr>
        <xdr:cNvSpPr/>
      </xdr:nvSpPr>
      <xdr:spPr>
        <a:xfrm rot="19589447">
          <a:off x="5153025" y="4705350"/>
          <a:ext cx="276225" cy="84772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8</xdr:row>
      <xdr:rowOff>114300</xdr:rowOff>
    </xdr:from>
    <xdr:to>
      <xdr:col>4</xdr:col>
      <xdr:colOff>95250</xdr:colOff>
      <xdr:row>13</xdr:row>
      <xdr:rowOff>171450</xdr:rowOff>
    </xdr:to>
    <xdr:sp macro="" textlink="">
      <xdr:nvSpPr>
        <xdr:cNvPr id="2" name="Down Arrow Callout 1">
          <a:extLst>
            <a:ext uri="{FF2B5EF4-FFF2-40B4-BE49-F238E27FC236}">
              <a16:creationId xmlns:a16="http://schemas.microsoft.com/office/drawing/2014/main" id="{24777EDA-25D7-C0D5-7E94-277B17663C97}"/>
            </a:ext>
          </a:extLst>
        </xdr:cNvPr>
        <xdr:cNvSpPr/>
      </xdr:nvSpPr>
      <xdr:spPr>
        <a:xfrm>
          <a:off x="561975" y="1638300"/>
          <a:ext cx="3829050" cy="1009650"/>
        </a:xfrm>
        <a:prstGeom prst="downArrow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JP Morgan Checks the same with Cash Value Default And If it matches they pay the Clearing House to get the Shares Transfered</a:t>
          </a:r>
        </a:p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                                                         (CLEARING)</a:t>
          </a:r>
        </a:p>
      </xdr:txBody>
    </xdr:sp>
    <xdr:clientData/>
  </xdr:twoCellAnchor>
  <xdr:twoCellAnchor>
    <xdr:from>
      <xdr:col>3</xdr:col>
      <xdr:colOff>523875</xdr:colOff>
      <xdr:row>15</xdr:row>
      <xdr:rowOff>28575</xdr:rowOff>
    </xdr:from>
    <xdr:to>
      <xdr:col>5</xdr:col>
      <xdr:colOff>561975</xdr:colOff>
      <xdr:row>18</xdr:row>
      <xdr:rowOff>161925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5DDDE4DB-3C09-0542-3403-753F58DE81DB}"/>
            </a:ext>
            <a:ext uri="{147F2762-F138-4A5C-976F-8EAC2B608ADB}">
              <a16:predDERef xmlns:a16="http://schemas.microsoft.com/office/drawing/2014/main" pred="{24777EDA-25D7-C0D5-7E94-277B17663C97}"/>
            </a:ext>
          </a:extLst>
        </xdr:cNvPr>
        <xdr:cNvSpPr/>
      </xdr:nvSpPr>
      <xdr:spPr>
        <a:xfrm>
          <a:off x="3362325" y="2886075"/>
          <a:ext cx="2105025" cy="7048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Transfers Shares To JP Morgans</a:t>
          </a:r>
        </a:p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Demat</a:t>
          </a:r>
        </a:p>
      </xdr:txBody>
    </xdr:sp>
    <xdr:clientData/>
  </xdr:twoCellAnchor>
  <xdr:twoCellAnchor>
    <xdr:from>
      <xdr:col>3</xdr:col>
      <xdr:colOff>819150</xdr:colOff>
      <xdr:row>19</xdr:row>
      <xdr:rowOff>123825</xdr:rowOff>
    </xdr:from>
    <xdr:to>
      <xdr:col>5</xdr:col>
      <xdr:colOff>76200</xdr:colOff>
      <xdr:row>21</xdr:row>
      <xdr:rowOff>85725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BA745E5E-B1CA-AC7B-49D5-815DA9C197DF}"/>
            </a:ext>
            <a:ext uri="{147F2762-F138-4A5C-976F-8EAC2B608ADB}">
              <a16:predDERef xmlns:a16="http://schemas.microsoft.com/office/drawing/2014/main" pred="{5DDDE4DB-3C09-0542-3403-753F58DE81DB}"/>
            </a:ext>
          </a:extLst>
        </xdr:cNvPr>
        <xdr:cNvSpPr/>
      </xdr:nvSpPr>
      <xdr:spPr>
        <a:xfrm>
          <a:off x="3657600" y="3743325"/>
          <a:ext cx="1323975" cy="3429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      SETTLEMENT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333375</xdr:colOff>
      <xdr:row>22</xdr:row>
      <xdr:rowOff>142875</xdr:rowOff>
    </xdr:from>
    <xdr:to>
      <xdr:col>14</xdr:col>
      <xdr:colOff>0</xdr:colOff>
      <xdr:row>28</xdr:row>
      <xdr:rowOff>19050</xdr:rowOff>
    </xdr:to>
    <xdr:sp macro="" textlink="">
      <xdr:nvSpPr>
        <xdr:cNvPr id="5" name="Down Arrow 1">
          <a:extLst>
            <a:ext uri="{FF2B5EF4-FFF2-40B4-BE49-F238E27FC236}">
              <a16:creationId xmlns:a16="http://schemas.microsoft.com/office/drawing/2014/main" id="{63DF6358-24D9-4140-8E39-1A4BA1590ADA}"/>
            </a:ext>
          </a:extLst>
        </xdr:cNvPr>
        <xdr:cNvSpPr/>
      </xdr:nvSpPr>
      <xdr:spPr>
        <a:xfrm rot="1991620">
          <a:off x="8667750" y="4381500"/>
          <a:ext cx="276225" cy="101917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304800</xdr:colOff>
      <xdr:row>19</xdr:row>
      <xdr:rowOff>28575</xdr:rowOff>
    </xdr:from>
    <xdr:to>
      <xdr:col>12</xdr:col>
      <xdr:colOff>419100</xdr:colOff>
      <xdr:row>24</xdr:row>
      <xdr:rowOff>28575</xdr:rowOff>
    </xdr:to>
    <xdr:sp macro="" textlink="">
      <xdr:nvSpPr>
        <xdr:cNvPr id="6" name="Flowchart: Alternate Process 3">
          <a:extLst>
            <a:ext uri="{FF2B5EF4-FFF2-40B4-BE49-F238E27FC236}">
              <a16:creationId xmlns:a16="http://schemas.microsoft.com/office/drawing/2014/main" id="{7BDD4E59-5948-4914-B62E-B7AA5B3B9DB3}"/>
            </a:ext>
            <a:ext uri="{147F2762-F138-4A5C-976F-8EAC2B608ADB}">
              <a16:predDERef xmlns:a16="http://schemas.microsoft.com/office/drawing/2014/main" pred="{63DF6358-24D9-4140-8E39-1A4BA1590ADA}"/>
            </a:ext>
          </a:extLst>
        </xdr:cNvPr>
        <xdr:cNvSpPr/>
      </xdr:nvSpPr>
      <xdr:spPr>
        <a:xfrm>
          <a:off x="5972175" y="3695700"/>
          <a:ext cx="2171700" cy="952500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AUTO MATCHING INTERNAL AND EXTERNAL DATA BEFORE THIS TRADE GETS SENT TO BACK OFFICE</a:t>
          </a:r>
        </a:p>
        <a:p>
          <a:pPr marL="0" indent="0" algn="l"/>
          <a:endParaRPr lang="en-US" sz="12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8</xdr:col>
      <xdr:colOff>95250</xdr:colOff>
      <xdr:row>24</xdr:row>
      <xdr:rowOff>85725</xdr:rowOff>
    </xdr:from>
    <xdr:to>
      <xdr:col>8</xdr:col>
      <xdr:colOff>371475</xdr:colOff>
      <xdr:row>28</xdr:row>
      <xdr:rowOff>171450</xdr:rowOff>
    </xdr:to>
    <xdr:sp macro="" textlink="">
      <xdr:nvSpPr>
        <xdr:cNvPr id="7" name="Down Arrow 4">
          <a:extLst>
            <a:ext uri="{FF2B5EF4-FFF2-40B4-BE49-F238E27FC236}">
              <a16:creationId xmlns:a16="http://schemas.microsoft.com/office/drawing/2014/main" id="{CD038E72-FC3A-4A05-AC8E-2DAA62266E7B}"/>
            </a:ext>
            <a:ext uri="{147F2762-F138-4A5C-976F-8EAC2B608ADB}">
              <a16:predDERef xmlns:a16="http://schemas.microsoft.com/office/drawing/2014/main" pred="{7BDD4E59-5948-4914-B62E-B7AA5B3B9DB3}"/>
            </a:ext>
          </a:extLst>
        </xdr:cNvPr>
        <xdr:cNvSpPr/>
      </xdr:nvSpPr>
      <xdr:spPr>
        <a:xfrm rot="19589447">
          <a:off x="5153025" y="4705350"/>
          <a:ext cx="276225" cy="84772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"/>
  <sheetViews>
    <sheetView workbookViewId="0">
      <selection activeCell="B4" sqref="B4"/>
    </sheetView>
  </sheetViews>
  <sheetFormatPr defaultRowHeight="15"/>
  <cols>
    <col min="1" max="1" width="22.5703125" bestFit="1" customWidth="1"/>
    <col min="2" max="2" width="20.140625" customWidth="1"/>
    <col min="24" max="24" width="36.5703125" bestFit="1" customWidth="1"/>
  </cols>
  <sheetData>
    <row r="1" spans="1:24">
      <c r="A1" s="24"/>
    </row>
    <row r="2" spans="1:24">
      <c r="A2" s="24"/>
    </row>
    <row r="3" spans="1:24">
      <c r="A3" s="48" t="s">
        <v>0</v>
      </c>
      <c r="B3" s="48"/>
    </row>
    <row r="4" spans="1:24">
      <c r="A4" t="s">
        <v>1</v>
      </c>
      <c r="B4" s="20">
        <f>'Trade Initiation(F)'!F13 * 'Trade Initiation(F)'!F15</f>
        <v>750000</v>
      </c>
    </row>
    <row r="5" spans="1:24" ht="43.5">
      <c r="A5" t="s">
        <v>2</v>
      </c>
      <c r="B5" s="20">
        <v>500</v>
      </c>
      <c r="X5" s="27" t="s">
        <v>3</v>
      </c>
    </row>
    <row r="6" spans="1:24">
      <c r="A6" t="s">
        <v>4</v>
      </c>
      <c r="B6" s="20">
        <v>500</v>
      </c>
    </row>
    <row r="7" spans="1:24">
      <c r="A7" t="s">
        <v>5</v>
      </c>
      <c r="B7" s="20">
        <v>1000</v>
      </c>
    </row>
    <row r="8" spans="1:24">
      <c r="A8" t="s">
        <v>6</v>
      </c>
      <c r="B8" s="20">
        <v>1200</v>
      </c>
    </row>
    <row r="11" spans="1:24">
      <c r="A11" s="48" t="s">
        <v>7</v>
      </c>
      <c r="B11" s="48"/>
    </row>
    <row r="12" spans="1:24">
      <c r="A12" t="s">
        <v>8</v>
      </c>
      <c r="B12" s="22" t="s">
        <v>9</v>
      </c>
    </row>
    <row r="13" spans="1:24">
      <c r="A13" t="s">
        <v>10</v>
      </c>
      <c r="B13" s="21">
        <v>12345678</v>
      </c>
    </row>
    <row r="16" spans="1:24">
      <c r="A16" s="48" t="s">
        <v>11</v>
      </c>
      <c r="B16" s="48"/>
    </row>
    <row r="17" spans="1:2">
      <c r="A17" t="s">
        <v>12</v>
      </c>
      <c r="B17" s="23" t="s">
        <v>13</v>
      </c>
    </row>
    <row r="18" spans="1:2">
      <c r="A18" t="s">
        <v>14</v>
      </c>
      <c r="B18" s="23" t="s">
        <v>15</v>
      </c>
    </row>
    <row r="19" spans="1:2">
      <c r="A19" t="s">
        <v>16</v>
      </c>
      <c r="B19" s="23" t="s">
        <v>17</v>
      </c>
    </row>
    <row r="20" spans="1:2">
      <c r="A20" t="s">
        <v>18</v>
      </c>
      <c r="B20">
        <v>2</v>
      </c>
    </row>
    <row r="23" spans="1:2">
      <c r="A23" s="48" t="s">
        <v>19</v>
      </c>
      <c r="B23" s="48"/>
    </row>
    <row r="24" spans="1:2">
      <c r="A24" t="s">
        <v>20</v>
      </c>
      <c r="B24" s="23" t="s">
        <v>21</v>
      </c>
    </row>
    <row r="25" spans="1:2">
      <c r="A25" t="s">
        <v>22</v>
      </c>
      <c r="B25" s="23" t="s">
        <v>23</v>
      </c>
    </row>
    <row r="26" spans="1:2">
      <c r="A26" t="s">
        <v>24</v>
      </c>
      <c r="B26" s="23" t="s">
        <v>25</v>
      </c>
    </row>
    <row r="27" spans="1:2">
      <c r="A27" t="s">
        <v>26</v>
      </c>
      <c r="B27">
        <v>87654321</v>
      </c>
    </row>
    <row r="30" spans="1:2">
      <c r="A30" s="48" t="s">
        <v>27</v>
      </c>
      <c r="B30" s="48"/>
    </row>
    <row r="33" spans="1:2">
      <c r="A33" s="48" t="s">
        <v>28</v>
      </c>
      <c r="B33" s="48"/>
    </row>
    <row r="34" spans="1:2">
      <c r="A34" s="25">
        <v>45906</v>
      </c>
      <c r="B34" s="28"/>
    </row>
    <row r="35" spans="1:2">
      <c r="A35" s="25">
        <v>45907</v>
      </c>
      <c r="B35" s="28"/>
    </row>
    <row r="36" spans="1:2">
      <c r="A36" s="25">
        <v>45913</v>
      </c>
      <c r="B36" s="28"/>
    </row>
    <row r="37" spans="1:2">
      <c r="A37" s="25">
        <v>45914</v>
      </c>
      <c r="B37" s="28"/>
    </row>
    <row r="38" spans="1:2">
      <c r="A38" s="25">
        <v>45920</v>
      </c>
      <c r="B38" s="28"/>
    </row>
    <row r="39" spans="1:2">
      <c r="A39" s="25">
        <v>45921</v>
      </c>
      <c r="B39" s="28"/>
    </row>
    <row r="40" spans="1:2">
      <c r="A40" s="25">
        <v>45927</v>
      </c>
      <c r="B40" s="28"/>
    </row>
    <row r="41" spans="1:2">
      <c r="A41" s="25">
        <v>45928</v>
      </c>
      <c r="B41" s="28"/>
    </row>
    <row r="42" spans="1:2">
      <c r="A42" s="25">
        <v>45934</v>
      </c>
      <c r="B42" s="28"/>
    </row>
    <row r="43" spans="1:2">
      <c r="A43" s="25">
        <v>45935</v>
      </c>
      <c r="B43" s="28"/>
    </row>
    <row r="44" spans="1:2">
      <c r="A44" s="25">
        <v>45941</v>
      </c>
      <c r="B44" s="28"/>
    </row>
    <row r="45" spans="1:2">
      <c r="A45" s="25">
        <v>45942</v>
      </c>
      <c r="B45" s="28"/>
    </row>
    <row r="46" spans="1:2">
      <c r="A46" s="25">
        <v>45948</v>
      </c>
      <c r="B46" s="28"/>
    </row>
    <row r="47" spans="1:2">
      <c r="A47" s="25">
        <v>45949</v>
      </c>
      <c r="B47" s="28"/>
    </row>
    <row r="48" spans="1:2">
      <c r="A48" s="25">
        <v>45955</v>
      </c>
      <c r="B48" s="28"/>
    </row>
    <row r="49" spans="1:2">
      <c r="A49" s="25">
        <v>45956</v>
      </c>
      <c r="B49" s="28"/>
    </row>
    <row r="50" spans="1:2">
      <c r="A50" s="26">
        <v>45962</v>
      </c>
      <c r="B50" s="26"/>
    </row>
    <row r="53" spans="1:2">
      <c r="A53" t="s">
        <v>29</v>
      </c>
    </row>
    <row r="54" spans="1:2">
      <c r="A54" t="s">
        <v>30</v>
      </c>
      <c r="B54" s="29">
        <v>0.39583333333333331</v>
      </c>
    </row>
    <row r="55" spans="1:2">
      <c r="A55" t="s">
        <v>31</v>
      </c>
      <c r="B55" s="29">
        <v>0.64583333333333337</v>
      </c>
    </row>
    <row r="57" spans="1:2">
      <c r="A57" s="29"/>
    </row>
  </sheetData>
  <mergeCells count="6">
    <mergeCell ref="A33:B33"/>
    <mergeCell ref="A3:B3"/>
    <mergeCell ref="A11:B11"/>
    <mergeCell ref="A16:B16"/>
    <mergeCell ref="A23:B23"/>
    <mergeCell ref="A30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A8EA-9FA8-4914-BDA3-482D639DDBCA}">
  <dimension ref="C3:K22"/>
  <sheetViews>
    <sheetView workbookViewId="0">
      <selection activeCell="F12" sqref="F12"/>
    </sheetView>
  </sheetViews>
  <sheetFormatPr defaultRowHeight="15"/>
  <cols>
    <col min="4" max="4" width="20.28515625" customWidth="1"/>
  </cols>
  <sheetData>
    <row r="3" spans="4:11">
      <c r="D3" s="55" t="s">
        <v>32</v>
      </c>
      <c r="E3" s="56"/>
      <c r="F3" s="57"/>
      <c r="G3" s="57"/>
      <c r="H3" s="57"/>
      <c r="I3" s="57"/>
      <c r="J3" s="58"/>
    </row>
    <row r="4" spans="4:11">
      <c r="D4" s="10"/>
      <c r="E4" s="11"/>
      <c r="F4" s="11"/>
      <c r="G4" s="11"/>
      <c r="H4" s="11"/>
      <c r="I4" s="11"/>
      <c r="J4" s="12"/>
    </row>
    <row r="5" spans="4:11">
      <c r="D5" s="7" t="s">
        <v>33</v>
      </c>
      <c r="E5" s="2"/>
      <c r="F5" s="49" t="s">
        <v>34</v>
      </c>
      <c r="G5" s="49"/>
      <c r="H5" s="49"/>
      <c r="I5" s="49"/>
      <c r="J5" s="50"/>
    </row>
    <row r="6" spans="4:11">
      <c r="D6" s="1"/>
      <c r="E6" s="2"/>
      <c r="F6" s="2"/>
      <c r="G6" s="2"/>
      <c r="H6" s="2"/>
      <c r="I6" s="2"/>
      <c r="J6" s="3"/>
    </row>
    <row r="7" spans="4:11">
      <c r="D7" s="9" t="s">
        <v>35</v>
      </c>
      <c r="E7" s="2"/>
      <c r="F7" s="49">
        <v>1001</v>
      </c>
      <c r="G7" s="49"/>
      <c r="H7" s="49"/>
      <c r="I7" s="49"/>
      <c r="J7" s="50"/>
    </row>
    <row r="8" spans="4:11">
      <c r="D8" s="9"/>
      <c r="E8" s="2"/>
      <c r="F8" s="2"/>
      <c r="G8" s="2"/>
      <c r="H8" s="2"/>
      <c r="I8" s="2"/>
      <c r="J8" s="3"/>
    </row>
    <row r="9" spans="4:11">
      <c r="D9" s="8" t="s">
        <v>36</v>
      </c>
      <c r="E9" s="2"/>
      <c r="F9" s="49" t="s">
        <v>37</v>
      </c>
      <c r="G9" s="49"/>
      <c r="H9" s="49"/>
      <c r="I9" s="49"/>
      <c r="J9" s="50"/>
    </row>
    <row r="10" spans="4:11">
      <c r="D10" s="9"/>
      <c r="E10" s="2"/>
      <c r="F10" s="2"/>
      <c r="G10" s="2"/>
      <c r="H10" s="2"/>
      <c r="I10" s="2"/>
      <c r="J10" s="3"/>
      <c r="K10" s="16"/>
    </row>
    <row r="11" spans="4:11">
      <c r="D11" s="9" t="s">
        <v>38</v>
      </c>
      <c r="E11" s="2"/>
      <c r="F11" s="49" t="s">
        <v>39</v>
      </c>
      <c r="G11" s="49"/>
      <c r="H11" s="49"/>
      <c r="I11" s="49"/>
      <c r="J11" s="50"/>
      <c r="K11" s="16"/>
    </row>
    <row r="12" spans="4:11">
      <c r="D12" s="9"/>
      <c r="E12" s="2"/>
      <c r="F12" s="2"/>
      <c r="G12" s="2"/>
      <c r="H12" s="2"/>
      <c r="I12" s="2"/>
      <c r="J12" s="3"/>
      <c r="K12" s="16"/>
    </row>
    <row r="13" spans="4:11">
      <c r="D13" s="9" t="s">
        <v>40</v>
      </c>
      <c r="E13" s="2"/>
      <c r="F13" s="49">
        <v>500</v>
      </c>
      <c r="G13" s="49"/>
      <c r="H13" s="49"/>
      <c r="I13" s="49"/>
      <c r="J13" s="50"/>
      <c r="K13" s="16"/>
    </row>
    <row r="14" spans="4:11">
      <c r="D14" s="9"/>
      <c r="E14" s="2"/>
      <c r="F14" s="2"/>
      <c r="G14" s="2"/>
      <c r="H14" s="2"/>
      <c r="I14" s="2"/>
      <c r="J14" s="3"/>
      <c r="K14" s="16"/>
    </row>
    <row r="15" spans="4:11">
      <c r="D15" s="9" t="s">
        <v>41</v>
      </c>
      <c r="E15" s="2"/>
      <c r="F15" s="51">
        <v>1500</v>
      </c>
      <c r="G15" s="51"/>
      <c r="H15" s="51"/>
      <c r="I15" s="51"/>
      <c r="J15" s="52"/>
    </row>
    <row r="16" spans="4:11">
      <c r="D16" s="9"/>
      <c r="E16" s="2"/>
      <c r="F16" s="2"/>
      <c r="G16" s="2"/>
      <c r="H16" s="2"/>
      <c r="I16" s="2"/>
      <c r="J16" s="3"/>
    </row>
    <row r="17" spans="3:10">
      <c r="D17" s="9" t="s">
        <v>42</v>
      </c>
      <c r="E17" s="2"/>
      <c r="F17" s="49" t="s">
        <v>43</v>
      </c>
      <c r="G17" s="49"/>
      <c r="H17" s="49"/>
      <c r="I17" s="49"/>
      <c r="J17" s="50"/>
    </row>
    <row r="18" spans="3:10">
      <c r="D18" s="4"/>
      <c r="E18" s="5"/>
      <c r="F18" s="5"/>
      <c r="G18" s="5"/>
      <c r="H18" s="5"/>
      <c r="I18" s="5"/>
      <c r="J18" s="6"/>
    </row>
    <row r="19" spans="3:10">
      <c r="C19" s="13"/>
      <c r="D19" s="19" t="s">
        <v>44</v>
      </c>
      <c r="E19" s="19"/>
      <c r="F19" s="53">
        <f ca="1">TODAY()</f>
        <v>45903</v>
      </c>
      <c r="G19" s="53"/>
      <c r="H19" s="53"/>
      <c r="I19" s="53"/>
      <c r="J19" s="14"/>
    </row>
    <row r="20" spans="3:10">
      <c r="C20" s="13"/>
      <c r="D20" s="19"/>
      <c r="E20" s="19"/>
      <c r="F20" s="19"/>
      <c r="G20" s="19"/>
      <c r="H20" s="19"/>
      <c r="I20" s="19"/>
      <c r="J20" s="14"/>
    </row>
    <row r="21" spans="3:10">
      <c r="C21" s="13"/>
      <c r="D21" s="19" t="s">
        <v>45</v>
      </c>
      <c r="E21" s="19"/>
      <c r="F21" s="54">
        <v>0.48125000000000001</v>
      </c>
      <c r="G21" s="54"/>
      <c r="H21" s="54"/>
      <c r="I21" s="54"/>
      <c r="J21" s="14"/>
    </row>
    <row r="22" spans="3:10">
      <c r="C22" s="13"/>
      <c r="D22" s="15"/>
      <c r="E22" s="15"/>
      <c r="F22" s="15"/>
      <c r="G22" s="15"/>
      <c r="H22" s="15"/>
      <c r="I22" s="15"/>
      <c r="J22" s="15"/>
    </row>
  </sheetData>
  <mergeCells count="10">
    <mergeCell ref="F11:J11"/>
    <mergeCell ref="D3:J3"/>
    <mergeCell ref="F5:J5"/>
    <mergeCell ref="F7:J7"/>
    <mergeCell ref="F9:J9"/>
    <mergeCell ref="F13:J13"/>
    <mergeCell ref="F15:J15"/>
    <mergeCell ref="F17:J17"/>
    <mergeCell ref="F19:I19"/>
    <mergeCell ref="F21:I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DD3B-C4FE-4563-B243-5334B8D52F9C}">
  <dimension ref="D4:N25"/>
  <sheetViews>
    <sheetView workbookViewId="0">
      <selection activeCell="F13" sqref="F13"/>
    </sheetView>
  </sheetViews>
  <sheetFormatPr defaultRowHeight="15"/>
  <cols>
    <col min="4" max="4" width="15.140625" bestFit="1" customWidth="1"/>
    <col min="11" max="11" width="11.28515625" bestFit="1" customWidth="1"/>
    <col min="14" max="14" width="30.140625" bestFit="1" customWidth="1"/>
  </cols>
  <sheetData>
    <row r="4" spans="4:11">
      <c r="D4" s="55" t="s">
        <v>32</v>
      </c>
      <c r="E4" s="57"/>
      <c r="F4" s="57"/>
      <c r="G4" s="57"/>
      <c r="H4" s="57"/>
      <c r="I4" s="58"/>
    </row>
    <row r="5" spans="4:11">
      <c r="D5" s="10"/>
      <c r="E5" s="11"/>
      <c r="F5" s="11"/>
      <c r="G5" s="11"/>
      <c r="H5" s="11"/>
      <c r="I5" s="12"/>
    </row>
    <row r="6" spans="4:11">
      <c r="D6" s="7" t="s">
        <v>33</v>
      </c>
      <c r="E6" s="2"/>
      <c r="F6" s="65" t="s">
        <v>34</v>
      </c>
      <c r="G6" s="65"/>
      <c r="H6" s="65"/>
      <c r="I6" s="66"/>
    </row>
    <row r="7" spans="4:11">
      <c r="D7" s="1"/>
      <c r="E7" s="2"/>
      <c r="F7" s="2"/>
      <c r="G7" s="2"/>
      <c r="H7" s="2"/>
      <c r="I7" s="3"/>
    </row>
    <row r="8" spans="4:11">
      <c r="D8" s="9" t="s">
        <v>35</v>
      </c>
      <c r="E8" s="2"/>
      <c r="F8" s="49">
        <v>1001</v>
      </c>
      <c r="G8" s="49"/>
      <c r="H8" s="49"/>
      <c r="I8" s="50"/>
    </row>
    <row r="9" spans="4:11">
      <c r="D9" s="9"/>
      <c r="E9" s="2"/>
      <c r="F9" s="2"/>
      <c r="G9" s="2"/>
      <c r="H9" s="2"/>
      <c r="I9" s="3"/>
    </row>
    <row r="10" spans="4:11">
      <c r="D10" s="8" t="s">
        <v>36</v>
      </c>
      <c r="E10" s="2"/>
      <c r="F10" s="49" t="s">
        <v>37</v>
      </c>
      <c r="G10" s="49"/>
      <c r="H10" s="49"/>
      <c r="I10" s="50"/>
    </row>
    <row r="11" spans="4:11">
      <c r="D11" s="9"/>
      <c r="E11" s="2"/>
      <c r="F11" s="2"/>
      <c r="G11" s="2"/>
      <c r="H11" s="2"/>
      <c r="I11" s="3"/>
      <c r="K11" s="62" t="s">
        <v>46</v>
      </c>
    </row>
    <row r="12" spans="4:11">
      <c r="D12" s="9" t="s">
        <v>38</v>
      </c>
      <c r="E12" s="2"/>
      <c r="F12" s="49" t="s">
        <v>39</v>
      </c>
      <c r="G12" s="49"/>
      <c r="H12" s="49"/>
      <c r="I12" s="50"/>
      <c r="K12" s="62"/>
    </row>
    <row r="13" spans="4:11">
      <c r="D13" s="9"/>
      <c r="E13" s="2"/>
      <c r="F13" s="2"/>
      <c r="G13" s="2"/>
      <c r="H13" s="2"/>
      <c r="I13" s="3"/>
      <c r="K13" s="62"/>
    </row>
    <row r="14" spans="4:11">
      <c r="D14" s="9" t="s">
        <v>40</v>
      </c>
      <c r="E14" s="2"/>
      <c r="F14" s="49">
        <v>500</v>
      </c>
      <c r="G14" s="49"/>
      <c r="H14" s="49"/>
      <c r="I14" s="50"/>
      <c r="K14" s="62"/>
    </row>
    <row r="15" spans="4:11">
      <c r="D15" s="9"/>
      <c r="E15" s="2"/>
      <c r="F15" s="2"/>
      <c r="G15" s="2"/>
      <c r="H15" s="2"/>
      <c r="I15" s="3"/>
      <c r="K15" s="62"/>
    </row>
    <row r="16" spans="4:11">
      <c r="D16" s="9" t="s">
        <v>41</v>
      </c>
      <c r="E16" s="2"/>
      <c r="F16" s="51">
        <v>1500</v>
      </c>
      <c r="G16" s="51"/>
      <c r="H16" s="51"/>
      <c r="I16" s="52"/>
    </row>
    <row r="17" spans="4:14" ht="16.5" customHeight="1">
      <c r="D17" s="9"/>
      <c r="E17" s="2"/>
      <c r="F17" s="2"/>
      <c r="G17" s="2"/>
      <c r="H17" s="2"/>
      <c r="I17" s="3"/>
      <c r="N17" s="17" t="s">
        <v>47</v>
      </c>
    </row>
    <row r="18" spans="4:14">
      <c r="D18" s="9" t="s">
        <v>42</v>
      </c>
      <c r="E18" s="2"/>
      <c r="F18" s="49" t="s">
        <v>43</v>
      </c>
      <c r="G18" s="49"/>
      <c r="H18" s="49"/>
      <c r="I18" s="50"/>
    </row>
    <row r="19" spans="4:14">
      <c r="D19" s="4"/>
      <c r="E19" s="5"/>
      <c r="F19" s="5"/>
      <c r="G19" s="5"/>
      <c r="H19" s="5"/>
      <c r="I19" s="6"/>
    </row>
    <row r="20" spans="4:14">
      <c r="D20" s="19" t="s">
        <v>44</v>
      </c>
      <c r="E20" s="19"/>
      <c r="F20" s="63">
        <f ca="1">TODAY()</f>
        <v>45903</v>
      </c>
      <c r="G20" s="64"/>
      <c r="H20" s="64"/>
      <c r="I20" s="64"/>
      <c r="N20" s="18" t="s">
        <v>48</v>
      </c>
    </row>
    <row r="21" spans="4:14">
      <c r="D21" s="19"/>
      <c r="E21" s="19"/>
      <c r="F21" s="19"/>
      <c r="G21" s="19"/>
      <c r="H21" s="19"/>
      <c r="I21" s="19"/>
    </row>
    <row r="22" spans="4:14">
      <c r="D22" s="19" t="s">
        <v>45</v>
      </c>
      <c r="E22" s="19"/>
      <c r="F22" s="54">
        <f>'Trade Initiation(F)'!F21</f>
        <v>0.48125000000000001</v>
      </c>
      <c r="G22" s="54"/>
      <c r="H22" s="54"/>
      <c r="I22" s="54"/>
    </row>
    <row r="25" spans="4:14">
      <c r="K25" s="59" t="s">
        <v>49</v>
      </c>
      <c r="L25" s="60"/>
      <c r="M25" s="60"/>
      <c r="N25" s="61"/>
    </row>
  </sheetData>
  <mergeCells count="12">
    <mergeCell ref="D4:I4"/>
    <mergeCell ref="K25:N25"/>
    <mergeCell ref="K11:K15"/>
    <mergeCell ref="F20:I20"/>
    <mergeCell ref="F22:I22"/>
    <mergeCell ref="F6:I6"/>
    <mergeCell ref="F8:I8"/>
    <mergeCell ref="F10:I10"/>
    <mergeCell ref="F14:I14"/>
    <mergeCell ref="F16:I16"/>
    <mergeCell ref="F18:I18"/>
    <mergeCell ref="F12:I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C03B-3A1A-4906-A0FB-80B703C3081A}">
  <dimension ref="C3:J19"/>
  <sheetViews>
    <sheetView workbookViewId="0">
      <selection activeCell="E18" sqref="E18:J18"/>
    </sheetView>
  </sheetViews>
  <sheetFormatPr defaultRowHeight="15"/>
  <sheetData>
    <row r="3" spans="3:10">
      <c r="C3" s="73" t="s">
        <v>50</v>
      </c>
      <c r="D3" s="56"/>
      <c r="E3" s="56"/>
      <c r="F3" s="56"/>
      <c r="G3" s="56"/>
      <c r="H3" s="56"/>
      <c r="I3" s="56"/>
      <c r="J3" s="74"/>
    </row>
    <row r="4" spans="3:10">
      <c r="C4" s="75" t="s">
        <v>44</v>
      </c>
      <c r="D4" s="76"/>
      <c r="E4" s="77">
        <f ca="1">'Trade Execution(F)'!F20</f>
        <v>45903</v>
      </c>
      <c r="F4" s="77"/>
      <c r="G4" s="77"/>
      <c r="H4" s="77"/>
      <c r="I4" s="77"/>
      <c r="J4" s="78"/>
    </row>
    <row r="5" spans="3:10">
      <c r="C5" s="69"/>
      <c r="D5" s="70"/>
      <c r="E5" s="2"/>
      <c r="F5" s="2"/>
      <c r="G5" s="2"/>
      <c r="H5" s="2"/>
      <c r="I5" s="2"/>
      <c r="J5" s="3"/>
    </row>
    <row r="6" spans="3:10">
      <c r="C6" s="69" t="s">
        <v>45</v>
      </c>
      <c r="D6" s="70"/>
      <c r="E6" s="79">
        <f>'Trade Execution(F)'!F22</f>
        <v>0.48125000000000001</v>
      </c>
      <c r="F6" s="79"/>
      <c r="G6" s="79"/>
      <c r="H6" s="79"/>
      <c r="I6" s="79"/>
      <c r="J6" s="80"/>
    </row>
    <row r="7" spans="3:10">
      <c r="C7" s="69"/>
      <c r="D7" s="70"/>
      <c r="E7" s="2"/>
      <c r="F7" s="2"/>
      <c r="G7" s="2"/>
      <c r="H7" s="2"/>
      <c r="I7" s="2"/>
      <c r="J7" s="3"/>
    </row>
    <row r="8" spans="3:10">
      <c r="C8" s="69" t="s">
        <v>40</v>
      </c>
      <c r="D8" s="70"/>
      <c r="E8" s="49">
        <f>'Trade Execution(F)'!F14</f>
        <v>500</v>
      </c>
      <c r="F8" s="49"/>
      <c r="G8" s="49"/>
      <c r="H8" s="49"/>
      <c r="I8" s="49"/>
      <c r="J8" s="50"/>
    </row>
    <row r="9" spans="3:10">
      <c r="C9" s="69"/>
      <c r="D9" s="70"/>
      <c r="E9" s="2"/>
      <c r="F9" s="2"/>
      <c r="G9" s="2"/>
      <c r="H9" s="2"/>
      <c r="I9" s="2"/>
      <c r="J9" s="3"/>
    </row>
    <row r="10" spans="3:10">
      <c r="C10" s="69" t="s">
        <v>51</v>
      </c>
      <c r="D10" s="70"/>
      <c r="E10" s="49" t="str">
        <f>'Trade Execution(F)'!F12</f>
        <v>Equity</v>
      </c>
      <c r="F10" s="49"/>
      <c r="G10" s="49"/>
      <c r="H10" s="49"/>
      <c r="I10" s="49"/>
      <c r="J10" s="50"/>
    </row>
    <row r="11" spans="3:10">
      <c r="C11" s="69"/>
      <c r="D11" s="70"/>
      <c r="E11" s="2"/>
      <c r="F11" s="2"/>
      <c r="G11" s="2"/>
      <c r="H11" s="2"/>
      <c r="I11" s="2"/>
      <c r="J11" s="3"/>
    </row>
    <row r="12" spans="3:10">
      <c r="C12" s="69" t="s">
        <v>52</v>
      </c>
      <c r="D12" s="70"/>
      <c r="E12" s="51">
        <f>'Trade Execution(F)'!F16</f>
        <v>1500</v>
      </c>
      <c r="F12" s="51"/>
      <c r="G12" s="51"/>
      <c r="H12" s="51"/>
      <c r="I12" s="51"/>
      <c r="J12" s="52"/>
    </row>
    <row r="13" spans="3:10">
      <c r="C13" s="69"/>
      <c r="D13" s="70"/>
      <c r="E13" s="2"/>
      <c r="F13" s="2"/>
      <c r="G13" s="2"/>
      <c r="H13" s="2"/>
      <c r="I13" s="2"/>
      <c r="J13" s="3"/>
    </row>
    <row r="14" spans="3:10">
      <c r="C14" s="69" t="s">
        <v>53</v>
      </c>
      <c r="D14" s="70"/>
      <c r="E14" s="71">
        <f ca="1">E4 + 1</f>
        <v>45904</v>
      </c>
      <c r="F14" s="71"/>
      <c r="G14" s="71"/>
      <c r="H14" s="71"/>
      <c r="I14" s="71"/>
      <c r="J14" s="72"/>
    </row>
    <row r="15" spans="3:10">
      <c r="C15" s="69"/>
      <c r="D15" s="70"/>
      <c r="E15" s="2"/>
      <c r="F15" s="2"/>
      <c r="G15" s="2"/>
      <c r="H15" s="2"/>
      <c r="I15" s="2"/>
      <c r="J15" s="3"/>
    </row>
    <row r="16" spans="3:10">
      <c r="C16" s="69" t="s">
        <v>42</v>
      </c>
      <c r="D16" s="70"/>
      <c r="E16" s="49" t="str">
        <f>'Trade Execution(F)'!F18</f>
        <v>Buy</v>
      </c>
      <c r="F16" s="49"/>
      <c r="G16" s="49"/>
      <c r="H16" s="49"/>
      <c r="I16" s="49"/>
      <c r="J16" s="50"/>
    </row>
    <row r="17" spans="3:10">
      <c r="C17" s="69"/>
      <c r="D17" s="70"/>
      <c r="E17" s="2"/>
      <c r="F17" s="2"/>
      <c r="G17" s="2"/>
      <c r="H17" s="2"/>
      <c r="I17" s="2"/>
      <c r="J17" s="3"/>
    </row>
    <row r="18" spans="3:10">
      <c r="C18" s="69" t="s">
        <v>54</v>
      </c>
      <c r="D18" s="70"/>
      <c r="E18" s="49" t="str">
        <f>'Trade Execution(F)'!N17</f>
        <v>Stock exchange</v>
      </c>
      <c r="F18" s="49"/>
      <c r="G18" s="49"/>
      <c r="H18" s="49"/>
      <c r="I18" s="49"/>
      <c r="J18" s="50"/>
    </row>
    <row r="19" spans="3:10">
      <c r="C19" s="67"/>
      <c r="D19" s="68"/>
      <c r="E19" s="5"/>
      <c r="F19" s="5"/>
      <c r="G19" s="5"/>
      <c r="H19" s="5"/>
      <c r="I19" s="5"/>
      <c r="J19" s="6"/>
    </row>
  </sheetData>
  <mergeCells count="25">
    <mergeCell ref="C8:D8"/>
    <mergeCell ref="C3:J3"/>
    <mergeCell ref="C4:D4"/>
    <mergeCell ref="C5:D5"/>
    <mergeCell ref="C6:D6"/>
    <mergeCell ref="C7:D7"/>
    <mergeCell ref="E4:J4"/>
    <mergeCell ref="E6:J6"/>
    <mergeCell ref="E8:J8"/>
    <mergeCell ref="E14:J14"/>
    <mergeCell ref="C9:D9"/>
    <mergeCell ref="C10:D10"/>
    <mergeCell ref="C11:D11"/>
    <mergeCell ref="C12:D12"/>
    <mergeCell ref="C13:D13"/>
    <mergeCell ref="C14:D14"/>
    <mergeCell ref="E10:J10"/>
    <mergeCell ref="E12:J12"/>
    <mergeCell ref="E16:J16"/>
    <mergeCell ref="C19:D19"/>
    <mergeCell ref="E18:J18"/>
    <mergeCell ref="C15:D15"/>
    <mergeCell ref="C16:D16"/>
    <mergeCell ref="C17:D17"/>
    <mergeCell ref="C18:D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F603-CB1F-4EC7-B9C3-B4F89958BD44}">
  <dimension ref="D4:K31"/>
  <sheetViews>
    <sheetView topLeftCell="A3" workbookViewId="0">
      <selection activeCell="F25" sqref="F25:K25"/>
    </sheetView>
  </sheetViews>
  <sheetFormatPr defaultRowHeight="15"/>
  <cols>
    <col min="3" max="3" width="6.5703125" customWidth="1"/>
    <col min="5" max="5" width="33.42578125" customWidth="1"/>
  </cols>
  <sheetData>
    <row r="4" spans="4:11">
      <c r="D4" s="73" t="s">
        <v>55</v>
      </c>
      <c r="E4" s="56"/>
      <c r="F4" s="56"/>
      <c r="G4" s="56"/>
      <c r="H4" s="56"/>
      <c r="I4" s="56"/>
      <c r="J4" s="56"/>
      <c r="K4" s="74"/>
    </row>
    <row r="5" spans="4:11">
      <c r="D5" s="75" t="s">
        <v>44</v>
      </c>
      <c r="E5" s="76"/>
      <c r="F5" s="77">
        <f ca="1">'Trade Initiation(F)'!F19</f>
        <v>45903</v>
      </c>
      <c r="G5" s="77"/>
      <c r="H5" s="77"/>
      <c r="I5" s="77"/>
      <c r="J5" s="77"/>
      <c r="K5" s="78"/>
    </row>
    <row r="6" spans="4:11">
      <c r="D6" s="69"/>
      <c r="E6" s="70"/>
      <c r="F6" s="32"/>
      <c r="G6" s="32"/>
      <c r="H6" s="32"/>
      <c r="I6" s="32"/>
      <c r="J6" s="32"/>
      <c r="K6" s="33"/>
    </row>
    <row r="7" spans="4:11">
      <c r="D7" s="69" t="s">
        <v>45</v>
      </c>
      <c r="E7" s="70"/>
      <c r="F7" s="79">
        <f>'Trade Initiation(F)'!F21</f>
        <v>0.48125000000000001</v>
      </c>
      <c r="G7" s="79"/>
      <c r="H7" s="79"/>
      <c r="I7" s="79"/>
      <c r="J7" s="79"/>
      <c r="K7" s="80"/>
    </row>
    <row r="8" spans="4:11">
      <c r="D8" s="69"/>
      <c r="E8" s="70"/>
      <c r="F8" s="32"/>
      <c r="G8" s="32"/>
      <c r="H8" s="32"/>
      <c r="I8" s="32"/>
      <c r="J8" s="32"/>
      <c r="K8" s="33"/>
    </row>
    <row r="9" spans="4:11">
      <c r="D9" s="69" t="s">
        <v>40</v>
      </c>
      <c r="E9" s="70"/>
      <c r="F9" s="49">
        <f>'Trade Capture(F - M)'!E8</f>
        <v>500</v>
      </c>
      <c r="G9" s="49"/>
      <c r="H9" s="49"/>
      <c r="I9" s="49"/>
      <c r="J9" s="49"/>
      <c r="K9" s="50"/>
    </row>
    <row r="10" spans="4:11">
      <c r="D10" s="69"/>
      <c r="E10" s="70"/>
      <c r="F10" s="32"/>
      <c r="G10" s="32"/>
      <c r="H10" s="32"/>
      <c r="I10" s="32"/>
      <c r="J10" s="32"/>
      <c r="K10" s="33"/>
    </row>
    <row r="11" spans="4:11">
      <c r="D11" s="69" t="s">
        <v>51</v>
      </c>
      <c r="E11" s="70"/>
      <c r="F11" s="49" t="str">
        <f>'Trade Initiation(F)'!F11</f>
        <v>Equity</v>
      </c>
      <c r="G11" s="49"/>
      <c r="H11" s="49"/>
      <c r="I11" s="49"/>
      <c r="J11" s="49"/>
      <c r="K11" s="50"/>
    </row>
    <row r="12" spans="4:11">
      <c r="D12" s="69"/>
      <c r="E12" s="70"/>
      <c r="F12" s="32"/>
      <c r="G12" s="32"/>
      <c r="H12" s="32"/>
      <c r="I12" s="32"/>
      <c r="J12" s="32"/>
      <c r="K12" s="33"/>
    </row>
    <row r="13" spans="4:11">
      <c r="D13" s="69" t="s">
        <v>52</v>
      </c>
      <c r="E13" s="70"/>
      <c r="F13" s="51">
        <f>'Trade Capture(F - M)'!E12</f>
        <v>1500</v>
      </c>
      <c r="G13" s="51"/>
      <c r="H13" s="51"/>
      <c r="I13" s="51"/>
      <c r="J13" s="51"/>
      <c r="K13" s="52"/>
    </row>
    <row r="14" spans="4:11">
      <c r="D14" s="69"/>
      <c r="E14" s="70"/>
      <c r="F14" s="32"/>
      <c r="G14" s="32"/>
      <c r="H14" s="32"/>
      <c r="I14" s="32"/>
      <c r="J14" s="32"/>
      <c r="K14" s="33"/>
    </row>
    <row r="15" spans="4:11">
      <c r="D15" s="69" t="s">
        <v>53</v>
      </c>
      <c r="E15" s="70"/>
      <c r="F15" s="71">
        <f ca="1">F5 + 1</f>
        <v>45904</v>
      </c>
      <c r="G15" s="71"/>
      <c r="H15" s="71"/>
      <c r="I15" s="71"/>
      <c r="J15" s="71"/>
      <c r="K15" s="72"/>
    </row>
    <row r="16" spans="4:11">
      <c r="D16" s="69"/>
      <c r="E16" s="70"/>
      <c r="F16" s="32"/>
      <c r="G16" s="32"/>
      <c r="H16" s="32"/>
      <c r="I16" s="32"/>
      <c r="J16" s="32"/>
      <c r="K16" s="33"/>
    </row>
    <row r="17" spans="4:11">
      <c r="D17" s="69" t="s">
        <v>42</v>
      </c>
      <c r="E17" s="70"/>
      <c r="F17" s="49" t="str">
        <f>'Trade Capture(F - M)'!E16</f>
        <v>Buy</v>
      </c>
      <c r="G17" s="49"/>
      <c r="H17" s="49"/>
      <c r="I17" s="49"/>
      <c r="J17" s="49"/>
      <c r="K17" s="50"/>
    </row>
    <row r="18" spans="4:11">
      <c r="D18" s="69"/>
      <c r="E18" s="70"/>
      <c r="F18" s="32"/>
      <c r="G18" s="32"/>
      <c r="H18" s="32"/>
      <c r="I18" s="32"/>
      <c r="J18" s="32"/>
      <c r="K18" s="33"/>
    </row>
    <row r="19" spans="4:11">
      <c r="D19" s="69" t="s">
        <v>54</v>
      </c>
      <c r="E19" s="70"/>
      <c r="F19" s="49" t="str">
        <f>'Trade Capture(F - M)'!E18</f>
        <v>Stock exchange</v>
      </c>
      <c r="G19" s="49"/>
      <c r="H19" s="49"/>
      <c r="I19" s="49"/>
      <c r="J19" s="49"/>
      <c r="K19" s="50"/>
    </row>
    <row r="20" spans="4:11">
      <c r="D20" s="69"/>
      <c r="E20" s="70"/>
      <c r="F20" s="32"/>
      <c r="G20" s="32"/>
      <c r="H20" s="32"/>
      <c r="I20" s="32"/>
      <c r="J20" s="32"/>
      <c r="K20" s="33"/>
    </row>
    <row r="21" spans="4:11">
      <c r="D21" s="69" t="s">
        <v>56</v>
      </c>
      <c r="E21" s="70"/>
      <c r="F21" s="81">
        <f>'Static Data Repository'!B4+'Static Data Repository'!B5+'Static Data Repository'!B6+'Static Data Repository'!B7+'Static Data Repository'!B8</f>
        <v>753200</v>
      </c>
      <c r="G21" s="81"/>
      <c r="H21" s="81"/>
      <c r="I21" s="81"/>
      <c r="J21" s="81"/>
      <c r="K21" s="82"/>
    </row>
    <row r="22" spans="4:11">
      <c r="D22" s="69"/>
      <c r="E22" s="70"/>
      <c r="F22" s="32"/>
      <c r="G22" s="32"/>
      <c r="H22" s="32"/>
      <c r="I22" s="32"/>
      <c r="J22" s="32"/>
      <c r="K22" s="33"/>
    </row>
    <row r="23" spans="4:11">
      <c r="D23" s="69" t="s">
        <v>7</v>
      </c>
      <c r="E23" s="70"/>
      <c r="F23" s="49" t="str">
        <f>_xlfn.CONCAT('Static Data Repository'!B12,"(",'Static Data Repository'!B13,")")</f>
        <v>JP Morgan(12345678)</v>
      </c>
      <c r="G23" s="49"/>
      <c r="H23" s="49"/>
      <c r="I23" s="49"/>
      <c r="J23" s="49"/>
      <c r="K23" s="50"/>
    </row>
    <row r="24" spans="4:11">
      <c r="D24" s="69"/>
      <c r="E24" s="70"/>
      <c r="F24" s="32"/>
      <c r="G24" s="32"/>
      <c r="H24" s="32"/>
      <c r="I24" s="32"/>
      <c r="J24" s="32"/>
      <c r="K24" s="33"/>
    </row>
    <row r="25" spans="4:11">
      <c r="D25" s="69" t="s">
        <v>11</v>
      </c>
      <c r="E25" s="70"/>
      <c r="F25" s="49" t="str">
        <f>_xlfn.CONCAT('Static Data Repository'!B17,", ",'Static Data Repository'!B18,", ",'Static Data Repository'!B19,", ",'Static Data Repository'!B20)</f>
        <v>Tim Cook, Email, English, 2</v>
      </c>
      <c r="G25" s="49"/>
      <c r="H25" s="49"/>
      <c r="I25" s="49"/>
      <c r="J25" s="49"/>
      <c r="K25" s="50"/>
    </row>
    <row r="26" spans="4:11">
      <c r="D26" s="69"/>
      <c r="E26" s="70"/>
      <c r="F26" s="32"/>
      <c r="G26" s="32"/>
      <c r="H26" s="32"/>
      <c r="I26" s="32"/>
      <c r="J26" s="32"/>
      <c r="K26" s="33"/>
    </row>
    <row r="27" spans="4:11">
      <c r="D27" s="69" t="s">
        <v>57</v>
      </c>
      <c r="E27" s="70"/>
      <c r="F27" s="49" t="str">
        <f>_xlfn.CONCAT('Static Data Repository'!B24,", ",'Static Data Repository'!B25,", ",'Static Data Repository'!B26,", ",'Static Data Repository'!B27)</f>
        <v>India, Inr, Local Transfer, 87654321</v>
      </c>
      <c r="G27" s="49"/>
      <c r="H27" s="49"/>
      <c r="I27" s="49"/>
      <c r="J27" s="49"/>
      <c r="K27" s="50"/>
    </row>
    <row r="28" spans="4:11">
      <c r="D28" s="69"/>
      <c r="E28" s="70"/>
      <c r="F28" s="32"/>
      <c r="G28" s="32"/>
      <c r="H28" s="32"/>
      <c r="I28" s="32"/>
      <c r="J28" s="32"/>
      <c r="K28" s="33"/>
    </row>
    <row r="29" spans="4:11">
      <c r="D29" s="69" t="s">
        <v>27</v>
      </c>
      <c r="E29" s="70"/>
      <c r="F29" s="49" t="s">
        <v>58</v>
      </c>
      <c r="G29" s="49"/>
      <c r="H29" s="49"/>
      <c r="I29" s="49"/>
      <c r="J29" s="49"/>
      <c r="K29" s="50"/>
    </row>
    <row r="30" spans="4:11">
      <c r="D30" s="69"/>
      <c r="E30" s="70"/>
      <c r="F30" s="2"/>
      <c r="G30" s="2"/>
      <c r="H30" s="2"/>
      <c r="I30" s="2"/>
      <c r="J30" s="2"/>
      <c r="K30" s="3"/>
    </row>
    <row r="31" spans="4:11">
      <c r="D31" s="67"/>
      <c r="E31" s="68"/>
      <c r="F31" s="5"/>
      <c r="G31" s="5"/>
      <c r="H31" s="5"/>
      <c r="I31" s="5"/>
      <c r="J31" s="5"/>
      <c r="K31" s="6"/>
    </row>
  </sheetData>
  <mergeCells count="41">
    <mergeCell ref="D4:K4"/>
    <mergeCell ref="D5:E5"/>
    <mergeCell ref="F5:K5"/>
    <mergeCell ref="D6:E6"/>
    <mergeCell ref="D7:E7"/>
    <mergeCell ref="F7:K7"/>
    <mergeCell ref="D8:E8"/>
    <mergeCell ref="D9:E9"/>
    <mergeCell ref="F9:K9"/>
    <mergeCell ref="D10:E10"/>
    <mergeCell ref="D11:E11"/>
    <mergeCell ref="F11:K11"/>
    <mergeCell ref="D12:E12"/>
    <mergeCell ref="D13:E13"/>
    <mergeCell ref="F13:K13"/>
    <mergeCell ref="D14:E14"/>
    <mergeCell ref="D15:E15"/>
    <mergeCell ref="F15:K15"/>
    <mergeCell ref="D16:E16"/>
    <mergeCell ref="D17:E17"/>
    <mergeCell ref="F17:K17"/>
    <mergeCell ref="D18:E18"/>
    <mergeCell ref="D19:E19"/>
    <mergeCell ref="F19:K19"/>
    <mergeCell ref="D31:E31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F21:K21"/>
    <mergeCell ref="F23:K23"/>
    <mergeCell ref="F25:K25"/>
    <mergeCell ref="F27:K27"/>
    <mergeCell ref="F29:K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FA2D-3EFE-45EB-9207-C05E4C31937F}">
  <dimension ref="D4:Y35"/>
  <sheetViews>
    <sheetView topLeftCell="D4" workbookViewId="0">
      <selection activeCell="X20" sqref="X20:Y20"/>
    </sheetView>
  </sheetViews>
  <sheetFormatPr defaultRowHeight="15"/>
  <cols>
    <col min="16" max="16" width="15.140625" bestFit="1" customWidth="1"/>
    <col min="19" max="19" width="21.85546875" customWidth="1"/>
    <col min="25" max="25" width="10" bestFit="1" customWidth="1"/>
  </cols>
  <sheetData>
    <row r="4" spans="4:25">
      <c r="D4" s="73" t="s">
        <v>55</v>
      </c>
      <c r="E4" s="56"/>
      <c r="F4" s="56"/>
      <c r="G4" s="56"/>
      <c r="H4" s="56"/>
      <c r="I4" s="56"/>
      <c r="J4" s="56"/>
      <c r="K4" s="74"/>
      <c r="P4" s="73" t="s">
        <v>55</v>
      </c>
      <c r="Q4" s="56"/>
      <c r="R4" s="56"/>
      <c r="S4" s="56"/>
      <c r="T4" s="56"/>
      <c r="U4" s="56"/>
      <c r="V4" s="56"/>
      <c r="W4" s="56"/>
      <c r="X4" s="73" t="s">
        <v>59</v>
      </c>
      <c r="Y4" s="74"/>
    </row>
    <row r="5" spans="4:25">
      <c r="D5" s="75" t="s">
        <v>44</v>
      </c>
      <c r="E5" s="76"/>
      <c r="F5" s="77">
        <f ca="1">'Trade Enrichment(M)'!F5</f>
        <v>45903</v>
      </c>
      <c r="G5" s="77"/>
      <c r="H5" s="77"/>
      <c r="I5" s="77"/>
      <c r="J5" s="77"/>
      <c r="K5" s="78"/>
      <c r="P5" s="75" t="s">
        <v>44</v>
      </c>
      <c r="Q5" s="76"/>
      <c r="R5" s="77">
        <f ca="1">F5</f>
        <v>45903</v>
      </c>
      <c r="S5" s="77"/>
      <c r="T5" s="77"/>
      <c r="U5" s="77"/>
      <c r="V5" s="77"/>
      <c r="W5" s="77"/>
      <c r="X5" s="76" t="str">
        <f ca="1">IF(AND(R5&lt;R15, ISNA(MATCH(R5, 'Static Data Repository'!A34:A50, 0)),R5&lt;='Trade Initiation(F)'!F19), "Yes", "No")</f>
        <v>Yes</v>
      </c>
      <c r="Y5" s="88"/>
    </row>
    <row r="6" spans="4:25">
      <c r="D6" s="69"/>
      <c r="E6" s="70"/>
      <c r="F6" s="32"/>
      <c r="G6" s="32"/>
      <c r="H6" s="32"/>
      <c r="I6" s="32"/>
      <c r="J6" s="32"/>
      <c r="K6" s="33"/>
      <c r="P6" s="69"/>
      <c r="Q6" s="70"/>
      <c r="R6" s="32"/>
      <c r="S6" s="32"/>
      <c r="T6" s="32"/>
      <c r="U6" s="32"/>
      <c r="V6" s="32"/>
      <c r="W6" s="32"/>
      <c r="X6" s="70"/>
      <c r="Y6" s="83"/>
    </row>
    <row r="7" spans="4:25">
      <c r="D7" s="69" t="s">
        <v>45</v>
      </c>
      <c r="E7" s="70"/>
      <c r="F7" s="79">
        <f>'Trade Enrichment(M)'!F7</f>
        <v>0.48125000000000001</v>
      </c>
      <c r="G7" s="79"/>
      <c r="H7" s="79"/>
      <c r="I7" s="79"/>
      <c r="J7" s="79"/>
      <c r="K7" s="80"/>
      <c r="P7" s="69" t="s">
        <v>45</v>
      </c>
      <c r="Q7" s="70"/>
      <c r="R7" s="79">
        <f>F7</f>
        <v>0.48125000000000001</v>
      </c>
      <c r="S7" s="79"/>
      <c r="T7" s="79"/>
      <c r="U7" s="79"/>
      <c r="V7" s="79"/>
      <c r="W7" s="79"/>
      <c r="X7" s="70" t="str">
        <f>IF(AND(F7 &gt;= 'Static Data Repository'!B54, F7 &lt;= 'Static Data Repository'!B55), "Yes", "No")</f>
        <v>Yes</v>
      </c>
      <c r="Y7" s="83"/>
    </row>
    <row r="8" spans="4:25">
      <c r="D8" s="69"/>
      <c r="E8" s="70"/>
      <c r="F8" s="32"/>
      <c r="G8" s="32"/>
      <c r="H8" s="32"/>
      <c r="I8" s="32"/>
      <c r="J8" s="32"/>
      <c r="K8" s="33"/>
      <c r="P8" s="69"/>
      <c r="Q8" s="70"/>
      <c r="R8" s="32"/>
      <c r="S8" s="32"/>
      <c r="T8" s="32"/>
      <c r="U8" s="32"/>
      <c r="V8" s="32"/>
      <c r="W8" s="32"/>
      <c r="X8" s="70"/>
      <c r="Y8" s="83"/>
    </row>
    <row r="9" spans="4:25">
      <c r="D9" s="69" t="s">
        <v>40</v>
      </c>
      <c r="E9" s="70"/>
      <c r="F9" s="49">
        <f>'Trade Enrichment(M)'!F9</f>
        <v>500</v>
      </c>
      <c r="G9" s="49"/>
      <c r="H9" s="49"/>
      <c r="I9" s="49"/>
      <c r="J9" s="49"/>
      <c r="K9" s="50"/>
      <c r="P9" s="69" t="s">
        <v>40</v>
      </c>
      <c r="Q9" s="70"/>
      <c r="R9" s="49">
        <f>F9</f>
        <v>500</v>
      </c>
      <c r="S9" s="49"/>
      <c r="T9" s="49"/>
      <c r="U9" s="49"/>
      <c r="V9" s="49"/>
      <c r="W9" s="49"/>
      <c r="X9" s="70" t="str">
        <f>IF(R9='Trade Initiation(F)'!F13,"Yes","No")</f>
        <v>Yes</v>
      </c>
      <c r="Y9" s="83"/>
    </row>
    <row r="10" spans="4:25">
      <c r="D10" s="69"/>
      <c r="E10" s="70"/>
      <c r="F10" s="32"/>
      <c r="G10" s="32"/>
      <c r="H10" s="32"/>
      <c r="I10" s="32"/>
      <c r="J10" s="32"/>
      <c r="K10" s="33"/>
      <c r="P10" s="69"/>
      <c r="Q10" s="70"/>
      <c r="R10" s="32"/>
      <c r="S10" s="32"/>
      <c r="T10" s="32"/>
      <c r="U10" s="32"/>
      <c r="V10" s="32"/>
      <c r="W10" s="32"/>
      <c r="X10" s="70"/>
      <c r="Y10" s="83"/>
    </row>
    <row r="11" spans="4:25">
      <c r="D11" s="69" t="s">
        <v>51</v>
      </c>
      <c r="E11" s="70"/>
      <c r="F11" s="49" t="str">
        <f>'Trade Enrichment(M)'!F11</f>
        <v>Equity</v>
      </c>
      <c r="G11" s="49"/>
      <c r="H11" s="49"/>
      <c r="I11" s="49"/>
      <c r="J11" s="49"/>
      <c r="K11" s="50"/>
      <c r="P11" s="69" t="s">
        <v>51</v>
      </c>
      <c r="Q11" s="70"/>
      <c r="R11" s="49" t="str">
        <f>F11</f>
        <v>Equity</v>
      </c>
      <c r="S11" s="49"/>
      <c r="T11" s="49"/>
      <c r="U11" s="49"/>
      <c r="V11" s="49"/>
      <c r="W11" s="49"/>
      <c r="X11" s="87" t="str">
        <f>IF('Trade Validation(M)'!R11='Trade Initiation(F)'!F11,"Yes","No")</f>
        <v>Yes</v>
      </c>
      <c r="Y11" s="83"/>
    </row>
    <row r="12" spans="4:25">
      <c r="D12" s="69"/>
      <c r="E12" s="70"/>
      <c r="F12" s="32"/>
      <c r="G12" s="32"/>
      <c r="H12" s="32"/>
      <c r="I12" s="32"/>
      <c r="J12" s="32"/>
      <c r="K12" s="33"/>
      <c r="P12" s="69"/>
      <c r="Q12" s="70"/>
      <c r="R12" s="32"/>
      <c r="S12" s="32"/>
      <c r="T12" s="32"/>
      <c r="U12" s="32"/>
      <c r="V12" s="32"/>
      <c r="W12" s="32"/>
      <c r="X12" s="70"/>
      <c r="Y12" s="83"/>
    </row>
    <row r="13" spans="4:25">
      <c r="D13" s="69" t="s">
        <v>52</v>
      </c>
      <c r="E13" s="70"/>
      <c r="F13" s="51">
        <f>'Trade Enrichment(M)'!F13</f>
        <v>1500</v>
      </c>
      <c r="G13" s="51"/>
      <c r="H13" s="51"/>
      <c r="I13" s="51"/>
      <c r="J13" s="51"/>
      <c r="K13" s="52"/>
      <c r="P13" s="69" t="s">
        <v>52</v>
      </c>
      <c r="Q13" s="70"/>
      <c r="R13" s="51">
        <f>F13</f>
        <v>1500</v>
      </c>
      <c r="S13" s="51"/>
      <c r="T13" s="51"/>
      <c r="U13" s="51"/>
      <c r="V13" s="51"/>
      <c r="W13" s="51"/>
      <c r="X13" s="70" t="str">
        <f>IF(R13='Trade Initiation(F)'!F15,"Yes","No")</f>
        <v>Yes</v>
      </c>
      <c r="Y13" s="83"/>
    </row>
    <row r="14" spans="4:25">
      <c r="D14" s="69"/>
      <c r="E14" s="70"/>
      <c r="F14" s="32"/>
      <c r="G14" s="32"/>
      <c r="H14" s="32"/>
      <c r="I14" s="32"/>
      <c r="J14" s="32"/>
      <c r="K14" s="33"/>
      <c r="P14" s="69"/>
      <c r="Q14" s="70"/>
      <c r="R14" s="32"/>
      <c r="S14" s="32"/>
      <c r="T14" s="32"/>
      <c r="U14" s="32"/>
      <c r="V14" s="32"/>
      <c r="W14" s="32"/>
      <c r="X14" s="70"/>
      <c r="Y14" s="83"/>
    </row>
    <row r="15" spans="4:25">
      <c r="D15" s="69" t="s">
        <v>53</v>
      </c>
      <c r="E15" s="70"/>
      <c r="F15" s="71">
        <f ca="1">F5 + 1</f>
        <v>45904</v>
      </c>
      <c r="G15" s="71"/>
      <c r="H15" s="71"/>
      <c r="I15" s="71"/>
      <c r="J15" s="71"/>
      <c r="K15" s="72"/>
      <c r="P15" s="69" t="s">
        <v>53</v>
      </c>
      <c r="Q15" s="70"/>
      <c r="R15" s="71">
        <f ca="1">F15</f>
        <v>45904</v>
      </c>
      <c r="S15" s="71"/>
      <c r="T15" s="71"/>
      <c r="U15" s="71"/>
      <c r="V15" s="71"/>
      <c r="W15" s="71"/>
      <c r="X15" s="70" t="str">
        <f ca="1">IF(AND(R15&gt;R5,ISNA(MATCH(R15, 'Static Data Repository'!A34:A50, 0)),R15&lt;='Trade Capture(F - M)'!E14),"Yes","No")</f>
        <v>Yes</v>
      </c>
      <c r="Y15" s="83"/>
    </row>
    <row r="16" spans="4:25">
      <c r="D16" s="69"/>
      <c r="E16" s="70"/>
      <c r="F16" s="32"/>
      <c r="G16" s="32"/>
      <c r="H16" s="32"/>
      <c r="I16" s="32"/>
      <c r="J16" s="32"/>
      <c r="K16" s="33"/>
      <c r="P16" s="69"/>
      <c r="Q16" s="70"/>
      <c r="R16" s="32"/>
      <c r="S16" s="32"/>
      <c r="T16" s="32"/>
      <c r="U16" s="32"/>
      <c r="V16" s="32"/>
      <c r="W16" s="32"/>
      <c r="X16" s="70"/>
      <c r="Y16" s="83"/>
    </row>
    <row r="17" spans="4:25">
      <c r="D17" s="69" t="s">
        <v>42</v>
      </c>
      <c r="E17" s="70"/>
      <c r="F17" s="49" t="str">
        <f>'Trade Enrichment(M)'!F17</f>
        <v>Buy</v>
      </c>
      <c r="G17" s="49"/>
      <c r="H17" s="49"/>
      <c r="I17" s="49"/>
      <c r="J17" s="49"/>
      <c r="K17" s="50"/>
      <c r="P17" s="69" t="s">
        <v>42</v>
      </c>
      <c r="Q17" s="70"/>
      <c r="R17" s="49" t="str">
        <f>F17</f>
        <v>Buy</v>
      </c>
      <c r="S17" s="49"/>
      <c r="T17" s="49"/>
      <c r="U17" s="49"/>
      <c r="V17" s="49"/>
      <c r="W17" s="49"/>
      <c r="X17" s="70" t="str">
        <f>IF(R17='Trade Initiation(F)'!F17,"Yes","No")</f>
        <v>Yes</v>
      </c>
      <c r="Y17" s="83"/>
    </row>
    <row r="18" spans="4:25">
      <c r="D18" s="69"/>
      <c r="E18" s="70"/>
      <c r="F18" s="32"/>
      <c r="G18" s="32"/>
      <c r="H18" s="32"/>
      <c r="I18" s="32"/>
      <c r="J18" s="32"/>
      <c r="K18" s="33"/>
      <c r="P18" s="69"/>
      <c r="Q18" s="70"/>
      <c r="R18" s="32"/>
      <c r="S18" s="32"/>
      <c r="T18" s="32"/>
      <c r="U18" s="32"/>
      <c r="V18" s="32"/>
      <c r="W18" s="32"/>
      <c r="X18" s="70"/>
      <c r="Y18" s="83"/>
    </row>
    <row r="19" spans="4:25">
      <c r="D19" s="69" t="s">
        <v>54</v>
      </c>
      <c r="E19" s="70"/>
      <c r="F19" s="49" t="str">
        <f>'Trade Enrichment(M)'!F19</f>
        <v>Stock exchange</v>
      </c>
      <c r="G19" s="49"/>
      <c r="H19" s="49"/>
      <c r="I19" s="49"/>
      <c r="J19" s="49"/>
      <c r="K19" s="50"/>
      <c r="P19" s="69" t="s">
        <v>54</v>
      </c>
      <c r="Q19" s="70"/>
      <c r="R19" s="49" t="str">
        <f>F19</f>
        <v>Stock exchange</v>
      </c>
      <c r="S19" s="49"/>
      <c r="T19" s="49"/>
      <c r="U19" s="49"/>
      <c r="V19" s="49"/>
      <c r="W19" s="49"/>
      <c r="X19" s="70" t="str">
        <f>IF(R19='Trade Execution(F)'!N17,"Yes","No")</f>
        <v>Yes</v>
      </c>
      <c r="Y19" s="83"/>
    </row>
    <row r="20" spans="4:25">
      <c r="D20" s="69"/>
      <c r="E20" s="70"/>
      <c r="F20" s="32"/>
      <c r="G20" s="32"/>
      <c r="H20" s="32"/>
      <c r="I20" s="32"/>
      <c r="J20" s="32"/>
      <c r="K20" s="33"/>
      <c r="P20" s="69"/>
      <c r="Q20" s="70"/>
      <c r="R20" s="32"/>
      <c r="S20" s="32"/>
      <c r="T20" s="32"/>
      <c r="U20" s="32"/>
      <c r="V20" s="32"/>
      <c r="W20" s="32"/>
      <c r="X20" s="70"/>
      <c r="Y20" s="83"/>
    </row>
    <row r="21" spans="4:25">
      <c r="D21" s="69" t="s">
        <v>56</v>
      </c>
      <c r="E21" s="70"/>
      <c r="F21" s="81">
        <f>'Static Data Repository'!B4+'Static Data Repository'!B5+'Static Data Repository'!B6+'Static Data Repository'!B7+'Static Data Repository'!B8</f>
        <v>753200</v>
      </c>
      <c r="G21" s="81"/>
      <c r="H21" s="81"/>
      <c r="I21" s="81"/>
      <c r="J21" s="81"/>
      <c r="K21" s="82"/>
      <c r="P21" s="69" t="s">
        <v>56</v>
      </c>
      <c r="Q21" s="70"/>
      <c r="R21" s="81">
        <f>'Static Data Repository'!B4+'Static Data Repository'!B5+'Static Data Repository'!B6+'Static Data Repository'!B7+'Static Data Repository'!B8</f>
        <v>753200</v>
      </c>
      <c r="S21" s="81"/>
      <c r="T21" s="81"/>
      <c r="U21" s="81"/>
      <c r="V21" s="81"/>
      <c r="W21" s="81"/>
      <c r="X21" s="70"/>
      <c r="Y21" s="83"/>
    </row>
    <row r="22" spans="4:25">
      <c r="D22" s="69"/>
      <c r="E22" s="70"/>
      <c r="F22" s="32"/>
      <c r="G22" s="32"/>
      <c r="H22" s="32"/>
      <c r="I22" s="32"/>
      <c r="J22" s="32"/>
      <c r="K22" s="33"/>
      <c r="P22" s="69"/>
      <c r="Q22" s="70"/>
      <c r="R22" s="32"/>
      <c r="S22" s="32"/>
      <c r="T22" s="32"/>
      <c r="U22" s="32"/>
      <c r="V22" s="32"/>
      <c r="W22" s="32"/>
      <c r="X22" s="70"/>
      <c r="Y22" s="83"/>
    </row>
    <row r="23" spans="4:25">
      <c r="D23" s="69" t="s">
        <v>7</v>
      </c>
      <c r="E23" s="70"/>
      <c r="F23" s="49" t="str">
        <f>_xlfn.CONCAT('Static Data Repository'!B12,"(",'Static Data Repository'!B13,")")</f>
        <v>JP Morgan(12345678)</v>
      </c>
      <c r="G23" s="49"/>
      <c r="H23" s="49"/>
      <c r="I23" s="49"/>
      <c r="J23" s="49"/>
      <c r="K23" s="50"/>
      <c r="P23" s="69" t="s">
        <v>7</v>
      </c>
      <c r="Q23" s="70"/>
      <c r="R23" s="49" t="str">
        <f>_xlfn.CONCAT('Static Data Repository'!B12,"(",'Static Data Repository'!B13,")")</f>
        <v>JP Morgan(12345678)</v>
      </c>
      <c r="S23" s="49"/>
      <c r="T23" s="49"/>
      <c r="U23" s="49"/>
      <c r="V23" s="49"/>
      <c r="W23" s="49"/>
      <c r="X23" s="70"/>
      <c r="Y23" s="83"/>
    </row>
    <row r="24" spans="4:25">
      <c r="D24" s="69"/>
      <c r="E24" s="70"/>
      <c r="F24" s="32"/>
      <c r="G24" s="32"/>
      <c r="H24" s="32"/>
      <c r="I24" s="32"/>
      <c r="J24" s="32"/>
      <c r="K24" s="33"/>
      <c r="P24" s="69"/>
      <c r="Q24" s="70"/>
      <c r="R24" s="32"/>
      <c r="S24" s="32"/>
      <c r="T24" s="32"/>
      <c r="U24" s="32"/>
      <c r="V24" s="32"/>
      <c r="W24" s="32"/>
      <c r="X24" s="70"/>
      <c r="Y24" s="83"/>
    </row>
    <row r="25" spans="4:25">
      <c r="D25" s="69" t="s">
        <v>11</v>
      </c>
      <c r="E25" s="70"/>
      <c r="F25" s="49" t="str">
        <f>_xlfn.CONCAT('Static Data Repository'!B17,", ",'Static Data Repository'!B18,", ",'Static Data Repository'!B19,", ",'Static Data Repository'!B20)</f>
        <v>Tim Cook, Email, English, 2</v>
      </c>
      <c r="G25" s="49"/>
      <c r="H25" s="49"/>
      <c r="I25" s="49"/>
      <c r="J25" s="49"/>
      <c r="K25" s="50"/>
      <c r="P25" s="69" t="s">
        <v>11</v>
      </c>
      <c r="Q25" s="70"/>
      <c r="R25" s="49" t="str">
        <f>_xlfn.CONCAT('Static Data Repository'!B17,", ",'Static Data Repository'!B18,", ",'Static Data Repository'!B19,", ",'Static Data Repository'!B20)</f>
        <v>Tim Cook, Email, English, 2</v>
      </c>
      <c r="S25" s="49"/>
      <c r="T25" s="49"/>
      <c r="U25" s="49"/>
      <c r="V25" s="49"/>
      <c r="W25" s="49"/>
      <c r="X25" s="70"/>
      <c r="Y25" s="83"/>
    </row>
    <row r="26" spans="4:25">
      <c r="D26" s="69"/>
      <c r="E26" s="70"/>
      <c r="F26" s="32"/>
      <c r="G26" s="32"/>
      <c r="H26" s="32"/>
      <c r="I26" s="32"/>
      <c r="J26" s="32"/>
      <c r="K26" s="33"/>
      <c r="P26" s="69"/>
      <c r="Q26" s="70"/>
      <c r="R26" s="32"/>
      <c r="S26" s="32"/>
      <c r="T26" s="32"/>
      <c r="U26" s="32"/>
      <c r="V26" s="32"/>
      <c r="W26" s="32"/>
      <c r="X26" s="70"/>
      <c r="Y26" s="83"/>
    </row>
    <row r="27" spans="4:25">
      <c r="D27" s="69" t="s">
        <v>57</v>
      </c>
      <c r="E27" s="70"/>
      <c r="F27" s="49" t="str">
        <f>_xlfn.CONCAT('Static Data Repository'!B24,", ",'Static Data Repository'!B25,", ",'Static Data Repository'!B26,", ",'Static Data Repository'!B27)</f>
        <v>India, Inr, Local Transfer, 87654321</v>
      </c>
      <c r="G27" s="49"/>
      <c r="H27" s="49"/>
      <c r="I27" s="49"/>
      <c r="J27" s="49"/>
      <c r="K27" s="50"/>
      <c r="P27" s="69" t="s">
        <v>57</v>
      </c>
      <c r="Q27" s="70"/>
      <c r="R27" s="49" t="str">
        <f>_xlfn.CONCAT('Static Data Repository'!B24,", ",'Static Data Repository'!B25,", ",'Static Data Repository'!B26,", ",'Static Data Repository'!B27)</f>
        <v>India, Inr, Local Transfer, 87654321</v>
      </c>
      <c r="S27" s="49"/>
      <c r="T27" s="49"/>
      <c r="U27" s="49"/>
      <c r="V27" s="49"/>
      <c r="W27" s="49"/>
      <c r="X27" s="70"/>
      <c r="Y27" s="83"/>
    </row>
    <row r="28" spans="4:25">
      <c r="D28" s="69"/>
      <c r="E28" s="70"/>
      <c r="F28" s="32"/>
      <c r="G28" s="32"/>
      <c r="H28" s="32"/>
      <c r="I28" s="32"/>
      <c r="J28" s="32"/>
      <c r="K28" s="33"/>
      <c r="P28" s="69"/>
      <c r="Q28" s="70"/>
      <c r="R28" s="32"/>
      <c r="S28" s="32"/>
      <c r="T28" s="32"/>
      <c r="U28" s="32"/>
      <c r="V28" s="32"/>
      <c r="W28" s="32"/>
      <c r="X28" s="70"/>
      <c r="Y28" s="83"/>
    </row>
    <row r="29" spans="4:25">
      <c r="D29" s="69" t="s">
        <v>27</v>
      </c>
      <c r="E29" s="70"/>
      <c r="F29" s="49" t="s">
        <v>58</v>
      </c>
      <c r="G29" s="49"/>
      <c r="H29" s="49"/>
      <c r="I29" s="49"/>
      <c r="J29" s="49"/>
      <c r="K29" s="50"/>
      <c r="P29" s="69" t="s">
        <v>27</v>
      </c>
      <c r="Q29" s="70"/>
      <c r="R29" s="49" t="s">
        <v>58</v>
      </c>
      <c r="S29" s="49"/>
      <c r="T29" s="49"/>
      <c r="U29" s="49"/>
      <c r="V29" s="49"/>
      <c r="W29" s="49"/>
      <c r="X29" s="70"/>
      <c r="Y29" s="83"/>
    </row>
    <row r="30" spans="4:25">
      <c r="D30" s="69"/>
      <c r="E30" s="70"/>
      <c r="F30" s="2"/>
      <c r="G30" s="2"/>
      <c r="H30" s="2"/>
      <c r="I30" s="2"/>
      <c r="J30" s="2"/>
      <c r="K30" s="3"/>
      <c r="P30" s="69"/>
      <c r="Q30" s="70"/>
      <c r="R30" s="2"/>
      <c r="S30" s="2"/>
      <c r="T30" s="2"/>
      <c r="U30" s="2"/>
      <c r="V30" s="2"/>
      <c r="W30" s="2"/>
      <c r="X30" s="70"/>
      <c r="Y30" s="83"/>
    </row>
    <row r="31" spans="4:25">
      <c r="D31" s="67"/>
      <c r="E31" s="68"/>
      <c r="F31" s="5"/>
      <c r="G31" s="5"/>
      <c r="H31" s="5"/>
      <c r="I31" s="5"/>
      <c r="J31" s="5"/>
      <c r="K31" s="6"/>
      <c r="P31" s="67"/>
      <c r="Q31" s="68"/>
      <c r="R31" s="5"/>
      <c r="S31" s="5"/>
      <c r="T31" s="5"/>
      <c r="U31" s="5"/>
      <c r="V31" s="5"/>
      <c r="W31" s="5"/>
      <c r="X31" s="68"/>
      <c r="Y31" s="84"/>
    </row>
    <row r="35" spans="16:22" ht="51">
      <c r="P35" s="85" t="s">
        <v>60</v>
      </c>
      <c r="Q35" s="86"/>
      <c r="R35" s="86"/>
      <c r="S35" s="31" t="str">
        <f ca="1">IF(AND(X5="Yes",X7="Yes",X9="Yes",X11="Yes",X13="Yes",X15="Yes",X17="Yes",X19="Yes"),"Validated","Not Validated")</f>
        <v>Validated</v>
      </c>
      <c r="T35" s="30"/>
      <c r="U35" s="30"/>
      <c r="V35" s="30"/>
    </row>
  </sheetData>
  <mergeCells count="111">
    <mergeCell ref="D8:E8"/>
    <mergeCell ref="D9:E9"/>
    <mergeCell ref="F9:K9"/>
    <mergeCell ref="D10:E10"/>
    <mergeCell ref="D11:E11"/>
    <mergeCell ref="F11:K11"/>
    <mergeCell ref="D4:K4"/>
    <mergeCell ref="D5:E5"/>
    <mergeCell ref="F5:K5"/>
    <mergeCell ref="D6:E6"/>
    <mergeCell ref="D7:E7"/>
    <mergeCell ref="F7:K7"/>
    <mergeCell ref="F17:K17"/>
    <mergeCell ref="D18:E18"/>
    <mergeCell ref="D19:E19"/>
    <mergeCell ref="F19:K19"/>
    <mergeCell ref="D12:E12"/>
    <mergeCell ref="D13:E13"/>
    <mergeCell ref="F13:K13"/>
    <mergeCell ref="D14:E14"/>
    <mergeCell ref="D15:E15"/>
    <mergeCell ref="F15:K15"/>
    <mergeCell ref="D28:E28"/>
    <mergeCell ref="D29:E29"/>
    <mergeCell ref="F29:K29"/>
    <mergeCell ref="D30:E30"/>
    <mergeCell ref="D31:E31"/>
    <mergeCell ref="P4:W4"/>
    <mergeCell ref="P5:Q5"/>
    <mergeCell ref="R5:W5"/>
    <mergeCell ref="P6:Q6"/>
    <mergeCell ref="P7:Q7"/>
    <mergeCell ref="D24:E24"/>
    <mergeCell ref="D25:E25"/>
    <mergeCell ref="F25:K25"/>
    <mergeCell ref="D26:E26"/>
    <mergeCell ref="D27:E27"/>
    <mergeCell ref="F27:K27"/>
    <mergeCell ref="D20:E20"/>
    <mergeCell ref="D21:E21"/>
    <mergeCell ref="F21:K21"/>
    <mergeCell ref="D22:E22"/>
    <mergeCell ref="D23:E23"/>
    <mergeCell ref="F23:K23"/>
    <mergeCell ref="D16:E16"/>
    <mergeCell ref="D17:E17"/>
    <mergeCell ref="P14:Q14"/>
    <mergeCell ref="P15:Q15"/>
    <mergeCell ref="R15:W15"/>
    <mergeCell ref="R7:W7"/>
    <mergeCell ref="P8:Q8"/>
    <mergeCell ref="P9:Q9"/>
    <mergeCell ref="R9:W9"/>
    <mergeCell ref="P10:Q10"/>
    <mergeCell ref="P11:Q11"/>
    <mergeCell ref="R11:W11"/>
    <mergeCell ref="X4:Y4"/>
    <mergeCell ref="X5:Y5"/>
    <mergeCell ref="X6:Y6"/>
    <mergeCell ref="X7:Y7"/>
    <mergeCell ref="X8:Y8"/>
    <mergeCell ref="P24:Q24"/>
    <mergeCell ref="P25:Q25"/>
    <mergeCell ref="R25:W25"/>
    <mergeCell ref="P26:Q26"/>
    <mergeCell ref="P20:Q20"/>
    <mergeCell ref="P21:Q21"/>
    <mergeCell ref="R21:W21"/>
    <mergeCell ref="P22:Q22"/>
    <mergeCell ref="P23:Q23"/>
    <mergeCell ref="R23:W23"/>
    <mergeCell ref="P16:Q16"/>
    <mergeCell ref="P17:Q17"/>
    <mergeCell ref="R17:W17"/>
    <mergeCell ref="P18:Q18"/>
    <mergeCell ref="P19:Q19"/>
    <mergeCell ref="R19:W19"/>
    <mergeCell ref="P12:Q12"/>
    <mergeCell ref="P13:Q13"/>
    <mergeCell ref="R13:W13"/>
    <mergeCell ref="X15:Y15"/>
    <mergeCell ref="X16:Y16"/>
    <mergeCell ref="X17:Y17"/>
    <mergeCell ref="X18:Y18"/>
    <mergeCell ref="X19:Y19"/>
    <mergeCell ref="X20:Y20"/>
    <mergeCell ref="X9:Y9"/>
    <mergeCell ref="X10:Y10"/>
    <mergeCell ref="X11:Y11"/>
    <mergeCell ref="X12:Y12"/>
    <mergeCell ref="X13:Y13"/>
    <mergeCell ref="X14:Y14"/>
    <mergeCell ref="X27:Y27"/>
    <mergeCell ref="X28:Y28"/>
    <mergeCell ref="X29:Y29"/>
    <mergeCell ref="X30:Y30"/>
    <mergeCell ref="X31:Y31"/>
    <mergeCell ref="P35:R35"/>
    <mergeCell ref="X21:Y21"/>
    <mergeCell ref="X22:Y22"/>
    <mergeCell ref="X23:Y23"/>
    <mergeCell ref="X24:Y24"/>
    <mergeCell ref="X25:Y25"/>
    <mergeCell ref="X26:Y26"/>
    <mergeCell ref="P28:Q28"/>
    <mergeCell ref="P29:Q29"/>
    <mergeCell ref="R29:W29"/>
    <mergeCell ref="P30:Q30"/>
    <mergeCell ref="P31:Q31"/>
    <mergeCell ref="P27:Q27"/>
    <mergeCell ref="R27:W27"/>
  </mergeCells>
  <conditionalFormatting sqref="X1:Y1048576">
    <cfRule type="containsText" dxfId="1" priority="2" operator="containsText" text="Yes">
      <formula>NOT(ISERROR(SEARCH("Yes",X1)))</formula>
    </cfRule>
  </conditionalFormatting>
  <conditionalFormatting sqref="X1:Y1048576">
    <cfRule type="containsText" dxfId="0" priority="1" operator="containsText" text="No">
      <formula>NOT(ISERROR(SEARCH("No",X1)))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AF2D-C27F-4381-A169-B57D1115BB45}">
  <dimension ref="B1:V31"/>
  <sheetViews>
    <sheetView topLeftCell="A3" workbookViewId="0">
      <selection activeCell="O31" sqref="O31"/>
    </sheetView>
  </sheetViews>
  <sheetFormatPr defaultRowHeight="15"/>
  <cols>
    <col min="2" max="2" width="11.85546875" bestFit="1" customWidth="1"/>
    <col min="10" max="10" width="12.5703125" bestFit="1" customWidth="1"/>
    <col min="15" max="15" width="12.28515625" bestFit="1" customWidth="1"/>
  </cols>
  <sheetData>
    <row r="1" spans="2:22">
      <c r="I1" s="102" t="s">
        <v>61</v>
      </c>
      <c r="J1" s="103"/>
      <c r="K1" s="103"/>
      <c r="L1" s="103"/>
      <c r="M1" s="103"/>
      <c r="N1" s="103"/>
    </row>
    <row r="2" spans="2:22">
      <c r="I2" s="103"/>
      <c r="J2" s="103"/>
      <c r="K2" s="103"/>
      <c r="L2" s="103"/>
      <c r="M2" s="103"/>
      <c r="N2" s="103"/>
    </row>
    <row r="5" spans="2:22" ht="18.75">
      <c r="B5" s="93" t="s">
        <v>62</v>
      </c>
      <c r="C5" s="94"/>
      <c r="D5" s="94"/>
      <c r="E5" s="94"/>
      <c r="F5" s="94"/>
      <c r="G5" s="94"/>
      <c r="H5" s="95"/>
      <c r="O5" s="93" t="s">
        <v>63</v>
      </c>
      <c r="P5" s="94"/>
      <c r="Q5" s="94"/>
      <c r="R5" s="94"/>
      <c r="S5" s="94"/>
      <c r="T5" s="94"/>
      <c r="U5" s="94"/>
      <c r="V5" s="95"/>
    </row>
    <row r="6" spans="2:22">
      <c r="B6" s="34"/>
      <c r="C6" s="34"/>
      <c r="D6" s="34"/>
      <c r="E6" s="34"/>
      <c r="F6" s="34"/>
      <c r="G6" s="34"/>
      <c r="H6" s="34"/>
      <c r="O6" s="34"/>
      <c r="P6" s="34"/>
      <c r="Q6" s="34"/>
      <c r="R6" s="34"/>
      <c r="S6" s="34"/>
      <c r="T6" s="34"/>
      <c r="U6" s="34"/>
      <c r="V6" s="34"/>
    </row>
    <row r="7" spans="2:22">
      <c r="B7" s="73" t="s">
        <v>32</v>
      </c>
      <c r="C7" s="56"/>
      <c r="D7" s="56"/>
      <c r="E7" s="56"/>
      <c r="F7" s="56"/>
      <c r="G7" s="56"/>
      <c r="H7" s="74"/>
      <c r="O7" s="73" t="s">
        <v>50</v>
      </c>
      <c r="P7" s="56"/>
      <c r="Q7" s="56"/>
      <c r="R7" s="56"/>
      <c r="S7" s="56"/>
      <c r="T7" s="56"/>
      <c r="U7" s="56"/>
      <c r="V7" s="74"/>
    </row>
    <row r="8" spans="2:22">
      <c r="B8" s="10"/>
      <c r="C8" s="11"/>
      <c r="D8" s="11"/>
      <c r="E8" s="11"/>
      <c r="F8" s="11"/>
      <c r="G8" s="11"/>
      <c r="H8" s="12"/>
      <c r="O8" s="75" t="s">
        <v>44</v>
      </c>
      <c r="P8" s="76"/>
      <c r="Q8" s="77">
        <f ca="1">'Trade Capture(F - M)'!E4</f>
        <v>45903</v>
      </c>
      <c r="R8" s="77"/>
      <c r="S8" s="77"/>
      <c r="T8" s="77"/>
      <c r="U8" s="77"/>
      <c r="V8" s="78"/>
    </row>
    <row r="9" spans="2:22">
      <c r="B9" s="7" t="s">
        <v>33</v>
      </c>
      <c r="C9" s="2"/>
      <c r="D9" s="49" t="str">
        <f>'Trade Initiation(F)'!F5</f>
        <v>Apple</v>
      </c>
      <c r="E9" s="49"/>
      <c r="F9" s="49"/>
      <c r="G9" s="49"/>
      <c r="H9" s="50"/>
      <c r="O9" s="69"/>
      <c r="P9" s="70"/>
      <c r="Q9" s="2"/>
      <c r="R9" s="2"/>
      <c r="S9" s="2"/>
      <c r="T9" s="2"/>
      <c r="U9" s="2"/>
      <c r="V9" s="3"/>
    </row>
    <row r="10" spans="2:22">
      <c r="B10" s="1"/>
      <c r="C10" s="2"/>
      <c r="D10" s="2"/>
      <c r="E10" s="2"/>
      <c r="F10" s="2"/>
      <c r="G10" s="2"/>
      <c r="H10" s="3"/>
      <c r="O10" s="69" t="s">
        <v>45</v>
      </c>
      <c r="P10" s="70"/>
      <c r="Q10" s="79">
        <f>'Trade Capture(F - M)'!E6</f>
        <v>0.48125000000000001</v>
      </c>
      <c r="R10" s="79"/>
      <c r="S10" s="79"/>
      <c r="T10" s="79"/>
      <c r="U10" s="79"/>
      <c r="V10" s="80"/>
    </row>
    <row r="11" spans="2:22">
      <c r="B11" s="9" t="s">
        <v>35</v>
      </c>
      <c r="C11" s="2"/>
      <c r="D11" s="49">
        <f>'Trade Initiation(F)'!F7</f>
        <v>1001</v>
      </c>
      <c r="E11" s="49"/>
      <c r="F11" s="49"/>
      <c r="G11" s="49"/>
      <c r="H11" s="50"/>
      <c r="O11" s="69"/>
      <c r="P11" s="70"/>
      <c r="Q11" s="2"/>
      <c r="R11" s="2"/>
      <c r="S11" s="2"/>
      <c r="T11" s="2"/>
      <c r="U11" s="2"/>
      <c r="V11" s="3"/>
    </row>
    <row r="12" spans="2:22">
      <c r="B12" s="9"/>
      <c r="C12" s="2"/>
      <c r="D12" s="2"/>
      <c r="E12" s="2"/>
      <c r="F12" s="2"/>
      <c r="G12" s="2"/>
      <c r="H12" s="3"/>
      <c r="O12" s="69" t="s">
        <v>40</v>
      </c>
      <c r="P12" s="70"/>
      <c r="Q12" s="49">
        <f>'Trade Capture(F - M)'!E8</f>
        <v>500</v>
      </c>
      <c r="R12" s="49"/>
      <c r="S12" s="49"/>
      <c r="T12" s="49"/>
      <c r="U12" s="49"/>
      <c r="V12" s="50"/>
    </row>
    <row r="13" spans="2:22">
      <c r="B13" s="8" t="s">
        <v>36</v>
      </c>
      <c r="C13" s="2"/>
      <c r="D13" s="49" t="str">
        <f>'Trade Initiation(F)'!F9</f>
        <v>Reliance</v>
      </c>
      <c r="E13" s="49"/>
      <c r="F13" s="49"/>
      <c r="G13" s="49"/>
      <c r="H13" s="50"/>
      <c r="O13" s="69"/>
      <c r="P13" s="70"/>
      <c r="Q13" s="2"/>
      <c r="R13" s="2"/>
      <c r="S13" s="2"/>
      <c r="T13" s="2"/>
      <c r="U13" s="2"/>
      <c r="V13" s="3"/>
    </row>
    <row r="14" spans="2:22">
      <c r="B14" s="9"/>
      <c r="C14" s="2"/>
      <c r="D14" s="2"/>
      <c r="E14" s="2"/>
      <c r="F14" s="2"/>
      <c r="G14" s="2"/>
      <c r="H14" s="3"/>
      <c r="O14" s="69" t="s">
        <v>51</v>
      </c>
      <c r="P14" s="70"/>
      <c r="Q14" s="49" t="str">
        <f>'Trade Capture(F - M)'!E10</f>
        <v>Equity</v>
      </c>
      <c r="R14" s="49"/>
      <c r="S14" s="49"/>
      <c r="T14" s="49"/>
      <c r="U14" s="49"/>
      <c r="V14" s="50"/>
    </row>
    <row r="15" spans="2:22">
      <c r="B15" s="9" t="s">
        <v>38</v>
      </c>
      <c r="C15" s="2"/>
      <c r="D15" s="49" t="str">
        <f>'Trade Initiation(F)'!F11</f>
        <v>Equity</v>
      </c>
      <c r="E15" s="49"/>
      <c r="F15" s="49"/>
      <c r="G15" s="49"/>
      <c r="H15" s="50"/>
      <c r="O15" s="69"/>
      <c r="P15" s="70"/>
      <c r="Q15" s="2"/>
      <c r="R15" s="2"/>
      <c r="S15" s="2"/>
      <c r="T15" s="2"/>
      <c r="U15" s="2"/>
      <c r="V15" s="3"/>
    </row>
    <row r="16" spans="2:22">
      <c r="B16" s="9"/>
      <c r="C16" s="2"/>
      <c r="D16" s="2"/>
      <c r="E16" s="2"/>
      <c r="F16" s="2"/>
      <c r="G16" s="2"/>
      <c r="H16" s="3"/>
      <c r="O16" s="69" t="s">
        <v>52</v>
      </c>
      <c r="P16" s="70"/>
      <c r="Q16" s="51">
        <f>'Trade Capture(F - M)'!E12</f>
        <v>1500</v>
      </c>
      <c r="R16" s="51"/>
      <c r="S16" s="51"/>
      <c r="T16" s="51"/>
      <c r="U16" s="51"/>
      <c r="V16" s="52"/>
    </row>
    <row r="17" spans="2:22">
      <c r="B17" s="9" t="s">
        <v>40</v>
      </c>
      <c r="C17" s="2"/>
      <c r="D17" s="49">
        <f>'Trade Initiation(F)'!F13</f>
        <v>500</v>
      </c>
      <c r="E17" s="49"/>
      <c r="F17" s="49"/>
      <c r="G17" s="49"/>
      <c r="H17" s="50"/>
      <c r="O17" s="69"/>
      <c r="P17" s="70"/>
      <c r="Q17" s="2"/>
      <c r="R17" s="2"/>
      <c r="S17" s="2"/>
      <c r="T17" s="2"/>
      <c r="U17" s="2"/>
      <c r="V17" s="3"/>
    </row>
    <row r="18" spans="2:22">
      <c r="B18" s="9"/>
      <c r="C18" s="2"/>
      <c r="D18" s="2"/>
      <c r="E18" s="2"/>
      <c r="F18" s="2"/>
      <c r="G18" s="2"/>
      <c r="H18" s="3"/>
      <c r="O18" s="69" t="s">
        <v>53</v>
      </c>
      <c r="P18" s="70"/>
      <c r="Q18" s="71">
        <f ca="1">Q8 + 1</f>
        <v>45904</v>
      </c>
      <c r="R18" s="71"/>
      <c r="S18" s="71"/>
      <c r="T18" s="71"/>
      <c r="U18" s="71"/>
      <c r="V18" s="72"/>
    </row>
    <row r="19" spans="2:22">
      <c r="B19" s="9" t="s">
        <v>41</v>
      </c>
      <c r="C19" s="2"/>
      <c r="D19" s="51">
        <f>'Trade Initiation(F)'!F15</f>
        <v>1500</v>
      </c>
      <c r="E19" s="51"/>
      <c r="F19" s="51"/>
      <c r="G19" s="51"/>
      <c r="H19" s="52"/>
      <c r="O19" s="69"/>
      <c r="P19" s="70"/>
      <c r="Q19" s="2"/>
      <c r="R19" s="2"/>
      <c r="S19" s="2"/>
      <c r="T19" s="2"/>
      <c r="U19" s="2"/>
      <c r="V19" s="3"/>
    </row>
    <row r="20" spans="2:22">
      <c r="B20" s="9"/>
      <c r="C20" s="2"/>
      <c r="D20" s="2"/>
      <c r="E20" s="2"/>
      <c r="F20" s="2"/>
      <c r="G20" s="2"/>
      <c r="H20" s="3"/>
      <c r="O20" s="69" t="s">
        <v>42</v>
      </c>
      <c r="P20" s="70"/>
      <c r="Q20" s="49" t="str">
        <f>'Trade Capture(F - M)'!E16</f>
        <v>Buy</v>
      </c>
      <c r="R20" s="49"/>
      <c r="S20" s="49"/>
      <c r="T20" s="49"/>
      <c r="U20" s="49"/>
      <c r="V20" s="50"/>
    </row>
    <row r="21" spans="2:22">
      <c r="B21" s="9" t="s">
        <v>42</v>
      </c>
      <c r="C21" s="2"/>
      <c r="D21" s="49" t="str">
        <f>'Trade Initiation(F)'!F17</f>
        <v>Buy</v>
      </c>
      <c r="E21" s="49"/>
      <c r="F21" s="49"/>
      <c r="G21" s="49"/>
      <c r="H21" s="50"/>
      <c r="O21" s="69"/>
      <c r="P21" s="70"/>
      <c r="Q21" s="2"/>
      <c r="R21" s="2"/>
      <c r="S21" s="2"/>
      <c r="T21" s="2"/>
      <c r="U21" s="2"/>
      <c r="V21" s="3"/>
    </row>
    <row r="22" spans="2:22">
      <c r="B22" s="1"/>
      <c r="C22" s="2"/>
      <c r="D22" s="2"/>
      <c r="E22" s="2"/>
      <c r="F22" s="2"/>
      <c r="G22" s="2"/>
      <c r="H22" s="3"/>
      <c r="O22" s="69" t="s">
        <v>54</v>
      </c>
      <c r="P22" s="70"/>
      <c r="Q22" s="49" t="str">
        <f>'Trade Capture(F - M)'!E18</f>
        <v>Stock exchange</v>
      </c>
      <c r="R22" s="49"/>
      <c r="S22" s="49"/>
      <c r="T22" s="49"/>
      <c r="U22" s="49"/>
      <c r="V22" s="50"/>
    </row>
    <row r="23" spans="2:22">
      <c r="B23" s="39" t="s">
        <v>44</v>
      </c>
      <c r="C23" s="40"/>
      <c r="D23" s="91">
        <f ca="1">'Trade Initiation(F)'!F19</f>
        <v>45903</v>
      </c>
      <c r="E23" s="91"/>
      <c r="F23" s="91"/>
      <c r="G23" s="91"/>
      <c r="H23" s="92"/>
      <c r="O23" s="67"/>
      <c r="P23" s="68"/>
      <c r="Q23" s="5"/>
      <c r="R23" s="5"/>
      <c r="S23" s="5"/>
      <c r="T23" s="5"/>
      <c r="U23" s="5"/>
      <c r="V23" s="6"/>
    </row>
    <row r="24" spans="2:22">
      <c r="B24" s="39"/>
      <c r="C24" s="40"/>
      <c r="D24" s="38"/>
      <c r="E24" s="38"/>
      <c r="F24" s="38"/>
      <c r="G24" s="38"/>
      <c r="H24" s="41"/>
    </row>
    <row r="25" spans="2:22">
      <c r="B25" s="42" t="s">
        <v>45</v>
      </c>
      <c r="C25" s="43"/>
      <c r="D25" s="89">
        <f>'Trade Initiation(F)'!F21</f>
        <v>0.48125000000000001</v>
      </c>
      <c r="E25" s="89"/>
      <c r="F25" s="89"/>
      <c r="G25" s="89"/>
      <c r="H25" s="90"/>
    </row>
    <row r="30" spans="2:22">
      <c r="G30" s="96" t="s">
        <v>64</v>
      </c>
      <c r="H30" s="97"/>
      <c r="I30" s="97"/>
      <c r="J30" s="36"/>
      <c r="K30" s="36"/>
      <c r="L30" s="97" t="str">
        <f ca="1">IF(AND(D15=Q14,Q12=D17,D19=Q16,Q20=D21,Q8=D23,Q10=D25),"YES","NO")</f>
        <v>YES</v>
      </c>
      <c r="M30" s="97"/>
      <c r="N30" s="100"/>
    </row>
    <row r="31" spans="2:22">
      <c r="G31" s="98"/>
      <c r="H31" s="99"/>
      <c r="I31" s="99"/>
      <c r="J31" s="37"/>
      <c r="K31" s="37"/>
      <c r="L31" s="99"/>
      <c r="M31" s="99"/>
      <c r="N31" s="101"/>
    </row>
  </sheetData>
  <mergeCells count="40">
    <mergeCell ref="I1:N2"/>
    <mergeCell ref="O7:V7"/>
    <mergeCell ref="O8:P8"/>
    <mergeCell ref="Q8:V8"/>
    <mergeCell ref="O9:P9"/>
    <mergeCell ref="O10:P10"/>
    <mergeCell ref="Q10:V10"/>
    <mergeCell ref="O18:P18"/>
    <mergeCell ref="Q18:V18"/>
    <mergeCell ref="O11:P11"/>
    <mergeCell ref="O12:P12"/>
    <mergeCell ref="Q12:V12"/>
    <mergeCell ref="O13:P13"/>
    <mergeCell ref="O14:P14"/>
    <mergeCell ref="Q14:V14"/>
    <mergeCell ref="G30:I31"/>
    <mergeCell ref="L30:N31"/>
    <mergeCell ref="D9:H9"/>
    <mergeCell ref="D11:H11"/>
    <mergeCell ref="D13:H13"/>
    <mergeCell ref="D15:H15"/>
    <mergeCell ref="D17:H17"/>
    <mergeCell ref="D19:H19"/>
    <mergeCell ref="D21:H21"/>
    <mergeCell ref="D25:H25"/>
    <mergeCell ref="D23:H23"/>
    <mergeCell ref="B5:H5"/>
    <mergeCell ref="B7:H7"/>
    <mergeCell ref="O23:P23"/>
    <mergeCell ref="O5:V5"/>
    <mergeCell ref="O19:P19"/>
    <mergeCell ref="O20:P20"/>
    <mergeCell ref="Q20:V20"/>
    <mergeCell ref="O21:P21"/>
    <mergeCell ref="O22:P22"/>
    <mergeCell ref="Q22:V22"/>
    <mergeCell ref="O15:P15"/>
    <mergeCell ref="O16:P16"/>
    <mergeCell ref="Q16:V16"/>
    <mergeCell ref="O17:P1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72D2-7D54-40C8-AFAB-21954CCD5E03}">
  <dimension ref="A2:F16"/>
  <sheetViews>
    <sheetView workbookViewId="0">
      <selection activeCell="F18" sqref="F18"/>
    </sheetView>
  </sheetViews>
  <sheetFormatPr defaultRowHeight="15"/>
  <cols>
    <col min="1" max="1" width="12.140625" bestFit="1" customWidth="1"/>
  </cols>
  <sheetData>
    <row r="2" spans="1:6" ht="15.75">
      <c r="A2" s="104" t="s">
        <v>65</v>
      </c>
      <c r="B2" s="105"/>
      <c r="C2" s="105"/>
      <c r="D2" s="105"/>
      <c r="E2" s="105"/>
      <c r="F2" s="106"/>
    </row>
    <row r="3" spans="1:6">
      <c r="A3" s="1"/>
      <c r="B3" s="2"/>
      <c r="C3" s="2"/>
      <c r="D3" s="2"/>
      <c r="E3" s="2"/>
      <c r="F3" s="3"/>
    </row>
    <row r="4" spans="1:6">
      <c r="A4" s="9" t="s">
        <v>66</v>
      </c>
      <c r="B4" s="2"/>
      <c r="C4" s="49" t="str" cm="1">
        <f t="array" ref="C4">(INDEX(_xlfn.TEXTSPLIT('Trade Validation(M)'!R25, ","), 1))</f>
        <v>Tim Cook</v>
      </c>
      <c r="D4" s="49"/>
      <c r="E4" s="49"/>
      <c r="F4" s="50"/>
    </row>
    <row r="5" spans="1:6">
      <c r="A5" s="1"/>
      <c r="B5" s="2"/>
      <c r="C5" s="2"/>
      <c r="D5" s="2"/>
      <c r="E5" s="2"/>
      <c r="F5" s="3"/>
    </row>
    <row r="6" spans="1:6">
      <c r="A6" s="9" t="s">
        <v>16</v>
      </c>
      <c r="B6" s="2"/>
      <c r="C6" s="49" t="str" cm="1">
        <f t="array" ref="C6">(INDEX(_xlfn.TEXTSPLIT('Trade Validation(M)'!R25, ","), 3))</f>
        <v xml:space="preserve"> English</v>
      </c>
      <c r="D6" s="49"/>
      <c r="E6" s="49"/>
      <c r="F6" s="50"/>
    </row>
    <row r="7" spans="1:6">
      <c r="A7" s="9"/>
      <c r="B7" s="2"/>
      <c r="C7" s="2"/>
      <c r="D7" s="2"/>
      <c r="E7" s="2"/>
      <c r="F7" s="3"/>
    </row>
    <row r="8" spans="1:6">
      <c r="A8" s="9" t="s">
        <v>14</v>
      </c>
      <c r="B8" s="2"/>
      <c r="C8" s="49" t="str" cm="1">
        <f t="array" ref="C8">(INDEX(_xlfn.TEXTSPLIT('Trade Validation(M)'!R25, ","), 2))</f>
        <v xml:space="preserve"> Email</v>
      </c>
      <c r="D8" s="49"/>
      <c r="E8" s="49"/>
      <c r="F8" s="50"/>
    </row>
    <row r="9" spans="1:6">
      <c r="A9" s="9"/>
      <c r="B9" s="2"/>
      <c r="C9" s="2"/>
      <c r="D9" s="2"/>
      <c r="E9" s="2"/>
      <c r="F9" s="3"/>
    </row>
    <row r="10" spans="1:6">
      <c r="A10" s="9" t="s">
        <v>67</v>
      </c>
      <c r="B10" s="2"/>
      <c r="C10" s="49" t="str" cm="1">
        <f t="array" ref="C10">(INDEX(_xlfn.TEXTSPLIT('Trade Validation(M)'!R25, ","), 4))</f>
        <v xml:space="preserve"> 2</v>
      </c>
      <c r="D10" s="49"/>
      <c r="E10" s="49"/>
      <c r="F10" s="50"/>
    </row>
    <row r="11" spans="1:6">
      <c r="A11" s="1"/>
      <c r="B11" s="2"/>
      <c r="C11" s="2"/>
      <c r="D11" s="2"/>
      <c r="E11" s="2"/>
      <c r="F11" s="3"/>
    </row>
    <row r="12" spans="1:6">
      <c r="A12" s="4"/>
      <c r="B12" s="5"/>
      <c r="C12" s="5"/>
      <c r="D12" s="5"/>
      <c r="E12" s="5"/>
      <c r="F12" s="6"/>
    </row>
    <row r="13" spans="1:6">
      <c r="A13" s="16"/>
      <c r="B13" s="16"/>
      <c r="C13" s="16"/>
      <c r="D13" s="16"/>
      <c r="E13" s="16"/>
      <c r="F13" s="16"/>
    </row>
    <row r="14" spans="1:6">
      <c r="A14" s="16"/>
      <c r="B14" s="16"/>
      <c r="C14" s="16"/>
      <c r="D14" s="16"/>
      <c r="E14" s="16"/>
      <c r="F14" s="16"/>
    </row>
    <row r="15" spans="1:6">
      <c r="A15" s="16"/>
      <c r="B15" s="16"/>
      <c r="C15" s="16"/>
      <c r="D15" s="16"/>
      <c r="E15" s="16"/>
      <c r="F15" s="16"/>
    </row>
    <row r="16" spans="1:6">
      <c r="A16" s="16"/>
      <c r="B16" s="16"/>
      <c r="C16" s="16"/>
      <c r="D16" s="16"/>
      <c r="E16" s="16"/>
      <c r="F16" s="16"/>
    </row>
  </sheetData>
  <mergeCells count="5">
    <mergeCell ref="A2:F2"/>
    <mergeCell ref="C4:F4"/>
    <mergeCell ref="C8:F8"/>
    <mergeCell ref="C6:F6"/>
    <mergeCell ref="C10:F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CB58-384F-4C75-9BE5-068FBCB21F98}">
  <dimension ref="B3:K19"/>
  <sheetViews>
    <sheetView workbookViewId="0">
      <selection activeCell="D28" sqref="D28"/>
    </sheetView>
  </sheetViews>
  <sheetFormatPr defaultRowHeight="15"/>
  <cols>
    <col min="2" max="2" width="14.5703125" customWidth="1"/>
    <col min="3" max="3" width="18.85546875" customWidth="1"/>
    <col min="4" max="4" width="21.85546875" customWidth="1"/>
  </cols>
  <sheetData>
    <row r="3" spans="2:11">
      <c r="B3" s="107" t="s">
        <v>68</v>
      </c>
      <c r="C3" s="108"/>
      <c r="D3" s="109"/>
    </row>
    <row r="4" spans="2:11">
      <c r="B4" s="35"/>
      <c r="C4" s="35"/>
      <c r="D4" s="35"/>
    </row>
    <row r="5" spans="2:11">
      <c r="B5" s="44" t="s">
        <v>69</v>
      </c>
      <c r="C5" s="44" t="s">
        <v>70</v>
      </c>
      <c r="D5" s="45" t="s">
        <v>71</v>
      </c>
    </row>
    <row r="6" spans="2:11">
      <c r="B6" s="1"/>
      <c r="C6" s="1"/>
      <c r="D6" s="46"/>
    </row>
    <row r="7" spans="2:11">
      <c r="B7" s="4" t="s">
        <v>9</v>
      </c>
      <c r="C7" s="4" t="s">
        <v>43</v>
      </c>
      <c r="D7" s="47">
        <v>-753200</v>
      </c>
    </row>
    <row r="16" spans="2:11">
      <c r="B16" s="34"/>
      <c r="C16" s="34"/>
      <c r="H16" s="34"/>
      <c r="I16" s="34"/>
      <c r="J16" s="34"/>
      <c r="K16" s="34"/>
    </row>
    <row r="17" spans="2:11">
      <c r="B17" s="110" t="s">
        <v>72</v>
      </c>
      <c r="C17" s="110"/>
      <c r="H17" s="111" t="s">
        <v>73</v>
      </c>
      <c r="I17" s="112"/>
      <c r="J17" s="112"/>
      <c r="K17" s="112"/>
    </row>
    <row r="18" spans="2:11">
      <c r="B18" s="110"/>
      <c r="C18" s="110"/>
      <c r="H18" s="112"/>
      <c r="I18" s="112"/>
      <c r="J18" s="112"/>
      <c r="K18" s="112"/>
    </row>
    <row r="19" spans="2:11">
      <c r="B19" s="34"/>
      <c r="C19" s="34"/>
      <c r="H19" s="34"/>
      <c r="I19" s="34"/>
      <c r="J19" s="34"/>
      <c r="K19" s="34"/>
    </row>
  </sheetData>
  <mergeCells count="3">
    <mergeCell ref="B3:D3"/>
    <mergeCell ref="B17:C18"/>
    <mergeCell ref="H17:K1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16F0-0460-426F-A779-F285675E817E}">
  <dimension ref="B1:V31"/>
  <sheetViews>
    <sheetView topLeftCell="A4" workbookViewId="0">
      <selection activeCell="D15" sqref="D15:H15"/>
    </sheetView>
  </sheetViews>
  <sheetFormatPr defaultRowHeight="15"/>
  <sheetData>
    <row r="1" spans="2:22">
      <c r="I1" s="102" t="s">
        <v>74</v>
      </c>
      <c r="J1" s="103"/>
      <c r="K1" s="103"/>
      <c r="L1" s="103"/>
      <c r="M1" s="103"/>
      <c r="N1" s="103"/>
    </row>
    <row r="2" spans="2:22">
      <c r="I2" s="103"/>
      <c r="J2" s="103"/>
      <c r="K2" s="103"/>
      <c r="L2" s="103"/>
      <c r="M2" s="103"/>
      <c r="N2" s="103"/>
    </row>
    <row r="5" spans="2:22" ht="18.75">
      <c r="B5" s="93" t="s">
        <v>62</v>
      </c>
      <c r="C5" s="94"/>
      <c r="D5" s="94"/>
      <c r="E5" s="94"/>
      <c r="F5" s="94"/>
      <c r="G5" s="94"/>
      <c r="H5" s="95"/>
      <c r="O5" s="93" t="s">
        <v>63</v>
      </c>
      <c r="P5" s="94"/>
      <c r="Q5" s="94"/>
      <c r="R5" s="94"/>
      <c r="S5" s="94"/>
      <c r="T5" s="94"/>
      <c r="U5" s="94"/>
      <c r="V5" s="95"/>
    </row>
    <row r="6" spans="2:22">
      <c r="B6" s="34"/>
      <c r="C6" s="34"/>
      <c r="D6" s="34"/>
      <c r="E6" s="34"/>
      <c r="F6" s="34"/>
      <c r="G6" s="34"/>
      <c r="H6" s="34"/>
      <c r="O6" s="34"/>
      <c r="P6" s="34"/>
      <c r="Q6" s="34"/>
      <c r="R6" s="34"/>
      <c r="S6" s="34"/>
      <c r="T6" s="34"/>
      <c r="U6" s="34"/>
      <c r="V6" s="34"/>
    </row>
    <row r="7" spans="2:22">
      <c r="B7" s="73" t="s">
        <v>32</v>
      </c>
      <c r="C7" s="56"/>
      <c r="D7" s="56"/>
      <c r="E7" s="56"/>
      <c r="F7" s="56"/>
      <c r="G7" s="56"/>
      <c r="H7" s="74"/>
      <c r="O7" s="73" t="s">
        <v>50</v>
      </c>
      <c r="P7" s="56"/>
      <c r="Q7" s="56"/>
      <c r="R7" s="56"/>
      <c r="S7" s="56"/>
      <c r="T7" s="56"/>
      <c r="U7" s="56"/>
      <c r="V7" s="74"/>
    </row>
    <row r="8" spans="2:22">
      <c r="B8" s="10"/>
      <c r="C8" s="11"/>
      <c r="D8" s="11"/>
      <c r="E8" s="11"/>
      <c r="F8" s="11"/>
      <c r="G8" s="11"/>
      <c r="H8" s="12"/>
      <c r="O8" s="75" t="s">
        <v>44</v>
      </c>
      <c r="P8" s="76"/>
      <c r="Q8" s="77">
        <f ca="1">'Trade Capture(F - M)'!E4</f>
        <v>45903</v>
      </c>
      <c r="R8" s="77"/>
      <c r="S8" s="77"/>
      <c r="T8" s="77"/>
      <c r="U8" s="77"/>
      <c r="V8" s="78"/>
    </row>
    <row r="9" spans="2:22">
      <c r="B9" s="7" t="s">
        <v>33</v>
      </c>
      <c r="C9" s="2"/>
      <c r="D9" s="49" t="str">
        <f>'Trade Initiation(F)'!F5</f>
        <v>Apple</v>
      </c>
      <c r="E9" s="49"/>
      <c r="F9" s="49"/>
      <c r="G9" s="49"/>
      <c r="H9" s="50"/>
      <c r="O9" s="69"/>
      <c r="P9" s="70"/>
      <c r="Q9" s="2"/>
      <c r="R9" s="2"/>
      <c r="S9" s="2"/>
      <c r="T9" s="2"/>
      <c r="U9" s="2"/>
      <c r="V9" s="3"/>
    </row>
    <row r="10" spans="2:22">
      <c r="B10" s="1"/>
      <c r="C10" s="2"/>
      <c r="D10" s="2"/>
      <c r="E10" s="2"/>
      <c r="F10" s="2"/>
      <c r="G10" s="2"/>
      <c r="H10" s="3"/>
      <c r="O10" s="69" t="s">
        <v>45</v>
      </c>
      <c r="P10" s="70"/>
      <c r="Q10" s="79">
        <f>'Trade Capture(F - M)'!E6</f>
        <v>0.48125000000000001</v>
      </c>
      <c r="R10" s="79"/>
      <c r="S10" s="79"/>
      <c r="T10" s="79"/>
      <c r="U10" s="79"/>
      <c r="V10" s="80"/>
    </row>
    <row r="11" spans="2:22">
      <c r="B11" s="9" t="s">
        <v>35</v>
      </c>
      <c r="C11" s="2"/>
      <c r="D11" s="49">
        <f>'Trade Initiation(F)'!F7</f>
        <v>1001</v>
      </c>
      <c r="E11" s="49"/>
      <c r="F11" s="49"/>
      <c r="G11" s="49"/>
      <c r="H11" s="50"/>
      <c r="O11" s="69"/>
      <c r="P11" s="70"/>
      <c r="Q11" s="2"/>
      <c r="R11" s="2"/>
      <c r="S11" s="2"/>
      <c r="T11" s="2"/>
      <c r="U11" s="2"/>
      <c r="V11" s="3"/>
    </row>
    <row r="12" spans="2:22">
      <c r="B12" s="9"/>
      <c r="C12" s="2"/>
      <c r="D12" s="2"/>
      <c r="E12" s="2"/>
      <c r="F12" s="2"/>
      <c r="G12" s="2"/>
      <c r="H12" s="3"/>
      <c r="O12" s="69" t="s">
        <v>40</v>
      </c>
      <c r="P12" s="70"/>
      <c r="Q12" s="49">
        <f>'Trade Capture(F - M)'!E8</f>
        <v>500</v>
      </c>
      <c r="R12" s="49"/>
      <c r="S12" s="49"/>
      <c r="T12" s="49"/>
      <c r="U12" s="49"/>
      <c r="V12" s="50"/>
    </row>
    <row r="13" spans="2:22">
      <c r="B13" s="8" t="s">
        <v>36</v>
      </c>
      <c r="C13" s="2"/>
      <c r="D13" s="49" t="str">
        <f>'Trade Initiation(F)'!F9</f>
        <v>Reliance</v>
      </c>
      <c r="E13" s="49"/>
      <c r="F13" s="49"/>
      <c r="G13" s="49"/>
      <c r="H13" s="50"/>
      <c r="O13" s="69"/>
      <c r="P13" s="70"/>
      <c r="Q13" s="2"/>
      <c r="R13" s="2"/>
      <c r="S13" s="2"/>
      <c r="T13" s="2"/>
      <c r="U13" s="2"/>
      <c r="V13" s="3"/>
    </row>
    <row r="14" spans="2:22">
      <c r="B14" s="9"/>
      <c r="C14" s="2"/>
      <c r="D14" s="2"/>
      <c r="E14" s="2"/>
      <c r="F14" s="2"/>
      <c r="G14" s="2"/>
      <c r="H14" s="3"/>
      <c r="O14" s="69" t="s">
        <v>51</v>
      </c>
      <c r="P14" s="70"/>
      <c r="Q14" s="49" t="str">
        <f>'Trade Capture(F - M)'!E10</f>
        <v>Equity</v>
      </c>
      <c r="R14" s="49"/>
      <c r="S14" s="49"/>
      <c r="T14" s="49"/>
      <c r="U14" s="49"/>
      <c r="V14" s="50"/>
    </row>
    <row r="15" spans="2:22">
      <c r="B15" s="9" t="s">
        <v>38</v>
      </c>
      <c r="C15" s="2"/>
      <c r="D15" s="49" t="str">
        <f>'Trade Initiation(F)'!F11</f>
        <v>Equity</v>
      </c>
      <c r="E15" s="49"/>
      <c r="F15" s="49"/>
      <c r="G15" s="49"/>
      <c r="H15" s="50"/>
      <c r="O15" s="69"/>
      <c r="P15" s="70"/>
      <c r="Q15" s="2"/>
      <c r="R15" s="2"/>
      <c r="S15" s="2"/>
      <c r="T15" s="2"/>
      <c r="U15" s="2"/>
      <c r="V15" s="3"/>
    </row>
    <row r="16" spans="2:22">
      <c r="B16" s="9"/>
      <c r="C16" s="2"/>
      <c r="D16" s="2"/>
      <c r="E16" s="2"/>
      <c r="F16" s="2"/>
      <c r="G16" s="2"/>
      <c r="H16" s="3"/>
      <c r="O16" s="69" t="s">
        <v>52</v>
      </c>
      <c r="P16" s="70"/>
      <c r="Q16" s="51">
        <f>'Trade Capture(F - M)'!E12</f>
        <v>1500</v>
      </c>
      <c r="R16" s="51"/>
      <c r="S16" s="51"/>
      <c r="T16" s="51"/>
      <c r="U16" s="51"/>
      <c r="V16" s="52"/>
    </row>
    <row r="17" spans="2:22">
      <c r="B17" s="9" t="s">
        <v>40</v>
      </c>
      <c r="C17" s="2"/>
      <c r="D17" s="49">
        <f>'Trade Initiation(F)'!F13</f>
        <v>500</v>
      </c>
      <c r="E17" s="49"/>
      <c r="F17" s="49"/>
      <c r="G17" s="49"/>
      <c r="H17" s="50"/>
      <c r="O17" s="69"/>
      <c r="P17" s="70"/>
      <c r="Q17" s="2"/>
      <c r="R17" s="2"/>
      <c r="S17" s="2"/>
      <c r="T17" s="2"/>
      <c r="U17" s="2"/>
      <c r="V17" s="3"/>
    </row>
    <row r="18" spans="2:22">
      <c r="B18" s="9"/>
      <c r="C18" s="2"/>
      <c r="D18" s="2"/>
      <c r="E18" s="2"/>
      <c r="F18" s="2"/>
      <c r="G18" s="2"/>
      <c r="H18" s="3"/>
      <c r="O18" s="69" t="s">
        <v>53</v>
      </c>
      <c r="P18" s="70"/>
      <c r="Q18" s="71">
        <f ca="1">Q8 + 1</f>
        <v>45904</v>
      </c>
      <c r="R18" s="71"/>
      <c r="S18" s="71"/>
      <c r="T18" s="71"/>
      <c r="U18" s="71"/>
      <c r="V18" s="72"/>
    </row>
    <row r="19" spans="2:22">
      <c r="B19" s="9" t="s">
        <v>41</v>
      </c>
      <c r="C19" s="2"/>
      <c r="D19" s="51">
        <f>'Trade Initiation(F)'!F15</f>
        <v>1500</v>
      </c>
      <c r="E19" s="51"/>
      <c r="F19" s="51"/>
      <c r="G19" s="51"/>
      <c r="H19" s="52"/>
      <c r="O19" s="69"/>
      <c r="P19" s="70"/>
      <c r="Q19" s="2"/>
      <c r="R19" s="2"/>
      <c r="S19" s="2"/>
      <c r="T19" s="2"/>
      <c r="U19" s="2"/>
      <c r="V19" s="3"/>
    </row>
    <row r="20" spans="2:22">
      <c r="B20" s="9"/>
      <c r="C20" s="2"/>
      <c r="D20" s="2"/>
      <c r="E20" s="2"/>
      <c r="F20" s="2"/>
      <c r="G20" s="2"/>
      <c r="H20" s="3"/>
      <c r="O20" s="69" t="s">
        <v>42</v>
      </c>
      <c r="P20" s="70"/>
      <c r="Q20" s="49" t="str">
        <f>'Trade Capture(F - M)'!E16</f>
        <v>Buy</v>
      </c>
      <c r="R20" s="49"/>
      <c r="S20" s="49"/>
      <c r="T20" s="49"/>
      <c r="U20" s="49"/>
      <c r="V20" s="50"/>
    </row>
    <row r="21" spans="2:22">
      <c r="B21" s="9" t="s">
        <v>42</v>
      </c>
      <c r="C21" s="2"/>
      <c r="D21" s="49" t="str">
        <f>'Trade Initiation(F)'!F17</f>
        <v>Buy</v>
      </c>
      <c r="E21" s="49"/>
      <c r="F21" s="49"/>
      <c r="G21" s="49"/>
      <c r="H21" s="50"/>
      <c r="O21" s="69"/>
      <c r="P21" s="70"/>
      <c r="Q21" s="2"/>
      <c r="R21" s="2"/>
      <c r="S21" s="2"/>
      <c r="T21" s="2"/>
      <c r="U21" s="2"/>
      <c r="V21" s="3"/>
    </row>
    <row r="22" spans="2:22">
      <c r="B22" s="1"/>
      <c r="C22" s="2"/>
      <c r="D22" s="2"/>
      <c r="E22" s="2"/>
      <c r="F22" s="2"/>
      <c r="G22" s="2"/>
      <c r="H22" s="3"/>
      <c r="O22" s="69" t="s">
        <v>54</v>
      </c>
      <c r="P22" s="70"/>
      <c r="Q22" s="49" t="str">
        <f>'Trade Capture(F - M)'!E18</f>
        <v>Stock exchange</v>
      </c>
      <c r="R22" s="49"/>
      <c r="S22" s="49"/>
      <c r="T22" s="49"/>
      <c r="U22" s="49"/>
      <c r="V22" s="50"/>
    </row>
    <row r="23" spans="2:22">
      <c r="B23" s="39" t="s">
        <v>44</v>
      </c>
      <c r="C23" s="40"/>
      <c r="D23" s="91">
        <f ca="1">'Trade Initiation(F)'!F19</f>
        <v>45903</v>
      </c>
      <c r="E23" s="91"/>
      <c r="F23" s="91"/>
      <c r="G23" s="91"/>
      <c r="H23" s="92"/>
      <c r="O23" s="67"/>
      <c r="P23" s="68"/>
      <c r="Q23" s="5"/>
      <c r="R23" s="5"/>
      <c r="S23" s="5"/>
      <c r="T23" s="5"/>
      <c r="U23" s="5"/>
      <c r="V23" s="6"/>
    </row>
    <row r="24" spans="2:22">
      <c r="B24" s="39"/>
      <c r="C24" s="40"/>
      <c r="D24" s="38"/>
      <c r="E24" s="38"/>
      <c r="F24" s="38"/>
      <c r="G24" s="38"/>
      <c r="H24" s="41"/>
    </row>
    <row r="25" spans="2:22">
      <c r="B25" s="42" t="s">
        <v>45</v>
      </c>
      <c r="C25" s="43"/>
      <c r="D25" s="89">
        <f>'Trade Initiation(F)'!F21</f>
        <v>0.48125000000000001</v>
      </c>
      <c r="E25" s="89"/>
      <c r="F25" s="89"/>
      <c r="G25" s="89"/>
      <c r="H25" s="90"/>
    </row>
    <row r="30" spans="2:22">
      <c r="G30" s="96" t="s">
        <v>75</v>
      </c>
      <c r="H30" s="97"/>
      <c r="I30" s="97"/>
      <c r="J30" s="36"/>
      <c r="K30" s="36"/>
      <c r="L30" s="97" t="str">
        <f ca="1">IF(AND(D15=Q14,Q12=D17,D19=Q16,Q20=D21,Q8=D23,Q10=D25),"NO","YES")</f>
        <v>NO</v>
      </c>
      <c r="M30" s="97"/>
      <c r="N30" s="100"/>
    </row>
    <row r="31" spans="2:22">
      <c r="G31" s="98"/>
      <c r="H31" s="99"/>
      <c r="I31" s="99"/>
      <c r="J31" s="37"/>
      <c r="K31" s="37"/>
      <c r="L31" s="99"/>
      <c r="M31" s="99"/>
      <c r="N31" s="101"/>
    </row>
  </sheetData>
  <mergeCells count="40">
    <mergeCell ref="O10:P10"/>
    <mergeCell ref="Q10:V10"/>
    <mergeCell ref="O8:P8"/>
    <mergeCell ref="Q8:V8"/>
    <mergeCell ref="D21:H21"/>
    <mergeCell ref="O21:P21"/>
    <mergeCell ref="O22:P22"/>
    <mergeCell ref="Q22:V22"/>
    <mergeCell ref="O20:P20"/>
    <mergeCell ref="Q20:V20"/>
    <mergeCell ref="D15:H15"/>
    <mergeCell ref="O15:P15"/>
    <mergeCell ref="O16:P16"/>
    <mergeCell ref="Q16:V16"/>
    <mergeCell ref="O14:P14"/>
    <mergeCell ref="Q14:V14"/>
    <mergeCell ref="D9:H9"/>
    <mergeCell ref="O9:P9"/>
    <mergeCell ref="I1:N2"/>
    <mergeCell ref="B5:H5"/>
    <mergeCell ref="O5:V5"/>
    <mergeCell ref="B7:H7"/>
    <mergeCell ref="O7:V7"/>
    <mergeCell ref="D11:H11"/>
    <mergeCell ref="O11:P11"/>
    <mergeCell ref="O12:P12"/>
    <mergeCell ref="Q12:V12"/>
    <mergeCell ref="D13:H13"/>
    <mergeCell ref="O13:P13"/>
    <mergeCell ref="D17:H17"/>
    <mergeCell ref="O17:P17"/>
    <mergeCell ref="O18:P18"/>
    <mergeCell ref="Q18:V18"/>
    <mergeCell ref="D19:H19"/>
    <mergeCell ref="O19:P19"/>
    <mergeCell ref="D23:H23"/>
    <mergeCell ref="O23:P23"/>
    <mergeCell ref="D25:H25"/>
    <mergeCell ref="G30:I31"/>
    <mergeCell ref="L30:N3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7668-5EF9-4DA7-93FC-1F7BC08F8CD6}">
  <dimension ref="B3:F15"/>
  <sheetViews>
    <sheetView tabSelected="1" workbookViewId="0">
      <selection activeCell="B6" sqref="B6"/>
    </sheetView>
  </sheetViews>
  <sheetFormatPr defaultRowHeight="15"/>
  <cols>
    <col min="2" max="2" width="14.5703125" bestFit="1" customWidth="1"/>
  </cols>
  <sheetData>
    <row r="3" spans="2:6" ht="15.75">
      <c r="B3" s="104" t="s">
        <v>76</v>
      </c>
      <c r="C3" s="105"/>
      <c r="D3" s="105"/>
      <c r="E3" s="105"/>
      <c r="F3" s="106"/>
    </row>
    <row r="4" spans="2:6">
      <c r="B4" s="9"/>
      <c r="C4" s="2"/>
      <c r="D4" s="2"/>
      <c r="E4" s="2"/>
      <c r="F4" s="3"/>
    </row>
    <row r="5" spans="2:6">
      <c r="B5" s="9" t="s">
        <v>77</v>
      </c>
      <c r="C5" s="2"/>
      <c r="D5" s="49" t="str">
        <f>'Trade Reconcilitaion(B)'!D9</f>
        <v>Apple</v>
      </c>
      <c r="E5" s="49"/>
      <c r="F5" s="50"/>
    </row>
    <row r="6" spans="2:6">
      <c r="B6" s="9"/>
      <c r="C6" s="2"/>
      <c r="D6" s="70"/>
      <c r="E6" s="70"/>
      <c r="F6" s="83"/>
    </row>
    <row r="7" spans="2:6">
      <c r="B7" s="9" t="s">
        <v>78</v>
      </c>
      <c r="C7" s="2"/>
      <c r="D7" s="49" t="str">
        <f>'Trade Reconcilitaion(B)'!D13</f>
        <v>Reliance</v>
      </c>
      <c r="E7" s="49"/>
      <c r="F7" s="50"/>
    </row>
    <row r="8" spans="2:6">
      <c r="B8" s="9"/>
      <c r="C8" s="2"/>
      <c r="D8" s="70"/>
      <c r="E8" s="70"/>
      <c r="F8" s="83"/>
    </row>
    <row r="9" spans="2:6">
      <c r="B9" s="9" t="s">
        <v>38</v>
      </c>
      <c r="C9" s="2"/>
      <c r="D9" s="49" t="str">
        <f>'Trade Reconcilitaion(B)'!D15</f>
        <v>Equity</v>
      </c>
      <c r="E9" s="49"/>
      <c r="F9" s="50"/>
    </row>
    <row r="10" spans="2:6">
      <c r="B10" s="9"/>
      <c r="C10" s="2"/>
      <c r="D10" s="70"/>
      <c r="E10" s="70"/>
      <c r="F10" s="83"/>
    </row>
    <row r="11" spans="2:6">
      <c r="B11" s="9" t="s">
        <v>79</v>
      </c>
      <c r="C11" s="2"/>
      <c r="D11" s="49">
        <f>'Trade Reconcilitaion(B)'!D17</f>
        <v>500</v>
      </c>
      <c r="E11" s="49"/>
      <c r="F11" s="50"/>
    </row>
    <row r="12" spans="2:6">
      <c r="B12" s="9"/>
      <c r="C12" s="2"/>
      <c r="D12" s="70"/>
      <c r="E12" s="70"/>
      <c r="F12" s="83"/>
    </row>
    <row r="13" spans="2:6">
      <c r="B13" s="9" t="s">
        <v>52</v>
      </c>
      <c r="C13" s="2"/>
      <c r="D13" s="49">
        <f>'Trade Reconcilitaion(B)'!D19</f>
        <v>1500</v>
      </c>
      <c r="E13" s="49"/>
      <c r="F13" s="50"/>
    </row>
    <row r="14" spans="2:6">
      <c r="B14" s="9"/>
      <c r="C14" s="2"/>
      <c r="D14" s="70"/>
      <c r="E14" s="70"/>
      <c r="F14" s="83"/>
    </row>
    <row r="15" spans="2:6">
      <c r="B15" s="113" t="s">
        <v>42</v>
      </c>
      <c r="C15" s="5"/>
      <c r="D15" s="114" t="str">
        <f>'Trade Reconcilitaion(B)'!D21</f>
        <v>Buy</v>
      </c>
      <c r="E15" s="114"/>
      <c r="F15" s="115"/>
    </row>
  </sheetData>
  <mergeCells count="12">
    <mergeCell ref="D12:F12"/>
    <mergeCell ref="D13:F13"/>
    <mergeCell ref="D14:F14"/>
    <mergeCell ref="D15:F15"/>
    <mergeCell ref="D9:F9"/>
    <mergeCell ref="D10:F10"/>
    <mergeCell ref="B3:F3"/>
    <mergeCell ref="D5:F5"/>
    <mergeCell ref="D6:F6"/>
    <mergeCell ref="D7:F7"/>
    <mergeCell ref="D8:F8"/>
    <mergeCell ref="D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2025-09-01T14:51:16Z</dcterms:created>
  <dcterms:modified xsi:type="dcterms:W3CDTF">2025-09-02T18:45:18Z</dcterms:modified>
  <cp:category/>
  <cp:contentStatus/>
</cp:coreProperties>
</file>