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\亚非学院\4 курс\диплом\Bourses\Math\v2\Fun with correlation\"/>
    </mc:Choice>
  </mc:AlternateContent>
  <xr:revisionPtr revIDLastSave="0" documentId="13_ncr:1_{D3C9CD5A-57BF-4193-B39B-DF184FAFA9DF}" xr6:coauthVersionLast="46" xr6:coauthVersionMax="46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Current ratio" sheetId="5" r:id="rId1"/>
    <sheet name="Cur R anova" sheetId="11" r:id="rId2"/>
    <sheet name="Cash Ratio" sheetId="6" r:id="rId3"/>
    <sheet name="Cash R anova" sheetId="13" r:id="rId4"/>
    <sheet name="Return on Investment" sheetId="7" r:id="rId5"/>
    <sheet name="ROI anova" sheetId="14" r:id="rId6"/>
    <sheet name="Gross profit margin" sheetId="8" r:id="rId7"/>
    <sheet name="GPM anova" sheetId="15" r:id="rId8"/>
    <sheet name="Debt to equity ratio" sheetId="9" r:id="rId9"/>
    <sheet name="DTE anova" sheetId="16" r:id="rId10"/>
  </sheets>
  <externalReferences>
    <externalReference r:id="rId11"/>
  </externalReferences>
  <calcPr calcId="191028"/>
</workbook>
</file>

<file path=xl/calcChain.xml><?xml version="1.0" encoding="utf-8"?>
<calcChain xmlns="http://schemas.openxmlformats.org/spreadsheetml/2006/main">
  <c r="AF9" i="9" l="1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8" i="9"/>
  <c r="AD10" i="9"/>
  <c r="AD11" i="9"/>
  <c r="AD12" i="9"/>
  <c r="AD13" i="9"/>
  <c r="AD14" i="9" s="1"/>
  <c r="AD15" i="9" s="1"/>
  <c r="AD16" i="9" s="1"/>
  <c r="AD17" i="9" s="1"/>
  <c r="AD18" i="9" s="1"/>
  <c r="AD19" i="9" s="1"/>
  <c r="AD20" i="9" s="1"/>
  <c r="AD21" i="9" s="1"/>
  <c r="AD22" i="9" s="1"/>
  <c r="AD23" i="9" s="1"/>
  <c r="AD24" i="9" s="1"/>
  <c r="AD25" i="9" s="1"/>
  <c r="AD26" i="9" s="1"/>
  <c r="AD27" i="9" s="1"/>
  <c r="AD28" i="9" s="1"/>
  <c r="AD29" i="9" s="1"/>
  <c r="AD30" i="9" s="1"/>
  <c r="AD31" i="9" s="1"/>
  <c r="AD32" i="9" s="1"/>
  <c r="AD33" i="9" s="1"/>
  <c r="AD34" i="9" s="1"/>
  <c r="AD35" i="9" s="1"/>
  <c r="AD9" i="9"/>
  <c r="AE5" i="9"/>
  <c r="AE4" i="9"/>
  <c r="AF3" i="9"/>
  <c r="AE3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8" i="9"/>
  <c r="Y10" i="9"/>
  <c r="Y11" i="9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9" i="9"/>
  <c r="Z5" i="9"/>
  <c r="Z4" i="9"/>
  <c r="AA3" i="9"/>
  <c r="Z3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8" i="9"/>
  <c r="T10" i="9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9" i="9"/>
  <c r="U5" i="9"/>
  <c r="U4" i="9"/>
  <c r="V3" i="9"/>
  <c r="U3" i="9"/>
  <c r="Q3" i="9"/>
  <c r="R3" i="9"/>
  <c r="P3" i="9"/>
  <c r="L4" i="9"/>
  <c r="M4" i="9"/>
  <c r="L5" i="9"/>
  <c r="M5" i="9"/>
  <c r="L6" i="9"/>
  <c r="M6" i="9"/>
  <c r="L7" i="9"/>
  <c r="M7" i="9"/>
  <c r="L8" i="9"/>
  <c r="M8" i="9"/>
  <c r="L9" i="9"/>
  <c r="M9" i="9"/>
  <c r="K9" i="9"/>
  <c r="K6" i="9"/>
  <c r="K7" i="9"/>
  <c r="K8" i="9"/>
  <c r="K5" i="9"/>
  <c r="K4" i="9"/>
  <c r="L12" i="9"/>
  <c r="L11" i="9" s="1" a="1"/>
  <c r="L11" i="9" s="1"/>
  <c r="M12" i="9"/>
  <c r="M11" i="9" s="1" a="1"/>
  <c r="M11" i="9" s="1"/>
  <c r="L13" i="9"/>
  <c r="M13" i="9"/>
  <c r="L14" i="9"/>
  <c r="M14" i="9"/>
  <c r="L15" i="9" a="1"/>
  <c r="L15" i="9" s="1"/>
  <c r="M15" i="9" a="1"/>
  <c r="M15" i="9" s="1"/>
  <c r="L16" i="9"/>
  <c r="M16" i="9"/>
  <c r="K16" i="9"/>
  <c r="K15" i="9" a="1"/>
  <c r="K15" i="9" s="1"/>
  <c r="K14" i="9"/>
  <c r="K13" i="9"/>
  <c r="K12" i="9"/>
  <c r="K11" i="9" s="1" a="1"/>
  <c r="K11" i="9" s="1"/>
  <c r="L3" i="9"/>
  <c r="M3" i="9"/>
  <c r="K3" i="9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3" i="9"/>
  <c r="G12" i="9" s="1"/>
  <c r="H13" i="9"/>
  <c r="H12" i="9" s="1"/>
  <c r="G14" i="9"/>
  <c r="H14" i="9"/>
  <c r="G15" i="9"/>
  <c r="H15" i="9"/>
  <c r="G16" i="9"/>
  <c r="H16" i="9"/>
  <c r="G17" i="9"/>
  <c r="H17" i="9"/>
  <c r="G18" i="9"/>
  <c r="H18" i="9"/>
  <c r="G19" i="9"/>
  <c r="H19" i="9"/>
  <c r="F19" i="9"/>
  <c r="F18" i="9"/>
  <c r="F17" i="9"/>
  <c r="F16" i="9"/>
  <c r="F15" i="9"/>
  <c r="F14" i="9"/>
  <c r="F13" i="9"/>
  <c r="F11" i="9"/>
  <c r="F10" i="9"/>
  <c r="F9" i="9"/>
  <c r="F8" i="9"/>
  <c r="F7" i="9"/>
  <c r="F6" i="9"/>
  <c r="F5" i="9"/>
  <c r="F4" i="9"/>
  <c r="G3" i="9"/>
  <c r="H3" i="9"/>
  <c r="F3" i="9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8" i="8"/>
  <c r="AD10" i="8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32" i="8" s="1"/>
  <c r="AD33" i="8" s="1"/>
  <c r="AD34" i="8" s="1"/>
  <c r="AD35" i="8" s="1"/>
  <c r="AD9" i="8"/>
  <c r="AE5" i="8"/>
  <c r="AE4" i="8"/>
  <c r="AF3" i="8"/>
  <c r="AE3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8" i="8"/>
  <c r="Y10" i="8"/>
  <c r="Y11" i="8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9" i="8"/>
  <c r="Z5" i="8"/>
  <c r="Z4" i="8"/>
  <c r="AA3" i="8"/>
  <c r="Z3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8" i="8"/>
  <c r="T10" i="8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9" i="8"/>
  <c r="U5" i="8"/>
  <c r="U4" i="8"/>
  <c r="V3" i="8"/>
  <c r="U3" i="8"/>
  <c r="Q3" i="8"/>
  <c r="R3" i="8"/>
  <c r="P3" i="8"/>
  <c r="L4" i="8"/>
  <c r="M4" i="8"/>
  <c r="L5" i="8"/>
  <c r="M5" i="8"/>
  <c r="L6" i="8"/>
  <c r="M6" i="8"/>
  <c r="L7" i="8"/>
  <c r="M7" i="8"/>
  <c r="L8" i="8"/>
  <c r="M8" i="8"/>
  <c r="L9" i="8"/>
  <c r="M9" i="8"/>
  <c r="K9" i="8"/>
  <c r="K6" i="8"/>
  <c r="K7" i="8"/>
  <c r="K8" i="8"/>
  <c r="K5" i="8"/>
  <c r="K4" i="8"/>
  <c r="L12" i="8"/>
  <c r="L11" i="8" s="1" a="1"/>
  <c r="L11" i="8" s="1"/>
  <c r="M12" i="8"/>
  <c r="M11" i="8" s="1" a="1"/>
  <c r="M11" i="8" s="1"/>
  <c r="L13" i="8"/>
  <c r="M13" i="8"/>
  <c r="L14" i="8"/>
  <c r="M14" i="8"/>
  <c r="L15" i="8" a="1"/>
  <c r="L15" i="8" s="1"/>
  <c r="M15" i="8" a="1"/>
  <c r="M15" i="8" s="1"/>
  <c r="L16" i="8"/>
  <c r="M16" i="8"/>
  <c r="K16" i="8"/>
  <c r="K15" i="8" a="1"/>
  <c r="K15" i="8" s="1"/>
  <c r="K14" i="8"/>
  <c r="K13" i="8"/>
  <c r="K12" i="8"/>
  <c r="K11" i="8" a="1"/>
  <c r="K11" i="8" s="1"/>
  <c r="L3" i="8"/>
  <c r="M3" i="8"/>
  <c r="K3" i="8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3" i="8"/>
  <c r="G12" i="8" s="1"/>
  <c r="H13" i="8"/>
  <c r="H12" i="8" s="1"/>
  <c r="G14" i="8"/>
  <c r="H14" i="8"/>
  <c r="G15" i="8"/>
  <c r="H15" i="8"/>
  <c r="G16" i="8"/>
  <c r="H16" i="8"/>
  <c r="G17" i="8"/>
  <c r="H17" i="8"/>
  <c r="G18" i="8"/>
  <c r="H18" i="8"/>
  <c r="G19" i="8"/>
  <c r="H19" i="8"/>
  <c r="F19" i="8"/>
  <c r="F18" i="8"/>
  <c r="F17" i="8"/>
  <c r="F16" i="8"/>
  <c r="F15" i="8"/>
  <c r="F14" i="8"/>
  <c r="F13" i="8"/>
  <c r="F11" i="8"/>
  <c r="F10" i="8"/>
  <c r="F9" i="8"/>
  <c r="F8" i="8"/>
  <c r="F7" i="8"/>
  <c r="F6" i="8"/>
  <c r="F5" i="8"/>
  <c r="F4" i="8"/>
  <c r="G3" i="8"/>
  <c r="H3" i="8"/>
  <c r="F3" i="8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8" i="7"/>
  <c r="AD10" i="7"/>
  <c r="AD11" i="7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9" i="7"/>
  <c r="AE5" i="7"/>
  <c r="AE4" i="7"/>
  <c r="AF3" i="7"/>
  <c r="AE3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8" i="7"/>
  <c r="Y10" i="7"/>
  <c r="Y11" i="7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9" i="7"/>
  <c r="Z5" i="7"/>
  <c r="Z4" i="7"/>
  <c r="AA3" i="7"/>
  <c r="Z3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8" i="7"/>
  <c r="T10" i="7"/>
  <c r="T11" i="7"/>
  <c r="T12" i="7"/>
  <c r="T13" i="7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9" i="7"/>
  <c r="U5" i="7"/>
  <c r="U4" i="7"/>
  <c r="V3" i="7"/>
  <c r="U3" i="7"/>
  <c r="Q3" i="7"/>
  <c r="R3" i="7"/>
  <c r="P3" i="7"/>
  <c r="M21" i="7"/>
  <c r="M20" i="7"/>
  <c r="L4" i="7"/>
  <c r="M4" i="7"/>
  <c r="L5" i="7"/>
  <c r="M5" i="7"/>
  <c r="L6" i="7"/>
  <c r="M6" i="7"/>
  <c r="L7" i="7"/>
  <c r="M7" i="7"/>
  <c r="L8" i="7"/>
  <c r="M8" i="7"/>
  <c r="L9" i="7"/>
  <c r="M9" i="7"/>
  <c r="K9" i="7"/>
  <c r="K6" i="7"/>
  <c r="K7" i="7"/>
  <c r="K8" i="7"/>
  <c r="K5" i="7"/>
  <c r="K4" i="7"/>
  <c r="L12" i="7"/>
  <c r="L11" i="7" s="1" a="1"/>
  <c r="L11" i="7" s="1"/>
  <c r="M12" i="7"/>
  <c r="M11" i="7" s="1" a="1"/>
  <c r="M11" i="7" s="1"/>
  <c r="L13" i="7"/>
  <c r="M13" i="7"/>
  <c r="L14" i="7"/>
  <c r="M14" i="7"/>
  <c r="L15" i="7" a="1"/>
  <c r="L15" i="7" s="1"/>
  <c r="M15" i="7" a="1"/>
  <c r="M15" i="7" s="1"/>
  <c r="L16" i="7"/>
  <c r="M16" i="7"/>
  <c r="K16" i="7"/>
  <c r="K15" i="7" a="1"/>
  <c r="K15" i="7" s="1"/>
  <c r="K14" i="7"/>
  <c r="K13" i="7"/>
  <c r="K12" i="7"/>
  <c r="K11" i="7" s="1" a="1"/>
  <c r="K11" i="7" s="1"/>
  <c r="L3" i="7"/>
  <c r="M3" i="7"/>
  <c r="K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3" i="7"/>
  <c r="G12" i="7" s="1"/>
  <c r="H13" i="7"/>
  <c r="H12" i="7" s="1"/>
  <c r="G14" i="7"/>
  <c r="H14" i="7"/>
  <c r="G15" i="7"/>
  <c r="H15" i="7"/>
  <c r="G16" i="7"/>
  <c r="H16" i="7"/>
  <c r="G17" i="7"/>
  <c r="H17" i="7"/>
  <c r="G18" i="7"/>
  <c r="H18" i="7"/>
  <c r="G19" i="7"/>
  <c r="H19" i="7"/>
  <c r="F19" i="7"/>
  <c r="F18" i="7"/>
  <c r="F17" i="7"/>
  <c r="F16" i="7"/>
  <c r="F15" i="7"/>
  <c r="F14" i="7"/>
  <c r="F13" i="7"/>
  <c r="F11" i="7"/>
  <c r="F10" i="7"/>
  <c r="F9" i="7"/>
  <c r="F8" i="7"/>
  <c r="F7" i="7"/>
  <c r="F6" i="7"/>
  <c r="F5" i="7"/>
  <c r="F4" i="7"/>
  <c r="G3" i="7"/>
  <c r="H3" i="7"/>
  <c r="F3" i="7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8" i="6"/>
  <c r="AD10" i="6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9" i="6"/>
  <c r="AE5" i="6"/>
  <c r="AE4" i="6"/>
  <c r="AF3" i="6"/>
  <c r="AE3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8" i="6"/>
  <c r="Y10" i="6"/>
  <c r="Y11" i="6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9" i="6"/>
  <c r="Z5" i="6"/>
  <c r="Z4" i="6"/>
  <c r="AA3" i="6"/>
  <c r="Z3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8" i="6"/>
  <c r="T10" i="6"/>
  <c r="T11" i="6"/>
  <c r="T12" i="6"/>
  <c r="T13" i="6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9" i="6"/>
  <c r="U5" i="6"/>
  <c r="U4" i="6"/>
  <c r="V3" i="6"/>
  <c r="U3" i="6"/>
  <c r="Q3" i="6"/>
  <c r="R3" i="6"/>
  <c r="P3" i="6"/>
  <c r="L4" i="6"/>
  <c r="M4" i="6"/>
  <c r="L5" i="6"/>
  <c r="M5" i="6"/>
  <c r="L6" i="6"/>
  <c r="M6" i="6"/>
  <c r="L7" i="6"/>
  <c r="M7" i="6"/>
  <c r="L8" i="6"/>
  <c r="M8" i="6"/>
  <c r="L9" i="6"/>
  <c r="M9" i="6"/>
  <c r="K9" i="6"/>
  <c r="K6" i="6"/>
  <c r="K7" i="6"/>
  <c r="K8" i="6"/>
  <c r="K5" i="6"/>
  <c r="K4" i="6"/>
  <c r="L12" i="6"/>
  <c r="L11" i="6" s="1" a="1"/>
  <c r="L11" i="6" s="1"/>
  <c r="M12" i="6"/>
  <c r="M11" i="6" s="1" a="1"/>
  <c r="M11" i="6" s="1"/>
  <c r="L13" i="6"/>
  <c r="M13" i="6"/>
  <c r="L14" i="6"/>
  <c r="M14" i="6"/>
  <c r="L15" i="6" a="1"/>
  <c r="L15" i="6" s="1"/>
  <c r="M15" i="6" a="1"/>
  <c r="M15" i="6" s="1"/>
  <c r="L16" i="6"/>
  <c r="M16" i="6"/>
  <c r="K16" i="6"/>
  <c r="K15" i="6" a="1"/>
  <c r="K15" i="6" s="1"/>
  <c r="K14" i="6"/>
  <c r="K13" i="6"/>
  <c r="K12" i="6"/>
  <c r="K11" i="6" a="1"/>
  <c r="K11" i="6" s="1"/>
  <c r="L3" i="6"/>
  <c r="M3" i="6"/>
  <c r="K3" i="6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3" i="6"/>
  <c r="G12" i="6" s="1"/>
  <c r="H13" i="6"/>
  <c r="H12" i="6" s="1"/>
  <c r="G14" i="6"/>
  <c r="H14" i="6"/>
  <c r="G15" i="6"/>
  <c r="H15" i="6"/>
  <c r="G16" i="6"/>
  <c r="H16" i="6"/>
  <c r="G17" i="6"/>
  <c r="H17" i="6"/>
  <c r="G18" i="6"/>
  <c r="H18" i="6"/>
  <c r="G19" i="6"/>
  <c r="H19" i="6"/>
  <c r="F19" i="6"/>
  <c r="F18" i="6"/>
  <c r="F17" i="6"/>
  <c r="F16" i="6"/>
  <c r="F15" i="6"/>
  <c r="F14" i="6"/>
  <c r="F13" i="6"/>
  <c r="F11" i="6"/>
  <c r="F10" i="6"/>
  <c r="F9" i="6"/>
  <c r="F8" i="6"/>
  <c r="F7" i="6"/>
  <c r="F6" i="6"/>
  <c r="F5" i="6"/>
  <c r="F4" i="6"/>
  <c r="G3" i="6"/>
  <c r="H3" i="6"/>
  <c r="F3" i="6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8" i="5"/>
  <c r="AD10" i="5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D35" i="5" s="1"/>
  <c r="AD9" i="5"/>
  <c r="AE5" i="5"/>
  <c r="AE4" i="5"/>
  <c r="AF3" i="5"/>
  <c r="AE3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8" i="5"/>
  <c r="Y10" i="5"/>
  <c r="Y11" i="5"/>
  <c r="Y12" i="5"/>
  <c r="Y13" i="5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9" i="5"/>
  <c r="Z5" i="5"/>
  <c r="Z4" i="5"/>
  <c r="AA3" i="5"/>
  <c r="Z3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8" i="5"/>
  <c r="T10" i="5"/>
  <c r="T11" i="5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9" i="5"/>
  <c r="U5" i="5"/>
  <c r="U4" i="5"/>
  <c r="V3" i="5"/>
  <c r="U3" i="5"/>
  <c r="Q3" i="5"/>
  <c r="R3" i="5"/>
  <c r="P3" i="5"/>
  <c r="L4" i="5"/>
  <c r="M4" i="5"/>
  <c r="L5" i="5"/>
  <c r="M5" i="5"/>
  <c r="L6" i="5"/>
  <c r="M6" i="5"/>
  <c r="L7" i="5"/>
  <c r="M7" i="5"/>
  <c r="L8" i="5"/>
  <c r="M8" i="5"/>
  <c r="L9" i="5"/>
  <c r="M9" i="5"/>
  <c r="K9" i="5"/>
  <c r="K6" i="5"/>
  <c r="K7" i="5"/>
  <c r="K8" i="5"/>
  <c r="K5" i="5"/>
  <c r="K4" i="5"/>
  <c r="L12" i="5"/>
  <c r="L11" i="5" s="1" a="1"/>
  <c r="L11" i="5" s="1"/>
  <c r="M12" i="5"/>
  <c r="M11" i="5" s="1" a="1"/>
  <c r="M11" i="5" s="1"/>
  <c r="L13" i="5"/>
  <c r="M13" i="5"/>
  <c r="L14" i="5"/>
  <c r="M14" i="5"/>
  <c r="L15" i="5" a="1"/>
  <c r="L15" i="5" s="1"/>
  <c r="M15" i="5" a="1"/>
  <c r="M15" i="5" s="1"/>
  <c r="L16" i="5"/>
  <c r="M16" i="5"/>
  <c r="K16" i="5"/>
  <c r="K15" i="5" a="1"/>
  <c r="K15" i="5" s="1"/>
  <c r="K14" i="5"/>
  <c r="K13" i="5"/>
  <c r="K12" i="5"/>
  <c r="K11" i="5" s="1" a="1"/>
  <c r="K11" i="5" s="1"/>
  <c r="L3" i="5"/>
  <c r="M3" i="5"/>
  <c r="K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3" i="5"/>
  <c r="G12" i="5" s="1"/>
  <c r="H13" i="5"/>
  <c r="H12" i="5" s="1"/>
  <c r="G14" i="5"/>
  <c r="H14" i="5"/>
  <c r="G15" i="5"/>
  <c r="H15" i="5"/>
  <c r="G16" i="5"/>
  <c r="H16" i="5"/>
  <c r="G17" i="5"/>
  <c r="H17" i="5"/>
  <c r="G18" i="5"/>
  <c r="H18" i="5"/>
  <c r="G19" i="5"/>
  <c r="H19" i="5"/>
  <c r="F19" i="5"/>
  <c r="F18" i="5"/>
  <c r="F17" i="5"/>
  <c r="F16" i="5"/>
  <c r="F15" i="5"/>
  <c r="F14" i="5"/>
  <c r="F13" i="5"/>
  <c r="F11" i="5"/>
  <c r="F10" i="5"/>
  <c r="F9" i="5"/>
  <c r="F8" i="5"/>
  <c r="F7" i="5"/>
  <c r="F6" i="5"/>
  <c r="F5" i="5"/>
  <c r="F4" i="5"/>
  <c r="G3" i="5"/>
  <c r="H3" i="5"/>
  <c r="F3" i="5"/>
  <c r="U8" i="9" a="1"/>
  <c r="R4" i="9"/>
  <c r="H21" i="9"/>
  <c r="Q12" i="8"/>
  <c r="P5" i="8"/>
  <c r="AE8" i="7" a="1"/>
  <c r="P11" i="7"/>
  <c r="H20" i="7"/>
  <c r="Q11" i="6"/>
  <c r="Q5" i="6"/>
  <c r="F21" i="6"/>
  <c r="R12" i="5"/>
  <c r="P4" i="5"/>
  <c r="Q11" i="9"/>
  <c r="Q5" i="9"/>
  <c r="F21" i="9"/>
  <c r="R12" i="8"/>
  <c r="P4" i="8"/>
  <c r="Z8" i="7" a="1"/>
  <c r="Q4" i="7"/>
  <c r="G21" i="7"/>
  <c r="R11" i="6"/>
  <c r="R5" i="6"/>
  <c r="F20" i="6"/>
  <c r="P12" i="5"/>
  <c r="G20" i="5"/>
  <c r="R11" i="9"/>
  <c r="R5" i="9"/>
  <c r="F20" i="9"/>
  <c r="P12" i="8"/>
  <c r="G20" i="8"/>
  <c r="U8" i="7" a="1"/>
  <c r="R4" i="7"/>
  <c r="H21" i="7"/>
  <c r="Q12" i="6"/>
  <c r="P5" i="6"/>
  <c r="AE8" i="5" a="1"/>
  <c r="P11" i="5"/>
  <c r="G21" i="5"/>
  <c r="Q12" i="9"/>
  <c r="P5" i="9"/>
  <c r="AE8" i="8" a="1"/>
  <c r="P11" i="8"/>
  <c r="H20" i="8"/>
  <c r="Q11" i="7"/>
  <c r="Q5" i="7"/>
  <c r="F21" i="7"/>
  <c r="R12" i="6"/>
  <c r="P4" i="6"/>
  <c r="Z8" i="5" a="1"/>
  <c r="R4" i="5"/>
  <c r="H20" i="5"/>
  <c r="R12" i="9"/>
  <c r="P4" i="9"/>
  <c r="Z8" i="8" a="1"/>
  <c r="Q4" i="8"/>
  <c r="G21" i="8"/>
  <c r="R11" i="7"/>
  <c r="R5" i="7"/>
  <c r="F20" i="7"/>
  <c r="P12" i="6"/>
  <c r="G20" i="6"/>
  <c r="U8" i="5" a="1"/>
  <c r="Q5" i="5"/>
  <c r="H21" i="5"/>
  <c r="P12" i="9"/>
  <c r="G20" i="9"/>
  <c r="U8" i="8" a="1"/>
  <c r="R4" i="8"/>
  <c r="H21" i="8"/>
  <c r="Q12" i="7"/>
  <c r="P5" i="7"/>
  <c r="AE8" i="6" a="1"/>
  <c r="P11" i="6"/>
  <c r="H21" i="6"/>
  <c r="Q11" i="5"/>
  <c r="R5" i="5"/>
  <c r="F21" i="5"/>
  <c r="AE8" i="9" a="1"/>
  <c r="P11" i="9"/>
  <c r="H20" i="9"/>
  <c r="Q11" i="8"/>
  <c r="Q5" i="8"/>
  <c r="F21" i="8"/>
  <c r="R12" i="7"/>
  <c r="P4" i="7"/>
  <c r="Z8" i="6" a="1"/>
  <c r="Q4" i="6"/>
  <c r="H20" i="6"/>
  <c r="R11" i="5"/>
  <c r="Q4" i="5"/>
  <c r="F20" i="5"/>
  <c r="Z8" i="9" a="1"/>
  <c r="Q4" i="9"/>
  <c r="G21" i="9"/>
  <c r="R11" i="8"/>
  <c r="R5" i="8"/>
  <c r="F20" i="8"/>
  <c r="P12" i="7"/>
  <c r="G20" i="7"/>
  <c r="U8" i="6" a="1"/>
  <c r="R4" i="6"/>
  <c r="G21" i="6"/>
  <c r="Q12" i="5"/>
  <c r="P5" i="5"/>
  <c r="P7" i="5" l="1"/>
  <c r="P14" i="7"/>
  <c r="P7" i="7"/>
  <c r="P14" i="9"/>
  <c r="P14" i="6"/>
  <c r="P7" i="9"/>
  <c r="P7" i="6"/>
  <c r="P14" i="8"/>
  <c r="P14" i="5"/>
  <c r="P7" i="8"/>
  <c r="AE15" i="9"/>
  <c r="AG15" i="9" s="1"/>
  <c r="AE23" i="9"/>
  <c r="AG23" i="9" s="1"/>
  <c r="AE31" i="9"/>
  <c r="AG31" i="9" s="1"/>
  <c r="AE8" i="9"/>
  <c r="AG8" i="9" s="1"/>
  <c r="AE16" i="9"/>
  <c r="AG16" i="9" s="1"/>
  <c r="AE24" i="9"/>
  <c r="AG24" i="9" s="1"/>
  <c r="AE32" i="9"/>
  <c r="AG32" i="9" s="1"/>
  <c r="AE9" i="9"/>
  <c r="AG9" i="9" s="1"/>
  <c r="AE17" i="9"/>
  <c r="AG17" i="9" s="1"/>
  <c r="AE25" i="9"/>
  <c r="AG25" i="9" s="1"/>
  <c r="AE33" i="9"/>
  <c r="AG33" i="9" s="1"/>
  <c r="AE10" i="9"/>
  <c r="AG10" i="9" s="1"/>
  <c r="AE18" i="9"/>
  <c r="AG18" i="9" s="1"/>
  <c r="AE26" i="9"/>
  <c r="AG26" i="9" s="1"/>
  <c r="AE34" i="9"/>
  <c r="AG34" i="9" s="1"/>
  <c r="AE11" i="9"/>
  <c r="AG11" i="9" s="1"/>
  <c r="AE19" i="9"/>
  <c r="AG19" i="9" s="1"/>
  <c r="AE27" i="9"/>
  <c r="AG27" i="9" s="1"/>
  <c r="AE35" i="9"/>
  <c r="AG35" i="9" s="1"/>
  <c r="AE12" i="9"/>
  <c r="AG12" i="9" s="1"/>
  <c r="AE20" i="9"/>
  <c r="AG20" i="9" s="1"/>
  <c r="AE28" i="9"/>
  <c r="AG28" i="9" s="1"/>
  <c r="AE13" i="9"/>
  <c r="AG13" i="9" s="1"/>
  <c r="AE21" i="9"/>
  <c r="AG21" i="9" s="1"/>
  <c r="AE29" i="9"/>
  <c r="AG29" i="9" s="1"/>
  <c r="AE14" i="9"/>
  <c r="AG14" i="9" s="1"/>
  <c r="AE22" i="9"/>
  <c r="AG22" i="9" s="1"/>
  <c r="AE30" i="9"/>
  <c r="AG30" i="9" s="1"/>
  <c r="Z9" i="9"/>
  <c r="AB9" i="9" s="1"/>
  <c r="Z17" i="9"/>
  <c r="AB17" i="9" s="1"/>
  <c r="Z25" i="9"/>
  <c r="AB25" i="9" s="1"/>
  <c r="Z11" i="9"/>
  <c r="AB11" i="9" s="1"/>
  <c r="Z12" i="9"/>
  <c r="AB12" i="9" s="1"/>
  <c r="Z28" i="9"/>
  <c r="AB28" i="9" s="1"/>
  <c r="Z10" i="9"/>
  <c r="AB10" i="9" s="1"/>
  <c r="Z18" i="9"/>
  <c r="AB18" i="9" s="1"/>
  <c r="Z26" i="9"/>
  <c r="AB26" i="9" s="1"/>
  <c r="Z19" i="9"/>
  <c r="AB19" i="9" s="1"/>
  <c r="Z27" i="9"/>
  <c r="AB27" i="9" s="1"/>
  <c r="Z20" i="9"/>
  <c r="AB20" i="9" s="1"/>
  <c r="Z13" i="9"/>
  <c r="AB13" i="9" s="1"/>
  <c r="Z21" i="9"/>
  <c r="AB21" i="9" s="1"/>
  <c r="Z29" i="9"/>
  <c r="AB29" i="9" s="1"/>
  <c r="Z15" i="9"/>
  <c r="AB15" i="9" s="1"/>
  <c r="Z23" i="9"/>
  <c r="AB23" i="9" s="1"/>
  <c r="Z31" i="9"/>
  <c r="AB31" i="9" s="1"/>
  <c r="Z8" i="9"/>
  <c r="AB8" i="9" s="1"/>
  <c r="Z16" i="9"/>
  <c r="AB16" i="9" s="1"/>
  <c r="Z24" i="9"/>
  <c r="AB24" i="9" s="1"/>
  <c r="Z14" i="9"/>
  <c r="AB14" i="9" s="1"/>
  <c r="Z22" i="9"/>
  <c r="AB22" i="9" s="1"/>
  <c r="Z30" i="9"/>
  <c r="AB30" i="9" s="1"/>
  <c r="U15" i="9"/>
  <c r="W15" i="9" s="1"/>
  <c r="U23" i="9"/>
  <c r="W23" i="9" s="1"/>
  <c r="U31" i="9"/>
  <c r="W31" i="9" s="1"/>
  <c r="U8" i="9"/>
  <c r="W8" i="9" s="1"/>
  <c r="U16" i="9"/>
  <c r="W16" i="9" s="1"/>
  <c r="U24" i="9"/>
  <c r="W24" i="9" s="1"/>
  <c r="U32" i="9"/>
  <c r="W32" i="9" s="1"/>
  <c r="U9" i="9"/>
  <c r="W9" i="9" s="1"/>
  <c r="U17" i="9"/>
  <c r="W17" i="9" s="1"/>
  <c r="U25" i="9"/>
  <c r="W25" i="9" s="1"/>
  <c r="U33" i="9"/>
  <c r="W33" i="9" s="1"/>
  <c r="U10" i="9"/>
  <c r="W10" i="9" s="1"/>
  <c r="U18" i="9"/>
  <c r="W18" i="9" s="1"/>
  <c r="U26" i="9"/>
  <c r="W26" i="9" s="1"/>
  <c r="U34" i="9"/>
  <c r="W34" i="9" s="1"/>
  <c r="U11" i="9"/>
  <c r="W11" i="9" s="1"/>
  <c r="U19" i="9"/>
  <c r="W19" i="9" s="1"/>
  <c r="U27" i="9"/>
  <c r="W27" i="9" s="1"/>
  <c r="U35" i="9"/>
  <c r="W35" i="9" s="1"/>
  <c r="U12" i="9"/>
  <c r="W12" i="9" s="1"/>
  <c r="U20" i="9"/>
  <c r="W20" i="9" s="1"/>
  <c r="U28" i="9"/>
  <c r="W28" i="9" s="1"/>
  <c r="U36" i="9"/>
  <c r="W36" i="9" s="1"/>
  <c r="U13" i="9"/>
  <c r="W13" i="9" s="1"/>
  <c r="U21" i="9"/>
  <c r="W21" i="9" s="1"/>
  <c r="U29" i="9"/>
  <c r="W29" i="9" s="1"/>
  <c r="U14" i="9"/>
  <c r="W14" i="9" s="1"/>
  <c r="U22" i="9"/>
  <c r="W22" i="9" s="1"/>
  <c r="U30" i="9"/>
  <c r="W30" i="9" s="1"/>
  <c r="R14" i="9"/>
  <c r="Q14" i="9"/>
  <c r="R7" i="9"/>
  <c r="Q7" i="9"/>
  <c r="K18" i="9"/>
  <c r="F12" i="9"/>
  <c r="AE15" i="8"/>
  <c r="AG15" i="8" s="1"/>
  <c r="AE23" i="8"/>
  <c r="AG23" i="8" s="1"/>
  <c r="AE31" i="8"/>
  <c r="AG31" i="8" s="1"/>
  <c r="AE8" i="8"/>
  <c r="AG8" i="8" s="1"/>
  <c r="AE16" i="8"/>
  <c r="AG16" i="8" s="1"/>
  <c r="AE24" i="8"/>
  <c r="AG24" i="8" s="1"/>
  <c r="AE32" i="8"/>
  <c r="AG32" i="8" s="1"/>
  <c r="AE9" i="8"/>
  <c r="AG9" i="8" s="1"/>
  <c r="AE17" i="8"/>
  <c r="AG17" i="8" s="1"/>
  <c r="AE25" i="8"/>
  <c r="AG25" i="8" s="1"/>
  <c r="AE33" i="8"/>
  <c r="AG33" i="8" s="1"/>
  <c r="AE10" i="8"/>
  <c r="AG10" i="8" s="1"/>
  <c r="AE18" i="8"/>
  <c r="AG18" i="8" s="1"/>
  <c r="AE26" i="8"/>
  <c r="AG26" i="8" s="1"/>
  <c r="AE34" i="8"/>
  <c r="AG34" i="8" s="1"/>
  <c r="AE11" i="8"/>
  <c r="AG11" i="8" s="1"/>
  <c r="AE19" i="8"/>
  <c r="AG19" i="8" s="1"/>
  <c r="AE27" i="8"/>
  <c r="AG27" i="8" s="1"/>
  <c r="AE35" i="8"/>
  <c r="AG35" i="8" s="1"/>
  <c r="AE12" i="8"/>
  <c r="AG12" i="8" s="1"/>
  <c r="AE20" i="8"/>
  <c r="AG20" i="8" s="1"/>
  <c r="AE28" i="8"/>
  <c r="AG28" i="8" s="1"/>
  <c r="AE13" i="8"/>
  <c r="AG13" i="8" s="1"/>
  <c r="AE21" i="8"/>
  <c r="AG21" i="8" s="1"/>
  <c r="AE29" i="8"/>
  <c r="AG29" i="8" s="1"/>
  <c r="AE14" i="8"/>
  <c r="AG14" i="8" s="1"/>
  <c r="AE22" i="8"/>
  <c r="AG22" i="8" s="1"/>
  <c r="AE30" i="8"/>
  <c r="AG30" i="8" s="1"/>
  <c r="Z15" i="8"/>
  <c r="AB15" i="8" s="1"/>
  <c r="Z23" i="8"/>
  <c r="AB23" i="8" s="1"/>
  <c r="Z31" i="8"/>
  <c r="AB31" i="8" s="1"/>
  <c r="Z8" i="8"/>
  <c r="AB8" i="8" s="1"/>
  <c r="Z16" i="8"/>
  <c r="AB16" i="8" s="1"/>
  <c r="Z24" i="8"/>
  <c r="AB24" i="8" s="1"/>
  <c r="Z9" i="8"/>
  <c r="AB9" i="8" s="1"/>
  <c r="Z17" i="8"/>
  <c r="AB17" i="8" s="1"/>
  <c r="Z25" i="8"/>
  <c r="AB25" i="8" s="1"/>
  <c r="Z10" i="8"/>
  <c r="AB10" i="8" s="1"/>
  <c r="Z18" i="8"/>
  <c r="AB18" i="8" s="1"/>
  <c r="Z26" i="8"/>
  <c r="AB26" i="8" s="1"/>
  <c r="Z11" i="8"/>
  <c r="AB11" i="8" s="1"/>
  <c r="Z19" i="8"/>
  <c r="AB19" i="8" s="1"/>
  <c r="Z27" i="8"/>
  <c r="AB27" i="8" s="1"/>
  <c r="Z12" i="8"/>
  <c r="AB12" i="8" s="1"/>
  <c r="Z20" i="8"/>
  <c r="AB20" i="8" s="1"/>
  <c r="Z28" i="8"/>
  <c r="AB28" i="8" s="1"/>
  <c r="Z13" i="8"/>
  <c r="AB13" i="8" s="1"/>
  <c r="Z21" i="8"/>
  <c r="AB21" i="8" s="1"/>
  <c r="Z29" i="8"/>
  <c r="AB29" i="8" s="1"/>
  <c r="Z14" i="8"/>
  <c r="AB14" i="8" s="1"/>
  <c r="Z22" i="8"/>
  <c r="AB22" i="8" s="1"/>
  <c r="Z30" i="8"/>
  <c r="AB30" i="8" s="1"/>
  <c r="U15" i="8"/>
  <c r="W15" i="8" s="1"/>
  <c r="U8" i="8"/>
  <c r="W8" i="8" s="1"/>
  <c r="U16" i="8"/>
  <c r="W16" i="8" s="1"/>
  <c r="U9" i="8"/>
  <c r="W9" i="8" s="1"/>
  <c r="U17" i="8"/>
  <c r="W17" i="8" s="1"/>
  <c r="U10" i="8"/>
  <c r="W10" i="8" s="1"/>
  <c r="U18" i="8"/>
  <c r="W18" i="8" s="1"/>
  <c r="U11" i="8"/>
  <c r="W11" i="8" s="1"/>
  <c r="U19" i="8"/>
  <c r="W19" i="8" s="1"/>
  <c r="U12" i="8"/>
  <c r="W12" i="8" s="1"/>
  <c r="U20" i="8"/>
  <c r="W20" i="8" s="1"/>
  <c r="U13" i="8"/>
  <c r="W13" i="8" s="1"/>
  <c r="U21" i="8"/>
  <c r="W21" i="8" s="1"/>
  <c r="U14" i="8"/>
  <c r="W14" i="8" s="1"/>
  <c r="R14" i="8"/>
  <c r="Q14" i="8"/>
  <c r="R7" i="8"/>
  <c r="Q7" i="8"/>
  <c r="K18" i="8"/>
  <c r="F12" i="8"/>
  <c r="AE15" i="7"/>
  <c r="AG15" i="7" s="1"/>
  <c r="AE23" i="7"/>
  <c r="AG23" i="7" s="1"/>
  <c r="AE31" i="7"/>
  <c r="AG31" i="7" s="1"/>
  <c r="AE8" i="7"/>
  <c r="AG8" i="7" s="1"/>
  <c r="AE16" i="7"/>
  <c r="AG16" i="7" s="1"/>
  <c r="AE24" i="7"/>
  <c r="AG24" i="7" s="1"/>
  <c r="AE32" i="7"/>
  <c r="AG32" i="7" s="1"/>
  <c r="AE9" i="7"/>
  <c r="AG9" i="7" s="1"/>
  <c r="AE17" i="7"/>
  <c r="AG17" i="7" s="1"/>
  <c r="AE25" i="7"/>
  <c r="AG25" i="7" s="1"/>
  <c r="AE33" i="7"/>
  <c r="AG33" i="7" s="1"/>
  <c r="AE10" i="7"/>
  <c r="AG10" i="7" s="1"/>
  <c r="AE18" i="7"/>
  <c r="AG18" i="7" s="1"/>
  <c r="AE26" i="7"/>
  <c r="AG26" i="7" s="1"/>
  <c r="AE34" i="7"/>
  <c r="AG34" i="7" s="1"/>
  <c r="AE11" i="7"/>
  <c r="AG11" i="7" s="1"/>
  <c r="AE19" i="7"/>
  <c r="AG19" i="7" s="1"/>
  <c r="AE27" i="7"/>
  <c r="AG27" i="7" s="1"/>
  <c r="AE35" i="7"/>
  <c r="AG35" i="7" s="1"/>
  <c r="AE12" i="7"/>
  <c r="AG12" i="7" s="1"/>
  <c r="AE20" i="7"/>
  <c r="AG20" i="7" s="1"/>
  <c r="AE28" i="7"/>
  <c r="AG28" i="7" s="1"/>
  <c r="AE13" i="7"/>
  <c r="AG13" i="7" s="1"/>
  <c r="AE21" i="7"/>
  <c r="AG21" i="7" s="1"/>
  <c r="AE29" i="7"/>
  <c r="AG29" i="7" s="1"/>
  <c r="AE14" i="7"/>
  <c r="AG14" i="7" s="1"/>
  <c r="AE22" i="7"/>
  <c r="AG22" i="7" s="1"/>
  <c r="AE30" i="7"/>
  <c r="AG30" i="7" s="1"/>
  <c r="Z15" i="7"/>
  <c r="AB15" i="7" s="1"/>
  <c r="Z23" i="7"/>
  <c r="AB23" i="7" s="1"/>
  <c r="Z31" i="7"/>
  <c r="AB31" i="7" s="1"/>
  <c r="Z8" i="7"/>
  <c r="AB8" i="7" s="1"/>
  <c r="Z16" i="7"/>
  <c r="AB16" i="7" s="1"/>
  <c r="Z24" i="7"/>
  <c r="AB24" i="7" s="1"/>
  <c r="Z9" i="7"/>
  <c r="AB9" i="7" s="1"/>
  <c r="Z17" i="7"/>
  <c r="AB17" i="7" s="1"/>
  <c r="Z25" i="7"/>
  <c r="AB25" i="7" s="1"/>
  <c r="Z10" i="7"/>
  <c r="AB10" i="7" s="1"/>
  <c r="Z18" i="7"/>
  <c r="AB18" i="7" s="1"/>
  <c r="Z26" i="7"/>
  <c r="AB26" i="7" s="1"/>
  <c r="Z11" i="7"/>
  <c r="AB11" i="7" s="1"/>
  <c r="Z19" i="7"/>
  <c r="AB19" i="7" s="1"/>
  <c r="Z27" i="7"/>
  <c r="AB27" i="7" s="1"/>
  <c r="Z12" i="7"/>
  <c r="AB12" i="7" s="1"/>
  <c r="Z20" i="7"/>
  <c r="AB20" i="7" s="1"/>
  <c r="Z28" i="7"/>
  <c r="AB28" i="7" s="1"/>
  <c r="Z13" i="7"/>
  <c r="AB13" i="7" s="1"/>
  <c r="Z21" i="7"/>
  <c r="AB21" i="7" s="1"/>
  <c r="Z29" i="7"/>
  <c r="AB29" i="7" s="1"/>
  <c r="Z14" i="7"/>
  <c r="AB14" i="7" s="1"/>
  <c r="Z22" i="7"/>
  <c r="AB22" i="7" s="1"/>
  <c r="Z30" i="7"/>
  <c r="AB30" i="7" s="1"/>
  <c r="U15" i="7"/>
  <c r="W15" i="7" s="1"/>
  <c r="U23" i="7"/>
  <c r="W23" i="7" s="1"/>
  <c r="U31" i="7"/>
  <c r="W31" i="7" s="1"/>
  <c r="U8" i="7"/>
  <c r="W8" i="7" s="1"/>
  <c r="U16" i="7"/>
  <c r="W16" i="7" s="1"/>
  <c r="U24" i="7"/>
  <c r="W24" i="7" s="1"/>
  <c r="U32" i="7"/>
  <c r="W32" i="7" s="1"/>
  <c r="U9" i="7"/>
  <c r="W9" i="7" s="1"/>
  <c r="U17" i="7"/>
  <c r="W17" i="7" s="1"/>
  <c r="U25" i="7"/>
  <c r="W25" i="7" s="1"/>
  <c r="U33" i="7"/>
  <c r="W33" i="7" s="1"/>
  <c r="U10" i="7"/>
  <c r="W10" i="7" s="1"/>
  <c r="U18" i="7"/>
  <c r="W18" i="7" s="1"/>
  <c r="U26" i="7"/>
  <c r="W26" i="7" s="1"/>
  <c r="U34" i="7"/>
  <c r="W34" i="7" s="1"/>
  <c r="U11" i="7"/>
  <c r="W11" i="7" s="1"/>
  <c r="U19" i="7"/>
  <c r="W19" i="7" s="1"/>
  <c r="U27" i="7"/>
  <c r="W27" i="7" s="1"/>
  <c r="U35" i="7"/>
  <c r="W35" i="7" s="1"/>
  <c r="U12" i="7"/>
  <c r="W12" i="7" s="1"/>
  <c r="U20" i="7"/>
  <c r="W20" i="7" s="1"/>
  <c r="U28" i="7"/>
  <c r="W28" i="7" s="1"/>
  <c r="U36" i="7"/>
  <c r="W36" i="7" s="1"/>
  <c r="U13" i="7"/>
  <c r="W13" i="7" s="1"/>
  <c r="U21" i="7"/>
  <c r="W21" i="7" s="1"/>
  <c r="U29" i="7"/>
  <c r="W29" i="7" s="1"/>
  <c r="U14" i="7"/>
  <c r="W14" i="7" s="1"/>
  <c r="U22" i="7"/>
  <c r="W22" i="7" s="1"/>
  <c r="U30" i="7"/>
  <c r="W30" i="7" s="1"/>
  <c r="R14" i="7"/>
  <c r="Q14" i="7"/>
  <c r="R7" i="7"/>
  <c r="Q7" i="7"/>
  <c r="K18" i="7"/>
  <c r="F12" i="7"/>
  <c r="AE8" i="6"/>
  <c r="AG8" i="6" s="1"/>
  <c r="AE16" i="6"/>
  <c r="AG16" i="6" s="1"/>
  <c r="AE24" i="6"/>
  <c r="AG24" i="6" s="1"/>
  <c r="AE32" i="6"/>
  <c r="AG32" i="6" s="1"/>
  <c r="AE9" i="6"/>
  <c r="AG9" i="6" s="1"/>
  <c r="AE17" i="6"/>
  <c r="AG17" i="6" s="1"/>
  <c r="AE25" i="6"/>
  <c r="AG25" i="6" s="1"/>
  <c r="AE33" i="6"/>
  <c r="AG33" i="6" s="1"/>
  <c r="AE23" i="6"/>
  <c r="AG23" i="6" s="1"/>
  <c r="AE10" i="6"/>
  <c r="AG10" i="6" s="1"/>
  <c r="AE18" i="6"/>
  <c r="AG18" i="6" s="1"/>
  <c r="AE26" i="6"/>
  <c r="AG26" i="6" s="1"/>
  <c r="AE34" i="6"/>
  <c r="AG34" i="6" s="1"/>
  <c r="AE11" i="6"/>
  <c r="AG11" i="6" s="1"/>
  <c r="AE19" i="6"/>
  <c r="AG19" i="6" s="1"/>
  <c r="AE27" i="6"/>
  <c r="AG27" i="6" s="1"/>
  <c r="AE35" i="6"/>
  <c r="AG35" i="6" s="1"/>
  <c r="AE31" i="6"/>
  <c r="AG31" i="6" s="1"/>
  <c r="AE12" i="6"/>
  <c r="AG12" i="6" s="1"/>
  <c r="AE20" i="6"/>
  <c r="AG20" i="6" s="1"/>
  <c r="AE28" i="6"/>
  <c r="AG28" i="6" s="1"/>
  <c r="AE13" i="6"/>
  <c r="AG13" i="6" s="1"/>
  <c r="AE21" i="6"/>
  <c r="AG21" i="6" s="1"/>
  <c r="AE29" i="6"/>
  <c r="AG29" i="6" s="1"/>
  <c r="AE15" i="6"/>
  <c r="AG15" i="6" s="1"/>
  <c r="AE14" i="6"/>
  <c r="AG14" i="6" s="1"/>
  <c r="AE22" i="6"/>
  <c r="AG22" i="6" s="1"/>
  <c r="AE30" i="6"/>
  <c r="AG30" i="6" s="1"/>
  <c r="Z15" i="6"/>
  <c r="AB15" i="6" s="1"/>
  <c r="Z23" i="6"/>
  <c r="AB23" i="6" s="1"/>
  <c r="Z31" i="6"/>
  <c r="AB31" i="6" s="1"/>
  <c r="Z16" i="6"/>
  <c r="AB16" i="6" s="1"/>
  <c r="Z9" i="6"/>
  <c r="AB9" i="6" s="1"/>
  <c r="Z17" i="6"/>
  <c r="AB17" i="6" s="1"/>
  <c r="Z25" i="6"/>
  <c r="AB25" i="6" s="1"/>
  <c r="Z28" i="6"/>
  <c r="AB28" i="6" s="1"/>
  <c r="Z10" i="6"/>
  <c r="AB10" i="6" s="1"/>
  <c r="Z18" i="6"/>
  <c r="AB18" i="6" s="1"/>
  <c r="Z26" i="6"/>
  <c r="AB26" i="6" s="1"/>
  <c r="Z12" i="6"/>
  <c r="AB12" i="6" s="1"/>
  <c r="Z11" i="6"/>
  <c r="AB11" i="6" s="1"/>
  <c r="Z19" i="6"/>
  <c r="AB19" i="6" s="1"/>
  <c r="Z27" i="6"/>
  <c r="AB27" i="6" s="1"/>
  <c r="Z20" i="6"/>
  <c r="AB20" i="6" s="1"/>
  <c r="Z13" i="6"/>
  <c r="AB13" i="6" s="1"/>
  <c r="Z21" i="6"/>
  <c r="AB21" i="6" s="1"/>
  <c r="Z29" i="6"/>
  <c r="AB29" i="6" s="1"/>
  <c r="Z24" i="6"/>
  <c r="AB24" i="6" s="1"/>
  <c r="Z14" i="6"/>
  <c r="AB14" i="6" s="1"/>
  <c r="Z22" i="6"/>
  <c r="AB22" i="6" s="1"/>
  <c r="Z30" i="6"/>
  <c r="AB30" i="6" s="1"/>
  <c r="Z8" i="6"/>
  <c r="AB8" i="6" s="1"/>
  <c r="U15" i="6"/>
  <c r="W15" i="6" s="1"/>
  <c r="U23" i="6"/>
  <c r="W23" i="6" s="1"/>
  <c r="U31" i="6"/>
  <c r="W31" i="6" s="1"/>
  <c r="U8" i="6"/>
  <c r="W8" i="6" s="1"/>
  <c r="U16" i="6"/>
  <c r="W16" i="6" s="1"/>
  <c r="U24" i="6"/>
  <c r="W24" i="6" s="1"/>
  <c r="U32" i="6"/>
  <c r="W32" i="6" s="1"/>
  <c r="U9" i="6"/>
  <c r="W9" i="6" s="1"/>
  <c r="U17" i="6"/>
  <c r="W17" i="6" s="1"/>
  <c r="U25" i="6"/>
  <c r="W25" i="6" s="1"/>
  <c r="U33" i="6"/>
  <c r="W33" i="6" s="1"/>
  <c r="U10" i="6"/>
  <c r="W10" i="6" s="1"/>
  <c r="U18" i="6"/>
  <c r="W18" i="6" s="1"/>
  <c r="U26" i="6"/>
  <c r="W26" i="6" s="1"/>
  <c r="U34" i="6"/>
  <c r="W34" i="6" s="1"/>
  <c r="U11" i="6"/>
  <c r="W11" i="6" s="1"/>
  <c r="U19" i="6"/>
  <c r="W19" i="6" s="1"/>
  <c r="U27" i="6"/>
  <c r="W27" i="6" s="1"/>
  <c r="U35" i="6"/>
  <c r="W35" i="6" s="1"/>
  <c r="U12" i="6"/>
  <c r="W12" i="6" s="1"/>
  <c r="U20" i="6"/>
  <c r="W20" i="6" s="1"/>
  <c r="U28" i="6"/>
  <c r="W28" i="6" s="1"/>
  <c r="U36" i="6"/>
  <c r="W36" i="6" s="1"/>
  <c r="U13" i="6"/>
  <c r="W13" i="6" s="1"/>
  <c r="U21" i="6"/>
  <c r="W21" i="6" s="1"/>
  <c r="U29" i="6"/>
  <c r="W29" i="6" s="1"/>
  <c r="U14" i="6"/>
  <c r="W14" i="6" s="1"/>
  <c r="U22" i="6"/>
  <c r="W22" i="6" s="1"/>
  <c r="U30" i="6"/>
  <c r="W30" i="6" s="1"/>
  <c r="R14" i="6"/>
  <c r="Q14" i="6"/>
  <c r="R7" i="6"/>
  <c r="Q7" i="6"/>
  <c r="K18" i="6"/>
  <c r="F12" i="6"/>
  <c r="AE15" i="5"/>
  <c r="AG15" i="5" s="1"/>
  <c r="AE23" i="5"/>
  <c r="AG23" i="5" s="1"/>
  <c r="AE31" i="5"/>
  <c r="AG31" i="5" s="1"/>
  <c r="AE8" i="5"/>
  <c r="AG8" i="5" s="1"/>
  <c r="AE16" i="5"/>
  <c r="AG16" i="5" s="1"/>
  <c r="AE24" i="5"/>
  <c r="AG24" i="5" s="1"/>
  <c r="AE32" i="5"/>
  <c r="AG32" i="5" s="1"/>
  <c r="AE9" i="5"/>
  <c r="AG9" i="5" s="1"/>
  <c r="AE17" i="5"/>
  <c r="AG17" i="5" s="1"/>
  <c r="AE25" i="5"/>
  <c r="AG25" i="5" s="1"/>
  <c r="AE33" i="5"/>
  <c r="AG33" i="5" s="1"/>
  <c r="AE10" i="5"/>
  <c r="AG10" i="5" s="1"/>
  <c r="AE18" i="5"/>
  <c r="AG18" i="5" s="1"/>
  <c r="AE26" i="5"/>
  <c r="AG26" i="5" s="1"/>
  <c r="AE34" i="5"/>
  <c r="AG34" i="5" s="1"/>
  <c r="AE21" i="5"/>
  <c r="AG21" i="5" s="1"/>
  <c r="AE11" i="5"/>
  <c r="AG11" i="5" s="1"/>
  <c r="AE19" i="5"/>
  <c r="AG19" i="5" s="1"/>
  <c r="AE27" i="5"/>
  <c r="AG27" i="5" s="1"/>
  <c r="AE35" i="5"/>
  <c r="AG35" i="5" s="1"/>
  <c r="AE29" i="5"/>
  <c r="AG29" i="5" s="1"/>
  <c r="AE12" i="5"/>
  <c r="AG12" i="5" s="1"/>
  <c r="AE20" i="5"/>
  <c r="AG20" i="5" s="1"/>
  <c r="AE28" i="5"/>
  <c r="AG28" i="5" s="1"/>
  <c r="AE13" i="5"/>
  <c r="AG13" i="5" s="1"/>
  <c r="AE14" i="5"/>
  <c r="AG14" i="5" s="1"/>
  <c r="AE22" i="5"/>
  <c r="AG22" i="5" s="1"/>
  <c r="AE30" i="5"/>
  <c r="AG30" i="5" s="1"/>
  <c r="Z15" i="5"/>
  <c r="AB15" i="5" s="1"/>
  <c r="Z23" i="5"/>
  <c r="AB23" i="5" s="1"/>
  <c r="Z31" i="5"/>
  <c r="AB31" i="5" s="1"/>
  <c r="Z25" i="5"/>
  <c r="AB25" i="5" s="1"/>
  <c r="Z8" i="5"/>
  <c r="AB8" i="5" s="1"/>
  <c r="Z16" i="5"/>
  <c r="AB16" i="5" s="1"/>
  <c r="Z24" i="5"/>
  <c r="AB24" i="5" s="1"/>
  <c r="Z9" i="5"/>
  <c r="AB9" i="5" s="1"/>
  <c r="Z10" i="5"/>
  <c r="AB10" i="5" s="1"/>
  <c r="Z18" i="5"/>
  <c r="AB18" i="5" s="1"/>
  <c r="Z26" i="5"/>
  <c r="AB26" i="5" s="1"/>
  <c r="Z29" i="5"/>
  <c r="AB29" i="5" s="1"/>
  <c r="Z11" i="5"/>
  <c r="AB11" i="5" s="1"/>
  <c r="Z19" i="5"/>
  <c r="AB19" i="5" s="1"/>
  <c r="Z27" i="5"/>
  <c r="AB27" i="5" s="1"/>
  <c r="Z21" i="5"/>
  <c r="AB21" i="5" s="1"/>
  <c r="Z12" i="5"/>
  <c r="AB12" i="5" s="1"/>
  <c r="Z20" i="5"/>
  <c r="AB20" i="5" s="1"/>
  <c r="Z28" i="5"/>
  <c r="AB28" i="5" s="1"/>
  <c r="Z13" i="5"/>
  <c r="AB13" i="5" s="1"/>
  <c r="Z14" i="5"/>
  <c r="AB14" i="5" s="1"/>
  <c r="Z22" i="5"/>
  <c r="AB22" i="5" s="1"/>
  <c r="Z30" i="5"/>
  <c r="AB30" i="5" s="1"/>
  <c r="Z17" i="5"/>
  <c r="AB17" i="5" s="1"/>
  <c r="U15" i="5"/>
  <c r="W15" i="5" s="1"/>
  <c r="U23" i="5"/>
  <c r="W23" i="5" s="1"/>
  <c r="U31" i="5"/>
  <c r="W31" i="5" s="1"/>
  <c r="U8" i="5"/>
  <c r="W8" i="5" s="1"/>
  <c r="U16" i="5"/>
  <c r="W16" i="5" s="1"/>
  <c r="U24" i="5"/>
  <c r="W24" i="5" s="1"/>
  <c r="U32" i="5"/>
  <c r="W32" i="5" s="1"/>
  <c r="U28" i="5"/>
  <c r="W28" i="5" s="1"/>
  <c r="U29" i="5"/>
  <c r="W29" i="5" s="1"/>
  <c r="U9" i="5"/>
  <c r="W9" i="5" s="1"/>
  <c r="U17" i="5"/>
  <c r="W17" i="5" s="1"/>
  <c r="U25" i="5"/>
  <c r="W25" i="5" s="1"/>
  <c r="U33" i="5"/>
  <c r="W33" i="5" s="1"/>
  <c r="U34" i="5"/>
  <c r="W34" i="5" s="1"/>
  <c r="U10" i="5"/>
  <c r="W10" i="5" s="1"/>
  <c r="U18" i="5"/>
  <c r="W18" i="5" s="1"/>
  <c r="U26" i="5"/>
  <c r="W26" i="5" s="1"/>
  <c r="U20" i="5"/>
  <c r="W20" i="5" s="1"/>
  <c r="U14" i="5"/>
  <c r="W14" i="5" s="1"/>
  <c r="U11" i="5"/>
  <c r="W11" i="5" s="1"/>
  <c r="U19" i="5"/>
  <c r="W19" i="5" s="1"/>
  <c r="U27" i="5"/>
  <c r="W27" i="5" s="1"/>
  <c r="U35" i="5"/>
  <c r="W35" i="5" s="1"/>
  <c r="U13" i="5"/>
  <c r="W13" i="5" s="1"/>
  <c r="U30" i="5"/>
  <c r="W30" i="5" s="1"/>
  <c r="U12" i="5"/>
  <c r="W12" i="5" s="1"/>
  <c r="U36" i="5"/>
  <c r="W36" i="5" s="1"/>
  <c r="U21" i="5"/>
  <c r="W21" i="5" s="1"/>
  <c r="U22" i="5"/>
  <c r="W22" i="5" s="1"/>
  <c r="R14" i="5"/>
  <c r="Q14" i="5"/>
  <c r="R7" i="5"/>
  <c r="Q7" i="5"/>
  <c r="K18" i="5"/>
  <c r="F12" i="5"/>
</calcChain>
</file>

<file path=xl/sharedStrings.xml><?xml version="1.0" encoding="utf-8"?>
<sst xmlns="http://schemas.openxmlformats.org/spreadsheetml/2006/main" count="609" uniqueCount="65">
  <si>
    <t>HKEX</t>
  </si>
  <si>
    <t>NASDAQ</t>
  </si>
  <si>
    <t>SSE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</si>
  <si>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</si>
  <si>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</si>
  <si>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</si>
  <si>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</si>
  <si>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</si>
  <si>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</si>
  <si>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</si>
  <si>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</si>
  <si>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</si>
  <si>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</si>
  <si>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</si>
  <si>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</si>
  <si>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</si>
  <si>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</si>
  <si>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</si>
  <si>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</si>
  <si>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</si>
  <si>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</si>
  <si>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</si>
  <si>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Multiplier</t>
  </si>
  <si>
    <t>Grand Min</t>
  </si>
  <si>
    <t>Outliers</t>
  </si>
  <si>
    <t>Min</t>
  </si>
  <si>
    <t>Q1</t>
  </si>
  <si>
    <t>Q3</t>
  </si>
  <si>
    <t>Max</t>
  </si>
  <si>
    <t>Q1-Min</t>
  </si>
  <si>
    <t>Med-Q1</t>
  </si>
  <si>
    <t>Q3-Med</t>
  </si>
  <si>
    <t>Max-Q3</t>
  </si>
  <si>
    <t>None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</si>
  <si>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</si>
  <si>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</si>
  <si>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</si>
  <si>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</si>
  <si>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</si>
  <si>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</si>
  <si>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</si>
  <si>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QQ Plot - NASDAQ</t>
  </si>
  <si>
    <t>Std Dev</t>
  </si>
  <si>
    <t>Interval</t>
  </si>
  <si>
    <t>Data</t>
  </si>
  <si>
    <t>Std Norm</t>
  </si>
  <si>
    <t>Std Data</t>
  </si>
  <si>
    <t>QQ Plot - HKEX</t>
  </si>
  <si>
    <t>QQ Plot - SSE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</si>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</sst>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0" xfId="0" applyFill="1"/>
    <xf numFmtId="0" fontId="0" fillId="0" borderId="0" xfId="0" applyFill="1" applyBorder="1" applyAlignment="1"/>
    <xf numFmtId="0" fontId="0" fillId="0" borderId="12" xfId="0" applyFill="1" applyBorder="1" applyAlignment="1"/>
    <xf numFmtId="0" fontId="2" fillId="0" borderId="13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'Current ratio'!$J$4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'Current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'Current ratio'!$K$4:$M$4</c:f>
              <c:numCache>
                <c:formatCode>General</c:formatCode>
                <c:ptCount val="3"/>
                <c:pt idx="0">
                  <c:v>0.34185923500000004</c:v>
                </c:pt>
                <c:pt idx="1">
                  <c:v>0.17037956500000007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4-4F30-A110-76FB6C48287E}"/>
            </c:ext>
          </c:extLst>
        </c:ser>
        <c:ser>
          <c:idx val="1"/>
          <c:order val="1"/>
          <c:tx>
            <c:strRef>
              <c:f>'Current ratio'!$J$5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'Current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'Current ratio'!$K$5:$M$5</c:f>
              <c:numCache>
                <c:formatCode>General</c:formatCode>
                <c:ptCount val="3"/>
                <c:pt idx="0">
                  <c:v>0.39542924000000002</c:v>
                </c:pt>
                <c:pt idx="1">
                  <c:v>0.42334757024999997</c:v>
                </c:pt>
                <c:pt idx="2">
                  <c:v>0.34105961000000007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4-4F30-A110-76FB6C48287E}"/>
            </c:ext>
          </c:extLst>
        </c:ser>
        <c:ser>
          <c:idx val="2"/>
          <c:order val="2"/>
          <c:tx>
            <c:strRef>
              <c:f>'Current ratio'!$J$6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'Current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'Current ratio'!$K$6:$M$6</c:f>
              <c:numCache>
                <c:formatCode>General</c:formatCode>
                <c:ptCount val="3"/>
                <c:pt idx="0">
                  <c:v>0.54288328499999994</c:v>
                </c:pt>
                <c:pt idx="1">
                  <c:v>0.38632017524999995</c:v>
                </c:pt>
                <c:pt idx="2">
                  <c:v>0.41076514499999994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4-4F30-A110-76FB6C48287E}"/>
            </c:ext>
          </c:extLst>
        </c:ser>
        <c:ser>
          <c:idx val="3"/>
          <c:order val="3"/>
          <c:tx>
            <c:strRef>
              <c:f>'Current ratio'!$J$7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'Current ratio'!$K$8:$M$8</c:f>
                <c:numCache>
                  <c:formatCode>General</c:formatCode>
                  <c:ptCount val="3"/>
                  <c:pt idx="0">
                    <c:v>0.28759654299999993</c:v>
                  </c:pt>
                  <c:pt idx="1">
                    <c:v>0.21218919024999994</c:v>
                  </c:pt>
                  <c:pt idx="2">
                    <c:v>0.51124197475000011</c:v>
                  </c:pt>
                </c:numCache>
              </c:numRef>
            </c:plus>
          </c:errBars>
          <c:cat>
            <c:strRef>
              <c:f>'Current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'Current ratio'!$K$7:$M$7</c:f>
              <c:numCache>
                <c:formatCode>General</c:formatCode>
                <c:ptCount val="3"/>
                <c:pt idx="0">
                  <c:v>0.15670215500000007</c:v>
                </c:pt>
                <c:pt idx="1">
                  <c:v>0.50263130924999999</c:v>
                </c:pt>
                <c:pt idx="2">
                  <c:v>0.40981790224999998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F4-4F30-A110-76FB6C482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2637392"/>
        <c:axId val="206263364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'Current ratio'!$K$9:$M$9</c:f>
              <c:numCache>
                <c:formatCode>General</c:formatCode>
                <c:ptCount val="3"/>
                <c:pt idx="0">
                  <c:v>1.0992736679999999</c:v>
                </c:pt>
                <c:pt idx="1">
                  <c:v>0.99826308066666669</c:v>
                </c:pt>
                <c:pt idx="2">
                  <c:v>0.77138962817857137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F4-4F30-A110-76FB6C482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37392"/>
        <c:axId val="2062633648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19050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54F4-4F30-A110-76FB6C482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22000"/>
        <c:axId val="2062639472"/>
      </c:scatterChart>
      <c:catAx>
        <c:axId val="206263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633648"/>
        <c:crosses val="autoZero"/>
        <c:auto val="1"/>
        <c:lblAlgn val="ctr"/>
        <c:lblOffset val="100"/>
        <c:noMultiLvlLbl val="0"/>
      </c:catAx>
      <c:valAx>
        <c:axId val="206263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637392"/>
        <c:crosses val="autoZero"/>
        <c:crossBetween val="between"/>
      </c:valAx>
      <c:valAx>
        <c:axId val="2062639472"/>
        <c:scaling>
          <c:orientation val="minMax"/>
          <c:max val="1.1254243100000001"/>
          <c:min val="-0.87457569000000002"/>
        </c:scaling>
        <c:delete val="0"/>
        <c:axPos val="r"/>
        <c:numFmt formatCode="General" sourceLinked="1"/>
        <c:majorTickMark val="out"/>
        <c:minorTickMark val="none"/>
        <c:tickLblPos val="nextTo"/>
        <c:crossAx val="2062622000"/>
        <c:crosses val="max"/>
        <c:crossBetween val="midCat"/>
      </c:valAx>
      <c:valAx>
        <c:axId val="2062622000"/>
        <c:scaling>
          <c:orientation val="minMax"/>
        </c:scaling>
        <c:delete val="1"/>
        <c:axPos val="b"/>
        <c:majorTickMark val="out"/>
        <c:minorTickMark val="none"/>
        <c:tickLblPos val="nextTo"/>
        <c:crossAx val="2062639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NASDAQ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'Current ratio'!$U$8:$U$36</c:f>
              <c:numCache>
                <c:formatCode>General</c:formatCode>
                <c:ptCount val="29"/>
                <c:pt idx="0">
                  <c:v>-0.53271645499999998</c:v>
                </c:pt>
                <c:pt idx="1">
                  <c:v>-0.48953163300000002</c:v>
                </c:pt>
                <c:pt idx="2">
                  <c:v>-0.48857141500000001</c:v>
                </c:pt>
                <c:pt idx="3">
                  <c:v>-0.38102565599999999</c:v>
                </c:pt>
                <c:pt idx="4">
                  <c:v>-0.36606427000000002</c:v>
                </c:pt>
                <c:pt idx="5">
                  <c:v>-0.35078234000000003</c:v>
                </c:pt>
                <c:pt idx="6">
                  <c:v>-0.249184608</c:v>
                </c:pt>
                <c:pt idx="7">
                  <c:v>-0.13728721499999999</c:v>
                </c:pt>
                <c:pt idx="8">
                  <c:v>-0.13420204999999999</c:v>
                </c:pt>
                <c:pt idx="9">
                  <c:v>4.9018858999999998E-2</c:v>
                </c:pt>
                <c:pt idx="10">
                  <c:v>7.7639088999999994E-2</c:v>
                </c:pt>
                <c:pt idx="11">
                  <c:v>0.109512833</c:v>
                </c:pt>
                <c:pt idx="12">
                  <c:v>0.27043859799999997</c:v>
                </c:pt>
                <c:pt idx="13">
                  <c:v>0.27203955099999999</c:v>
                </c:pt>
                <c:pt idx="14">
                  <c:v>0.40559606999999998</c:v>
                </c:pt>
                <c:pt idx="15">
                  <c:v>0.43501338299999998</c:v>
                </c:pt>
                <c:pt idx="16">
                  <c:v>0.46560797799999998</c:v>
                </c:pt>
                <c:pt idx="17">
                  <c:v>0.46911869899999997</c:v>
                </c:pt>
                <c:pt idx="18">
                  <c:v>0.482179411</c:v>
                </c:pt>
                <c:pt idx="19">
                  <c:v>0.49177246499999999</c:v>
                </c:pt>
                <c:pt idx="20">
                  <c:v>0.53977209199999998</c:v>
                </c:pt>
                <c:pt idx="21">
                  <c:v>0.56229822500000004</c:v>
                </c:pt>
                <c:pt idx="22">
                  <c:v>0.625542398</c:v>
                </c:pt>
                <c:pt idx="23">
                  <c:v>0.65122519999999995</c:v>
                </c:pt>
                <c:pt idx="24">
                  <c:v>0.68019125899999999</c:v>
                </c:pt>
                <c:pt idx="25">
                  <c:v>0.69955325099999999</c:v>
                </c:pt>
                <c:pt idx="26">
                  <c:v>0.72916170300000005</c:v>
                </c:pt>
                <c:pt idx="27">
                  <c:v>0.78003117200000005</c:v>
                </c:pt>
                <c:pt idx="28">
                  <c:v>0.84989476799999997</c:v>
                </c:pt>
              </c:numCache>
            </c:numRef>
          </c:xVal>
          <c:yVal>
            <c:numRef>
              <c:f>'Current ratio'!$V$8:$V$36</c:f>
              <c:numCache>
                <c:formatCode>General</c:formatCode>
                <c:ptCount val="29"/>
                <c:pt idx="0">
                  <c:v>-2.1143807715275607</c:v>
                </c:pt>
                <c:pt idx="1">
                  <c:v>-1.6283614067169063</c:v>
                </c:pt>
                <c:pt idx="2">
                  <c:v>-1.3644887481703289</c:v>
                </c:pt>
                <c:pt idx="3">
                  <c:v>-1.1715461713027622</c:v>
                </c:pt>
                <c:pt idx="4">
                  <c:v>-1.014498745784099</c:v>
                </c:pt>
                <c:pt idx="5">
                  <c:v>-0.8791677184445702</c:v>
                </c:pt>
                <c:pt idx="6">
                  <c:v>-0.75829255699115117</c:v>
                </c:pt>
                <c:pt idx="7">
                  <c:v>-0.64760358292497777</c:v>
                </c:pt>
                <c:pt idx="8">
                  <c:v>-0.54434091493561076</c:v>
                </c:pt>
                <c:pt idx="9">
                  <c:v>-0.44658820450617887</c:v>
                </c:pt>
                <c:pt idx="10">
                  <c:v>-0.35293398612691645</c:v>
                </c:pt>
                <c:pt idx="11">
                  <c:v>-0.26228276539162171</c:v>
                </c:pt>
                <c:pt idx="12">
                  <c:v>-0.17374106191177294</c:v>
                </c:pt>
                <c:pt idx="13">
                  <c:v>-8.6543367915016003E-2</c:v>
                </c:pt>
                <c:pt idx="14">
                  <c:v>0</c:v>
                </c:pt>
                <c:pt idx="15">
                  <c:v>8.6543367915015865E-2</c:v>
                </c:pt>
                <c:pt idx="16">
                  <c:v>0.17374106191177294</c:v>
                </c:pt>
                <c:pt idx="17">
                  <c:v>0.26228276539162171</c:v>
                </c:pt>
                <c:pt idx="18">
                  <c:v>0.35293398612691662</c:v>
                </c:pt>
                <c:pt idx="19">
                  <c:v>0.44658820450617887</c:v>
                </c:pt>
                <c:pt idx="20">
                  <c:v>0.54434091493561032</c:v>
                </c:pt>
                <c:pt idx="21">
                  <c:v>0.64760358292497799</c:v>
                </c:pt>
                <c:pt idx="22">
                  <c:v>0.75829255699115117</c:v>
                </c:pt>
                <c:pt idx="23">
                  <c:v>0.87916771844456865</c:v>
                </c:pt>
                <c:pt idx="24">
                  <c:v>1.014498745784099</c:v>
                </c:pt>
                <c:pt idx="25">
                  <c:v>1.1715461713027622</c:v>
                </c:pt>
                <c:pt idx="26">
                  <c:v>1.3644887481703283</c:v>
                </c:pt>
                <c:pt idx="27">
                  <c:v>1.6283614067169063</c:v>
                </c:pt>
                <c:pt idx="28">
                  <c:v>2.1143807715275598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1-4F86-B3F8-5DE906C47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34896"/>
        <c:axId val="2062640304"/>
      </c:scatterChart>
      <c:valAx>
        <c:axId val="206263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40304"/>
        <c:crosses val="autoZero"/>
        <c:crossBetween val="midCat"/>
      </c:valAx>
      <c:valAx>
        <c:axId val="2062640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34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HKEX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'Current ratio'!$Z$8:$Z$31</c:f>
              <c:numCache>
                <c:formatCode>General</c:formatCode>
                <c:ptCount val="24"/>
                <c:pt idx="0">
                  <c:v>-0.70419612499999995</c:v>
                </c:pt>
                <c:pt idx="1">
                  <c:v>-0.51200277000000005</c:v>
                </c:pt>
                <c:pt idx="2">
                  <c:v>-0.45649885000000001</c:v>
                </c:pt>
                <c:pt idx="3">
                  <c:v>-0.43377081000000001</c:v>
                </c:pt>
                <c:pt idx="4">
                  <c:v>-0.37235646</c:v>
                </c:pt>
                <c:pt idx="5">
                  <c:v>-0.31936436899999998</c:v>
                </c:pt>
                <c:pt idx="6">
                  <c:v>-0.26800995</c:v>
                </c:pt>
                <c:pt idx="7">
                  <c:v>-0.13842013</c:v>
                </c:pt>
                <c:pt idx="8">
                  <c:v>-0.13122165</c:v>
                </c:pt>
                <c:pt idx="9">
                  <c:v>-1.2351330000000001E-2</c:v>
                </c:pt>
                <c:pt idx="10">
                  <c:v>7.4864748999999994E-2</c:v>
                </c:pt>
                <c:pt idx="11">
                  <c:v>0.104272551</c:v>
                </c:pt>
                <c:pt idx="12">
                  <c:v>0.10667069</c:v>
                </c:pt>
                <c:pt idx="13">
                  <c:v>0.15262495700000001</c:v>
                </c:pt>
                <c:pt idx="14">
                  <c:v>0.19390679799999999</c:v>
                </c:pt>
                <c:pt idx="15">
                  <c:v>0.22767911499999999</c:v>
                </c:pt>
                <c:pt idx="16">
                  <c:v>0.54295902699999998</c:v>
                </c:pt>
                <c:pt idx="17">
                  <c:v>0.59532405300000002</c:v>
                </c:pt>
                <c:pt idx="18">
                  <c:v>0.64643956000000002</c:v>
                </c:pt>
                <c:pt idx="19">
                  <c:v>0.65158057700000005</c:v>
                </c:pt>
                <c:pt idx="20">
                  <c:v>0.69053903800000005</c:v>
                </c:pt>
                <c:pt idx="21">
                  <c:v>0.699579485</c:v>
                </c:pt>
                <c:pt idx="22">
                  <c:v>0.80995709999999999</c:v>
                </c:pt>
                <c:pt idx="23">
                  <c:v>0.82029211999999996</c:v>
                </c:pt>
              </c:numCache>
            </c:numRef>
          </c:xVal>
          <c:yVal>
            <c:numRef>
              <c:f>'Current ratio'!$AA$8:$AA$31</c:f>
              <c:numCache>
                <c:formatCode>General</c:formatCode>
                <c:ptCount val="24"/>
                <c:pt idx="0">
                  <c:v>-2.0368341317013887</c:v>
                </c:pt>
                <c:pt idx="1">
                  <c:v>-1.5341205443525459</c:v>
                </c:pt>
                <c:pt idx="2">
                  <c:v>-1.258161561063097</c:v>
                </c:pt>
                <c:pt idx="3">
                  <c:v>-1.054472451770053</c:v>
                </c:pt>
                <c:pt idx="4">
                  <c:v>-0.88714655901887607</c:v>
                </c:pt>
                <c:pt idx="5">
                  <c:v>-0.74159404386151673</c:v>
                </c:pt>
                <c:pt idx="6">
                  <c:v>-0.6102946101863328</c:v>
                </c:pt>
                <c:pt idx="7">
                  <c:v>-0.48877641111466941</c:v>
                </c:pt>
                <c:pt idx="8">
                  <c:v>-0.37409541019772358</c:v>
                </c:pt>
                <c:pt idx="9">
                  <c:v>-0.26414697682592364</c:v>
                </c:pt>
                <c:pt idx="10">
                  <c:v>-0.1573106846101707</c:v>
                </c:pt>
                <c:pt idx="11">
                  <c:v>-5.2245180375940357E-2</c:v>
                </c:pt>
                <c:pt idx="12">
                  <c:v>5.2245180375940489E-2</c:v>
                </c:pt>
                <c:pt idx="13">
                  <c:v>0.1573106846101707</c:v>
                </c:pt>
                <c:pt idx="14">
                  <c:v>0.26414697682592353</c:v>
                </c:pt>
                <c:pt idx="15">
                  <c:v>0.37409541019772363</c:v>
                </c:pt>
                <c:pt idx="16">
                  <c:v>0.48877641111466941</c:v>
                </c:pt>
                <c:pt idx="17">
                  <c:v>0.61029461018633246</c:v>
                </c:pt>
                <c:pt idx="18">
                  <c:v>0.74159404386151673</c:v>
                </c:pt>
                <c:pt idx="19">
                  <c:v>0.88714655901887607</c:v>
                </c:pt>
                <c:pt idx="20">
                  <c:v>1.054472451770053</c:v>
                </c:pt>
                <c:pt idx="21">
                  <c:v>1.2581615610630965</c:v>
                </c:pt>
                <c:pt idx="22">
                  <c:v>1.5341205443525465</c:v>
                </c:pt>
                <c:pt idx="23">
                  <c:v>2.0368341317013874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C-4611-84EB-DEC4B9D1B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40720"/>
        <c:axId val="2062624912"/>
      </c:scatterChart>
      <c:valAx>
        <c:axId val="206264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24912"/>
        <c:crosses val="autoZero"/>
        <c:crossBetween val="midCat"/>
      </c:valAx>
      <c:valAx>
        <c:axId val="2062624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40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'Current ratio'!$AE$8:$AE$35</c:f>
              <c:numCache>
                <c:formatCode>General</c:formatCode>
                <c:ptCount val="28"/>
                <c:pt idx="0">
                  <c:v>-0.87457569000000002</c:v>
                </c:pt>
                <c:pt idx="1">
                  <c:v>-0.81765983499999995</c:v>
                </c:pt>
                <c:pt idx="2">
                  <c:v>-0.81247819300000002</c:v>
                </c:pt>
                <c:pt idx="3">
                  <c:v>-0.80609396</c:v>
                </c:pt>
                <c:pt idx="4">
                  <c:v>-0.73988727700000001</c:v>
                </c:pt>
                <c:pt idx="5">
                  <c:v>-0.70025192999999997</c:v>
                </c:pt>
                <c:pt idx="6">
                  <c:v>-0.57274731999999995</c:v>
                </c:pt>
                <c:pt idx="7">
                  <c:v>-0.52043899999999998</c:v>
                </c:pt>
                <c:pt idx="8">
                  <c:v>-0.47484490000000001</c:v>
                </c:pt>
                <c:pt idx="9">
                  <c:v>-0.42960960999999998</c:v>
                </c:pt>
                <c:pt idx="10">
                  <c:v>-0.30773937000000001</c:v>
                </c:pt>
                <c:pt idx="11">
                  <c:v>-0.25528796999999998</c:v>
                </c:pt>
                <c:pt idx="12">
                  <c:v>-0.21335457999999999</c:v>
                </c:pt>
                <c:pt idx="13">
                  <c:v>-0.12574472</c:v>
                </c:pt>
                <c:pt idx="14">
                  <c:v>-0.11975715000000001</c:v>
                </c:pt>
                <c:pt idx="15">
                  <c:v>1.602694E-3</c:v>
                </c:pt>
                <c:pt idx="16">
                  <c:v>6.5273797999999994E-2</c:v>
                </c:pt>
                <c:pt idx="17">
                  <c:v>0.121105533</c:v>
                </c:pt>
                <c:pt idx="18">
                  <c:v>0.202897893</c:v>
                </c:pt>
                <c:pt idx="19">
                  <c:v>0.21645199500000001</c:v>
                </c:pt>
                <c:pt idx="20">
                  <c:v>0.27158882099999998</c:v>
                </c:pt>
                <c:pt idx="21">
                  <c:v>0.333501406</c:v>
                </c:pt>
                <c:pt idx="22">
                  <c:v>0.48526155100000001</c:v>
                </c:pt>
                <c:pt idx="23">
                  <c:v>0.49121487699999999</c:v>
                </c:pt>
                <c:pt idx="24">
                  <c:v>0.59458621599999995</c:v>
                </c:pt>
                <c:pt idx="25">
                  <c:v>0.64652354400000001</c:v>
                </c:pt>
                <c:pt idx="26">
                  <c:v>0.65294450400000004</c:v>
                </c:pt>
                <c:pt idx="27">
                  <c:v>0.79830894200000002</c:v>
                </c:pt>
              </c:numCache>
            </c:numRef>
          </c:xVal>
          <c:yVal>
            <c:numRef>
              <c:f>'Current ratio'!$AF$8:$AF$35</c:f>
              <c:numCache>
                <c:formatCode>General</c:formatCode>
                <c:ptCount val="28"/>
                <c:pt idx="0">
                  <c:v>-2.1001654928444697</c:v>
                </c:pt>
                <c:pt idx="1">
                  <c:v>-1.6111691623526765</c:v>
                </c:pt>
                <c:pt idx="2">
                  <c:v>-1.3451666341766386</c:v>
                </c:pt>
                <c:pt idx="3">
                  <c:v>-1.1503493803760083</c:v>
                </c:pt>
                <c:pt idx="4">
                  <c:v>-0.99152647467733057</c:v>
                </c:pt>
                <c:pt idx="5">
                  <c:v>-0.85444739869598973</c:v>
                </c:pt>
                <c:pt idx="6">
                  <c:v>-0.73180808385961749</c:v>
                </c:pt>
                <c:pt idx="7">
                  <c:v>-0.61930676950877617</c:v>
                </c:pt>
                <c:pt idx="8">
                  <c:v>-0.51415610074453411</c:v>
                </c:pt>
                <c:pt idx="9">
                  <c:v>-0.41441332960007643</c:v>
                </c:pt>
                <c:pt idx="10">
                  <c:v>-0.3186393639643752</c:v>
                </c:pt>
                <c:pt idx="11">
                  <c:v>-0.2257079538601594</c:v>
                </c:pt>
                <c:pt idx="12">
                  <c:v>-0.13468979400891959</c:v>
                </c:pt>
                <c:pt idx="13">
                  <c:v>-4.477617669551625E-2</c:v>
                </c:pt>
                <c:pt idx="14">
                  <c:v>4.4776176695516381E-2</c:v>
                </c:pt>
                <c:pt idx="15">
                  <c:v>0.13468979400891973</c:v>
                </c:pt>
                <c:pt idx="16">
                  <c:v>0.2257079538601594</c:v>
                </c:pt>
                <c:pt idx="17">
                  <c:v>0.3186393639643752</c:v>
                </c:pt>
                <c:pt idx="18">
                  <c:v>0.41441332960007643</c:v>
                </c:pt>
                <c:pt idx="19">
                  <c:v>0.51415610074453411</c:v>
                </c:pt>
                <c:pt idx="20">
                  <c:v>0.61930676950877606</c:v>
                </c:pt>
                <c:pt idx="21">
                  <c:v>0.73180808385961771</c:v>
                </c:pt>
                <c:pt idx="22">
                  <c:v>0.85444739869598973</c:v>
                </c:pt>
                <c:pt idx="23">
                  <c:v>0.99152647467733057</c:v>
                </c:pt>
                <c:pt idx="24">
                  <c:v>1.1503493803760083</c:v>
                </c:pt>
                <c:pt idx="25">
                  <c:v>1.3451666341766386</c:v>
                </c:pt>
                <c:pt idx="26">
                  <c:v>1.6111691623526765</c:v>
                </c:pt>
                <c:pt idx="27">
                  <c:v>2.100165492844468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4-4375-93CF-8FD567D6B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49872"/>
        <c:axId val="2062651952"/>
      </c:scatterChart>
      <c:valAx>
        <c:axId val="206264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51952"/>
        <c:crosses val="autoZero"/>
        <c:crossBetween val="midCat"/>
      </c:valAx>
      <c:valAx>
        <c:axId val="2062651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49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'Cash Ratio'!$J$4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'Cash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'Cash Ratio'!$K$4:$M$4</c:f>
              <c:numCache>
                <c:formatCode>General</c:formatCode>
                <c:ptCount val="3"/>
                <c:pt idx="0">
                  <c:v>0.335335618</c:v>
                </c:pt>
                <c:pt idx="1">
                  <c:v>0.21799382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19F-8F63-E52FCA799B43}"/>
            </c:ext>
          </c:extLst>
        </c:ser>
        <c:ser>
          <c:idx val="1"/>
          <c:order val="1"/>
          <c:tx>
            <c:strRef>
              <c:f>'Cash Ratio'!$J$5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'Cash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'Cash Ratio'!$K$5:$M$5</c:f>
              <c:numCache>
                <c:formatCode>General</c:formatCode>
                <c:ptCount val="3"/>
                <c:pt idx="0">
                  <c:v>0.40908254500000008</c:v>
                </c:pt>
                <c:pt idx="1">
                  <c:v>0.60473774250000001</c:v>
                </c:pt>
                <c:pt idx="2">
                  <c:v>0.45595271500000006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19F-8F63-E52FCA799B43}"/>
            </c:ext>
          </c:extLst>
        </c:ser>
        <c:ser>
          <c:idx val="2"/>
          <c:order val="2"/>
          <c:tx>
            <c:strRef>
              <c:f>'Cash Ratio'!$J$6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'Cash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'Cash Ratio'!$K$6:$M$6</c:f>
              <c:numCache>
                <c:formatCode>General</c:formatCode>
                <c:ptCount val="3"/>
                <c:pt idx="0">
                  <c:v>0.38798160599999998</c:v>
                </c:pt>
                <c:pt idx="1">
                  <c:v>0.2769291565</c:v>
                </c:pt>
                <c:pt idx="2">
                  <c:v>0.35817012549999999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19F-8F63-E52FCA799B43}"/>
            </c:ext>
          </c:extLst>
        </c:ser>
        <c:ser>
          <c:idx val="3"/>
          <c:order val="3"/>
          <c:tx>
            <c:strRef>
              <c:f>'Cash Ratio'!$J$7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'Cash Ratio'!$K$8:$M$8</c:f>
                <c:numCache>
                  <c:formatCode>General</c:formatCode>
                  <c:ptCount val="3"/>
                  <c:pt idx="0">
                    <c:v>0.24440733999999997</c:v>
                  </c:pt>
                  <c:pt idx="1">
                    <c:v>0.22951802649999997</c:v>
                  </c:pt>
                  <c:pt idx="2">
                    <c:v>0.64362225875000001</c:v>
                  </c:pt>
                </c:numCache>
              </c:numRef>
            </c:plus>
          </c:errBars>
          <c:cat>
            <c:strRef>
              <c:f>'Cash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'Cash Ratio'!$K$7:$M$7</c:f>
              <c:numCache>
                <c:formatCode>General</c:formatCode>
                <c:ptCount val="3"/>
                <c:pt idx="0">
                  <c:v>0.34161320100000003</c:v>
                </c:pt>
                <c:pt idx="1">
                  <c:v>0.32530734650000004</c:v>
                </c:pt>
                <c:pt idx="2">
                  <c:v>0.26239405974999996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19F-8F63-E52FCA799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2657776"/>
        <c:axId val="206266027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'Cash Ratio'!$K$9:$M$9</c:f>
              <c:numCache>
                <c:formatCode>General</c:formatCode>
                <c:ptCount val="3"/>
                <c:pt idx="0">
                  <c:v>1.0982985491034483</c:v>
                </c:pt>
                <c:pt idx="1">
                  <c:v>1.0695068704583335</c:v>
                </c:pt>
                <c:pt idx="2">
                  <c:v>0.81860712857142859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4B-419F-8F63-E52FCA799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57776"/>
        <c:axId val="2062660272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19050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E84B-419F-8F63-E52FCA799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52784"/>
        <c:axId val="2062676496"/>
      </c:scatterChart>
      <c:catAx>
        <c:axId val="206265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660272"/>
        <c:crosses val="autoZero"/>
        <c:auto val="1"/>
        <c:lblAlgn val="ctr"/>
        <c:lblOffset val="100"/>
        <c:noMultiLvlLbl val="0"/>
      </c:catAx>
      <c:valAx>
        <c:axId val="206266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657776"/>
        <c:crosses val="autoZero"/>
        <c:crossBetween val="between"/>
      </c:valAx>
      <c:valAx>
        <c:axId val="2062676496"/>
        <c:scaling>
          <c:orientation val="minMax"/>
          <c:max val="1.1354692200000001"/>
          <c:min val="-0.86453078000000005"/>
        </c:scaling>
        <c:delete val="0"/>
        <c:axPos val="r"/>
        <c:numFmt formatCode="General" sourceLinked="1"/>
        <c:majorTickMark val="out"/>
        <c:minorTickMark val="none"/>
        <c:tickLblPos val="nextTo"/>
        <c:crossAx val="2062652784"/>
        <c:crosses val="max"/>
        <c:crossBetween val="midCat"/>
      </c:valAx>
      <c:valAx>
        <c:axId val="20626527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62676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NASDAQ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'Cash Ratio'!$U$8:$U$36</c:f>
              <c:numCache>
                <c:formatCode>General</c:formatCode>
                <c:ptCount val="29"/>
                <c:pt idx="0">
                  <c:v>-0.52919516200000005</c:v>
                </c:pt>
                <c:pt idx="1">
                  <c:v>-0.50104605499999999</c:v>
                </c:pt>
                <c:pt idx="2">
                  <c:v>-0.48089699400000002</c:v>
                </c:pt>
                <c:pt idx="3">
                  <c:v>-0.374508862</c:v>
                </c:pt>
                <c:pt idx="4">
                  <c:v>-0.369811836</c:v>
                </c:pt>
                <c:pt idx="5">
                  <c:v>-0.34290739999999997</c:v>
                </c:pt>
                <c:pt idx="6">
                  <c:v>-0.13298522800000001</c:v>
                </c:pt>
                <c:pt idx="7">
                  <c:v>-0.120112617</c:v>
                </c:pt>
                <c:pt idx="8">
                  <c:v>1.4755387999999999E-2</c:v>
                </c:pt>
                <c:pt idx="9">
                  <c:v>3.7655741999999999E-2</c:v>
                </c:pt>
                <c:pt idx="10">
                  <c:v>6.1006019000000002E-2</c:v>
                </c:pt>
                <c:pt idx="11">
                  <c:v>8.0489861999999995E-2</c:v>
                </c:pt>
                <c:pt idx="12">
                  <c:v>0.20563200500000001</c:v>
                </c:pt>
                <c:pt idx="13">
                  <c:v>0.26421461899999998</c:v>
                </c:pt>
                <c:pt idx="14">
                  <c:v>0.267868989</c:v>
                </c:pt>
                <c:pt idx="15">
                  <c:v>0.41694647299999998</c:v>
                </c:pt>
                <c:pt idx="16">
                  <c:v>0.43641891799999999</c:v>
                </c:pt>
                <c:pt idx="17">
                  <c:v>0.47479556899999997</c:v>
                </c:pt>
                <c:pt idx="18">
                  <c:v>0.49710935499999997</c:v>
                </c:pt>
                <c:pt idx="19">
                  <c:v>0.56597105299999995</c:v>
                </c:pt>
                <c:pt idx="20">
                  <c:v>0.57606517300000004</c:v>
                </c:pt>
                <c:pt idx="21">
                  <c:v>0.60948219000000003</c:v>
                </c:pt>
                <c:pt idx="22">
                  <c:v>0.65506710000000001</c:v>
                </c:pt>
                <c:pt idx="23">
                  <c:v>0.68482733600000001</c:v>
                </c:pt>
                <c:pt idx="24">
                  <c:v>0.69275460700000002</c:v>
                </c:pt>
                <c:pt idx="25">
                  <c:v>0.71613876099999996</c:v>
                </c:pt>
                <c:pt idx="26">
                  <c:v>0.73801432</c:v>
                </c:pt>
                <c:pt idx="27">
                  <c:v>0.781626449</c:v>
                </c:pt>
                <c:pt idx="28">
                  <c:v>0.85388953000000001</c:v>
                </c:pt>
              </c:numCache>
            </c:numRef>
          </c:xVal>
          <c:yVal>
            <c:numRef>
              <c:f>'Cash Ratio'!$V$8:$V$36</c:f>
              <c:numCache>
                <c:formatCode>General</c:formatCode>
                <c:ptCount val="29"/>
                <c:pt idx="0">
                  <c:v>-2.1143807715275607</c:v>
                </c:pt>
                <c:pt idx="1">
                  <c:v>-1.6283614067169063</c:v>
                </c:pt>
                <c:pt idx="2">
                  <c:v>-1.3644887481703289</c:v>
                </c:pt>
                <c:pt idx="3">
                  <c:v>-1.1715461713027622</c:v>
                </c:pt>
                <c:pt idx="4">
                  <c:v>-1.014498745784099</c:v>
                </c:pt>
                <c:pt idx="5">
                  <c:v>-0.8791677184445702</c:v>
                </c:pt>
                <c:pt idx="6">
                  <c:v>-0.75829255699115117</c:v>
                </c:pt>
                <c:pt idx="7">
                  <c:v>-0.64760358292497777</c:v>
                </c:pt>
                <c:pt idx="8">
                  <c:v>-0.54434091493561076</c:v>
                </c:pt>
                <c:pt idx="9">
                  <c:v>-0.44658820450617887</c:v>
                </c:pt>
                <c:pt idx="10">
                  <c:v>-0.35293398612691645</c:v>
                </c:pt>
                <c:pt idx="11">
                  <c:v>-0.26228276539162171</c:v>
                </c:pt>
                <c:pt idx="12">
                  <c:v>-0.17374106191177294</c:v>
                </c:pt>
                <c:pt idx="13">
                  <c:v>-8.6543367915016003E-2</c:v>
                </c:pt>
                <c:pt idx="14">
                  <c:v>0</c:v>
                </c:pt>
                <c:pt idx="15">
                  <c:v>8.6543367915015865E-2</c:v>
                </c:pt>
                <c:pt idx="16">
                  <c:v>0.17374106191177294</c:v>
                </c:pt>
                <c:pt idx="17">
                  <c:v>0.26228276539162171</c:v>
                </c:pt>
                <c:pt idx="18">
                  <c:v>0.35293398612691662</c:v>
                </c:pt>
                <c:pt idx="19">
                  <c:v>0.44658820450617887</c:v>
                </c:pt>
                <c:pt idx="20">
                  <c:v>0.54434091493561032</c:v>
                </c:pt>
                <c:pt idx="21">
                  <c:v>0.64760358292497799</c:v>
                </c:pt>
                <c:pt idx="22">
                  <c:v>0.75829255699115117</c:v>
                </c:pt>
                <c:pt idx="23">
                  <c:v>0.87916771844456865</c:v>
                </c:pt>
                <c:pt idx="24">
                  <c:v>1.014498745784099</c:v>
                </c:pt>
                <c:pt idx="25">
                  <c:v>1.1715461713027622</c:v>
                </c:pt>
                <c:pt idx="26">
                  <c:v>1.3644887481703283</c:v>
                </c:pt>
                <c:pt idx="27">
                  <c:v>1.6283614067169063</c:v>
                </c:pt>
                <c:pt idx="28">
                  <c:v>2.1143807715275598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6AB-AACA-541901273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54448"/>
        <c:axId val="2062654864"/>
      </c:scatterChart>
      <c:valAx>
        <c:axId val="206265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54864"/>
        <c:crosses val="autoZero"/>
        <c:crossBetween val="midCat"/>
      </c:valAx>
      <c:valAx>
        <c:axId val="2062654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544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HKEX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'Cash Ratio'!$Z$8:$Z$31</c:f>
              <c:numCache>
                <c:formatCode>General</c:formatCode>
                <c:ptCount val="24"/>
                <c:pt idx="0">
                  <c:v>-0.64653696000000005</c:v>
                </c:pt>
                <c:pt idx="1">
                  <c:v>-0.63117836900000002</c:v>
                </c:pt>
                <c:pt idx="2">
                  <c:v>-0.53873797000000001</c:v>
                </c:pt>
                <c:pt idx="3">
                  <c:v>-0.35972064999999998</c:v>
                </c:pt>
                <c:pt idx="4">
                  <c:v>-0.18301727000000001</c:v>
                </c:pt>
                <c:pt idx="5">
                  <c:v>-0.16166528999999999</c:v>
                </c:pt>
                <c:pt idx="6">
                  <c:v>-1.8438599999999999E-3</c:v>
                </c:pt>
                <c:pt idx="7">
                  <c:v>2.8374303E-2</c:v>
                </c:pt>
                <c:pt idx="8">
                  <c:v>6.1976087999999999E-2</c:v>
                </c:pt>
                <c:pt idx="9">
                  <c:v>6.3965205999999997E-2</c:v>
                </c:pt>
                <c:pt idx="10">
                  <c:v>0.11270866</c:v>
                </c:pt>
                <c:pt idx="11">
                  <c:v>0.12861081999999999</c:v>
                </c:pt>
                <c:pt idx="12">
                  <c:v>0.34164905800000001</c:v>
                </c:pt>
                <c:pt idx="13">
                  <c:v>0.38353172000000002</c:v>
                </c:pt>
                <c:pt idx="14">
                  <c:v>0.47664021299999998</c:v>
                </c:pt>
                <c:pt idx="15">
                  <c:v>0.48945540700000001</c:v>
                </c:pt>
                <c:pt idx="16">
                  <c:v>0.49599847600000002</c:v>
                </c:pt>
                <c:pt idx="17">
                  <c:v>0.53608950300000002</c:v>
                </c:pt>
                <c:pt idx="18">
                  <c:v>0.63348063300000002</c:v>
                </c:pt>
                <c:pt idx="19">
                  <c:v>0.66570198800000002</c:v>
                </c:pt>
                <c:pt idx="20">
                  <c:v>0.70984690399999995</c:v>
                </c:pt>
                <c:pt idx="21">
                  <c:v>0.73519042899999998</c:v>
                </c:pt>
                <c:pt idx="22">
                  <c:v>0.78895181999999997</c:v>
                </c:pt>
                <c:pt idx="23">
                  <c:v>0.78995531200000002</c:v>
                </c:pt>
              </c:numCache>
            </c:numRef>
          </c:xVal>
          <c:yVal>
            <c:numRef>
              <c:f>'Cash Ratio'!$AA$8:$AA$31</c:f>
              <c:numCache>
                <c:formatCode>General</c:formatCode>
                <c:ptCount val="24"/>
                <c:pt idx="0">
                  <c:v>-2.0368341317013887</c:v>
                </c:pt>
                <c:pt idx="1">
                  <c:v>-1.5341205443525459</c:v>
                </c:pt>
                <c:pt idx="2">
                  <c:v>-1.258161561063097</c:v>
                </c:pt>
                <c:pt idx="3">
                  <c:v>-1.054472451770053</c:v>
                </c:pt>
                <c:pt idx="4">
                  <c:v>-0.88714655901887607</c:v>
                </c:pt>
                <c:pt idx="5">
                  <c:v>-0.74159404386151673</c:v>
                </c:pt>
                <c:pt idx="6">
                  <c:v>-0.6102946101863328</c:v>
                </c:pt>
                <c:pt idx="7">
                  <c:v>-0.48877641111466941</c:v>
                </c:pt>
                <c:pt idx="8">
                  <c:v>-0.37409541019772358</c:v>
                </c:pt>
                <c:pt idx="9">
                  <c:v>-0.26414697682592364</c:v>
                </c:pt>
                <c:pt idx="10">
                  <c:v>-0.1573106846101707</c:v>
                </c:pt>
                <c:pt idx="11">
                  <c:v>-5.2245180375940357E-2</c:v>
                </c:pt>
                <c:pt idx="12">
                  <c:v>5.2245180375940489E-2</c:v>
                </c:pt>
                <c:pt idx="13">
                  <c:v>0.1573106846101707</c:v>
                </c:pt>
                <c:pt idx="14">
                  <c:v>0.26414697682592353</c:v>
                </c:pt>
                <c:pt idx="15">
                  <c:v>0.37409541019772363</c:v>
                </c:pt>
                <c:pt idx="16">
                  <c:v>0.48877641111466941</c:v>
                </c:pt>
                <c:pt idx="17">
                  <c:v>0.61029461018633246</c:v>
                </c:pt>
                <c:pt idx="18">
                  <c:v>0.74159404386151673</c:v>
                </c:pt>
                <c:pt idx="19">
                  <c:v>0.88714655901887607</c:v>
                </c:pt>
                <c:pt idx="20">
                  <c:v>1.054472451770053</c:v>
                </c:pt>
                <c:pt idx="21">
                  <c:v>1.2581615610630965</c:v>
                </c:pt>
                <c:pt idx="22">
                  <c:v>1.5341205443525465</c:v>
                </c:pt>
                <c:pt idx="23">
                  <c:v>2.0368341317013874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6-4FB4-91D1-1FA25E0BD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55280"/>
        <c:axId val="2062661520"/>
      </c:scatterChart>
      <c:valAx>
        <c:axId val="206265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61520"/>
        <c:crosses val="autoZero"/>
        <c:crossBetween val="midCat"/>
      </c:valAx>
      <c:valAx>
        <c:axId val="2062661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55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'Cash Ratio'!$AE$8:$AE$35</c:f>
              <c:numCache>
                <c:formatCode>General</c:formatCode>
                <c:ptCount val="28"/>
                <c:pt idx="0">
                  <c:v>-0.86453078000000005</c:v>
                </c:pt>
                <c:pt idx="1">
                  <c:v>-0.76151519999999995</c:v>
                </c:pt>
                <c:pt idx="2">
                  <c:v>-0.73524354000000003</c:v>
                </c:pt>
                <c:pt idx="3">
                  <c:v>-0.708760422</c:v>
                </c:pt>
                <c:pt idx="4">
                  <c:v>-0.60940439000000002</c:v>
                </c:pt>
                <c:pt idx="5">
                  <c:v>-0.52627425999999999</c:v>
                </c:pt>
                <c:pt idx="6">
                  <c:v>-0.41668959999999999</c:v>
                </c:pt>
                <c:pt idx="7">
                  <c:v>-0.40587422000000001</c:v>
                </c:pt>
                <c:pt idx="8">
                  <c:v>-0.32230442999999998</c:v>
                </c:pt>
                <c:pt idx="9">
                  <c:v>-0.27107505999999998</c:v>
                </c:pt>
                <c:pt idx="10">
                  <c:v>-0.16413462000000001</c:v>
                </c:pt>
                <c:pt idx="11">
                  <c:v>-0.16022584000000001</c:v>
                </c:pt>
                <c:pt idx="12">
                  <c:v>-0.15499868999999999</c:v>
                </c:pt>
                <c:pt idx="13">
                  <c:v>-5.7224849000000001E-2</c:v>
                </c:pt>
                <c:pt idx="14">
                  <c:v>-4.3591030000000003E-2</c:v>
                </c:pt>
                <c:pt idx="15">
                  <c:v>-4.4182800000000001E-3</c:v>
                </c:pt>
                <c:pt idx="16">
                  <c:v>4.5330359000000001E-2</c:v>
                </c:pt>
                <c:pt idx="17">
                  <c:v>4.6786017999999999E-2</c:v>
                </c:pt>
                <c:pt idx="18">
                  <c:v>0.12939845799999999</c:v>
                </c:pt>
                <c:pt idx="19">
                  <c:v>0.14730913900000001</c:v>
                </c:pt>
                <c:pt idx="20">
                  <c:v>0.19047904099999999</c:v>
                </c:pt>
                <c:pt idx="21">
                  <c:v>0.27650735799999998</c:v>
                </c:pt>
                <c:pt idx="22">
                  <c:v>0.47988209999999998</c:v>
                </c:pt>
                <c:pt idx="23">
                  <c:v>0.64631913399999996</c:v>
                </c:pt>
                <c:pt idx="24">
                  <c:v>0.65019437599999996</c:v>
                </c:pt>
                <c:pt idx="25">
                  <c:v>0.72266448800000005</c:v>
                </c:pt>
                <c:pt idx="26">
                  <c:v>0.72992412100000004</c:v>
                </c:pt>
                <c:pt idx="27">
                  <c:v>0.85560837899999997</c:v>
                </c:pt>
              </c:numCache>
            </c:numRef>
          </c:xVal>
          <c:yVal>
            <c:numRef>
              <c:f>'Cash Ratio'!$AF$8:$AF$35</c:f>
              <c:numCache>
                <c:formatCode>General</c:formatCode>
                <c:ptCount val="28"/>
                <c:pt idx="0">
                  <c:v>-2.1001654928444697</c:v>
                </c:pt>
                <c:pt idx="1">
                  <c:v>-1.6111691623526765</c:v>
                </c:pt>
                <c:pt idx="2">
                  <c:v>-1.3451666341766386</c:v>
                </c:pt>
                <c:pt idx="3">
                  <c:v>-1.1503493803760083</c:v>
                </c:pt>
                <c:pt idx="4">
                  <c:v>-0.99152647467733057</c:v>
                </c:pt>
                <c:pt idx="5">
                  <c:v>-0.85444739869598973</c:v>
                </c:pt>
                <c:pt idx="6">
                  <c:v>-0.73180808385961749</c:v>
                </c:pt>
                <c:pt idx="7">
                  <c:v>-0.61930676950877617</c:v>
                </c:pt>
                <c:pt idx="8">
                  <c:v>-0.51415610074453411</c:v>
                </c:pt>
                <c:pt idx="9">
                  <c:v>-0.41441332960007643</c:v>
                </c:pt>
                <c:pt idx="10">
                  <c:v>-0.3186393639643752</c:v>
                </c:pt>
                <c:pt idx="11">
                  <c:v>-0.2257079538601594</c:v>
                </c:pt>
                <c:pt idx="12">
                  <c:v>-0.13468979400891959</c:v>
                </c:pt>
                <c:pt idx="13">
                  <c:v>-4.477617669551625E-2</c:v>
                </c:pt>
                <c:pt idx="14">
                  <c:v>4.4776176695516381E-2</c:v>
                </c:pt>
                <c:pt idx="15">
                  <c:v>0.13468979400891973</c:v>
                </c:pt>
                <c:pt idx="16">
                  <c:v>0.2257079538601594</c:v>
                </c:pt>
                <c:pt idx="17">
                  <c:v>0.3186393639643752</c:v>
                </c:pt>
                <c:pt idx="18">
                  <c:v>0.41441332960007643</c:v>
                </c:pt>
                <c:pt idx="19">
                  <c:v>0.51415610074453411</c:v>
                </c:pt>
                <c:pt idx="20">
                  <c:v>0.61930676950877606</c:v>
                </c:pt>
                <c:pt idx="21">
                  <c:v>0.73180808385961771</c:v>
                </c:pt>
                <c:pt idx="22">
                  <c:v>0.85444739869598973</c:v>
                </c:pt>
                <c:pt idx="23">
                  <c:v>0.99152647467733057</c:v>
                </c:pt>
                <c:pt idx="24">
                  <c:v>1.1503493803760083</c:v>
                </c:pt>
                <c:pt idx="25">
                  <c:v>1.3451666341766386</c:v>
                </c:pt>
                <c:pt idx="26">
                  <c:v>1.6111691623526765</c:v>
                </c:pt>
                <c:pt idx="27">
                  <c:v>2.100165492844468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4-434C-B5F0-264286590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951936"/>
        <c:axId val="1961952352"/>
      </c:scatterChart>
      <c:valAx>
        <c:axId val="196195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1952352"/>
        <c:crosses val="autoZero"/>
        <c:crossBetween val="midCat"/>
      </c:valAx>
      <c:valAx>
        <c:axId val="1961952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1951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'Return on Investment'!$J$4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'Return on Investment'!$K$3:$M$3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'Return on Investment'!$K$4:$M$4</c:f>
              <c:numCache>
                <c:formatCode>General</c:formatCode>
                <c:ptCount val="3"/>
                <c:pt idx="0">
                  <c:v>0.34456968800000004</c:v>
                </c:pt>
                <c:pt idx="1">
                  <c:v>0</c:v>
                </c:pt>
                <c:pt idx="2">
                  <c:v>0.53413880000000002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7-44E0-8918-A12FEE01AD62}"/>
            </c:ext>
          </c:extLst>
        </c:ser>
        <c:ser>
          <c:idx val="1"/>
          <c:order val="1"/>
          <c:tx>
            <c:strRef>
              <c:f>'Return on Investment'!$J$5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'Return on Investment'!$K$3:$M$3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'Return on Investment'!$K$5:$M$5</c:f>
              <c:numCache>
                <c:formatCode>General</c:formatCode>
                <c:ptCount val="3"/>
                <c:pt idx="0">
                  <c:v>0.249515142</c:v>
                </c:pt>
                <c:pt idx="1">
                  <c:v>0.65363805500000005</c:v>
                </c:pt>
                <c:pt idx="2">
                  <c:v>0.30316283325000004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7-44E0-8918-A12FEE01AD62}"/>
            </c:ext>
          </c:extLst>
        </c:ser>
        <c:ser>
          <c:idx val="2"/>
          <c:order val="2"/>
          <c:tx>
            <c:strRef>
              <c:f>'Return on Investment'!$J$6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'Return on Investment'!$K$3:$M$3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'Return on Investment'!$K$6:$M$6</c:f>
              <c:numCache>
                <c:formatCode>General</c:formatCode>
                <c:ptCount val="3"/>
                <c:pt idx="0">
                  <c:v>0.343008541</c:v>
                </c:pt>
                <c:pt idx="1">
                  <c:v>0.47089457899999998</c:v>
                </c:pt>
                <c:pt idx="2">
                  <c:v>8.492728075E-2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7-44E0-8918-A12FEE01AD62}"/>
            </c:ext>
          </c:extLst>
        </c:ser>
        <c:ser>
          <c:idx val="3"/>
          <c:order val="3"/>
          <c:tx>
            <c:strRef>
              <c:f>'Return on Investment'!$J$7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'Return on Investment'!$K$8:$M$8</c:f>
                <c:numCache>
                  <c:formatCode>General</c:formatCode>
                  <c:ptCount val="3"/>
                  <c:pt idx="0">
                    <c:v>0.15807676900000001</c:v>
                  </c:pt>
                  <c:pt idx="1">
                    <c:v>0.33198989125</c:v>
                  </c:pt>
                  <c:pt idx="2">
                    <c:v>0.41795098050000001</c:v>
                  </c:pt>
                </c:numCache>
              </c:numRef>
            </c:plus>
          </c:errBars>
          <c:cat>
            <c:strRef>
              <c:f>'Return on Investment'!$K$3:$M$3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'Return on Investment'!$K$7:$M$7</c:f>
              <c:numCache>
                <c:formatCode>General</c:formatCode>
                <c:ptCount val="3"/>
                <c:pt idx="0">
                  <c:v>0.27788389400000002</c:v>
                </c:pt>
                <c:pt idx="1">
                  <c:v>0.20788873175</c:v>
                </c:pt>
                <c:pt idx="2">
                  <c:v>0.1198137785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7-44E0-8918-A12FEE01A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774768"/>
        <c:axId val="13179390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'Return on Investment'!$K$9:$M$9</c:f>
              <c:numCache>
                <c:formatCode>General</c:formatCode>
                <c:ptCount val="3"/>
                <c:pt idx="0">
                  <c:v>0.89748481362068966</c:v>
                </c:pt>
                <c:pt idx="1">
                  <c:v>0.97445675904166673</c:v>
                </c:pt>
                <c:pt idx="2">
                  <c:v>0.9049331747142858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D7-44E0-8918-A12FEE01AD62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3</c:v>
              </c:pt>
            </c:numLit>
          </c:xVal>
          <c:yVal>
            <c:numRef>
              <c:f>'Return on Investment'!$M$20:$M$21</c:f>
              <c:numCache>
                <c:formatCode>General</c:formatCode>
                <c:ptCount val="2"/>
                <c:pt idx="0">
                  <c:v>0.209760854</c:v>
                </c:pt>
                <c:pt idx="1">
                  <c:v>0.38038737800000005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D7-44E0-8918-A12FEE01A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4768"/>
        <c:axId val="131793904"/>
      </c:scatterChart>
      <c:scatterChart>
        <c:scatterStyle val="lineMarker"/>
        <c:varyColors val="0"/>
        <c:ser>
          <c:idx val="6"/>
          <c:order val="6"/>
          <c:tx>
            <c:v>s</c:v>
          </c:tx>
          <c:spPr>
            <a:ln w="19050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4AD7-44E0-8918-A12FEE01A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1856"/>
        <c:axId val="131789744"/>
      </c:scatterChart>
      <c:catAx>
        <c:axId val="13177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93904"/>
        <c:crosses val="autoZero"/>
        <c:auto val="1"/>
        <c:lblAlgn val="ctr"/>
        <c:lblOffset val="100"/>
        <c:noMultiLvlLbl val="0"/>
      </c:catAx>
      <c:valAx>
        <c:axId val="13179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74768"/>
        <c:crosses val="autoZero"/>
        <c:crossBetween val="between"/>
      </c:valAx>
      <c:valAx>
        <c:axId val="131789744"/>
        <c:scaling>
          <c:orientation val="minMax"/>
          <c:max val="1.00502121"/>
          <c:min val="-0.79497879000000005"/>
        </c:scaling>
        <c:delete val="0"/>
        <c:axPos val="r"/>
        <c:numFmt formatCode="General" sourceLinked="1"/>
        <c:majorTickMark val="out"/>
        <c:minorTickMark val="none"/>
        <c:tickLblPos val="nextTo"/>
        <c:crossAx val="131771856"/>
        <c:crosses val="max"/>
        <c:crossBetween val="midCat"/>
      </c:valAx>
      <c:valAx>
        <c:axId val="131771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317897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NASDAQ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'Return on Investment'!$U$8:$U$36</c:f>
              <c:numCache>
                <c:formatCode>General</c:formatCode>
                <c:ptCount val="29"/>
                <c:pt idx="0">
                  <c:v>-0.45040910200000001</c:v>
                </c:pt>
                <c:pt idx="1">
                  <c:v>-0.44793922200000003</c:v>
                </c:pt>
                <c:pt idx="2">
                  <c:v>-0.409335638</c:v>
                </c:pt>
                <c:pt idx="3">
                  <c:v>-0.33336427000000002</c:v>
                </c:pt>
                <c:pt idx="4">
                  <c:v>-0.25169411800000002</c:v>
                </c:pt>
                <c:pt idx="5">
                  <c:v>-0.22220648000000001</c:v>
                </c:pt>
                <c:pt idx="6">
                  <c:v>-0.21425688200000001</c:v>
                </c:pt>
                <c:pt idx="7">
                  <c:v>-0.20089396000000001</c:v>
                </c:pt>
                <c:pt idx="8">
                  <c:v>-0.17664331899999999</c:v>
                </c:pt>
                <c:pt idx="9">
                  <c:v>-6.2678674000000004E-2</c:v>
                </c:pt>
                <c:pt idx="10">
                  <c:v>-5.8947728999999997E-2</c:v>
                </c:pt>
                <c:pt idx="11">
                  <c:v>3.7481214999999998E-2</c:v>
                </c:pt>
                <c:pt idx="12">
                  <c:v>3.9459429999999997E-2</c:v>
                </c:pt>
                <c:pt idx="13">
                  <c:v>6.7292189000000002E-2</c:v>
                </c:pt>
                <c:pt idx="14">
                  <c:v>0.14211458099999999</c:v>
                </c:pt>
                <c:pt idx="15">
                  <c:v>0.16565212000000001</c:v>
                </c:pt>
                <c:pt idx="16">
                  <c:v>0.203307713</c:v>
                </c:pt>
                <c:pt idx="17">
                  <c:v>0.238349478</c:v>
                </c:pt>
                <c:pt idx="18">
                  <c:v>0.28840959399999999</c:v>
                </c:pt>
                <c:pt idx="19">
                  <c:v>0.30427406400000001</c:v>
                </c:pt>
                <c:pt idx="20">
                  <c:v>0.384534561</c:v>
                </c:pt>
                <c:pt idx="21">
                  <c:v>0.41999847499999998</c:v>
                </c:pt>
                <c:pt idx="22">
                  <c:v>0.43239840499999999</c:v>
                </c:pt>
                <c:pt idx="23">
                  <c:v>0.449752492</c:v>
                </c:pt>
                <c:pt idx="24">
                  <c:v>0.48764790000000002</c:v>
                </c:pt>
                <c:pt idx="25">
                  <c:v>0.50878767999999996</c:v>
                </c:pt>
                <c:pt idx="26">
                  <c:v>0.52577172999999999</c:v>
                </c:pt>
                <c:pt idx="27">
                  <c:v>0.52773720800000001</c:v>
                </c:pt>
                <c:pt idx="28">
                  <c:v>0.57807524399999999</c:v>
                </c:pt>
              </c:numCache>
            </c:numRef>
          </c:xVal>
          <c:yVal>
            <c:numRef>
              <c:f>'Return on Investment'!$V$8:$V$36</c:f>
              <c:numCache>
                <c:formatCode>General</c:formatCode>
                <c:ptCount val="29"/>
                <c:pt idx="0">
                  <c:v>-2.1143807715275607</c:v>
                </c:pt>
                <c:pt idx="1">
                  <c:v>-1.6283614067169063</c:v>
                </c:pt>
                <c:pt idx="2">
                  <c:v>-1.3644887481703289</c:v>
                </c:pt>
                <c:pt idx="3">
                  <c:v>-1.1715461713027622</c:v>
                </c:pt>
                <c:pt idx="4">
                  <c:v>-1.014498745784099</c:v>
                </c:pt>
                <c:pt idx="5">
                  <c:v>-0.8791677184445702</c:v>
                </c:pt>
                <c:pt idx="6">
                  <c:v>-0.75829255699115117</c:v>
                </c:pt>
                <c:pt idx="7">
                  <c:v>-0.64760358292497777</c:v>
                </c:pt>
                <c:pt idx="8">
                  <c:v>-0.54434091493561076</c:v>
                </c:pt>
                <c:pt idx="9">
                  <c:v>-0.44658820450617887</c:v>
                </c:pt>
                <c:pt idx="10">
                  <c:v>-0.35293398612691645</c:v>
                </c:pt>
                <c:pt idx="11">
                  <c:v>-0.26228276539162171</c:v>
                </c:pt>
                <c:pt idx="12">
                  <c:v>-0.17374106191177294</c:v>
                </c:pt>
                <c:pt idx="13">
                  <c:v>-8.6543367915016003E-2</c:v>
                </c:pt>
                <c:pt idx="14">
                  <c:v>0</c:v>
                </c:pt>
                <c:pt idx="15">
                  <c:v>8.6543367915015865E-2</c:v>
                </c:pt>
                <c:pt idx="16">
                  <c:v>0.17374106191177294</c:v>
                </c:pt>
                <c:pt idx="17">
                  <c:v>0.26228276539162171</c:v>
                </c:pt>
                <c:pt idx="18">
                  <c:v>0.35293398612691662</c:v>
                </c:pt>
                <c:pt idx="19">
                  <c:v>0.44658820450617887</c:v>
                </c:pt>
                <c:pt idx="20">
                  <c:v>0.54434091493561032</c:v>
                </c:pt>
                <c:pt idx="21">
                  <c:v>0.64760358292497799</c:v>
                </c:pt>
                <c:pt idx="22">
                  <c:v>0.75829255699115117</c:v>
                </c:pt>
                <c:pt idx="23">
                  <c:v>0.87916771844456865</c:v>
                </c:pt>
                <c:pt idx="24">
                  <c:v>1.014498745784099</c:v>
                </c:pt>
                <c:pt idx="25">
                  <c:v>1.1715461713027622</c:v>
                </c:pt>
                <c:pt idx="26">
                  <c:v>1.3644887481703283</c:v>
                </c:pt>
                <c:pt idx="27">
                  <c:v>1.6283614067169063</c:v>
                </c:pt>
                <c:pt idx="28">
                  <c:v>2.1143807715275598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2-4962-B518-29934A7F2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2688"/>
        <c:axId val="131778096"/>
      </c:scatterChart>
      <c:valAx>
        <c:axId val="13177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78096"/>
        <c:crosses val="autoZero"/>
        <c:crossBetween val="midCat"/>
      </c:valAx>
      <c:valAx>
        <c:axId val="131778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726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HKEX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'Return on Investment'!$Z$8:$Z$31</c:f>
              <c:numCache>
                <c:formatCode>General</c:formatCode>
                <c:ptCount val="24"/>
                <c:pt idx="0">
                  <c:v>-0.79497879000000005</c:v>
                </c:pt>
                <c:pt idx="1">
                  <c:v>-0.70157669600000006</c:v>
                </c:pt>
                <c:pt idx="2">
                  <c:v>-0.43464178799999997</c:v>
                </c:pt>
                <c:pt idx="3">
                  <c:v>-0.32837969299999997</c:v>
                </c:pt>
                <c:pt idx="4">
                  <c:v>-0.26893586000000003</c:v>
                </c:pt>
                <c:pt idx="5">
                  <c:v>-0.26591128000000003</c:v>
                </c:pt>
                <c:pt idx="6">
                  <c:v>-9.9817219999999998E-2</c:v>
                </c:pt>
                <c:pt idx="7">
                  <c:v>-3.8058000000000002E-2</c:v>
                </c:pt>
                <c:pt idx="8">
                  <c:v>-3.2347343000000001E-2</c:v>
                </c:pt>
                <c:pt idx="9">
                  <c:v>7.4282656000000002E-2</c:v>
                </c:pt>
                <c:pt idx="10">
                  <c:v>0.13383879600000001</c:v>
                </c:pt>
                <c:pt idx="11">
                  <c:v>0.30993709800000002</c:v>
                </c:pt>
                <c:pt idx="12">
                  <c:v>0.34917059</c:v>
                </c:pt>
                <c:pt idx="13">
                  <c:v>0.37176625699999999</c:v>
                </c:pt>
                <c:pt idx="14">
                  <c:v>0.42684829800000001</c:v>
                </c:pt>
                <c:pt idx="15">
                  <c:v>0.42892646099999998</c:v>
                </c:pt>
                <c:pt idx="16">
                  <c:v>0.4616074</c:v>
                </c:pt>
                <c:pt idx="17">
                  <c:v>0.53637877199999995</c:v>
                </c:pt>
                <c:pt idx="18">
                  <c:v>0.54063398699999998</c:v>
                </c:pt>
                <c:pt idx="19">
                  <c:v>0.63748099000000003</c:v>
                </c:pt>
                <c:pt idx="20">
                  <c:v>0.64572997899999995</c:v>
                </c:pt>
                <c:pt idx="21">
                  <c:v>0.74063883900000005</c:v>
                </c:pt>
                <c:pt idx="22">
                  <c:v>0.74544533700000004</c:v>
                </c:pt>
                <c:pt idx="23">
                  <c:v>0.86943246699999999</c:v>
                </c:pt>
              </c:numCache>
            </c:numRef>
          </c:xVal>
          <c:yVal>
            <c:numRef>
              <c:f>'Return on Investment'!$AA$8:$AA$31</c:f>
              <c:numCache>
                <c:formatCode>General</c:formatCode>
                <c:ptCount val="24"/>
                <c:pt idx="0">
                  <c:v>-2.0368341317013887</c:v>
                </c:pt>
                <c:pt idx="1">
                  <c:v>-1.5341205443525459</c:v>
                </c:pt>
                <c:pt idx="2">
                  <c:v>-1.258161561063097</c:v>
                </c:pt>
                <c:pt idx="3">
                  <c:v>-1.054472451770053</c:v>
                </c:pt>
                <c:pt idx="4">
                  <c:v>-0.88714655901887607</c:v>
                </c:pt>
                <c:pt idx="5">
                  <c:v>-0.74159404386151673</c:v>
                </c:pt>
                <c:pt idx="6">
                  <c:v>-0.6102946101863328</c:v>
                </c:pt>
                <c:pt idx="7">
                  <c:v>-0.48877641111466941</c:v>
                </c:pt>
                <c:pt idx="8">
                  <c:v>-0.37409541019772358</c:v>
                </c:pt>
                <c:pt idx="9">
                  <c:v>-0.26414697682592364</c:v>
                </c:pt>
                <c:pt idx="10">
                  <c:v>-0.1573106846101707</c:v>
                </c:pt>
                <c:pt idx="11">
                  <c:v>-5.2245180375940357E-2</c:v>
                </c:pt>
                <c:pt idx="12">
                  <c:v>5.2245180375940489E-2</c:v>
                </c:pt>
                <c:pt idx="13">
                  <c:v>0.1573106846101707</c:v>
                </c:pt>
                <c:pt idx="14">
                  <c:v>0.26414697682592353</c:v>
                </c:pt>
                <c:pt idx="15">
                  <c:v>0.37409541019772363</c:v>
                </c:pt>
                <c:pt idx="16">
                  <c:v>0.48877641111466941</c:v>
                </c:pt>
                <c:pt idx="17">
                  <c:v>0.61029461018633246</c:v>
                </c:pt>
                <c:pt idx="18">
                  <c:v>0.74159404386151673</c:v>
                </c:pt>
                <c:pt idx="19">
                  <c:v>0.88714655901887607</c:v>
                </c:pt>
                <c:pt idx="20">
                  <c:v>1.054472451770053</c:v>
                </c:pt>
                <c:pt idx="21">
                  <c:v>1.2581615610630965</c:v>
                </c:pt>
                <c:pt idx="22">
                  <c:v>1.5341205443525465</c:v>
                </c:pt>
                <c:pt idx="23">
                  <c:v>2.0368341317013874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1-455C-B9AC-2AD5D33D9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3520"/>
        <c:axId val="131778928"/>
      </c:scatterChart>
      <c:valAx>
        <c:axId val="13177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78928"/>
        <c:crosses val="autoZero"/>
        <c:crossBetween val="midCat"/>
      </c:valAx>
      <c:valAx>
        <c:axId val="131778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735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'Return on Investment'!$AE$8:$AE$35</c:f>
              <c:numCache>
                <c:formatCode>General</c:formatCode>
                <c:ptCount val="28"/>
                <c:pt idx="0">
                  <c:v>-0.58521793600000005</c:v>
                </c:pt>
                <c:pt idx="1">
                  <c:v>-0.41459141199999999</c:v>
                </c:pt>
                <c:pt idx="2">
                  <c:v>-0.26083999000000002</c:v>
                </c:pt>
                <c:pt idx="3">
                  <c:v>-0.25501005300000001</c:v>
                </c:pt>
                <c:pt idx="4">
                  <c:v>-0.18423590000000001</c:v>
                </c:pt>
                <c:pt idx="5">
                  <c:v>-4.1490039999999999E-2</c:v>
                </c:pt>
                <c:pt idx="6">
                  <c:v>1.6316590999999998E-2</c:v>
                </c:pt>
                <c:pt idx="7">
                  <c:v>5.0991594000000001E-2</c:v>
                </c:pt>
                <c:pt idx="8">
                  <c:v>6.3338881999999999E-2</c:v>
                </c:pt>
                <c:pt idx="9">
                  <c:v>7.0889941999999997E-2</c:v>
                </c:pt>
                <c:pt idx="10">
                  <c:v>7.1355768E-2</c:v>
                </c:pt>
                <c:pt idx="11">
                  <c:v>7.5315483000000003E-2</c:v>
                </c:pt>
                <c:pt idx="12">
                  <c:v>7.7763176000000003E-2</c:v>
                </c:pt>
                <c:pt idx="13">
                  <c:v>0.102043128</c:v>
                </c:pt>
                <c:pt idx="14">
                  <c:v>0.15245712</c:v>
                </c:pt>
                <c:pt idx="15">
                  <c:v>0.18508122099999999</c:v>
                </c:pt>
                <c:pt idx="16">
                  <c:v>0.18737250799999999</c:v>
                </c:pt>
                <c:pt idx="17">
                  <c:v>0.19936910999999999</c:v>
                </c:pt>
                <c:pt idx="18">
                  <c:v>0.21462779300000001</c:v>
                </c:pt>
                <c:pt idx="19">
                  <c:v>0.22783720399999999</c:v>
                </c:pt>
                <c:pt idx="20">
                  <c:v>0.246975153</c:v>
                </c:pt>
                <c:pt idx="21">
                  <c:v>0.247330151</c:v>
                </c:pt>
                <c:pt idx="22">
                  <c:v>0.318579208</c:v>
                </c:pt>
                <c:pt idx="23">
                  <c:v>0.31923431200000002</c:v>
                </c:pt>
                <c:pt idx="24">
                  <c:v>0.40899210499999999</c:v>
                </c:pt>
                <c:pt idx="25">
                  <c:v>0.431494302</c:v>
                </c:pt>
                <c:pt idx="26">
                  <c:v>0.487728469</c:v>
                </c:pt>
                <c:pt idx="27">
                  <c:v>0.665014883</c:v>
                </c:pt>
              </c:numCache>
            </c:numRef>
          </c:xVal>
          <c:yVal>
            <c:numRef>
              <c:f>'Return on Investment'!$AF$8:$AF$35</c:f>
              <c:numCache>
                <c:formatCode>General</c:formatCode>
                <c:ptCount val="28"/>
                <c:pt idx="0">
                  <c:v>-2.1001654928444697</c:v>
                </c:pt>
                <c:pt idx="1">
                  <c:v>-1.6111691623526765</c:v>
                </c:pt>
                <c:pt idx="2">
                  <c:v>-1.3451666341766386</c:v>
                </c:pt>
                <c:pt idx="3">
                  <c:v>-1.1503493803760083</c:v>
                </c:pt>
                <c:pt idx="4">
                  <c:v>-0.99152647467733057</c:v>
                </c:pt>
                <c:pt idx="5">
                  <c:v>-0.85444739869598973</c:v>
                </c:pt>
                <c:pt idx="6">
                  <c:v>-0.73180808385961749</c:v>
                </c:pt>
                <c:pt idx="7">
                  <c:v>-0.61930676950877617</c:v>
                </c:pt>
                <c:pt idx="8">
                  <c:v>-0.51415610074453411</c:v>
                </c:pt>
                <c:pt idx="9">
                  <c:v>-0.41441332960007643</c:v>
                </c:pt>
                <c:pt idx="10">
                  <c:v>-0.3186393639643752</c:v>
                </c:pt>
                <c:pt idx="11">
                  <c:v>-0.2257079538601594</c:v>
                </c:pt>
                <c:pt idx="12">
                  <c:v>-0.13468979400891959</c:v>
                </c:pt>
                <c:pt idx="13">
                  <c:v>-4.477617669551625E-2</c:v>
                </c:pt>
                <c:pt idx="14">
                  <c:v>4.4776176695516381E-2</c:v>
                </c:pt>
                <c:pt idx="15">
                  <c:v>0.13468979400891973</c:v>
                </c:pt>
                <c:pt idx="16">
                  <c:v>0.2257079538601594</c:v>
                </c:pt>
                <c:pt idx="17">
                  <c:v>0.3186393639643752</c:v>
                </c:pt>
                <c:pt idx="18">
                  <c:v>0.41441332960007643</c:v>
                </c:pt>
                <c:pt idx="19">
                  <c:v>0.51415610074453411</c:v>
                </c:pt>
                <c:pt idx="20">
                  <c:v>0.61930676950877606</c:v>
                </c:pt>
                <c:pt idx="21">
                  <c:v>0.73180808385961771</c:v>
                </c:pt>
                <c:pt idx="22">
                  <c:v>0.85444739869598973</c:v>
                </c:pt>
                <c:pt idx="23">
                  <c:v>0.99152647467733057</c:v>
                </c:pt>
                <c:pt idx="24">
                  <c:v>1.1503493803760083</c:v>
                </c:pt>
                <c:pt idx="25">
                  <c:v>1.3451666341766386</c:v>
                </c:pt>
                <c:pt idx="26">
                  <c:v>1.6111691623526765</c:v>
                </c:pt>
                <c:pt idx="27">
                  <c:v>2.100165492844468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5-4E05-812F-83402C35B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86000"/>
        <c:axId val="131772688"/>
      </c:scatterChart>
      <c:valAx>
        <c:axId val="13178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72688"/>
        <c:crosses val="autoZero"/>
        <c:crossBetween val="midCat"/>
      </c:valAx>
      <c:valAx>
        <c:axId val="131772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860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'Gross profit margin'!$J$4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'Gross profit margin'!$K$3:$M$3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'Gross profit margin'!$K$4:$M$4</c:f>
              <c:numCache>
                <c:formatCode>General</c:formatCode>
                <c:ptCount val="3"/>
                <c:pt idx="0">
                  <c:v>5.9047905999999983E-2</c:v>
                </c:pt>
                <c:pt idx="1">
                  <c:v>0</c:v>
                </c:pt>
                <c:pt idx="2">
                  <c:v>9.7322400000000031E-2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44D-B3D0-A55B1F7E4B75}"/>
            </c:ext>
          </c:extLst>
        </c:ser>
        <c:ser>
          <c:idx val="1"/>
          <c:order val="1"/>
          <c:tx>
            <c:strRef>
              <c:f>'Gross profit margin'!$J$5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'Gross profit margin'!$K$3:$M$3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'Gross profit margin'!$K$5:$M$5</c:f>
              <c:numCache>
                <c:formatCode>General</c:formatCode>
                <c:ptCount val="3"/>
                <c:pt idx="0">
                  <c:v>0.55426525299999996</c:v>
                </c:pt>
                <c:pt idx="1">
                  <c:v>0.45147380749999999</c:v>
                </c:pt>
                <c:pt idx="2">
                  <c:v>0.45191057499999998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3-444D-B3D0-A55B1F7E4B75}"/>
            </c:ext>
          </c:extLst>
        </c:ser>
        <c:ser>
          <c:idx val="2"/>
          <c:order val="2"/>
          <c:tx>
            <c:strRef>
              <c:f>'Gross profit margin'!$J$6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'Gross profit margin'!$K$3:$M$3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'Gross profit margin'!$K$6:$M$6</c:f>
              <c:numCache>
                <c:formatCode>General</c:formatCode>
                <c:ptCount val="3"/>
                <c:pt idx="0">
                  <c:v>0.3719101125</c:v>
                </c:pt>
                <c:pt idx="1">
                  <c:v>0.74384953449999991</c:v>
                </c:pt>
                <c:pt idx="2">
                  <c:v>0.32390572049999999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3-444D-B3D0-A55B1F7E4B75}"/>
            </c:ext>
          </c:extLst>
        </c:ser>
        <c:ser>
          <c:idx val="3"/>
          <c:order val="3"/>
          <c:tx>
            <c:strRef>
              <c:f>'Gross profit margin'!$J$7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'Gross profit margin'!$K$8:$M$8</c:f>
                <c:numCache>
                  <c:formatCode>General</c:formatCode>
                  <c:ptCount val="3"/>
                  <c:pt idx="0">
                    <c:v>0.25332866900000001</c:v>
                  </c:pt>
                  <c:pt idx="1">
                    <c:v>0.22326576425</c:v>
                  </c:pt>
                  <c:pt idx="2">
                    <c:v>0.31000702450000006</c:v>
                  </c:pt>
                </c:numCache>
              </c:numRef>
            </c:plus>
          </c:errBars>
          <c:cat>
            <c:strRef>
              <c:f>'Gross profit margin'!$K$3:$M$3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'Gross profit margin'!$K$7:$M$7</c:f>
              <c:numCache>
                <c:formatCode>General</c:formatCode>
                <c:ptCount val="3"/>
                <c:pt idx="0">
                  <c:v>0.16438478849999999</c:v>
                </c:pt>
                <c:pt idx="1">
                  <c:v>0.20119744875000012</c:v>
                </c:pt>
                <c:pt idx="2">
                  <c:v>0.33483982299999993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83-444D-B3D0-A55B1F7E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702384"/>
        <c:axId val="131709040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'Gross profit margin'!$K$9:$M$9</c:f>
              <c:numCache>
                <c:formatCode>General</c:formatCode>
                <c:ptCount val="3"/>
                <c:pt idx="0">
                  <c:v>0.83092392864285713</c:v>
                </c:pt>
                <c:pt idx="1">
                  <c:v>0.96007747983333336</c:v>
                </c:pt>
                <c:pt idx="2">
                  <c:v>0.8398297686785714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83-444D-B3D0-A55B1F7E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2384"/>
        <c:axId val="131709040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19050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E483-444D-B3D0-A55B1F7E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1568"/>
        <c:axId val="131694480"/>
      </c:scatterChart>
      <c:catAx>
        <c:axId val="13170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09040"/>
        <c:crosses val="autoZero"/>
        <c:auto val="1"/>
        <c:lblAlgn val="ctr"/>
        <c:lblOffset val="100"/>
        <c:noMultiLvlLbl val="0"/>
      </c:catAx>
      <c:valAx>
        <c:axId val="13170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02384"/>
        <c:crosses val="autoZero"/>
        <c:crossBetween val="between"/>
      </c:valAx>
      <c:valAx>
        <c:axId val="131694480"/>
        <c:scaling>
          <c:orientation val="minMax"/>
          <c:max val="1.1353211600000002"/>
          <c:min val="-0.66467883999999999"/>
        </c:scaling>
        <c:delete val="0"/>
        <c:axPos val="r"/>
        <c:numFmt formatCode="General" sourceLinked="1"/>
        <c:majorTickMark val="out"/>
        <c:minorTickMark val="none"/>
        <c:tickLblPos val="nextTo"/>
        <c:crossAx val="131691568"/>
        <c:crosses val="max"/>
        <c:crossBetween val="midCat"/>
      </c:valAx>
      <c:valAx>
        <c:axId val="131691568"/>
        <c:scaling>
          <c:orientation val="minMax"/>
        </c:scaling>
        <c:delete val="1"/>
        <c:axPos val="b"/>
        <c:majorTickMark val="out"/>
        <c:minorTickMark val="none"/>
        <c:tickLblPos val="nextTo"/>
        <c:crossAx val="131694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NASDAQ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'Gross profit margin'!$U$8:$U$21</c:f>
              <c:numCache>
                <c:formatCode>General</c:formatCode>
                <c:ptCount val="14"/>
                <c:pt idx="0">
                  <c:v>-0.60563093400000001</c:v>
                </c:pt>
                <c:pt idx="1">
                  <c:v>-0.58184010799999997</c:v>
                </c:pt>
                <c:pt idx="2">
                  <c:v>-0.47331870300000001</c:v>
                </c:pt>
                <c:pt idx="3">
                  <c:v>-8.1111207000000005E-2</c:v>
                </c:pt>
                <c:pt idx="4">
                  <c:v>3.7870897000000001E-2</c:v>
                </c:pt>
                <c:pt idx="5">
                  <c:v>0.23684665199999999</c:v>
                </c:pt>
                <c:pt idx="6">
                  <c:v>0.31871441</c:v>
                </c:pt>
                <c:pt idx="7">
                  <c:v>0.32237445300000001</c:v>
                </c:pt>
                <c:pt idx="8">
                  <c:v>0.37289134299999999</c:v>
                </c:pt>
                <c:pt idx="9">
                  <c:v>0.38302449399999999</c:v>
                </c:pt>
                <c:pt idx="10">
                  <c:v>0.51889746199999998</c:v>
                </c:pt>
                <c:pt idx="11">
                  <c:v>0.554195726</c:v>
                </c:pt>
                <c:pt idx="12">
                  <c:v>0.58625886699999996</c:v>
                </c:pt>
                <c:pt idx="13">
                  <c:v>0.738257889</c:v>
                </c:pt>
              </c:numCache>
            </c:numRef>
          </c:xVal>
          <c:yVal>
            <c:numRef>
              <c:f>'Gross profit margin'!$V$8:$V$21</c:f>
              <c:numCache>
                <c:formatCode>General</c:formatCode>
                <c:ptCount val="14"/>
                <c:pt idx="0">
                  <c:v>-1.8027430907391901</c:v>
                </c:pt>
                <c:pt idx="1">
                  <c:v>-1.2418667918433208</c:v>
                </c:pt>
                <c:pt idx="2">
                  <c:v>-0.9208229763683794</c:v>
                </c:pt>
                <c:pt idx="3">
                  <c:v>-0.67448975019608193</c:v>
                </c:pt>
                <c:pt idx="4">
                  <c:v>-0.46370775145717902</c:v>
                </c:pt>
                <c:pt idx="5">
                  <c:v>-0.27188000539926088</c:v>
                </c:pt>
                <c:pt idx="6">
                  <c:v>-8.9642351075762544E-2</c:v>
                </c:pt>
                <c:pt idx="7">
                  <c:v>8.9642351075762544E-2</c:v>
                </c:pt>
                <c:pt idx="8">
                  <c:v>0.27188000539926077</c:v>
                </c:pt>
                <c:pt idx="9">
                  <c:v>0.46370775145717918</c:v>
                </c:pt>
                <c:pt idx="10">
                  <c:v>0.67448975019608193</c:v>
                </c:pt>
                <c:pt idx="11">
                  <c:v>0.9208229763683794</c:v>
                </c:pt>
                <c:pt idx="12">
                  <c:v>1.2418667918433208</c:v>
                </c:pt>
                <c:pt idx="13">
                  <c:v>1.8027430907391906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C-4E60-99DA-6FF99B1D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4896"/>
        <c:axId val="131707792"/>
      </c:scatterChart>
      <c:valAx>
        <c:axId val="13169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07792"/>
        <c:crosses val="autoZero"/>
        <c:crossBetween val="midCat"/>
      </c:valAx>
      <c:valAx>
        <c:axId val="13170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94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HKEX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'Gross profit margin'!$Z$8:$Z$31</c:f>
              <c:numCache>
                <c:formatCode>General</c:formatCode>
                <c:ptCount val="24"/>
                <c:pt idx="0">
                  <c:v>-0.66467883999999999</c:v>
                </c:pt>
                <c:pt idx="1">
                  <c:v>-0.58554461999999996</c:v>
                </c:pt>
                <c:pt idx="2">
                  <c:v>-0.55775306999999996</c:v>
                </c:pt>
                <c:pt idx="3">
                  <c:v>-0.36403764999999999</c:v>
                </c:pt>
                <c:pt idx="4">
                  <c:v>-0.31724840999999998</c:v>
                </c:pt>
                <c:pt idx="5">
                  <c:v>-0.23204327</c:v>
                </c:pt>
                <c:pt idx="6">
                  <c:v>-0.20692562</c:v>
                </c:pt>
                <c:pt idx="7">
                  <c:v>-5.1182070000000003E-2</c:v>
                </c:pt>
                <c:pt idx="8">
                  <c:v>1.4897672000000001E-2</c:v>
                </c:pt>
                <c:pt idx="9">
                  <c:v>0.293773224</c:v>
                </c:pt>
                <c:pt idx="10">
                  <c:v>0.353640279</c:v>
                </c:pt>
                <c:pt idx="11">
                  <c:v>0.52141909099999995</c:v>
                </c:pt>
                <c:pt idx="12">
                  <c:v>0.53986991299999998</c:v>
                </c:pt>
                <c:pt idx="13">
                  <c:v>0.54645105000000005</c:v>
                </c:pt>
                <c:pt idx="14">
                  <c:v>0.61610755399999995</c:v>
                </c:pt>
                <c:pt idx="15">
                  <c:v>0.61929842999999996</c:v>
                </c:pt>
                <c:pt idx="16">
                  <c:v>0.69837724400000001</c:v>
                </c:pt>
                <c:pt idx="17">
                  <c:v>0.71399678600000005</c:v>
                </c:pt>
                <c:pt idx="18">
                  <c:v>0.78537744499999995</c:v>
                </c:pt>
                <c:pt idx="19">
                  <c:v>0.788260356</c:v>
                </c:pt>
                <c:pt idx="20">
                  <c:v>0.83520876600000005</c:v>
                </c:pt>
                <c:pt idx="21">
                  <c:v>0.85474250799999996</c:v>
                </c:pt>
                <c:pt idx="22">
                  <c:v>0.93245287300000002</c:v>
                </c:pt>
                <c:pt idx="23">
                  <c:v>0.95510771500000002</c:v>
                </c:pt>
              </c:numCache>
            </c:numRef>
          </c:xVal>
          <c:yVal>
            <c:numRef>
              <c:f>'Gross profit margin'!$AA$8:$AA$31</c:f>
              <c:numCache>
                <c:formatCode>General</c:formatCode>
                <c:ptCount val="24"/>
                <c:pt idx="0">
                  <c:v>-2.0368341317013887</c:v>
                </c:pt>
                <c:pt idx="1">
                  <c:v>-1.5341205443525459</c:v>
                </c:pt>
                <c:pt idx="2">
                  <c:v>-1.258161561063097</c:v>
                </c:pt>
                <c:pt idx="3">
                  <c:v>-1.054472451770053</c:v>
                </c:pt>
                <c:pt idx="4">
                  <c:v>-0.88714655901887607</c:v>
                </c:pt>
                <c:pt idx="5">
                  <c:v>-0.74159404386151673</c:v>
                </c:pt>
                <c:pt idx="6">
                  <c:v>-0.6102946101863328</c:v>
                </c:pt>
                <c:pt idx="7">
                  <c:v>-0.48877641111466941</c:v>
                </c:pt>
                <c:pt idx="8">
                  <c:v>-0.37409541019772358</c:v>
                </c:pt>
                <c:pt idx="9">
                  <c:v>-0.26414697682592364</c:v>
                </c:pt>
                <c:pt idx="10">
                  <c:v>-0.1573106846101707</c:v>
                </c:pt>
                <c:pt idx="11">
                  <c:v>-5.2245180375940357E-2</c:v>
                </c:pt>
                <c:pt idx="12">
                  <c:v>5.2245180375940489E-2</c:v>
                </c:pt>
                <c:pt idx="13">
                  <c:v>0.1573106846101707</c:v>
                </c:pt>
                <c:pt idx="14">
                  <c:v>0.26414697682592353</c:v>
                </c:pt>
                <c:pt idx="15">
                  <c:v>0.37409541019772363</c:v>
                </c:pt>
                <c:pt idx="16">
                  <c:v>0.48877641111466941</c:v>
                </c:pt>
                <c:pt idx="17">
                  <c:v>0.61029461018633246</c:v>
                </c:pt>
                <c:pt idx="18">
                  <c:v>0.74159404386151673</c:v>
                </c:pt>
                <c:pt idx="19">
                  <c:v>0.88714655901887607</c:v>
                </c:pt>
                <c:pt idx="20">
                  <c:v>1.054472451770053</c:v>
                </c:pt>
                <c:pt idx="21">
                  <c:v>1.2581615610630965</c:v>
                </c:pt>
                <c:pt idx="22">
                  <c:v>1.5341205443525465</c:v>
                </c:pt>
                <c:pt idx="23">
                  <c:v>2.0368341317013874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7-4FA2-B0BF-BECA19DD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3648"/>
        <c:axId val="131711120"/>
      </c:scatterChart>
      <c:valAx>
        <c:axId val="13169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11120"/>
        <c:crosses val="autoZero"/>
        <c:crossBetween val="midCat"/>
      </c:valAx>
      <c:valAx>
        <c:axId val="13171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936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'Gross profit margin'!$AE$8:$AE$35</c:f>
              <c:numCache>
                <c:formatCode>General</c:formatCode>
                <c:ptCount val="28"/>
                <c:pt idx="0">
                  <c:v>-0.56735643999999996</c:v>
                </c:pt>
                <c:pt idx="1">
                  <c:v>-0.499271996</c:v>
                </c:pt>
                <c:pt idx="2">
                  <c:v>-0.37745369000000001</c:v>
                </c:pt>
                <c:pt idx="3">
                  <c:v>-0.31204731000000002</c:v>
                </c:pt>
                <c:pt idx="4">
                  <c:v>-0.30076176999999998</c:v>
                </c:pt>
                <c:pt idx="5">
                  <c:v>-0.17080342000000001</c:v>
                </c:pt>
                <c:pt idx="6">
                  <c:v>-0.15101634</c:v>
                </c:pt>
                <c:pt idx="7">
                  <c:v>-0.10358903999999999</c:v>
                </c:pt>
                <c:pt idx="8">
                  <c:v>-8.685495E-2</c:v>
                </c:pt>
                <c:pt idx="9">
                  <c:v>-7.5307000000000004E-3</c:v>
                </c:pt>
                <c:pt idx="10">
                  <c:v>1.0537827E-2</c:v>
                </c:pt>
                <c:pt idx="11">
                  <c:v>6.6141306999999996E-2</c:v>
                </c:pt>
                <c:pt idx="12">
                  <c:v>0.18858038199999999</c:v>
                </c:pt>
                <c:pt idx="13">
                  <c:v>0.202454098</c:v>
                </c:pt>
                <c:pt idx="14">
                  <c:v>0.214465613</c:v>
                </c:pt>
                <c:pt idx="15">
                  <c:v>0.21991286800000001</c:v>
                </c:pt>
                <c:pt idx="16">
                  <c:v>0.26483004300000001</c:v>
                </c:pt>
                <c:pt idx="17">
                  <c:v>0.365886606</c:v>
                </c:pt>
                <c:pt idx="18">
                  <c:v>0.37360158199999999</c:v>
                </c:pt>
                <c:pt idx="19">
                  <c:v>0.38166187899999998</c:v>
                </c:pt>
                <c:pt idx="20">
                  <c:v>0.53947411999999995</c:v>
                </c:pt>
                <c:pt idx="21">
                  <c:v>0.55477635400000003</c:v>
                </c:pt>
                <c:pt idx="22">
                  <c:v>0.58127245299999997</c:v>
                </c:pt>
                <c:pt idx="23">
                  <c:v>0.58488495399999996</c:v>
                </c:pt>
                <c:pt idx="24">
                  <c:v>0.65767990899999995</c:v>
                </c:pt>
                <c:pt idx="25">
                  <c:v>0.65792234800000005</c:v>
                </c:pt>
                <c:pt idx="26">
                  <c:v>0.76352261300000002</c:v>
                </c:pt>
                <c:pt idx="27">
                  <c:v>0.853306703</c:v>
                </c:pt>
              </c:numCache>
            </c:numRef>
          </c:xVal>
          <c:yVal>
            <c:numRef>
              <c:f>'Gross profit margin'!$AF$8:$AF$35</c:f>
              <c:numCache>
                <c:formatCode>General</c:formatCode>
                <c:ptCount val="28"/>
                <c:pt idx="0">
                  <c:v>-2.1001654928444697</c:v>
                </c:pt>
                <c:pt idx="1">
                  <c:v>-1.6111691623526765</c:v>
                </c:pt>
                <c:pt idx="2">
                  <c:v>-1.3451666341766386</c:v>
                </c:pt>
                <c:pt idx="3">
                  <c:v>-1.1503493803760083</c:v>
                </c:pt>
                <c:pt idx="4">
                  <c:v>-0.99152647467733057</c:v>
                </c:pt>
                <c:pt idx="5">
                  <c:v>-0.85444739869598973</c:v>
                </c:pt>
                <c:pt idx="6">
                  <c:v>-0.73180808385961749</c:v>
                </c:pt>
                <c:pt idx="7">
                  <c:v>-0.61930676950877617</c:v>
                </c:pt>
                <c:pt idx="8">
                  <c:v>-0.51415610074453411</c:v>
                </c:pt>
                <c:pt idx="9">
                  <c:v>-0.41441332960007643</c:v>
                </c:pt>
                <c:pt idx="10">
                  <c:v>-0.3186393639643752</c:v>
                </c:pt>
                <c:pt idx="11">
                  <c:v>-0.2257079538601594</c:v>
                </c:pt>
                <c:pt idx="12">
                  <c:v>-0.13468979400891959</c:v>
                </c:pt>
                <c:pt idx="13">
                  <c:v>-4.477617669551625E-2</c:v>
                </c:pt>
                <c:pt idx="14">
                  <c:v>4.4776176695516381E-2</c:v>
                </c:pt>
                <c:pt idx="15">
                  <c:v>0.13468979400891973</c:v>
                </c:pt>
                <c:pt idx="16">
                  <c:v>0.2257079538601594</c:v>
                </c:pt>
                <c:pt idx="17">
                  <c:v>0.3186393639643752</c:v>
                </c:pt>
                <c:pt idx="18">
                  <c:v>0.41441332960007643</c:v>
                </c:pt>
                <c:pt idx="19">
                  <c:v>0.51415610074453411</c:v>
                </c:pt>
                <c:pt idx="20">
                  <c:v>0.61930676950877606</c:v>
                </c:pt>
                <c:pt idx="21">
                  <c:v>0.73180808385961771</c:v>
                </c:pt>
                <c:pt idx="22">
                  <c:v>0.85444739869598973</c:v>
                </c:pt>
                <c:pt idx="23">
                  <c:v>0.99152647467733057</c:v>
                </c:pt>
                <c:pt idx="24">
                  <c:v>1.1503493803760083</c:v>
                </c:pt>
                <c:pt idx="25">
                  <c:v>1.3451666341766386</c:v>
                </c:pt>
                <c:pt idx="26">
                  <c:v>1.6111691623526765</c:v>
                </c:pt>
                <c:pt idx="27">
                  <c:v>2.100165492844468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6-4573-957E-9E3DA0246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5728"/>
        <c:axId val="131691152"/>
      </c:scatterChart>
      <c:valAx>
        <c:axId val="13169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91152"/>
        <c:crosses val="autoZero"/>
        <c:crossBetween val="midCat"/>
      </c:valAx>
      <c:valAx>
        <c:axId val="131691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95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'Debt to equity ratio'!$J$4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'Debt to equity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'Debt to equity ratio'!$K$4:$M$4</c:f>
              <c:numCache>
                <c:formatCode>General</c:formatCode>
                <c:ptCount val="3"/>
                <c:pt idx="0">
                  <c:v>6.2903810999999976E-2</c:v>
                </c:pt>
                <c:pt idx="1">
                  <c:v>1.4897069999999957E-2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2-48D2-A691-58ED4EA27B40}"/>
            </c:ext>
          </c:extLst>
        </c:ser>
        <c:ser>
          <c:idx val="1"/>
          <c:order val="1"/>
          <c:tx>
            <c:strRef>
              <c:f>'Debt to equity ratio'!$J$5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'Debt to equity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'Debt to equity ratio'!$K$5:$M$5</c:f>
              <c:numCache>
                <c:formatCode>General</c:formatCode>
                <c:ptCount val="3"/>
                <c:pt idx="0">
                  <c:v>0.18620378599999998</c:v>
                </c:pt>
                <c:pt idx="1">
                  <c:v>0.28302623000000005</c:v>
                </c:pt>
                <c:pt idx="2">
                  <c:v>0.54512240750000007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2-48D2-A691-58ED4EA27B40}"/>
            </c:ext>
          </c:extLst>
        </c:ser>
        <c:ser>
          <c:idx val="2"/>
          <c:order val="2"/>
          <c:tx>
            <c:strRef>
              <c:f>'Debt to equity ratio'!$J$6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'Debt to equity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'Debt to equity ratio'!$K$6:$M$6</c:f>
              <c:numCache>
                <c:formatCode>General</c:formatCode>
                <c:ptCount val="3"/>
                <c:pt idx="0">
                  <c:v>0.46482859900000006</c:v>
                </c:pt>
                <c:pt idx="1">
                  <c:v>0.46625925000000001</c:v>
                </c:pt>
                <c:pt idx="2">
                  <c:v>0.42382291649999998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E2-48D2-A691-58ED4EA27B40}"/>
            </c:ext>
          </c:extLst>
        </c:ser>
        <c:ser>
          <c:idx val="3"/>
          <c:order val="3"/>
          <c:tx>
            <c:strRef>
              <c:f>'Debt to equity ratio'!$J$7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'Debt to equity ratio'!$K$8:$M$8</c:f>
                <c:numCache>
                  <c:formatCode>General</c:formatCode>
                  <c:ptCount val="3"/>
                  <c:pt idx="0">
                    <c:v>0.51786722699999999</c:v>
                  </c:pt>
                  <c:pt idx="1">
                    <c:v>0.44698541750000004</c:v>
                  </c:pt>
                  <c:pt idx="2">
                    <c:v>0.46006604999999995</c:v>
                  </c:pt>
                </c:numCache>
              </c:numRef>
            </c:plus>
          </c:errBars>
          <c:cat>
            <c:strRef>
              <c:f>'Debt to equity ratio'!$K$3:$M$3</c:f>
              <c:strCache>
                <c:ptCount val="3"/>
                <c:pt idx="0">
                  <c:v>NASDAQ</c:v>
                </c:pt>
                <c:pt idx="1">
                  <c:v>HKEX</c:v>
                </c:pt>
                <c:pt idx="2">
                  <c:v>SSE</c:v>
                </c:pt>
              </c:strCache>
            </c:strRef>
          </c:cat>
          <c:val>
            <c:numRef>
              <c:f>'Debt to equity ratio'!$K$7:$M$7</c:f>
              <c:numCache>
                <c:formatCode>General</c:formatCode>
                <c:ptCount val="3"/>
                <c:pt idx="0">
                  <c:v>0.37048366599999999</c:v>
                </c:pt>
                <c:pt idx="1">
                  <c:v>0.37221673449999998</c:v>
                </c:pt>
                <c:pt idx="2">
                  <c:v>0.36178573200000003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E2-48D2-A691-58ED4EA27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928576"/>
        <c:axId val="12992233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'Debt to equity ratio'!$K$9:$M$9</c:f>
              <c:numCache>
                <c:formatCode>General</c:formatCode>
                <c:ptCount val="3"/>
                <c:pt idx="0">
                  <c:v>0.7488870908275862</c:v>
                </c:pt>
                <c:pt idx="1">
                  <c:v>0.74498861995833332</c:v>
                </c:pt>
                <c:pt idx="2">
                  <c:v>0.93609731832142851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E2-48D2-A691-58ED4EA27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28576"/>
        <c:axId val="129922336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19050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F6E2-48D2-A691-58ED4EA27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43136"/>
        <c:axId val="129924416"/>
      </c:scatterChart>
      <c:catAx>
        <c:axId val="12992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922336"/>
        <c:crosses val="autoZero"/>
        <c:auto val="1"/>
        <c:lblAlgn val="ctr"/>
        <c:lblOffset val="100"/>
        <c:noMultiLvlLbl val="0"/>
      </c:catAx>
      <c:valAx>
        <c:axId val="12992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28576"/>
        <c:crosses val="autoZero"/>
        <c:crossBetween val="between"/>
      </c:valAx>
      <c:valAx>
        <c:axId val="129924416"/>
        <c:scaling>
          <c:orientation val="minMax"/>
          <c:max val="1.12430776"/>
          <c:min val="-0.87569224000000001"/>
        </c:scaling>
        <c:delete val="0"/>
        <c:axPos val="r"/>
        <c:numFmt formatCode="General" sourceLinked="1"/>
        <c:majorTickMark val="out"/>
        <c:minorTickMark val="none"/>
        <c:tickLblPos val="nextTo"/>
        <c:crossAx val="129943136"/>
        <c:crosses val="max"/>
        <c:crossBetween val="midCat"/>
      </c:valAx>
      <c:valAx>
        <c:axId val="129943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29924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NASDAQ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'Debt to equity ratio'!$U$8:$U$36</c:f>
              <c:numCache>
                <c:formatCode>General</c:formatCode>
                <c:ptCount val="29"/>
                <c:pt idx="0">
                  <c:v>-0.81278842900000003</c:v>
                </c:pt>
                <c:pt idx="1">
                  <c:v>-0.75421400000000005</c:v>
                </c:pt>
                <c:pt idx="2">
                  <c:v>-0.74522169999999999</c:v>
                </c:pt>
                <c:pt idx="3">
                  <c:v>-0.74135868999999999</c:v>
                </c:pt>
                <c:pt idx="4">
                  <c:v>-0.71584303199999999</c:v>
                </c:pt>
                <c:pt idx="5">
                  <c:v>-0.63768520399999995</c:v>
                </c:pt>
                <c:pt idx="6">
                  <c:v>-0.63108697999999996</c:v>
                </c:pt>
                <c:pt idx="7">
                  <c:v>-0.62658464300000005</c:v>
                </c:pt>
                <c:pt idx="8">
                  <c:v>-0.51706848800000005</c:v>
                </c:pt>
                <c:pt idx="9">
                  <c:v>-0.32407980800000002</c:v>
                </c:pt>
                <c:pt idx="10">
                  <c:v>-0.31833570100000003</c:v>
                </c:pt>
                <c:pt idx="11">
                  <c:v>-0.22860366300000001</c:v>
                </c:pt>
                <c:pt idx="12">
                  <c:v>-0.21028646500000001</c:v>
                </c:pt>
                <c:pt idx="13">
                  <c:v>-0.17420761800000001</c:v>
                </c:pt>
                <c:pt idx="14">
                  <c:v>-0.16175604399999999</c:v>
                </c:pt>
                <c:pt idx="15">
                  <c:v>-0.15488163499999999</c:v>
                </c:pt>
                <c:pt idx="16">
                  <c:v>1.2832214E-2</c:v>
                </c:pt>
                <c:pt idx="17">
                  <c:v>8.5381708000000001E-2</c:v>
                </c:pt>
                <c:pt idx="18">
                  <c:v>0.120569751</c:v>
                </c:pt>
                <c:pt idx="19">
                  <c:v>0.13206641399999999</c:v>
                </c:pt>
                <c:pt idx="20">
                  <c:v>0.14482304900000001</c:v>
                </c:pt>
                <c:pt idx="21">
                  <c:v>0.208727622</c:v>
                </c:pt>
                <c:pt idx="22">
                  <c:v>0.22291675</c:v>
                </c:pt>
                <c:pt idx="23">
                  <c:v>0.35974565600000002</c:v>
                </c:pt>
                <c:pt idx="24">
                  <c:v>0.36100515300000002</c:v>
                </c:pt>
                <c:pt idx="25">
                  <c:v>0.44307707000000002</c:v>
                </c:pt>
                <c:pt idx="26">
                  <c:v>0.55541754300000001</c:v>
                </c:pt>
                <c:pt idx="27">
                  <c:v>0.70349499500000001</c:v>
                </c:pt>
                <c:pt idx="28">
                  <c:v>0.72659484900000004</c:v>
                </c:pt>
              </c:numCache>
            </c:numRef>
          </c:xVal>
          <c:yVal>
            <c:numRef>
              <c:f>'Debt to equity ratio'!$V$8:$V$36</c:f>
              <c:numCache>
                <c:formatCode>General</c:formatCode>
                <c:ptCount val="29"/>
                <c:pt idx="0">
                  <c:v>-2.1143807715275607</c:v>
                </c:pt>
                <c:pt idx="1">
                  <c:v>-1.6283614067169063</c:v>
                </c:pt>
                <c:pt idx="2">
                  <c:v>-1.3644887481703289</c:v>
                </c:pt>
                <c:pt idx="3">
                  <c:v>-1.1715461713027622</c:v>
                </c:pt>
                <c:pt idx="4">
                  <c:v>-1.014498745784099</c:v>
                </c:pt>
                <c:pt idx="5">
                  <c:v>-0.8791677184445702</c:v>
                </c:pt>
                <c:pt idx="6">
                  <c:v>-0.75829255699115117</c:v>
                </c:pt>
                <c:pt idx="7">
                  <c:v>-0.64760358292497777</c:v>
                </c:pt>
                <c:pt idx="8">
                  <c:v>-0.54434091493561076</c:v>
                </c:pt>
                <c:pt idx="9">
                  <c:v>-0.44658820450617887</c:v>
                </c:pt>
                <c:pt idx="10">
                  <c:v>-0.35293398612691645</c:v>
                </c:pt>
                <c:pt idx="11">
                  <c:v>-0.26228276539162171</c:v>
                </c:pt>
                <c:pt idx="12">
                  <c:v>-0.17374106191177294</c:v>
                </c:pt>
                <c:pt idx="13">
                  <c:v>-8.6543367915016003E-2</c:v>
                </c:pt>
                <c:pt idx="14">
                  <c:v>0</c:v>
                </c:pt>
                <c:pt idx="15">
                  <c:v>8.6543367915015865E-2</c:v>
                </c:pt>
                <c:pt idx="16">
                  <c:v>0.17374106191177294</c:v>
                </c:pt>
                <c:pt idx="17">
                  <c:v>0.26228276539162171</c:v>
                </c:pt>
                <c:pt idx="18">
                  <c:v>0.35293398612691662</c:v>
                </c:pt>
                <c:pt idx="19">
                  <c:v>0.44658820450617887</c:v>
                </c:pt>
                <c:pt idx="20">
                  <c:v>0.54434091493561032</c:v>
                </c:pt>
                <c:pt idx="21">
                  <c:v>0.64760358292497799</c:v>
                </c:pt>
                <c:pt idx="22">
                  <c:v>0.75829255699115117</c:v>
                </c:pt>
                <c:pt idx="23">
                  <c:v>0.87916771844456865</c:v>
                </c:pt>
                <c:pt idx="24">
                  <c:v>1.014498745784099</c:v>
                </c:pt>
                <c:pt idx="25">
                  <c:v>1.1715461713027622</c:v>
                </c:pt>
                <c:pt idx="26">
                  <c:v>1.3644887481703283</c:v>
                </c:pt>
                <c:pt idx="27">
                  <c:v>1.6283614067169063</c:v>
                </c:pt>
                <c:pt idx="28">
                  <c:v>2.1143807715275598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6-48A5-95A5-FC7754C70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24000"/>
        <c:axId val="129930656"/>
      </c:scatterChart>
      <c:valAx>
        <c:axId val="12992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30656"/>
        <c:crosses val="autoZero"/>
        <c:crossBetween val="midCat"/>
      </c:valAx>
      <c:valAx>
        <c:axId val="129930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240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HKEX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'Debt to equity ratio'!$Z$8:$Z$31</c:f>
              <c:numCache>
                <c:formatCode>General</c:formatCode>
                <c:ptCount val="24"/>
                <c:pt idx="0">
                  <c:v>-0.86079517000000005</c:v>
                </c:pt>
                <c:pt idx="1">
                  <c:v>-0.81172184999999997</c:v>
                </c:pt>
                <c:pt idx="2">
                  <c:v>-0.81125395</c:v>
                </c:pt>
                <c:pt idx="3">
                  <c:v>-0.72268310999999996</c:v>
                </c:pt>
                <c:pt idx="4">
                  <c:v>-0.71625084000000006</c:v>
                </c:pt>
                <c:pt idx="5">
                  <c:v>-0.69959338999999998</c:v>
                </c:pt>
                <c:pt idx="6">
                  <c:v>-0.53716079000000005</c:v>
                </c:pt>
                <c:pt idx="7">
                  <c:v>-0.51523399999999997</c:v>
                </c:pt>
                <c:pt idx="8">
                  <c:v>-0.38238393500000001</c:v>
                </c:pt>
                <c:pt idx="9">
                  <c:v>-0.31541214000000001</c:v>
                </c:pt>
                <c:pt idx="10">
                  <c:v>-0.24764309000000001</c:v>
                </c:pt>
                <c:pt idx="11">
                  <c:v>-0.19653496000000001</c:v>
                </c:pt>
                <c:pt idx="12">
                  <c:v>-2.6484420000000002E-2</c:v>
                </c:pt>
                <c:pt idx="13">
                  <c:v>0.106415182</c:v>
                </c:pt>
                <c:pt idx="14">
                  <c:v>0.15204953500000001</c:v>
                </c:pt>
                <c:pt idx="15">
                  <c:v>0.16397182499999999</c:v>
                </c:pt>
                <c:pt idx="16">
                  <c:v>0.236967752</c:v>
                </c:pt>
                <c:pt idx="17">
                  <c:v>0.25397146500000001</c:v>
                </c:pt>
                <c:pt idx="18">
                  <c:v>0.28091378299999997</c:v>
                </c:pt>
                <c:pt idx="19">
                  <c:v>0.30430397100000001</c:v>
                </c:pt>
                <c:pt idx="20">
                  <c:v>0.46371218199999997</c:v>
                </c:pt>
                <c:pt idx="21">
                  <c:v>0.47066048300000002</c:v>
                </c:pt>
                <c:pt idx="22">
                  <c:v>0.56560612399999999</c:v>
                </c:pt>
                <c:pt idx="23">
                  <c:v>0.70769246200000002</c:v>
                </c:pt>
              </c:numCache>
            </c:numRef>
          </c:xVal>
          <c:yVal>
            <c:numRef>
              <c:f>'Debt to equity ratio'!$AA$8:$AA$31</c:f>
              <c:numCache>
                <c:formatCode>General</c:formatCode>
                <c:ptCount val="24"/>
                <c:pt idx="0">
                  <c:v>-2.0368341317013887</c:v>
                </c:pt>
                <c:pt idx="1">
                  <c:v>-1.5341205443525459</c:v>
                </c:pt>
                <c:pt idx="2">
                  <c:v>-1.258161561063097</c:v>
                </c:pt>
                <c:pt idx="3">
                  <c:v>-1.054472451770053</c:v>
                </c:pt>
                <c:pt idx="4">
                  <c:v>-0.88714655901887607</c:v>
                </c:pt>
                <c:pt idx="5">
                  <c:v>-0.74159404386151673</c:v>
                </c:pt>
                <c:pt idx="6">
                  <c:v>-0.6102946101863328</c:v>
                </c:pt>
                <c:pt idx="7">
                  <c:v>-0.48877641111466941</c:v>
                </c:pt>
                <c:pt idx="8">
                  <c:v>-0.37409541019772358</c:v>
                </c:pt>
                <c:pt idx="9">
                  <c:v>-0.26414697682592364</c:v>
                </c:pt>
                <c:pt idx="10">
                  <c:v>-0.1573106846101707</c:v>
                </c:pt>
                <c:pt idx="11">
                  <c:v>-5.2245180375940357E-2</c:v>
                </c:pt>
                <c:pt idx="12">
                  <c:v>5.2245180375940489E-2</c:v>
                </c:pt>
                <c:pt idx="13">
                  <c:v>0.1573106846101707</c:v>
                </c:pt>
                <c:pt idx="14">
                  <c:v>0.26414697682592353</c:v>
                </c:pt>
                <c:pt idx="15">
                  <c:v>0.37409541019772363</c:v>
                </c:pt>
                <c:pt idx="16">
                  <c:v>0.48877641111466941</c:v>
                </c:pt>
                <c:pt idx="17">
                  <c:v>0.61029461018633246</c:v>
                </c:pt>
                <c:pt idx="18">
                  <c:v>0.74159404386151673</c:v>
                </c:pt>
                <c:pt idx="19">
                  <c:v>0.88714655901887607</c:v>
                </c:pt>
                <c:pt idx="20">
                  <c:v>1.054472451770053</c:v>
                </c:pt>
                <c:pt idx="21">
                  <c:v>1.2581615610630965</c:v>
                </c:pt>
                <c:pt idx="22">
                  <c:v>1.5341205443525465</c:v>
                </c:pt>
                <c:pt idx="23">
                  <c:v>2.0368341317013874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E-47C2-93C3-B54CDED6D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41888"/>
        <c:axId val="129924000"/>
      </c:scatterChart>
      <c:valAx>
        <c:axId val="12994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24000"/>
        <c:crosses val="autoZero"/>
        <c:crossBetween val="midCat"/>
      </c:valAx>
      <c:valAx>
        <c:axId val="129924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41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'Debt to equity ratio'!$AE$8:$AE$35</c:f>
              <c:numCache>
                <c:formatCode>General</c:formatCode>
                <c:ptCount val="28"/>
                <c:pt idx="0">
                  <c:v>-0.87569224000000001</c:v>
                </c:pt>
                <c:pt idx="1">
                  <c:v>-0.84953308999999999</c:v>
                </c:pt>
                <c:pt idx="2">
                  <c:v>-0.77930403999999998</c:v>
                </c:pt>
                <c:pt idx="3">
                  <c:v>-0.66521984000000001</c:v>
                </c:pt>
                <c:pt idx="4">
                  <c:v>-0.56383545000000002</c:v>
                </c:pt>
                <c:pt idx="5">
                  <c:v>-0.43875883999999998</c:v>
                </c:pt>
                <c:pt idx="6">
                  <c:v>-0.39073337000000002</c:v>
                </c:pt>
                <c:pt idx="7">
                  <c:v>-0.31051531999999998</c:v>
                </c:pt>
                <c:pt idx="8">
                  <c:v>-0.28738915999999998</c:v>
                </c:pt>
                <c:pt idx="9">
                  <c:v>-0.18805915000000001</c:v>
                </c:pt>
                <c:pt idx="10">
                  <c:v>-0.17701383000000001</c:v>
                </c:pt>
                <c:pt idx="11">
                  <c:v>-6.4562629999999996E-2</c:v>
                </c:pt>
                <c:pt idx="12">
                  <c:v>-1.278701E-2</c:v>
                </c:pt>
                <c:pt idx="13">
                  <c:v>8.7045974999999998E-2</c:v>
                </c:pt>
                <c:pt idx="14">
                  <c:v>9.9460193000000002E-2</c:v>
                </c:pt>
                <c:pt idx="15">
                  <c:v>0.120432389</c:v>
                </c:pt>
                <c:pt idx="16">
                  <c:v>0.22018194399999999</c:v>
                </c:pt>
                <c:pt idx="17">
                  <c:v>0.26409866799999998</c:v>
                </c:pt>
                <c:pt idx="18">
                  <c:v>0.26976883499999998</c:v>
                </c:pt>
                <c:pt idx="19">
                  <c:v>0.28044232099999999</c:v>
                </c:pt>
                <c:pt idx="20">
                  <c:v>0.40882783900000003</c:v>
                </c:pt>
                <c:pt idx="21">
                  <c:v>0.59367174700000003</c:v>
                </c:pt>
                <c:pt idx="22">
                  <c:v>0.73601705799999995</c:v>
                </c:pt>
                <c:pt idx="23">
                  <c:v>0.75357052499999999</c:v>
                </c:pt>
                <c:pt idx="24">
                  <c:v>0.773735108</c:v>
                </c:pt>
                <c:pt idx="25">
                  <c:v>0.87968574899999996</c:v>
                </c:pt>
                <c:pt idx="26">
                  <c:v>0.892702946</c:v>
                </c:pt>
                <c:pt idx="27">
                  <c:v>0.91510486599999996</c:v>
                </c:pt>
              </c:numCache>
            </c:numRef>
          </c:xVal>
          <c:yVal>
            <c:numRef>
              <c:f>'Debt to equity ratio'!$AF$8:$AF$35</c:f>
              <c:numCache>
                <c:formatCode>General</c:formatCode>
                <c:ptCount val="28"/>
                <c:pt idx="0">
                  <c:v>-2.1001654928444697</c:v>
                </c:pt>
                <c:pt idx="1">
                  <c:v>-1.6111691623526765</c:v>
                </c:pt>
                <c:pt idx="2">
                  <c:v>-1.3451666341766386</c:v>
                </c:pt>
                <c:pt idx="3">
                  <c:v>-1.1503493803760083</c:v>
                </c:pt>
                <c:pt idx="4">
                  <c:v>-0.99152647467733057</c:v>
                </c:pt>
                <c:pt idx="5">
                  <c:v>-0.85444739869598973</c:v>
                </c:pt>
                <c:pt idx="6">
                  <c:v>-0.73180808385961749</c:v>
                </c:pt>
                <c:pt idx="7">
                  <c:v>-0.61930676950877617</c:v>
                </c:pt>
                <c:pt idx="8">
                  <c:v>-0.51415610074453411</c:v>
                </c:pt>
                <c:pt idx="9">
                  <c:v>-0.41441332960007643</c:v>
                </c:pt>
                <c:pt idx="10">
                  <c:v>-0.3186393639643752</c:v>
                </c:pt>
                <c:pt idx="11">
                  <c:v>-0.2257079538601594</c:v>
                </c:pt>
                <c:pt idx="12">
                  <c:v>-0.13468979400891959</c:v>
                </c:pt>
                <c:pt idx="13">
                  <c:v>-4.477617669551625E-2</c:v>
                </c:pt>
                <c:pt idx="14">
                  <c:v>4.4776176695516381E-2</c:v>
                </c:pt>
                <c:pt idx="15">
                  <c:v>0.13468979400891973</c:v>
                </c:pt>
                <c:pt idx="16">
                  <c:v>0.2257079538601594</c:v>
                </c:pt>
                <c:pt idx="17">
                  <c:v>0.3186393639643752</c:v>
                </c:pt>
                <c:pt idx="18">
                  <c:v>0.41441332960007643</c:v>
                </c:pt>
                <c:pt idx="19">
                  <c:v>0.51415610074453411</c:v>
                </c:pt>
                <c:pt idx="20">
                  <c:v>0.61930676950877606</c:v>
                </c:pt>
                <c:pt idx="21">
                  <c:v>0.73180808385961771</c:v>
                </c:pt>
                <c:pt idx="22">
                  <c:v>0.85444739869598973</c:v>
                </c:pt>
                <c:pt idx="23">
                  <c:v>0.99152647467733057</c:v>
                </c:pt>
                <c:pt idx="24">
                  <c:v>1.1503493803760083</c:v>
                </c:pt>
                <c:pt idx="25">
                  <c:v>1.3451666341766386</c:v>
                </c:pt>
                <c:pt idx="26">
                  <c:v>1.6111691623526765</c:v>
                </c:pt>
                <c:pt idx="27">
                  <c:v>2.100165492844468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6-4A23-84B3-199AA3C15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44384"/>
        <c:axId val="129935232"/>
      </c:scatterChart>
      <c:valAx>
        <c:axId val="12994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35232"/>
        <c:crosses val="autoZero"/>
        <c:crossBetween val="midCat"/>
      </c:valAx>
      <c:valAx>
        <c:axId val="12993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443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21</xdr:row>
      <xdr:rowOff>142875</xdr:rowOff>
    </xdr:from>
    <xdr:to>
      <xdr:col>18</xdr:col>
      <xdr:colOff>495300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B1E78-3D23-48BC-A7B6-4E3D85022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628650</xdr:colOff>
      <xdr:row>36</xdr:row>
      <xdr:rowOff>152400</xdr:rowOff>
    </xdr:from>
    <xdr:to>
      <xdr:col>11</xdr:col>
      <xdr:colOff>85725</xdr:colOff>
      <xdr:row>51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FEBD56-A8B5-4BB9-A4B7-537EA19C6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228600</xdr:colOff>
      <xdr:row>36</xdr:row>
      <xdr:rowOff>133350</xdr:rowOff>
    </xdr:from>
    <xdr:to>
      <xdr:col>18</xdr:col>
      <xdr:colOff>533400</xdr:colOff>
      <xdr:row>51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690FFF-0BEB-43F7-9C4C-DA92542A5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600075</xdr:colOff>
      <xdr:row>21</xdr:row>
      <xdr:rowOff>152400</xdr:rowOff>
    </xdr:from>
    <xdr:to>
      <xdr:col>11</xdr:col>
      <xdr:colOff>57150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F047AB-37D1-4D52-97F2-00EC7B4ED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21</xdr:row>
      <xdr:rowOff>152400</xdr:rowOff>
    </xdr:from>
    <xdr:to>
      <xdr:col>19</xdr:col>
      <xdr:colOff>171450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48CA0-A89A-4253-9594-22A5C50A6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36</xdr:row>
      <xdr:rowOff>180975</xdr:rowOff>
    </xdr:from>
    <xdr:to>
      <xdr:col>19</xdr:col>
      <xdr:colOff>95250</xdr:colOff>
      <xdr:row>51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DF3924-2C1B-4053-A5FF-558C91B19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838200</xdr:colOff>
      <xdr:row>36</xdr:row>
      <xdr:rowOff>133350</xdr:rowOff>
    </xdr:from>
    <xdr:to>
      <xdr:col>11</xdr:col>
      <xdr:colOff>295275</xdr:colOff>
      <xdr:row>51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9B6E8E-3C2A-4DC1-B944-64BB9DDB6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57150</xdr:colOff>
      <xdr:row>21</xdr:row>
      <xdr:rowOff>171450</xdr:rowOff>
    </xdr:from>
    <xdr:to>
      <xdr:col>11</xdr:col>
      <xdr:colOff>361950</xdr:colOff>
      <xdr:row>36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38D068-67C4-4079-A10A-BCEDE84A6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21</xdr:row>
      <xdr:rowOff>76200</xdr:rowOff>
    </xdr:from>
    <xdr:to>
      <xdr:col>19</xdr:col>
      <xdr:colOff>123825</xdr:colOff>
      <xdr:row>35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2E53EA-FECF-4B8C-840D-DB0D2E988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36</xdr:row>
      <xdr:rowOff>114300</xdr:rowOff>
    </xdr:from>
    <xdr:to>
      <xdr:col>19</xdr:col>
      <xdr:colOff>142875</xdr:colOff>
      <xdr:row>51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7583AE-C4CB-4E5F-A99F-72AF39E59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</xdr:colOff>
      <xdr:row>36</xdr:row>
      <xdr:rowOff>114300</xdr:rowOff>
    </xdr:from>
    <xdr:to>
      <xdr:col>11</xdr:col>
      <xdr:colOff>352425</xdr:colOff>
      <xdr:row>51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4883E1-4297-485B-9794-85D1F61F0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85725</xdr:colOff>
      <xdr:row>21</xdr:row>
      <xdr:rowOff>161925</xdr:rowOff>
    </xdr:from>
    <xdr:to>
      <xdr:col>11</xdr:col>
      <xdr:colOff>390525</xdr:colOff>
      <xdr:row>36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D6CEE8-B16D-470F-AC94-2DF88E0D0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21</xdr:row>
      <xdr:rowOff>133350</xdr:rowOff>
    </xdr:from>
    <xdr:to>
      <xdr:col>19</xdr:col>
      <xdr:colOff>190500</xdr:colOff>
      <xdr:row>36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9A07E-A363-498F-A2DF-735457EDD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581025</xdr:colOff>
      <xdr:row>36</xdr:row>
      <xdr:rowOff>114300</xdr:rowOff>
    </xdr:from>
    <xdr:to>
      <xdr:col>19</xdr:col>
      <xdr:colOff>276225</xdr:colOff>
      <xdr:row>51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6577D-C955-4E54-9DE9-ED16651DE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</xdr:colOff>
      <xdr:row>36</xdr:row>
      <xdr:rowOff>19050</xdr:rowOff>
    </xdr:from>
    <xdr:to>
      <xdr:col>11</xdr:col>
      <xdr:colOff>342900</xdr:colOff>
      <xdr:row>50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B71B16-923B-48BB-8EB1-D9C30CEE4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66675</xdr:colOff>
      <xdr:row>21</xdr:row>
      <xdr:rowOff>104775</xdr:rowOff>
    </xdr:from>
    <xdr:to>
      <xdr:col>11</xdr:col>
      <xdr:colOff>371475</xdr:colOff>
      <xdr:row>35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8532D5-0EEE-430F-BE63-CB74CF58E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20</xdr:row>
      <xdr:rowOff>133350</xdr:rowOff>
    </xdr:from>
    <xdr:to>
      <xdr:col>17</xdr:col>
      <xdr:colOff>314324</xdr:colOff>
      <xdr:row>35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D59423-A994-423B-BB71-37B719406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561975</xdr:colOff>
      <xdr:row>38</xdr:row>
      <xdr:rowOff>28575</xdr:rowOff>
    </xdr:from>
    <xdr:to>
      <xdr:col>17</xdr:col>
      <xdr:colOff>257175</xdr:colOff>
      <xdr:row>52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F8F350-E276-49F5-BAA3-D89F4FC4E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</xdr:colOff>
      <xdr:row>36</xdr:row>
      <xdr:rowOff>47625</xdr:rowOff>
    </xdr:from>
    <xdr:to>
      <xdr:col>11</xdr:col>
      <xdr:colOff>76200</xdr:colOff>
      <xdr:row>50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1D8873-0777-426F-A98C-FD70467C8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21</xdr:row>
      <xdr:rowOff>47625</xdr:rowOff>
    </xdr:from>
    <xdr:to>
      <xdr:col>9</xdr:col>
      <xdr:colOff>647700</xdr:colOff>
      <xdr:row>35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5CF51EB-B516-4551-93E8-B8C8907DD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klyu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DAGOSTINO"/>
      <definedName name="DPTEST"/>
      <definedName name="IQR"/>
      <definedName name="MAD"/>
      <definedName name="QSORT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1ED-4640-4954-AD69-FBE2F11FA097}">
  <dimension ref="A1:AG36"/>
  <sheetViews>
    <sheetView workbookViewId="0">
      <selection activeCell="F9" sqref="F9"/>
    </sheetView>
  </sheetViews>
  <sheetFormatPr defaultRowHeight="15" x14ac:dyDescent="0.25"/>
  <cols>
    <col min="1" max="4" width="12.7109375" bestFit="1" customWidth="1"/>
  </cols>
  <sheetData>
    <row r="1" spans="1:33" x14ac:dyDescent="0.25">
      <c r="A1" s="1" t="s">
        <v>1</v>
      </c>
      <c r="B1" s="1" t="s">
        <v>0</v>
      </c>
      <c r="C1" s="1" t="s">
        <v>2</v>
      </c>
      <c r="D1" s="1"/>
      <c r="E1" t="s">
        <v>3</v>
      </c>
      <c r="J1" t="s">
        <v>22</v>
      </c>
      <c r="K1" s="4">
        <v>2.2000000000000002</v>
      </c>
      <c r="O1" t="s">
        <v>34</v>
      </c>
      <c r="T1" t="s">
        <v>41</v>
      </c>
      <c r="Y1" t="s">
        <v>47</v>
      </c>
      <c r="AD1" t="s">
        <v>48</v>
      </c>
    </row>
    <row r="2" spans="1:33" x14ac:dyDescent="0.25">
      <c r="A2">
        <v>-0.53271645499999998</v>
      </c>
      <c r="B2">
        <v>-0.70419612499999995</v>
      </c>
      <c r="C2">
        <v>-0.87457569000000002</v>
      </c>
    </row>
    <row r="3" spans="1:33" x14ac:dyDescent="0.25">
      <c r="A3">
        <v>-0.48953163300000002</v>
      </c>
      <c r="B3">
        <v>-0.51200277000000005</v>
      </c>
      <c r="C3">
        <v>-0.81765983499999995</v>
      </c>
      <c r="E3" s="3"/>
      <c r="F3" s="3" t="str">
        <f>A1</f>
        <v>NASDAQ</v>
      </c>
      <c r="G3" s="3" t="str">
        <f t="shared" ref="G3:H3" si="0">B1</f>
        <v>HKEX</v>
      </c>
      <c r="H3" s="3" t="str">
        <f t="shared" si="0"/>
        <v>SSE</v>
      </c>
      <c r="K3" s="5" t="str">
        <f>A1</f>
        <v>NASDAQ</v>
      </c>
      <c r="L3" s="5" t="str">
        <f t="shared" ref="L3:M3" si="1">B1</f>
        <v>HKEX</v>
      </c>
      <c r="M3" s="5" t="str">
        <f t="shared" si="1"/>
        <v>SSE</v>
      </c>
      <c r="O3" s="3"/>
      <c r="P3" s="3" t="str">
        <f>A1</f>
        <v>NASDAQ</v>
      </c>
      <c r="Q3" s="3" t="str">
        <f t="shared" ref="Q3:R3" si="2">B1</f>
        <v>HKEX</v>
      </c>
      <c r="R3" s="3" t="str">
        <f t="shared" si="2"/>
        <v>SSE</v>
      </c>
      <c r="T3" t="s">
        <v>16</v>
      </c>
      <c r="U3">
        <f>COUNT(A2:A30)</f>
        <v>29</v>
      </c>
      <c r="V3">
        <f>2*U3</f>
        <v>58</v>
      </c>
      <c r="Y3" t="s">
        <v>16</v>
      </c>
      <c r="Z3">
        <f>COUNT(B2:B30)</f>
        <v>24</v>
      </c>
      <c r="AA3">
        <f>2*Z3</f>
        <v>48</v>
      </c>
      <c r="AD3" t="s">
        <v>16</v>
      </c>
      <c r="AE3">
        <f>COUNT(C2:C30)</f>
        <v>28</v>
      </c>
      <c r="AF3">
        <f>2*AE3</f>
        <v>56</v>
      </c>
    </row>
    <row r="4" spans="1:33" x14ac:dyDescent="0.25">
      <c r="A4">
        <v>-0.48857141500000001</v>
      </c>
      <c r="B4">
        <v>-0.45649885000000001</v>
      </c>
      <c r="C4">
        <v>-0.81247819300000002</v>
      </c>
      <c r="E4" t="s">
        <v>4</v>
      </c>
      <c r="F4" s="18">
        <f>AVERAGE(A2:A30)</f>
        <v>0.22469797799999996</v>
      </c>
      <c r="G4" s="18">
        <f t="shared" ref="G4:H4" si="3">AVERAGE(B2:B30)</f>
        <v>0.12368739066666666</v>
      </c>
      <c r="H4" s="18">
        <f t="shared" si="3"/>
        <v>-0.10318606182142864</v>
      </c>
      <c r="J4" t="s">
        <v>25</v>
      </c>
      <c r="K4" s="6">
        <f>K11-$K18</f>
        <v>0.34185923500000004</v>
      </c>
      <c r="L4" s="7">
        <f t="shared" ref="L4:M4" si="4">L11-$K18</f>
        <v>0.17037956500000007</v>
      </c>
      <c r="M4" s="8">
        <f t="shared" si="4"/>
        <v>0</v>
      </c>
      <c r="O4" t="s">
        <v>35</v>
      </c>
      <c r="P4">
        <f>[1]!SHAPIRO(A2:A30)</f>
        <v>0.9099376816451249</v>
      </c>
      <c r="Q4">
        <f>[1]!SHAPIRO(B2:B30)</f>
        <v>0.93777963037166701</v>
      </c>
      <c r="R4">
        <f>[1]!SHAPIRO(C2:C30)</f>
        <v>0.94489237191736486</v>
      </c>
      <c r="T4" t="s">
        <v>4</v>
      </c>
      <c r="U4">
        <f>AVERAGE(A2:A30)</f>
        <v>0.22469797799999996</v>
      </c>
      <c r="Y4" t="s">
        <v>4</v>
      </c>
      <c r="Z4">
        <f>AVERAGE(B2:B30)</f>
        <v>0.12368739066666666</v>
      </c>
      <c r="AD4" t="s">
        <v>4</v>
      </c>
      <c r="AE4">
        <f>AVERAGE(C2:C30)</f>
        <v>-0.10318606182142864</v>
      </c>
    </row>
    <row r="5" spans="1:33" x14ac:dyDescent="0.25">
      <c r="A5">
        <v>-0.38102565599999999</v>
      </c>
      <c r="B5">
        <v>-0.43377081000000001</v>
      </c>
      <c r="C5">
        <v>-0.80609396</v>
      </c>
      <c r="E5" t="s">
        <v>5</v>
      </c>
      <c r="F5">
        <f>_xlfn.STDEV.S(A2:A30)/SQRT(COUNT(A2:A30))</f>
        <v>8.2068772840085832E-2</v>
      </c>
      <c r="G5">
        <f t="shared" ref="G5:H5" si="5">_xlfn.STDEV.S(B2:B30)/SQRT(COUNT(B2:B30))</f>
        <v>9.5778992675488922E-2</v>
      </c>
      <c r="H5">
        <f t="shared" si="5"/>
        <v>9.84762766862982E-2</v>
      </c>
      <c r="J5" t="s">
        <v>29</v>
      </c>
      <c r="K5" s="9">
        <f>MAX(K12-K11,0)</f>
        <v>0.39542924000000002</v>
      </c>
      <c r="L5" s="10">
        <f t="shared" ref="L5:M5" si="6">MAX(L12-L11,0)</f>
        <v>0.42334757024999997</v>
      </c>
      <c r="M5" s="11">
        <f t="shared" si="6"/>
        <v>0.34105961000000007</v>
      </c>
      <c r="O5" t="s">
        <v>36</v>
      </c>
      <c r="P5">
        <f>[1]!SWTEST(A2:A30)</f>
        <v>1.7084522021280857E-2</v>
      </c>
      <c r="Q5">
        <f>[1]!SWTEST(B2:B30)</f>
        <v>0.14553209375255616</v>
      </c>
      <c r="R5">
        <f>[1]!SWTEST(C2:C30)</f>
        <v>0.14718666799461255</v>
      </c>
      <c r="T5" t="s">
        <v>42</v>
      </c>
      <c r="U5">
        <f>_xlfn.STDEV.S(A2:A30)</f>
        <v>0.44195386726314623</v>
      </c>
      <c r="Y5" t="s">
        <v>42</v>
      </c>
      <c r="Z5">
        <f>_xlfn.STDEV.S(B2:B30)</f>
        <v>0.46921932026543051</v>
      </c>
      <c r="AD5" t="s">
        <v>42</v>
      </c>
      <c r="AE5">
        <f>_xlfn.STDEV.S(C2:C30)</f>
        <v>0.52108747630306573</v>
      </c>
    </row>
    <row r="6" spans="1:33" x14ac:dyDescent="0.25">
      <c r="A6">
        <v>-0.36606427000000002</v>
      </c>
      <c r="B6">
        <v>-0.37235646</v>
      </c>
      <c r="C6">
        <v>-0.73988727700000001</v>
      </c>
      <c r="E6" t="s">
        <v>6</v>
      </c>
      <c r="F6" s="18">
        <f>MEDIAN(A2:A30)</f>
        <v>0.40559606999999998</v>
      </c>
      <c r="G6" s="18">
        <f t="shared" ref="G6:H6" si="7">MEDIAN(B2:B30)</f>
        <v>0.1054716205</v>
      </c>
      <c r="H6" s="18">
        <f t="shared" si="7"/>
        <v>-0.12275093500000001</v>
      </c>
      <c r="J6" t="s">
        <v>30</v>
      </c>
      <c r="K6" s="9">
        <f t="shared" ref="K6:M8" si="8">MAX(K13-K12,0)</f>
        <v>0.54288328499999994</v>
      </c>
      <c r="L6" s="10">
        <f t="shared" si="8"/>
        <v>0.38632017524999995</v>
      </c>
      <c r="M6" s="11">
        <f t="shared" si="8"/>
        <v>0.41076514499999994</v>
      </c>
      <c r="O6" t="s">
        <v>37</v>
      </c>
      <c r="P6">
        <v>0.05</v>
      </c>
      <c r="Q6">
        <v>0.05</v>
      </c>
      <c r="R6">
        <v>0.05</v>
      </c>
    </row>
    <row r="7" spans="1:33" x14ac:dyDescent="0.25">
      <c r="A7">
        <v>-0.35078234000000003</v>
      </c>
      <c r="B7">
        <v>-0.31936436899999998</v>
      </c>
      <c r="C7">
        <v>-0.70025192999999997</v>
      </c>
      <c r="E7" t="s">
        <v>7</v>
      </c>
      <c r="F7" t="e">
        <f>MODE(A2:A30)</f>
        <v>#N/A</v>
      </c>
      <c r="G7" t="e">
        <f t="shared" ref="G7:H7" si="9">MODE(B2:B30)</f>
        <v>#N/A</v>
      </c>
      <c r="H7" t="e">
        <f t="shared" si="9"/>
        <v>#N/A</v>
      </c>
      <c r="J7" t="s">
        <v>31</v>
      </c>
      <c r="K7" s="9">
        <f t="shared" si="8"/>
        <v>0.15670215500000007</v>
      </c>
      <c r="L7" s="10">
        <f t="shared" si="8"/>
        <v>0.50263130924999999</v>
      </c>
      <c r="M7" s="11">
        <f t="shared" si="8"/>
        <v>0.40981790224999998</v>
      </c>
      <c r="O7" s="17" t="s">
        <v>38</v>
      </c>
      <c r="P7" s="16" t="str">
        <f>IF(P5&lt;P6,"no","yes")</f>
        <v>no</v>
      </c>
      <c r="Q7" s="16" t="str">
        <f t="shared" ref="Q7:R7" si="10">IF(Q5&lt;Q6,"no","yes")</f>
        <v>yes</v>
      </c>
      <c r="R7" s="16" t="str">
        <f t="shared" si="10"/>
        <v>yes</v>
      </c>
      <c r="T7" t="s">
        <v>43</v>
      </c>
      <c r="U7" t="s">
        <v>44</v>
      </c>
      <c r="V7" t="s">
        <v>45</v>
      </c>
      <c r="W7" t="s">
        <v>46</v>
      </c>
      <c r="Y7" t="s">
        <v>43</v>
      </c>
      <c r="Z7" t="s">
        <v>44</v>
      </c>
      <c r="AA7" t="s">
        <v>45</v>
      </c>
      <c r="AB7" t="s">
        <v>46</v>
      </c>
      <c r="AD7" t="s">
        <v>43</v>
      </c>
      <c r="AE7" t="s">
        <v>44</v>
      </c>
      <c r="AF7" t="s">
        <v>45</v>
      </c>
      <c r="AG7" t="s">
        <v>46</v>
      </c>
    </row>
    <row r="8" spans="1:33" x14ac:dyDescent="0.25">
      <c r="A8">
        <v>-0.249184608</v>
      </c>
      <c r="B8">
        <v>-0.26800995</v>
      </c>
      <c r="C8">
        <v>-0.57274731999999995</v>
      </c>
      <c r="E8" t="s">
        <v>8</v>
      </c>
      <c r="F8">
        <f>_xlfn.STDEV.S(A2:A30)</f>
        <v>0.44195386726314623</v>
      </c>
      <c r="G8">
        <f t="shared" ref="G8:H8" si="11">_xlfn.STDEV.S(B2:B30)</f>
        <v>0.46921932026543051</v>
      </c>
      <c r="H8">
        <f t="shared" si="11"/>
        <v>0.52108747630306573</v>
      </c>
      <c r="J8" t="s">
        <v>32</v>
      </c>
      <c r="K8" s="9">
        <f t="shared" si="8"/>
        <v>0.28759654299999993</v>
      </c>
      <c r="L8" s="10">
        <f t="shared" si="8"/>
        <v>0.21218919024999994</v>
      </c>
      <c r="M8" s="11">
        <f t="shared" si="8"/>
        <v>0.51124197475000011</v>
      </c>
      <c r="T8">
        <v>1</v>
      </c>
      <c r="U8">
        <f t="array" ref="U8:U36">[1]!QSORT(A2:A30)</f>
        <v>-0.53271645499999998</v>
      </c>
      <c r="V8">
        <f>_xlfn.NORM.S.INV(T8/V$3)</f>
        <v>-2.1143807715275607</v>
      </c>
      <c r="W8">
        <f>STANDARDIZE(U8,U$4,U$5)</f>
        <v>-1.7137861869845874</v>
      </c>
      <c r="Y8">
        <v>1</v>
      </c>
      <c r="Z8">
        <f t="array" ref="Z8:Z31">[1]!QSORT(B2:B30)</f>
        <v>-0.70419612499999995</v>
      </c>
      <c r="AA8">
        <f>_xlfn.NORM.S.INV(Y8/AA$3)</f>
        <v>-2.0368341317013887</v>
      </c>
      <c r="AB8">
        <f>STANDARDIZE(Z8,Z$4,Z$5)</f>
        <v>-1.7643849686290518</v>
      </c>
      <c r="AD8">
        <v>1</v>
      </c>
      <c r="AE8">
        <f t="array" ref="AE8:AE35">[1]!QSORT(C2:C30)</f>
        <v>-0.87457569000000002</v>
      </c>
      <c r="AF8">
        <f>_xlfn.NORM.S.INV(AD8/AF$3)</f>
        <v>-2.1001654928444697</v>
      </c>
      <c r="AG8">
        <f>STANDARDIZE(AE8,AE$4,AE$5)</f>
        <v>-1.4803457447323667</v>
      </c>
    </row>
    <row r="9" spans="1:33" x14ac:dyDescent="0.25">
      <c r="A9">
        <v>-0.13728721499999999</v>
      </c>
      <c r="B9">
        <v>-0.13842013</v>
      </c>
      <c r="C9">
        <v>-0.52043899999999998</v>
      </c>
      <c r="E9" t="s">
        <v>9</v>
      </c>
      <c r="F9">
        <f>_xlfn.VAR.S(A2:A30)</f>
        <v>0.19532322078885067</v>
      </c>
      <c r="G9">
        <f t="shared" ref="G9:H9" si="12">_xlfn.VAR.S(B2:B30)</f>
        <v>0.22016677051035263</v>
      </c>
      <c r="H9">
        <f t="shared" si="12"/>
        <v>0.27153215795989805</v>
      </c>
      <c r="J9" t="s">
        <v>4</v>
      </c>
      <c r="K9" s="12">
        <f>K16-$K18</f>
        <v>1.0992736679999999</v>
      </c>
      <c r="L9" s="13">
        <f t="shared" ref="L9:M9" si="13">L16-$K18</f>
        <v>0.99826308066666669</v>
      </c>
      <c r="M9" s="14">
        <f t="shared" si="13"/>
        <v>0.77138962817857137</v>
      </c>
      <c r="O9" t="s">
        <v>39</v>
      </c>
      <c r="T9">
        <f>T8+2</f>
        <v>3</v>
      </c>
      <c r="U9">
        <v>-0.48953163300000002</v>
      </c>
      <c r="V9">
        <f t="shared" ref="V9:V36" si="14">_xlfn.NORM.S.INV(T9/V$3)</f>
        <v>-1.6283614067169063</v>
      </c>
      <c r="W9">
        <f t="shared" ref="W9:W36" si="15">STANDARDIZE(U9,U$4,U$5)</f>
        <v>-1.6160727711762197</v>
      </c>
      <c r="Y9">
        <f>Y8+2</f>
        <v>3</v>
      </c>
      <c r="Z9">
        <v>-0.51200277000000005</v>
      </c>
      <c r="AA9">
        <f t="shared" ref="AA9:AA31" si="16">_xlfn.NORM.S.INV(Y9/AA$3)</f>
        <v>-1.5341205443525459</v>
      </c>
      <c r="AB9">
        <f t="shared" ref="AB9:AB31" si="17">STANDARDIZE(Z9,Z$4,Z$5)</f>
        <v>-1.3547825786607979</v>
      </c>
      <c r="AD9">
        <f>AD8+2</f>
        <v>3</v>
      </c>
      <c r="AE9">
        <v>-0.81765983499999995</v>
      </c>
      <c r="AF9">
        <f t="shared" ref="AF9:AF35" si="18">_xlfn.NORM.S.INV(AD9/AF$3)</f>
        <v>-1.6111691623526765</v>
      </c>
      <c r="AG9">
        <f t="shared" ref="AG9:AG35" si="19">STANDARDIZE(AE9,AE$4,AE$5)</f>
        <v>-1.3711206000334417</v>
      </c>
    </row>
    <row r="10" spans="1:33" x14ac:dyDescent="0.25">
      <c r="A10">
        <v>-0.13420204999999999</v>
      </c>
      <c r="B10">
        <v>-0.13122165</v>
      </c>
      <c r="C10">
        <v>-0.47484490000000001</v>
      </c>
      <c r="E10" t="s">
        <v>10</v>
      </c>
      <c r="F10" s="18">
        <f>KURT(A2:A30)</f>
        <v>-1.2530976298274652</v>
      </c>
      <c r="G10" s="18">
        <f t="shared" ref="G10:H10" si="20">KURT(B2:B30)</f>
        <v>-1.2471682467799461</v>
      </c>
      <c r="H10" s="18">
        <f t="shared" si="20"/>
        <v>-1.2442356129627457</v>
      </c>
      <c r="T10">
        <f t="shared" ref="T10:T36" si="21">T9+2</f>
        <v>5</v>
      </c>
      <c r="U10">
        <v>-0.48857141500000001</v>
      </c>
      <c r="V10">
        <f t="shared" si="14"/>
        <v>-1.3644887481703289</v>
      </c>
      <c r="W10">
        <f t="shared" si="15"/>
        <v>-1.6139001054951925</v>
      </c>
      <c r="Y10">
        <f t="shared" ref="Y10:Y31" si="22">Y9+2</f>
        <v>5</v>
      </c>
      <c r="Z10">
        <v>-0.45649885000000001</v>
      </c>
      <c r="AA10">
        <f t="shared" si="16"/>
        <v>-1.258161561063097</v>
      </c>
      <c r="AB10">
        <f t="shared" si="17"/>
        <v>-1.2364926498304969</v>
      </c>
      <c r="AD10">
        <f t="shared" ref="AD10:AD35" si="23">AD9+2</f>
        <v>5</v>
      </c>
      <c r="AE10">
        <v>-0.81247819300000002</v>
      </c>
      <c r="AF10">
        <f t="shared" si="18"/>
        <v>-1.3451666341766386</v>
      </c>
      <c r="AG10">
        <f t="shared" si="19"/>
        <v>-1.3611766995644419</v>
      </c>
    </row>
    <row r="11" spans="1:33" x14ac:dyDescent="0.25">
      <c r="A11">
        <v>4.9018858999999998E-2</v>
      </c>
      <c r="B11">
        <v>-1.2351330000000001E-2</v>
      </c>
      <c r="C11">
        <v>-0.42960960999999998</v>
      </c>
      <c r="E11" t="s">
        <v>11</v>
      </c>
      <c r="F11" s="18">
        <f>SKEW(A2:A30)</f>
        <v>-0.42369533587456026</v>
      </c>
      <c r="G11" s="18">
        <f t="shared" ref="G11:H11" si="24">SKEW(B2:B30)</f>
        <v>2.4189283925844145E-3</v>
      </c>
      <c r="H11" s="18">
        <f t="shared" si="24"/>
        <v>7.8860933182030038E-2</v>
      </c>
      <c r="J11" t="s">
        <v>25</v>
      </c>
      <c r="K11" s="6">
        <f t="array" ref="K11">MIN(IF(ISBLANK(A2:A30),"",IF(A2:A30&gt;=K12-$K1*(K14-K12),A2:A30,"")))</f>
        <v>-0.53271645499999998</v>
      </c>
      <c r="L11" s="7">
        <f t="array" ref="L11">MIN(IF(ISBLANK(B2:B30),"",IF(B2:B30&gt;=L12-$K1*(L14-L12),B2:B30,"")))</f>
        <v>-0.70419612499999995</v>
      </c>
      <c r="M11" s="8">
        <f t="array" ref="M11">MIN(IF(ISBLANK(C2:C30),"",IF(C2:C30&gt;=M12-$K1*(M14-M12),C2:C30,"")))</f>
        <v>-0.87457569000000002</v>
      </c>
      <c r="O11" s="15" t="s">
        <v>40</v>
      </c>
      <c r="P11" s="15">
        <f>[1]!DAGOSTINO(A2:A30)</f>
        <v>7.093762035219652</v>
      </c>
      <c r="Q11" s="15">
        <f>[1]!DAGOSTINO(B2:B30)</f>
        <v>4.4255216333109226</v>
      </c>
      <c r="R11" s="15">
        <f>[1]!DAGOSTINO(C2:C30)</f>
        <v>5.6189291110896944</v>
      </c>
      <c r="T11">
        <f t="shared" si="21"/>
        <v>7</v>
      </c>
      <c r="U11">
        <v>-0.38102565599999999</v>
      </c>
      <c r="V11">
        <f t="shared" si="14"/>
        <v>-1.1715461713027622</v>
      </c>
      <c r="W11">
        <f t="shared" si="15"/>
        <v>-1.3705585104414137</v>
      </c>
      <c r="Y11">
        <f t="shared" si="22"/>
        <v>7</v>
      </c>
      <c r="Z11">
        <v>-0.43377081000000001</v>
      </c>
      <c r="AA11">
        <f t="shared" si="16"/>
        <v>-1.054472451770053</v>
      </c>
      <c r="AB11">
        <f t="shared" si="17"/>
        <v>-1.1880546614136023</v>
      </c>
      <c r="AD11">
        <f t="shared" si="23"/>
        <v>7</v>
      </c>
      <c r="AE11">
        <v>-0.80609396</v>
      </c>
      <c r="AF11">
        <f t="shared" si="18"/>
        <v>-1.1503493803760083</v>
      </c>
      <c r="AG11">
        <f t="shared" si="19"/>
        <v>-1.3489249505005536</v>
      </c>
    </row>
    <row r="12" spans="1:33" x14ac:dyDescent="0.25">
      <c r="A12">
        <v>7.7639088999999994E-2</v>
      </c>
      <c r="B12">
        <v>7.4864748999999994E-2</v>
      </c>
      <c r="C12">
        <v>-0.30773937000000001</v>
      </c>
      <c r="E12" t="s">
        <v>12</v>
      </c>
      <c r="F12">
        <f>F13-F14</f>
        <v>1.3826112230000001</v>
      </c>
      <c r="G12">
        <f t="shared" ref="G12:H12" si="25">G13-G14</f>
        <v>1.5244882449999999</v>
      </c>
      <c r="H12">
        <f t="shared" si="25"/>
        <v>1.6728846320000001</v>
      </c>
      <c r="J12" t="s">
        <v>26</v>
      </c>
      <c r="K12" s="9">
        <f>_xlfn.QUARTILE.INC(A2:A30,1)</f>
        <v>-0.13728721499999999</v>
      </c>
      <c r="L12" s="10">
        <f t="shared" ref="L12:M12" si="26">_xlfn.QUARTILE.INC(B2:B30,1)</f>
        <v>-0.28084855474999998</v>
      </c>
      <c r="M12" s="11">
        <f t="shared" si="26"/>
        <v>-0.53351607999999995</v>
      </c>
      <c r="O12" t="s">
        <v>36</v>
      </c>
      <c r="P12">
        <f>[1]!DPTEST(A2:A30)</f>
        <v>2.8814371162239061E-2</v>
      </c>
      <c r="Q12">
        <f>[1]!DPTEST(B2:B30)</f>
        <v>0.10939820282862589</v>
      </c>
      <c r="R12">
        <f>[1]!DPTEST(C2:C30)</f>
        <v>6.0237237453671821E-2</v>
      </c>
      <c r="T12">
        <f t="shared" si="21"/>
        <v>9</v>
      </c>
      <c r="U12">
        <v>-0.36606427000000002</v>
      </c>
      <c r="V12">
        <f t="shared" si="14"/>
        <v>-1.014498745784099</v>
      </c>
      <c r="W12">
        <f t="shared" si="15"/>
        <v>-1.33670568753786</v>
      </c>
      <c r="Y12">
        <f t="shared" si="22"/>
        <v>9</v>
      </c>
      <c r="Z12">
        <v>-0.37235646</v>
      </c>
      <c r="AA12">
        <f t="shared" si="16"/>
        <v>-0.88714655901887607</v>
      </c>
      <c r="AB12">
        <f t="shared" si="17"/>
        <v>-1.0571684268799117</v>
      </c>
      <c r="AD12">
        <f t="shared" si="23"/>
        <v>9</v>
      </c>
      <c r="AE12">
        <v>-0.73988727700000001</v>
      </c>
      <c r="AF12">
        <f t="shared" si="18"/>
        <v>-0.99152647467733057</v>
      </c>
      <c r="AG12">
        <f t="shared" si="19"/>
        <v>-1.2218701161189764</v>
      </c>
    </row>
    <row r="13" spans="1:33" x14ac:dyDescent="0.25">
      <c r="A13">
        <v>0.109512833</v>
      </c>
      <c r="B13">
        <v>0.104272551</v>
      </c>
      <c r="C13">
        <v>-0.25528796999999998</v>
      </c>
      <c r="E13" t="s">
        <v>13</v>
      </c>
      <c r="F13">
        <f>MAX(A2:A30)</f>
        <v>0.84989476799999997</v>
      </c>
      <c r="G13">
        <f t="shared" ref="G13:H13" si="27">MAX(B2:B30)</f>
        <v>0.82029211999999996</v>
      </c>
      <c r="H13">
        <f t="shared" si="27"/>
        <v>0.79830894200000002</v>
      </c>
      <c r="J13" t="s">
        <v>6</v>
      </c>
      <c r="K13" s="9">
        <f>MEDIAN(A2:A30)</f>
        <v>0.40559606999999998</v>
      </c>
      <c r="L13" s="10">
        <f t="shared" ref="L13:M13" si="28">MEDIAN(B2:B30)</f>
        <v>0.1054716205</v>
      </c>
      <c r="M13" s="11">
        <f t="shared" si="28"/>
        <v>-0.12275093500000001</v>
      </c>
      <c r="O13" t="s">
        <v>37</v>
      </c>
      <c r="P13">
        <v>0.05</v>
      </c>
      <c r="Q13">
        <v>0.05</v>
      </c>
      <c r="R13">
        <v>0.05</v>
      </c>
      <c r="T13">
        <f t="shared" si="21"/>
        <v>11</v>
      </c>
      <c r="U13">
        <v>-0.35078234000000003</v>
      </c>
      <c r="V13">
        <f t="shared" si="14"/>
        <v>-0.8791677184445702</v>
      </c>
      <c r="W13">
        <f t="shared" si="15"/>
        <v>-1.3021275762643119</v>
      </c>
      <c r="Y13">
        <f t="shared" si="22"/>
        <v>11</v>
      </c>
      <c r="Z13">
        <v>-0.31936436899999998</v>
      </c>
      <c r="AA13">
        <f t="shared" si="16"/>
        <v>-0.74159404386151673</v>
      </c>
      <c r="AB13">
        <f t="shared" si="17"/>
        <v>-0.94423170686159885</v>
      </c>
      <c r="AD13">
        <f t="shared" si="23"/>
        <v>11</v>
      </c>
      <c r="AE13">
        <v>-0.70025192999999997</v>
      </c>
      <c r="AF13">
        <f t="shared" si="18"/>
        <v>-0.85444739869598973</v>
      </c>
      <c r="AG13">
        <f t="shared" si="19"/>
        <v>-1.1458073650407909</v>
      </c>
    </row>
    <row r="14" spans="1:33" x14ac:dyDescent="0.25">
      <c r="A14">
        <v>0.27043859799999997</v>
      </c>
      <c r="B14">
        <v>0.10667069</v>
      </c>
      <c r="C14">
        <v>-0.21335457999999999</v>
      </c>
      <c r="E14" t="s">
        <v>14</v>
      </c>
      <c r="F14">
        <f>MIN(A2:A30)</f>
        <v>-0.53271645499999998</v>
      </c>
      <c r="G14">
        <f t="shared" ref="G14:H14" si="29">MIN(B2:B30)</f>
        <v>-0.70419612499999995</v>
      </c>
      <c r="H14">
        <f t="shared" si="29"/>
        <v>-0.87457569000000002</v>
      </c>
      <c r="J14" t="s">
        <v>27</v>
      </c>
      <c r="K14" s="9">
        <f>_xlfn.QUARTILE.INC(A2:A30,3)</f>
        <v>0.56229822500000004</v>
      </c>
      <c r="L14" s="10">
        <f t="shared" ref="L14:M14" si="30">_xlfn.QUARTILE.INC(B2:B30,3)</f>
        <v>0.60810292975000002</v>
      </c>
      <c r="M14" s="11">
        <f t="shared" si="30"/>
        <v>0.28706696724999997</v>
      </c>
      <c r="O14" s="17" t="s">
        <v>38</v>
      </c>
      <c r="P14" s="16" t="str">
        <f>IF(P12&lt;P13,"no","yes")</f>
        <v>no</v>
      </c>
      <c r="Q14" s="16" t="str">
        <f t="shared" ref="Q14:R14" si="31">IF(Q12&lt;Q13,"no","yes")</f>
        <v>yes</v>
      </c>
      <c r="R14" s="16" t="str">
        <f t="shared" si="31"/>
        <v>yes</v>
      </c>
      <c r="T14">
        <f t="shared" si="21"/>
        <v>13</v>
      </c>
      <c r="U14">
        <v>-0.249184608</v>
      </c>
      <c r="V14">
        <f t="shared" si="14"/>
        <v>-0.75829255699115117</v>
      </c>
      <c r="W14">
        <f t="shared" si="15"/>
        <v>-1.0722444605691004</v>
      </c>
      <c r="Y14">
        <f t="shared" si="22"/>
        <v>13</v>
      </c>
      <c r="Z14">
        <v>-0.26800995</v>
      </c>
      <c r="AA14">
        <f t="shared" si="16"/>
        <v>-0.6102946101863328</v>
      </c>
      <c r="AB14">
        <f t="shared" si="17"/>
        <v>-0.83478519265807127</v>
      </c>
      <c r="AD14">
        <f t="shared" si="23"/>
        <v>13</v>
      </c>
      <c r="AE14">
        <v>-0.57274731999999995</v>
      </c>
      <c r="AF14">
        <f t="shared" si="18"/>
        <v>-0.73180808385961749</v>
      </c>
      <c r="AG14">
        <f t="shared" si="19"/>
        <v>-0.90111791116137541</v>
      </c>
    </row>
    <row r="15" spans="1:33" x14ac:dyDescent="0.25">
      <c r="A15">
        <v>0.27203955099999999</v>
      </c>
      <c r="B15">
        <v>0.15262495700000001</v>
      </c>
      <c r="C15">
        <v>-0.12574472</v>
      </c>
      <c r="E15" t="s">
        <v>15</v>
      </c>
      <c r="F15">
        <f>SUM(A2:A30)</f>
        <v>6.5162413619999988</v>
      </c>
      <c r="G15">
        <f t="shared" ref="G15:H15" si="32">SUM(B2:B30)</f>
        <v>2.9684973759999997</v>
      </c>
      <c r="H15">
        <f t="shared" si="32"/>
        <v>-2.889209731000002</v>
      </c>
      <c r="J15" t="s">
        <v>28</v>
      </c>
      <c r="K15" s="9">
        <f t="array" ref="K15">MAX(IF(ISBLANK(A2:A30),"",IF(A2:A30&lt;=K14+$K1*(K14-K12),A2:A30,"")))</f>
        <v>0.84989476799999997</v>
      </c>
      <c r="L15" s="10">
        <f t="array" ref="L15">MAX(IF(ISBLANK(B2:B30),"",IF(B2:B30&lt;=L14+$K1*(L14-L12),B2:B30,"")))</f>
        <v>0.82029211999999996</v>
      </c>
      <c r="M15" s="11">
        <f t="array" ref="M15">MAX(IF(ISBLANK(C2:C30),"",IF(C2:C30&lt;=M14+$K1*(M14-M12),C2:C30,"")))</f>
        <v>0.79830894200000002</v>
      </c>
      <c r="T15">
        <f t="shared" si="21"/>
        <v>15</v>
      </c>
      <c r="U15">
        <v>-0.13728721499999999</v>
      </c>
      <c r="V15">
        <f t="shared" si="14"/>
        <v>-0.64760358292497777</v>
      </c>
      <c r="W15">
        <f t="shared" si="15"/>
        <v>-0.81905651203289132</v>
      </c>
      <c r="Y15">
        <f t="shared" si="22"/>
        <v>15</v>
      </c>
      <c r="Z15">
        <v>-0.13842013</v>
      </c>
      <c r="AA15">
        <f t="shared" si="16"/>
        <v>-0.48877641111466941</v>
      </c>
      <c r="AB15">
        <f t="shared" si="17"/>
        <v>-0.55860342774972749</v>
      </c>
      <c r="AD15">
        <f t="shared" si="23"/>
        <v>15</v>
      </c>
      <c r="AE15">
        <v>-0.52043899999999998</v>
      </c>
      <c r="AF15">
        <f t="shared" si="18"/>
        <v>-0.61930676950877617</v>
      </c>
      <c r="AG15">
        <f t="shared" si="19"/>
        <v>-0.80073491909426742</v>
      </c>
    </row>
    <row r="16" spans="1:33" x14ac:dyDescent="0.25">
      <c r="A16">
        <v>0.40559606999999998</v>
      </c>
      <c r="B16">
        <v>0.19390679799999999</v>
      </c>
      <c r="C16">
        <v>-0.11975715000000001</v>
      </c>
      <c r="E16" t="s">
        <v>16</v>
      </c>
      <c r="F16">
        <f>COUNT(A2:A30)</f>
        <v>29</v>
      </c>
      <c r="G16">
        <f t="shared" ref="G16:H16" si="33">COUNT(B2:B30)</f>
        <v>24</v>
      </c>
      <c r="H16">
        <f t="shared" si="33"/>
        <v>28</v>
      </c>
      <c r="J16" t="s">
        <v>4</v>
      </c>
      <c r="K16" s="12">
        <f>AVERAGE(A2:A30)</f>
        <v>0.22469797799999996</v>
      </c>
      <c r="L16" s="13">
        <f t="shared" ref="L16:M16" si="34">AVERAGE(B2:B30)</f>
        <v>0.12368739066666666</v>
      </c>
      <c r="M16" s="14">
        <f t="shared" si="34"/>
        <v>-0.10318606182142864</v>
      </c>
      <c r="T16">
        <f t="shared" si="21"/>
        <v>17</v>
      </c>
      <c r="U16">
        <v>-0.13420204999999999</v>
      </c>
      <c r="V16">
        <f t="shared" si="14"/>
        <v>-0.54434091493561076</v>
      </c>
      <c r="W16">
        <f t="shared" si="15"/>
        <v>-0.81207577212194704</v>
      </c>
      <c r="Y16">
        <f t="shared" si="22"/>
        <v>17</v>
      </c>
      <c r="Z16">
        <v>-0.13122165</v>
      </c>
      <c r="AA16">
        <f t="shared" si="16"/>
        <v>-0.37409541019772358</v>
      </c>
      <c r="AB16">
        <f t="shared" si="17"/>
        <v>-0.54326203047749255</v>
      </c>
      <c r="AD16">
        <f t="shared" si="23"/>
        <v>17</v>
      </c>
      <c r="AE16">
        <v>-0.47484490000000001</v>
      </c>
      <c r="AF16">
        <f t="shared" si="18"/>
        <v>-0.51415610074453411</v>
      </c>
      <c r="AG16">
        <f t="shared" si="19"/>
        <v>-0.71323694212603506</v>
      </c>
    </row>
    <row r="17" spans="1:33" x14ac:dyDescent="0.25">
      <c r="A17">
        <v>0.43501338299999998</v>
      </c>
      <c r="B17">
        <v>0.22767911499999999</v>
      </c>
      <c r="C17">
        <v>1.602694E-3</v>
      </c>
      <c r="E17" t="s">
        <v>17</v>
      </c>
      <c r="F17" t="e">
        <f>GEOMEAN(A2:A30)</f>
        <v>#NUM!</v>
      </c>
      <c r="G17" t="e">
        <f t="shared" ref="G17:H17" si="35">GEOMEAN(B2:B30)</f>
        <v>#NUM!</v>
      </c>
      <c r="H17" t="e">
        <f t="shared" si="35"/>
        <v>#NUM!</v>
      </c>
      <c r="T17">
        <f t="shared" si="21"/>
        <v>19</v>
      </c>
      <c r="U17">
        <v>4.9018858999999998E-2</v>
      </c>
      <c r="V17">
        <f t="shared" si="14"/>
        <v>-0.44658820450617887</v>
      </c>
      <c r="W17">
        <f t="shared" si="15"/>
        <v>-0.3975055588672966</v>
      </c>
      <c r="Y17">
        <f t="shared" si="22"/>
        <v>19</v>
      </c>
      <c r="Z17">
        <v>-1.2351330000000001E-2</v>
      </c>
      <c r="AA17">
        <f t="shared" si="16"/>
        <v>-0.26414697682592364</v>
      </c>
      <c r="AB17">
        <f t="shared" si="17"/>
        <v>-0.28992565904940049</v>
      </c>
      <c r="AD17">
        <f t="shared" si="23"/>
        <v>19</v>
      </c>
      <c r="AE17">
        <v>-0.42960960999999998</v>
      </c>
      <c r="AF17">
        <f t="shared" si="18"/>
        <v>-0.41441332960007643</v>
      </c>
      <c r="AG17">
        <f t="shared" si="19"/>
        <v>-0.62642754436247972</v>
      </c>
    </row>
    <row r="18" spans="1:33" x14ac:dyDescent="0.25">
      <c r="A18">
        <v>0.46560797799999998</v>
      </c>
      <c r="B18">
        <v>0.54295902699999998</v>
      </c>
      <c r="C18">
        <v>6.5273797999999994E-2</v>
      </c>
      <c r="E18" t="s">
        <v>18</v>
      </c>
      <c r="F18" t="e">
        <f>HARMEAN(A2:A30)</f>
        <v>#NUM!</v>
      </c>
      <c r="G18" t="e">
        <f t="shared" ref="G18:H18" si="36">HARMEAN(B2:B30)</f>
        <v>#NUM!</v>
      </c>
      <c r="H18" t="e">
        <f t="shared" si="36"/>
        <v>#NUM!</v>
      </c>
      <c r="J18" t="s">
        <v>23</v>
      </c>
      <c r="K18" s="4">
        <f>IF(MIN(K11:M11)&gt;=0,0,MIN(K11:M11))</f>
        <v>-0.87457569000000002</v>
      </c>
      <c r="T18">
        <f t="shared" si="21"/>
        <v>21</v>
      </c>
      <c r="U18">
        <v>7.7639088999999994E-2</v>
      </c>
      <c r="V18">
        <f t="shared" si="14"/>
        <v>-0.35293398612691645</v>
      </c>
      <c r="W18">
        <f t="shared" si="15"/>
        <v>-0.33274714827291874</v>
      </c>
      <c r="Y18">
        <f t="shared" si="22"/>
        <v>21</v>
      </c>
      <c r="Z18">
        <v>7.4864748999999994E-2</v>
      </c>
      <c r="AA18">
        <f t="shared" si="16"/>
        <v>-0.1573106846101707</v>
      </c>
      <c r="AB18">
        <f t="shared" si="17"/>
        <v>-0.10405079151269477</v>
      </c>
      <c r="AD18">
        <f t="shared" si="23"/>
        <v>21</v>
      </c>
      <c r="AE18">
        <v>-0.30773937000000001</v>
      </c>
      <c r="AF18">
        <f t="shared" si="18"/>
        <v>-0.3186393639643752</v>
      </c>
      <c r="AG18">
        <f t="shared" si="19"/>
        <v>-0.39255080477045023</v>
      </c>
    </row>
    <row r="19" spans="1:33" x14ac:dyDescent="0.25">
      <c r="A19">
        <v>0.46911869899999997</v>
      </c>
      <c r="B19">
        <v>0.59532405300000002</v>
      </c>
      <c r="C19">
        <v>0.121105533</v>
      </c>
      <c r="E19" t="s">
        <v>19</v>
      </c>
      <c r="F19">
        <f>AVEDEV(A2:A30)</f>
        <v>0.3854876273793103</v>
      </c>
      <c r="G19">
        <f t="shared" ref="G19:H19" si="37">AVEDEV(B2:B30)</f>
        <v>0.38919337772222229</v>
      </c>
      <c r="H19">
        <f t="shared" si="37"/>
        <v>0.44447718411989795</v>
      </c>
      <c r="T19">
        <f t="shared" si="21"/>
        <v>23</v>
      </c>
      <c r="U19">
        <v>0.109512833</v>
      </c>
      <c r="V19">
        <f t="shared" si="14"/>
        <v>-0.26228276539162171</v>
      </c>
      <c r="W19">
        <f t="shared" si="15"/>
        <v>-0.26062707791946288</v>
      </c>
      <c r="Y19">
        <f t="shared" si="22"/>
        <v>23</v>
      </c>
      <c r="Z19">
        <v>0.104272551</v>
      </c>
      <c r="AA19">
        <f t="shared" si="16"/>
        <v>-5.2245180375940357E-2</v>
      </c>
      <c r="AB19">
        <f t="shared" si="17"/>
        <v>-4.1376897387098134E-2</v>
      </c>
      <c r="AD19">
        <f t="shared" si="23"/>
        <v>23</v>
      </c>
      <c r="AE19">
        <v>-0.25528796999999998</v>
      </c>
      <c r="AF19">
        <f t="shared" si="18"/>
        <v>-0.2257079538601594</v>
      </c>
      <c r="AG19">
        <f t="shared" si="19"/>
        <v>-0.2918932330857027</v>
      </c>
    </row>
    <row r="20" spans="1:33" x14ac:dyDescent="0.25">
      <c r="A20">
        <v>0.482179411</v>
      </c>
      <c r="B20">
        <v>0.64643956000000002</v>
      </c>
      <c r="C20">
        <v>0.202897893</v>
      </c>
      <c r="E20" t="s">
        <v>20</v>
      </c>
      <c r="F20">
        <f>[1]!MAD(A2:A30)</f>
        <v>0.29608323699999994</v>
      </c>
      <c r="G20">
        <f>[1]!MAD(B2:B30)</f>
        <v>0.45765774349999999</v>
      </c>
      <c r="H20">
        <f>[1]!MAD(C2:C30)</f>
        <v>0.42384222499999996</v>
      </c>
      <c r="J20" t="s">
        <v>24</v>
      </c>
      <c r="K20" t="s">
        <v>33</v>
      </c>
      <c r="L20" t="s">
        <v>33</v>
      </c>
      <c r="M20" t="s">
        <v>33</v>
      </c>
      <c r="T20">
        <f t="shared" si="21"/>
        <v>25</v>
      </c>
      <c r="U20">
        <v>0.27043859799999997</v>
      </c>
      <c r="V20">
        <f t="shared" si="14"/>
        <v>-0.17374106191177294</v>
      </c>
      <c r="W20">
        <f t="shared" si="15"/>
        <v>0.10349636780701668</v>
      </c>
      <c r="Y20">
        <f t="shared" si="22"/>
        <v>25</v>
      </c>
      <c r="Z20">
        <v>0.10667069</v>
      </c>
      <c r="AA20">
        <f t="shared" si="16"/>
        <v>5.2245180375940489E-2</v>
      </c>
      <c r="AB20">
        <f t="shared" si="17"/>
        <v>-3.6265984650931601E-2</v>
      </c>
      <c r="AD20">
        <f t="shared" si="23"/>
        <v>25</v>
      </c>
      <c r="AE20">
        <v>-0.21335457999999999</v>
      </c>
      <c r="AF20">
        <f t="shared" si="18"/>
        <v>-0.13468979400891959</v>
      </c>
      <c r="AG20">
        <f t="shared" si="19"/>
        <v>-0.21142039137109692</v>
      </c>
    </row>
    <row r="21" spans="1:33" x14ac:dyDescent="0.25">
      <c r="A21">
        <v>0.49177246499999999</v>
      </c>
      <c r="B21">
        <v>0.65158057700000005</v>
      </c>
      <c r="C21">
        <v>0.21645199500000001</v>
      </c>
      <c r="E21" s="2" t="s">
        <v>21</v>
      </c>
      <c r="F21" s="2">
        <f>[1]!IQR(A2:A30,FALSE)</f>
        <v>0.69958544</v>
      </c>
      <c r="G21" s="2">
        <f>[1]!IQR(B2:B30,FALSE)</f>
        <v>0.88895148449999994</v>
      </c>
      <c r="H21" s="2">
        <f>[1]!IQR(C2:C30,FALSE)</f>
        <v>0.82058304724999998</v>
      </c>
      <c r="T21">
        <f t="shared" si="21"/>
        <v>27</v>
      </c>
      <c r="U21">
        <v>0.27203955099999999</v>
      </c>
      <c r="V21">
        <f t="shared" si="14"/>
        <v>-8.6543367915016003E-2</v>
      </c>
      <c r="W21">
        <f t="shared" si="15"/>
        <v>0.1071188115021338</v>
      </c>
      <c r="Y21">
        <f t="shared" si="22"/>
        <v>27</v>
      </c>
      <c r="Z21">
        <v>0.15262495700000001</v>
      </c>
      <c r="AA21">
        <f t="shared" si="16"/>
        <v>0.1573106846101707</v>
      </c>
      <c r="AB21">
        <f t="shared" si="17"/>
        <v>6.1671728088612779E-2</v>
      </c>
      <c r="AD21">
        <f t="shared" si="23"/>
        <v>27</v>
      </c>
      <c r="AE21">
        <v>-0.12574472</v>
      </c>
      <c r="AF21">
        <f t="shared" si="18"/>
        <v>-4.477617669551625E-2</v>
      </c>
      <c r="AG21">
        <f t="shared" si="19"/>
        <v>-4.3291499420821222E-2</v>
      </c>
    </row>
    <row r="22" spans="1:33" x14ac:dyDescent="0.25">
      <c r="A22">
        <v>0.53977209199999998</v>
      </c>
      <c r="B22">
        <v>0.69053903800000005</v>
      </c>
      <c r="C22">
        <v>0.27158882099999998</v>
      </c>
      <c r="T22">
        <f t="shared" si="21"/>
        <v>29</v>
      </c>
      <c r="U22">
        <v>0.40559606999999998</v>
      </c>
      <c r="V22">
        <f t="shared" si="14"/>
        <v>0</v>
      </c>
      <c r="W22">
        <f t="shared" si="15"/>
        <v>0.40931442261210144</v>
      </c>
      <c r="Y22">
        <f t="shared" si="22"/>
        <v>29</v>
      </c>
      <c r="Z22">
        <v>0.19390679799999999</v>
      </c>
      <c r="AA22">
        <f t="shared" si="16"/>
        <v>0.26414697682592353</v>
      </c>
      <c r="AB22">
        <f t="shared" si="17"/>
        <v>0.14965156868138174</v>
      </c>
      <c r="AD22">
        <f t="shared" si="23"/>
        <v>29</v>
      </c>
      <c r="AE22">
        <v>-0.11975715000000001</v>
      </c>
      <c r="AF22">
        <f t="shared" si="18"/>
        <v>4.4776176695516381E-2</v>
      </c>
      <c r="AG22">
        <f t="shared" si="19"/>
        <v>-3.180097187546603E-2</v>
      </c>
    </row>
    <row r="23" spans="1:33" x14ac:dyDescent="0.25">
      <c r="A23">
        <v>0.56229822500000004</v>
      </c>
      <c r="B23">
        <v>0.699579485</v>
      </c>
      <c r="C23">
        <v>0.333501406</v>
      </c>
      <c r="T23">
        <f t="shared" si="21"/>
        <v>31</v>
      </c>
      <c r="U23">
        <v>0.43501338299999998</v>
      </c>
      <c r="V23">
        <f t="shared" si="14"/>
        <v>8.6543367915015865E-2</v>
      </c>
      <c r="W23">
        <f t="shared" si="15"/>
        <v>0.47587637665081217</v>
      </c>
      <c r="Y23">
        <f t="shared" si="22"/>
        <v>31</v>
      </c>
      <c r="Z23">
        <v>0.22767911499999999</v>
      </c>
      <c r="AA23">
        <f t="shared" si="16"/>
        <v>0.37409541019772363</v>
      </c>
      <c r="AB23">
        <f t="shared" si="17"/>
        <v>0.22162711517187045</v>
      </c>
      <c r="AD23">
        <f t="shared" si="23"/>
        <v>31</v>
      </c>
      <c r="AE23">
        <v>1.602694E-3</v>
      </c>
      <c r="AF23">
        <f t="shared" si="18"/>
        <v>0.13468979400891973</v>
      </c>
      <c r="AG23">
        <f t="shared" si="19"/>
        <v>0.20109628533939905</v>
      </c>
    </row>
    <row r="24" spans="1:33" x14ac:dyDescent="0.25">
      <c r="A24">
        <v>0.625542398</v>
      </c>
      <c r="B24">
        <v>0.80995709999999999</v>
      </c>
      <c r="C24">
        <v>0.48526155100000001</v>
      </c>
      <c r="T24">
        <f t="shared" si="21"/>
        <v>33</v>
      </c>
      <c r="U24">
        <v>0.46560797799999998</v>
      </c>
      <c r="V24">
        <f t="shared" si="14"/>
        <v>0.17374106191177294</v>
      </c>
      <c r="W24">
        <f t="shared" si="15"/>
        <v>0.54510214265544243</v>
      </c>
      <c r="Y24">
        <f t="shared" si="22"/>
        <v>33</v>
      </c>
      <c r="Z24">
        <v>0.54295902699999998</v>
      </c>
      <c r="AA24">
        <f t="shared" si="16"/>
        <v>0.48877641111466941</v>
      </c>
      <c r="AB24">
        <f t="shared" si="17"/>
        <v>0.89355151892756135</v>
      </c>
      <c r="AD24">
        <f t="shared" si="23"/>
        <v>33</v>
      </c>
      <c r="AE24">
        <v>6.5273797999999994E-2</v>
      </c>
      <c r="AF24">
        <f t="shared" si="18"/>
        <v>0.2257079538601594</v>
      </c>
      <c r="AG24">
        <f t="shared" si="19"/>
        <v>0.32328518239699927</v>
      </c>
    </row>
    <row r="25" spans="1:33" x14ac:dyDescent="0.25">
      <c r="A25">
        <v>0.65122519999999995</v>
      </c>
      <c r="B25">
        <v>0.82029211999999996</v>
      </c>
      <c r="C25">
        <v>0.49121487699999999</v>
      </c>
      <c r="T25">
        <f t="shared" si="21"/>
        <v>35</v>
      </c>
      <c r="U25">
        <v>0.46911869899999997</v>
      </c>
      <c r="V25">
        <f t="shared" si="14"/>
        <v>0.26228276539162171</v>
      </c>
      <c r="W25">
        <f t="shared" si="15"/>
        <v>0.55304577944663191</v>
      </c>
      <c r="Y25">
        <f t="shared" si="22"/>
        <v>35</v>
      </c>
      <c r="Z25">
        <v>0.59532405300000002</v>
      </c>
      <c r="AA25">
        <f t="shared" si="16"/>
        <v>0.61029461018633246</v>
      </c>
      <c r="AB25">
        <f t="shared" si="17"/>
        <v>1.0051518383056677</v>
      </c>
      <c r="AD25">
        <f t="shared" si="23"/>
        <v>35</v>
      </c>
      <c r="AE25">
        <v>0.121105533</v>
      </c>
      <c r="AF25">
        <f t="shared" si="18"/>
        <v>0.3186393639643752</v>
      </c>
      <c r="AG25">
        <f t="shared" si="19"/>
        <v>0.43042983188292955</v>
      </c>
    </row>
    <row r="26" spans="1:33" x14ac:dyDescent="0.25">
      <c r="A26">
        <v>0.68019125899999999</v>
      </c>
      <c r="C26">
        <v>0.59458621599999995</v>
      </c>
      <c r="T26">
        <f t="shared" si="21"/>
        <v>37</v>
      </c>
      <c r="U26">
        <v>0.482179411</v>
      </c>
      <c r="V26">
        <f t="shared" si="14"/>
        <v>0.35293398612691662</v>
      </c>
      <c r="W26">
        <f t="shared" si="15"/>
        <v>0.58259798606240409</v>
      </c>
      <c r="Y26">
        <f t="shared" si="22"/>
        <v>37</v>
      </c>
      <c r="Z26">
        <v>0.64643956000000002</v>
      </c>
      <c r="AA26">
        <f t="shared" si="16"/>
        <v>0.74159404386151673</v>
      </c>
      <c r="AB26">
        <f t="shared" si="17"/>
        <v>1.1140891833644448</v>
      </c>
      <c r="AD26">
        <f t="shared" si="23"/>
        <v>37</v>
      </c>
      <c r="AE26">
        <v>0.202897893</v>
      </c>
      <c r="AF26">
        <f t="shared" si="18"/>
        <v>0.41441332960007643</v>
      </c>
      <c r="AG26">
        <f t="shared" si="19"/>
        <v>0.58739457143162943</v>
      </c>
    </row>
    <row r="27" spans="1:33" x14ac:dyDescent="0.25">
      <c r="A27">
        <v>0.69955325099999999</v>
      </c>
      <c r="C27">
        <v>0.64652354400000001</v>
      </c>
      <c r="T27">
        <f t="shared" si="21"/>
        <v>39</v>
      </c>
      <c r="U27">
        <v>0.49177246499999999</v>
      </c>
      <c r="V27">
        <f t="shared" si="14"/>
        <v>0.44658820450617887</v>
      </c>
      <c r="W27">
        <f t="shared" si="15"/>
        <v>0.60430399365864063</v>
      </c>
      <c r="Y27">
        <f t="shared" si="22"/>
        <v>39</v>
      </c>
      <c r="Z27">
        <v>0.65158057700000005</v>
      </c>
      <c r="AA27">
        <f t="shared" si="16"/>
        <v>0.88714655901887607</v>
      </c>
      <c r="AB27">
        <f t="shared" si="17"/>
        <v>1.1250457164353589</v>
      </c>
      <c r="AD27">
        <f t="shared" si="23"/>
        <v>39</v>
      </c>
      <c r="AE27">
        <v>0.21645199500000001</v>
      </c>
      <c r="AF27">
        <f t="shared" si="18"/>
        <v>0.51415610074453411</v>
      </c>
      <c r="AG27">
        <f t="shared" si="19"/>
        <v>0.61340575499750905</v>
      </c>
    </row>
    <row r="28" spans="1:33" x14ac:dyDescent="0.25">
      <c r="A28">
        <v>0.72916170300000005</v>
      </c>
      <c r="C28">
        <v>0.65294450400000004</v>
      </c>
      <c r="T28">
        <f t="shared" si="21"/>
        <v>41</v>
      </c>
      <c r="U28">
        <v>0.53977209199999998</v>
      </c>
      <c r="V28">
        <f t="shared" si="14"/>
        <v>0.54434091493561032</v>
      </c>
      <c r="W28">
        <f t="shared" si="15"/>
        <v>0.71291177052287213</v>
      </c>
      <c r="Y28">
        <f t="shared" si="22"/>
        <v>41</v>
      </c>
      <c r="Z28">
        <v>0.69053903800000005</v>
      </c>
      <c r="AA28">
        <f t="shared" si="16"/>
        <v>1.054472451770053</v>
      </c>
      <c r="AB28">
        <f t="shared" si="17"/>
        <v>1.2080739706384505</v>
      </c>
      <c r="AD28">
        <f t="shared" si="23"/>
        <v>41</v>
      </c>
      <c r="AE28">
        <v>0.27158882099999998</v>
      </c>
      <c r="AF28">
        <f t="shared" si="18"/>
        <v>0.61930676950877606</v>
      </c>
      <c r="AG28">
        <f t="shared" si="19"/>
        <v>0.71921682992714764</v>
      </c>
    </row>
    <row r="29" spans="1:33" x14ac:dyDescent="0.25">
      <c r="A29">
        <v>0.78003117200000005</v>
      </c>
      <c r="C29">
        <v>0.79830894200000002</v>
      </c>
      <c r="T29">
        <f t="shared" si="21"/>
        <v>43</v>
      </c>
      <c r="U29">
        <v>0.56229822500000004</v>
      </c>
      <c r="V29">
        <f t="shared" si="14"/>
        <v>0.64760358292497799</v>
      </c>
      <c r="W29">
        <f t="shared" si="15"/>
        <v>0.76388119214937789</v>
      </c>
      <c r="Y29">
        <f t="shared" si="22"/>
        <v>43</v>
      </c>
      <c r="Z29">
        <v>0.699579485</v>
      </c>
      <c r="AA29">
        <f t="shared" si="16"/>
        <v>1.2581615610630965</v>
      </c>
      <c r="AB29">
        <f t="shared" si="17"/>
        <v>1.2273409671357087</v>
      </c>
      <c r="AD29">
        <f t="shared" si="23"/>
        <v>43</v>
      </c>
      <c r="AE29">
        <v>0.333501406</v>
      </c>
      <c r="AF29">
        <f t="shared" si="18"/>
        <v>0.73180808385961771</v>
      </c>
      <c r="AG29">
        <f t="shared" si="19"/>
        <v>0.83803101720957529</v>
      </c>
    </row>
    <row r="30" spans="1:33" x14ac:dyDescent="0.25">
      <c r="A30">
        <v>0.84989476799999997</v>
      </c>
      <c r="T30">
        <f t="shared" si="21"/>
        <v>45</v>
      </c>
      <c r="U30">
        <v>0.625542398</v>
      </c>
      <c r="V30">
        <f t="shared" si="14"/>
        <v>0.75829255699115117</v>
      </c>
      <c r="W30">
        <f t="shared" si="15"/>
        <v>0.90698249227295713</v>
      </c>
      <c r="Y30">
        <f t="shared" si="22"/>
        <v>45</v>
      </c>
      <c r="Z30">
        <v>0.80995709999999999</v>
      </c>
      <c r="AA30">
        <f t="shared" si="16"/>
        <v>1.5341205443525465</v>
      </c>
      <c r="AB30">
        <f t="shared" si="17"/>
        <v>1.4625776895655545</v>
      </c>
      <c r="AD30">
        <f t="shared" si="23"/>
        <v>45</v>
      </c>
      <c r="AE30">
        <v>0.48526155100000001</v>
      </c>
      <c r="AF30">
        <f t="shared" si="18"/>
        <v>0.85444739869598973</v>
      </c>
      <c r="AG30">
        <f t="shared" si="19"/>
        <v>1.1292683850248324</v>
      </c>
    </row>
    <row r="31" spans="1:33" x14ac:dyDescent="0.25">
      <c r="T31">
        <f t="shared" si="21"/>
        <v>47</v>
      </c>
      <c r="U31">
        <v>0.65122519999999995</v>
      </c>
      <c r="V31">
        <f t="shared" si="14"/>
        <v>0.87916771844456865</v>
      </c>
      <c r="W31">
        <f t="shared" si="15"/>
        <v>0.96509444445259041</v>
      </c>
      <c r="Y31">
        <f t="shared" si="22"/>
        <v>47</v>
      </c>
      <c r="Z31">
        <v>0.82029211999999996</v>
      </c>
      <c r="AA31">
        <f t="shared" si="16"/>
        <v>2.0368341317013874</v>
      </c>
      <c r="AB31">
        <f t="shared" si="17"/>
        <v>1.4846036794462645</v>
      </c>
      <c r="AD31">
        <f t="shared" si="23"/>
        <v>47</v>
      </c>
      <c r="AE31">
        <v>0.49121487699999999</v>
      </c>
      <c r="AF31">
        <f t="shared" si="18"/>
        <v>0.99152647467733057</v>
      </c>
      <c r="AG31">
        <f t="shared" si="19"/>
        <v>1.1406931961568072</v>
      </c>
    </row>
    <row r="32" spans="1:33" x14ac:dyDescent="0.25">
      <c r="T32">
        <f t="shared" si="21"/>
        <v>49</v>
      </c>
      <c r="U32">
        <v>0.68019125899999999</v>
      </c>
      <c r="V32">
        <f t="shared" si="14"/>
        <v>1.014498745784099</v>
      </c>
      <c r="W32">
        <f t="shared" si="15"/>
        <v>1.0306353552706717</v>
      </c>
      <c r="AD32">
        <f t="shared" si="23"/>
        <v>49</v>
      </c>
      <c r="AE32">
        <v>0.59458621599999995</v>
      </c>
      <c r="AF32">
        <f t="shared" si="18"/>
        <v>1.1503493803760083</v>
      </c>
      <c r="AG32">
        <f t="shared" si="19"/>
        <v>1.33906936849045</v>
      </c>
    </row>
    <row r="33" spans="20:33" x14ac:dyDescent="0.25">
      <c r="T33">
        <f t="shared" si="21"/>
        <v>51</v>
      </c>
      <c r="U33">
        <v>0.69955325099999999</v>
      </c>
      <c r="V33">
        <f t="shared" si="14"/>
        <v>1.1715461713027622</v>
      </c>
      <c r="W33">
        <f t="shared" si="15"/>
        <v>1.0744453396020717</v>
      </c>
      <c r="AD33">
        <f t="shared" si="23"/>
        <v>51</v>
      </c>
      <c r="AE33">
        <v>0.64652354400000001</v>
      </c>
      <c r="AF33">
        <f t="shared" si="18"/>
        <v>1.3451666341766386</v>
      </c>
      <c r="AG33">
        <f t="shared" si="19"/>
        <v>1.4387404033202973</v>
      </c>
    </row>
    <row r="34" spans="20:33" x14ac:dyDescent="0.25">
      <c r="T34">
        <f t="shared" si="21"/>
        <v>53</v>
      </c>
      <c r="U34">
        <v>0.72916170300000005</v>
      </c>
      <c r="V34">
        <f t="shared" si="14"/>
        <v>1.3644887481703283</v>
      </c>
      <c r="W34">
        <f t="shared" si="15"/>
        <v>1.1414397799570211</v>
      </c>
      <c r="AD34">
        <f t="shared" si="23"/>
        <v>53</v>
      </c>
      <c r="AE34">
        <v>0.65294450400000004</v>
      </c>
      <c r="AF34">
        <f t="shared" si="18"/>
        <v>1.6111691623526765</v>
      </c>
      <c r="AG34">
        <f t="shared" si="19"/>
        <v>1.4510626338324457</v>
      </c>
    </row>
    <row r="35" spans="20:33" x14ac:dyDescent="0.25">
      <c r="T35">
        <f t="shared" si="21"/>
        <v>55</v>
      </c>
      <c r="U35">
        <v>0.78003117200000005</v>
      </c>
      <c r="V35">
        <f t="shared" si="14"/>
        <v>1.6283614067169063</v>
      </c>
      <c r="W35">
        <f t="shared" si="15"/>
        <v>1.25654108977249</v>
      </c>
      <c r="AD35">
        <f t="shared" si="23"/>
        <v>55</v>
      </c>
      <c r="AE35">
        <v>0.79830894200000002</v>
      </c>
      <c r="AF35">
        <f t="shared" si="18"/>
        <v>2.100165492844468</v>
      </c>
      <c r="AG35">
        <f t="shared" si="19"/>
        <v>1.7300262332482483</v>
      </c>
    </row>
    <row r="36" spans="20:33" x14ac:dyDescent="0.25">
      <c r="T36">
        <f t="shared" si="21"/>
        <v>57</v>
      </c>
      <c r="U36">
        <v>0.84989476799999997</v>
      </c>
      <c r="V36">
        <f t="shared" si="14"/>
        <v>2.1143807715275598</v>
      </c>
      <c r="W36">
        <f t="shared" si="15"/>
        <v>1.4146200232879691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909C-31F2-4E5E-9F78-3B66ABA4063E}">
  <dimension ref="A1:T45"/>
  <sheetViews>
    <sheetView workbookViewId="0">
      <selection activeCell="N2" sqref="N2:T45"/>
    </sheetView>
  </sheetViews>
  <sheetFormatPr defaultRowHeight="15" x14ac:dyDescent="0.25"/>
  <sheetData>
    <row r="1" spans="1:20" x14ac:dyDescent="0.25">
      <c r="A1" s="1" t="s">
        <v>2</v>
      </c>
      <c r="B1" s="1" t="s">
        <v>1</v>
      </c>
      <c r="C1" s="1" t="s">
        <v>0</v>
      </c>
      <c r="E1" t="s">
        <v>49</v>
      </c>
    </row>
    <row r="2" spans="1:20" x14ac:dyDescent="0.25">
      <c r="A2">
        <v>-0.87457569000000002</v>
      </c>
      <c r="B2">
        <v>-0.53271645499999998</v>
      </c>
      <c r="C2">
        <v>-0.70419612499999995</v>
      </c>
      <c r="N2" t="s">
        <v>49</v>
      </c>
    </row>
    <row r="3" spans="1:20" ht="15.75" thickBot="1" x14ac:dyDescent="0.3">
      <c r="A3">
        <v>-0.81765983499999995</v>
      </c>
      <c r="B3">
        <v>-0.48953163300000002</v>
      </c>
      <c r="C3">
        <v>-0.51200277000000005</v>
      </c>
      <c r="E3" t="s">
        <v>50</v>
      </c>
    </row>
    <row r="4" spans="1:20" ht="15.75" thickBot="1" x14ac:dyDescent="0.3">
      <c r="A4">
        <v>-0.81247819300000002</v>
      </c>
      <c r="B4">
        <v>-0.48857141500000001</v>
      </c>
      <c r="C4">
        <v>-0.45649885000000001</v>
      </c>
      <c r="E4" s="21" t="s">
        <v>51</v>
      </c>
      <c r="F4" s="21" t="s">
        <v>16</v>
      </c>
      <c r="G4" s="21" t="s">
        <v>15</v>
      </c>
      <c r="H4" s="21" t="s">
        <v>52</v>
      </c>
      <c r="I4" s="21" t="s">
        <v>53</v>
      </c>
      <c r="N4" t="s">
        <v>50</v>
      </c>
    </row>
    <row r="5" spans="1:20" x14ac:dyDescent="0.25">
      <c r="A5">
        <v>-0.80609396</v>
      </c>
      <c r="B5">
        <v>-0.38102565599999999</v>
      </c>
      <c r="C5">
        <v>-0.43377081000000001</v>
      </c>
      <c r="E5" s="19" t="s">
        <v>1</v>
      </c>
      <c r="F5" s="19">
        <v>29</v>
      </c>
      <c r="G5" s="19">
        <v>6.5162413619999988</v>
      </c>
      <c r="H5" s="19">
        <v>0.22469797799999996</v>
      </c>
      <c r="I5" s="19">
        <v>0.19532322078885067</v>
      </c>
      <c r="N5" s="21" t="s">
        <v>51</v>
      </c>
      <c r="O5" s="21" t="s">
        <v>16</v>
      </c>
      <c r="P5" s="21" t="s">
        <v>15</v>
      </c>
      <c r="Q5" s="21" t="s">
        <v>52</v>
      </c>
      <c r="R5" s="21" t="s">
        <v>53</v>
      </c>
    </row>
    <row r="6" spans="1:20" x14ac:dyDescent="0.25">
      <c r="A6">
        <v>-0.73988727700000001</v>
      </c>
      <c r="B6">
        <v>-0.36606427000000002</v>
      </c>
      <c r="C6">
        <v>-0.37235646</v>
      </c>
      <c r="E6" s="19" t="s">
        <v>0</v>
      </c>
      <c r="F6" s="19">
        <v>24</v>
      </c>
      <c r="G6" s="19">
        <v>2.9684973759999997</v>
      </c>
      <c r="H6" s="19">
        <v>0.12368739066666666</v>
      </c>
      <c r="I6" s="19">
        <v>0.22016677051035263</v>
      </c>
      <c r="N6" s="19" t="s">
        <v>1</v>
      </c>
      <c r="O6" s="19">
        <v>29</v>
      </c>
      <c r="P6" s="19">
        <v>6.5162413619999988</v>
      </c>
      <c r="Q6" s="19">
        <v>0.22469797799999996</v>
      </c>
      <c r="R6" s="19">
        <v>0.19532322078885067</v>
      </c>
    </row>
    <row r="7" spans="1:20" ht="15.75" thickBot="1" x14ac:dyDescent="0.3">
      <c r="A7">
        <v>-0.70025192999999997</v>
      </c>
      <c r="B7">
        <v>-0.35078234000000003</v>
      </c>
      <c r="C7">
        <v>-0.31936436899999998</v>
      </c>
      <c r="E7" s="20" t="s">
        <v>2</v>
      </c>
      <c r="F7" s="20">
        <v>28</v>
      </c>
      <c r="G7" s="20">
        <v>-2.889209731000002</v>
      </c>
      <c r="H7" s="20">
        <v>-0.10318606182142864</v>
      </c>
      <c r="I7" s="20">
        <v>0.27153215795989805</v>
      </c>
      <c r="N7" s="20" t="s">
        <v>0</v>
      </c>
      <c r="O7" s="20">
        <v>24</v>
      </c>
      <c r="P7" s="20">
        <v>2.9684973759999997</v>
      </c>
      <c r="Q7" s="20">
        <v>0.12368739066666666</v>
      </c>
      <c r="R7" s="20">
        <v>0.22016677051035263</v>
      </c>
    </row>
    <row r="8" spans="1:20" x14ac:dyDescent="0.25">
      <c r="A8">
        <v>-0.57274731999999995</v>
      </c>
      <c r="B8">
        <v>-0.249184608</v>
      </c>
      <c r="C8">
        <v>-0.26800995</v>
      </c>
    </row>
    <row r="9" spans="1:20" x14ac:dyDescent="0.25">
      <c r="A9">
        <v>-0.52043899999999998</v>
      </c>
      <c r="B9">
        <v>-0.13728721499999999</v>
      </c>
      <c r="C9">
        <v>-0.13842013</v>
      </c>
    </row>
    <row r="10" spans="1:20" ht="15.75" thickBot="1" x14ac:dyDescent="0.3">
      <c r="A10">
        <v>-0.47484490000000001</v>
      </c>
      <c r="B10">
        <v>-0.13420204999999999</v>
      </c>
      <c r="C10">
        <v>-0.13122165</v>
      </c>
      <c r="E10" t="s">
        <v>54</v>
      </c>
      <c r="N10" t="s">
        <v>54</v>
      </c>
    </row>
    <row r="11" spans="1:20" x14ac:dyDescent="0.25">
      <c r="A11">
        <v>-0.42960960999999998</v>
      </c>
      <c r="B11">
        <v>4.9018858999999998E-2</v>
      </c>
      <c r="C11">
        <v>-1.2351330000000001E-2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  <c r="N11" s="21" t="s">
        <v>55</v>
      </c>
      <c r="O11" s="21" t="s">
        <v>56</v>
      </c>
      <c r="P11" s="21" t="s">
        <v>57</v>
      </c>
      <c r="Q11" s="21" t="s">
        <v>58</v>
      </c>
      <c r="R11" s="21" t="s">
        <v>59</v>
      </c>
      <c r="S11" s="21" t="s">
        <v>60</v>
      </c>
      <c r="T11" s="21" t="s">
        <v>61</v>
      </c>
    </row>
    <row r="12" spans="1:20" x14ac:dyDescent="0.25">
      <c r="A12">
        <v>-0.30773937000000001</v>
      </c>
      <c r="B12">
        <v>7.7639088999999994E-2</v>
      </c>
      <c r="C12">
        <v>7.4864748999999994E-2</v>
      </c>
      <c r="E12" s="19" t="s">
        <v>62</v>
      </c>
      <c r="F12" s="19">
        <v>1.5924287084591988</v>
      </c>
      <c r="G12" s="19">
        <v>2</v>
      </c>
      <c r="H12" s="19">
        <v>0.79621435422959941</v>
      </c>
      <c r="I12" s="19">
        <v>3.4764798487122102</v>
      </c>
      <c r="J12" s="22">
        <v>3.5787178573237322E-2</v>
      </c>
      <c r="K12" s="19">
        <v>3.1137922602848067</v>
      </c>
      <c r="N12" s="19" t="s">
        <v>62</v>
      </c>
      <c r="O12" s="19">
        <v>0.13398838815818692</v>
      </c>
      <c r="P12" s="19">
        <v>1</v>
      </c>
      <c r="Q12" s="19">
        <v>0.13398838815818692</v>
      </c>
      <c r="R12" s="19">
        <v>0.64876880452919272</v>
      </c>
      <c r="S12" s="22">
        <v>0.42429274693437879</v>
      </c>
      <c r="T12" s="19">
        <v>4.030392594835547</v>
      </c>
    </row>
    <row r="13" spans="1:20" x14ac:dyDescent="0.25">
      <c r="A13">
        <v>-0.25528796999999998</v>
      </c>
      <c r="B13">
        <v>0.109512833</v>
      </c>
      <c r="C13">
        <v>0.104272551</v>
      </c>
      <c r="E13" s="19" t="s">
        <v>63</v>
      </c>
      <c r="F13" s="19">
        <v>17.864254168743177</v>
      </c>
      <c r="G13" s="19">
        <v>78</v>
      </c>
      <c r="H13" s="19">
        <v>0.2290288995992715</v>
      </c>
      <c r="I13" s="19"/>
      <c r="J13" s="19"/>
      <c r="K13" s="19"/>
      <c r="N13" s="19" t="s">
        <v>63</v>
      </c>
      <c r="O13" s="19">
        <v>10.532885903825928</v>
      </c>
      <c r="P13" s="19">
        <v>51</v>
      </c>
      <c r="Q13" s="19">
        <v>0.20652717458482212</v>
      </c>
      <c r="R13" s="19"/>
      <c r="S13" s="19"/>
      <c r="T13" s="19"/>
    </row>
    <row r="14" spans="1:20" x14ac:dyDescent="0.25">
      <c r="A14">
        <v>-0.21335457999999999</v>
      </c>
      <c r="B14">
        <v>0.27043859799999997</v>
      </c>
      <c r="C14">
        <v>0.10667069</v>
      </c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</row>
    <row r="15" spans="1:20" ht="15.75" thickBot="1" x14ac:dyDescent="0.3">
      <c r="A15">
        <v>-0.12574472</v>
      </c>
      <c r="B15">
        <v>0.27203955099999999</v>
      </c>
      <c r="C15">
        <v>0.15262495700000001</v>
      </c>
      <c r="E15" s="20" t="s">
        <v>64</v>
      </c>
      <c r="F15" s="20">
        <v>19.456682877202375</v>
      </c>
      <c r="G15" s="20">
        <v>80</v>
      </c>
      <c r="H15" s="20"/>
      <c r="I15" s="20"/>
      <c r="J15" s="20"/>
      <c r="K15" s="20"/>
      <c r="N15" s="20" t="s">
        <v>64</v>
      </c>
      <c r="O15" s="20">
        <v>10.666874291984115</v>
      </c>
      <c r="P15" s="20">
        <v>52</v>
      </c>
      <c r="Q15" s="20"/>
      <c r="R15" s="20"/>
      <c r="S15" s="20"/>
      <c r="T15" s="20"/>
    </row>
    <row r="16" spans="1:20" x14ac:dyDescent="0.25">
      <c r="A16">
        <v>-0.11975715000000001</v>
      </c>
      <c r="B16">
        <v>0.40559606999999998</v>
      </c>
      <c r="C16">
        <v>0.19390679799999999</v>
      </c>
    </row>
    <row r="17" spans="1:20" x14ac:dyDescent="0.25">
      <c r="A17">
        <v>1.602694E-3</v>
      </c>
      <c r="B17">
        <v>0.43501338299999998</v>
      </c>
      <c r="C17">
        <v>0.22767911499999999</v>
      </c>
      <c r="N17" t="s">
        <v>49</v>
      </c>
    </row>
    <row r="18" spans="1:20" x14ac:dyDescent="0.25">
      <c r="A18">
        <v>6.5273797999999994E-2</v>
      </c>
      <c r="B18">
        <v>0.46560797799999998</v>
      </c>
      <c r="C18">
        <v>0.54295902699999998</v>
      </c>
    </row>
    <row r="19" spans="1:20" ht="15.75" thickBot="1" x14ac:dyDescent="0.3">
      <c r="A19">
        <v>0.121105533</v>
      </c>
      <c r="B19">
        <v>0.46911869899999997</v>
      </c>
      <c r="C19">
        <v>0.59532405300000002</v>
      </c>
      <c r="N19" t="s">
        <v>50</v>
      </c>
    </row>
    <row r="20" spans="1:20" x14ac:dyDescent="0.25">
      <c r="A20">
        <v>0.202897893</v>
      </c>
      <c r="B20">
        <v>0.482179411</v>
      </c>
      <c r="C20">
        <v>0.64643956000000002</v>
      </c>
      <c r="N20" s="21" t="s">
        <v>51</v>
      </c>
      <c r="O20" s="21" t="s">
        <v>16</v>
      </c>
      <c r="P20" s="21" t="s">
        <v>15</v>
      </c>
      <c r="Q20" s="21" t="s">
        <v>52</v>
      </c>
      <c r="R20" s="21" t="s">
        <v>53</v>
      </c>
    </row>
    <row r="21" spans="1:20" x14ac:dyDescent="0.25">
      <c r="A21">
        <v>0.21645199500000001</v>
      </c>
      <c r="B21">
        <v>0.49177246499999999</v>
      </c>
      <c r="C21">
        <v>0.65158057700000005</v>
      </c>
      <c r="N21" s="19" t="s">
        <v>0</v>
      </c>
      <c r="O21" s="19">
        <v>24</v>
      </c>
      <c r="P21" s="19">
        <v>2.9684973759999997</v>
      </c>
      <c r="Q21" s="19">
        <v>0.12368739066666666</v>
      </c>
      <c r="R21" s="19">
        <v>0.22016677051035263</v>
      </c>
    </row>
    <row r="22" spans="1:20" ht="15.75" thickBot="1" x14ac:dyDescent="0.3">
      <c r="A22">
        <v>0.27158882099999998</v>
      </c>
      <c r="B22">
        <v>0.53977209199999998</v>
      </c>
      <c r="C22">
        <v>0.69053903800000005</v>
      </c>
      <c r="N22" s="20" t="s">
        <v>2</v>
      </c>
      <c r="O22" s="20">
        <v>28</v>
      </c>
      <c r="P22" s="20">
        <v>-2.889209731000002</v>
      </c>
      <c r="Q22" s="20">
        <v>-0.10318606182142864</v>
      </c>
      <c r="R22" s="20">
        <v>0.27153215795989805</v>
      </c>
    </row>
    <row r="23" spans="1:20" x14ac:dyDescent="0.25">
      <c r="A23">
        <v>0.333501406</v>
      </c>
      <c r="B23">
        <v>0.56229822500000004</v>
      </c>
      <c r="C23">
        <v>0.699579485</v>
      </c>
    </row>
    <row r="24" spans="1:20" x14ac:dyDescent="0.25">
      <c r="A24">
        <v>0.48526155100000001</v>
      </c>
      <c r="B24">
        <v>0.625542398</v>
      </c>
      <c r="C24">
        <v>0.80995709999999999</v>
      </c>
    </row>
    <row r="25" spans="1:20" ht="15.75" thickBot="1" x14ac:dyDescent="0.3">
      <c r="A25">
        <v>0.49121487699999999</v>
      </c>
      <c r="B25">
        <v>0.65122519999999995</v>
      </c>
      <c r="C25">
        <v>0.82029211999999996</v>
      </c>
      <c r="N25" t="s">
        <v>54</v>
      </c>
    </row>
    <row r="26" spans="1:20" x14ac:dyDescent="0.25">
      <c r="A26">
        <v>0.59458621599999995</v>
      </c>
      <c r="B26">
        <v>0.68019125899999999</v>
      </c>
      <c r="N26" s="21" t="s">
        <v>55</v>
      </c>
      <c r="O26" s="21" t="s">
        <v>56</v>
      </c>
      <c r="P26" s="21" t="s">
        <v>57</v>
      </c>
      <c r="Q26" s="21" t="s">
        <v>58</v>
      </c>
      <c r="R26" s="21" t="s">
        <v>59</v>
      </c>
      <c r="S26" s="21" t="s">
        <v>60</v>
      </c>
      <c r="T26" s="21" t="s">
        <v>61</v>
      </c>
    </row>
    <row r="27" spans="1:20" x14ac:dyDescent="0.25">
      <c r="A27">
        <v>0.64652354400000001</v>
      </c>
      <c r="B27">
        <v>0.69955325099999999</v>
      </c>
      <c r="N27" s="19" t="s">
        <v>62</v>
      </c>
      <c r="O27" s="19">
        <v>0.66517097373613687</v>
      </c>
      <c r="P27" s="19">
        <v>1</v>
      </c>
      <c r="Q27" s="19">
        <v>0.66517097373613687</v>
      </c>
      <c r="R27" s="19">
        <v>2.6831788103376839</v>
      </c>
      <c r="S27" s="22">
        <v>0.10769187838580577</v>
      </c>
      <c r="T27" s="19">
        <v>4.0343097068029978</v>
      </c>
    </row>
    <row r="28" spans="1:20" x14ac:dyDescent="0.25">
      <c r="A28">
        <v>0.65294450400000004</v>
      </c>
      <c r="B28">
        <v>0.72916170300000005</v>
      </c>
      <c r="N28" s="19" t="s">
        <v>63</v>
      </c>
      <c r="O28" s="19">
        <v>12.395203986655359</v>
      </c>
      <c r="P28" s="19">
        <v>50</v>
      </c>
      <c r="Q28" s="19">
        <v>0.24790407973310719</v>
      </c>
      <c r="R28" s="19"/>
      <c r="S28" s="19"/>
      <c r="T28" s="19"/>
    </row>
    <row r="29" spans="1:20" x14ac:dyDescent="0.25">
      <c r="A29">
        <v>0.79830894200000002</v>
      </c>
      <c r="B29">
        <v>0.78003117200000005</v>
      </c>
      <c r="N29" s="19"/>
      <c r="O29" s="19"/>
      <c r="P29" s="19"/>
      <c r="Q29" s="19"/>
      <c r="R29" s="19"/>
      <c r="S29" s="19"/>
      <c r="T29" s="19"/>
    </row>
    <row r="30" spans="1:20" ht="15.75" thickBot="1" x14ac:dyDescent="0.3">
      <c r="B30">
        <v>0.84989476799999997</v>
      </c>
      <c r="N30" s="20" t="s">
        <v>64</v>
      </c>
      <c r="O30" s="20">
        <v>13.060374960391496</v>
      </c>
      <c r="P30" s="20">
        <v>51</v>
      </c>
      <c r="Q30" s="20"/>
      <c r="R30" s="20"/>
      <c r="S30" s="20"/>
      <c r="T30" s="20"/>
    </row>
    <row r="32" spans="1:20" x14ac:dyDescent="0.25">
      <c r="N32" t="s">
        <v>49</v>
      </c>
    </row>
    <row r="34" spans="14:20" ht="15.75" thickBot="1" x14ac:dyDescent="0.3">
      <c r="N34" t="s">
        <v>50</v>
      </c>
    </row>
    <row r="35" spans="14:20" x14ac:dyDescent="0.25">
      <c r="N35" s="21" t="s">
        <v>51</v>
      </c>
      <c r="O35" s="21" t="s">
        <v>16</v>
      </c>
      <c r="P35" s="21" t="s">
        <v>15</v>
      </c>
      <c r="Q35" s="21" t="s">
        <v>52</v>
      </c>
      <c r="R35" s="21" t="s">
        <v>53</v>
      </c>
    </row>
    <row r="36" spans="14:20" x14ac:dyDescent="0.25">
      <c r="N36" s="19" t="s">
        <v>1</v>
      </c>
      <c r="O36" s="19">
        <v>29</v>
      </c>
      <c r="P36" s="19">
        <v>6.5162413619999988</v>
      </c>
      <c r="Q36" s="19">
        <v>0.22469797799999996</v>
      </c>
      <c r="R36" s="19">
        <v>0.19532322078885067</v>
      </c>
    </row>
    <row r="37" spans="14:20" ht="15.75" thickBot="1" x14ac:dyDescent="0.3">
      <c r="N37" s="20" t="s">
        <v>2</v>
      </c>
      <c r="O37" s="20">
        <v>28</v>
      </c>
      <c r="P37" s="20">
        <v>-2.889209731000002</v>
      </c>
      <c r="Q37" s="20">
        <v>-0.10318606182142864</v>
      </c>
      <c r="R37" s="20">
        <v>0.27153215795989805</v>
      </c>
    </row>
    <row r="40" spans="14:20" ht="15.75" thickBot="1" x14ac:dyDescent="0.3">
      <c r="N40" t="s">
        <v>54</v>
      </c>
    </row>
    <row r="41" spans="14:20" x14ac:dyDescent="0.25">
      <c r="N41" s="21" t="s">
        <v>55</v>
      </c>
      <c r="O41" s="21" t="s">
        <v>56</v>
      </c>
      <c r="P41" s="21" t="s">
        <v>57</v>
      </c>
      <c r="Q41" s="21" t="s">
        <v>58</v>
      </c>
      <c r="R41" s="21" t="s">
        <v>59</v>
      </c>
      <c r="S41" s="21" t="s">
        <v>60</v>
      </c>
      <c r="T41" s="21" t="s">
        <v>61</v>
      </c>
    </row>
    <row r="42" spans="14:20" x14ac:dyDescent="0.25">
      <c r="N42" s="19" t="s">
        <v>62</v>
      </c>
      <c r="O42" s="19">
        <v>1.5315166697987959</v>
      </c>
      <c r="P42" s="19">
        <v>1</v>
      </c>
      <c r="Q42" s="19">
        <v>1.5315166697987959</v>
      </c>
      <c r="R42" s="19">
        <v>6.5805205656102581</v>
      </c>
      <c r="S42" s="22">
        <v>1.3067360949133758E-2</v>
      </c>
      <c r="T42" s="19">
        <v>4.0161954934284436</v>
      </c>
    </row>
    <row r="43" spans="14:20" x14ac:dyDescent="0.25">
      <c r="N43" s="19" t="s">
        <v>63</v>
      </c>
      <c r="O43" s="19">
        <v>12.800418447005068</v>
      </c>
      <c r="P43" s="19">
        <v>55</v>
      </c>
      <c r="Q43" s="19">
        <v>0.23273488085463762</v>
      </c>
      <c r="R43" s="19"/>
      <c r="S43" s="19"/>
      <c r="T43" s="19"/>
    </row>
    <row r="44" spans="14:20" x14ac:dyDescent="0.25">
      <c r="N44" s="19"/>
      <c r="O44" s="19"/>
      <c r="P44" s="19"/>
      <c r="Q44" s="19"/>
      <c r="R44" s="19"/>
      <c r="S44" s="19"/>
      <c r="T44" s="19"/>
    </row>
    <row r="45" spans="14:20" ht="15.75" thickBot="1" x14ac:dyDescent="0.3">
      <c r="N45" s="20" t="s">
        <v>64</v>
      </c>
      <c r="O45" s="20">
        <v>14.331935116803864</v>
      </c>
      <c r="P45" s="20">
        <v>56</v>
      </c>
      <c r="Q45" s="20"/>
      <c r="R45" s="20"/>
      <c r="S45" s="20"/>
      <c r="T4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F8B0-DCD3-4E61-BA4F-0D50858F521C}">
  <dimension ref="A1:AG36"/>
  <sheetViews>
    <sheetView workbookViewId="0">
      <selection sqref="A1:C31"/>
    </sheetView>
  </sheetViews>
  <sheetFormatPr defaultRowHeight="15" x14ac:dyDescent="0.25"/>
  <cols>
    <col min="1" max="4" width="12.7109375" bestFit="1" customWidth="1"/>
  </cols>
  <sheetData>
    <row r="1" spans="1:33" x14ac:dyDescent="0.25">
      <c r="A1" s="1" t="s">
        <v>1</v>
      </c>
      <c r="B1" s="1" t="s">
        <v>0</v>
      </c>
      <c r="C1" s="1" t="s">
        <v>2</v>
      </c>
      <c r="D1" s="1"/>
      <c r="E1" t="s">
        <v>3</v>
      </c>
      <c r="J1" t="s">
        <v>22</v>
      </c>
      <c r="K1" s="4">
        <v>2.2000000000000002</v>
      </c>
      <c r="O1" t="s">
        <v>34</v>
      </c>
      <c r="T1" t="s">
        <v>41</v>
      </c>
      <c r="Y1" t="s">
        <v>47</v>
      </c>
      <c r="AD1" t="s">
        <v>48</v>
      </c>
    </row>
    <row r="2" spans="1:33" x14ac:dyDescent="0.25">
      <c r="A2">
        <v>-0.52919516200000005</v>
      </c>
      <c r="B2">
        <v>-0.64653696000000005</v>
      </c>
      <c r="C2">
        <v>-0.86453078000000005</v>
      </c>
    </row>
    <row r="3" spans="1:33" x14ac:dyDescent="0.25">
      <c r="A3">
        <v>-0.50104605499999999</v>
      </c>
      <c r="B3">
        <v>-0.63117836900000002</v>
      </c>
      <c r="C3">
        <v>-0.76151519999999995</v>
      </c>
      <c r="E3" s="3"/>
      <c r="F3" s="3" t="str">
        <f>A1</f>
        <v>NASDAQ</v>
      </c>
      <c r="G3" s="3" t="str">
        <f t="shared" ref="G3:H3" si="0">B1</f>
        <v>HKEX</v>
      </c>
      <c r="H3" s="3" t="str">
        <f t="shared" si="0"/>
        <v>SSE</v>
      </c>
      <c r="K3" s="5" t="str">
        <f>A1</f>
        <v>NASDAQ</v>
      </c>
      <c r="L3" s="5" t="str">
        <f t="shared" ref="L3:M3" si="1">B1</f>
        <v>HKEX</v>
      </c>
      <c r="M3" s="5" t="str">
        <f t="shared" si="1"/>
        <v>SSE</v>
      </c>
      <c r="O3" s="3"/>
      <c r="P3" s="3" t="str">
        <f>A1</f>
        <v>NASDAQ</v>
      </c>
      <c r="Q3" s="3" t="str">
        <f t="shared" ref="Q3:R3" si="2">B1</f>
        <v>HKEX</v>
      </c>
      <c r="R3" s="3" t="str">
        <f t="shared" si="2"/>
        <v>SSE</v>
      </c>
      <c r="T3" t="s">
        <v>16</v>
      </c>
      <c r="U3">
        <f>COUNT(A2:A30)</f>
        <v>29</v>
      </c>
      <c r="V3">
        <f>2*U3</f>
        <v>58</v>
      </c>
      <c r="Y3" t="s">
        <v>16</v>
      </c>
      <c r="Z3">
        <f>COUNT(B2:B30)</f>
        <v>24</v>
      </c>
      <c r="AA3">
        <f>2*Z3</f>
        <v>48</v>
      </c>
      <c r="AD3" t="s">
        <v>16</v>
      </c>
      <c r="AE3">
        <f>COUNT(C2:C30)</f>
        <v>28</v>
      </c>
      <c r="AF3">
        <f>2*AE3</f>
        <v>56</v>
      </c>
    </row>
    <row r="4" spans="1:33" x14ac:dyDescent="0.25">
      <c r="A4">
        <v>-0.48089699400000002</v>
      </c>
      <c r="B4">
        <v>-0.53873797000000001</v>
      </c>
      <c r="C4">
        <v>-0.73524354000000003</v>
      </c>
      <c r="E4" t="s">
        <v>4</v>
      </c>
      <c r="F4" s="18">
        <f>AVERAGE(A2:A30)</f>
        <v>0.23376776910344826</v>
      </c>
      <c r="G4" s="18">
        <f t="shared" ref="G4:H4" si="3">AVERAGE(B2:B30)</f>
        <v>0.20497609045833334</v>
      </c>
      <c r="H4" s="18">
        <f t="shared" si="3"/>
        <v>-4.5923651428571452E-2</v>
      </c>
      <c r="J4" t="s">
        <v>25</v>
      </c>
      <c r="K4" s="6">
        <f>K11-$K18</f>
        <v>0.335335618</v>
      </c>
      <c r="L4" s="7">
        <f t="shared" ref="L4:M4" si="4">L11-$K18</f>
        <v>0.21799382</v>
      </c>
      <c r="M4" s="8">
        <f t="shared" si="4"/>
        <v>0</v>
      </c>
      <c r="O4" t="s">
        <v>35</v>
      </c>
      <c r="P4">
        <f>[1]!SHAPIRO(A2:A30)</f>
        <v>0.92019618606334908</v>
      </c>
      <c r="Q4">
        <f>[1]!SHAPIRO(B2:B30)</f>
        <v>0.92844549383948893</v>
      </c>
      <c r="R4">
        <f>[1]!SHAPIRO(C2:C30)</f>
        <v>0.96136356625206731</v>
      </c>
      <c r="T4" t="s">
        <v>4</v>
      </c>
      <c r="U4">
        <f>AVERAGE(A2:A30)</f>
        <v>0.23376776910344826</v>
      </c>
      <c r="Y4" t="s">
        <v>4</v>
      </c>
      <c r="Z4">
        <f>AVERAGE(B2:B30)</f>
        <v>0.20497609045833334</v>
      </c>
      <c r="AD4" t="s">
        <v>4</v>
      </c>
      <c r="AE4">
        <f>AVERAGE(C2:C30)</f>
        <v>-4.5923651428571452E-2</v>
      </c>
    </row>
    <row r="5" spans="1:33" x14ac:dyDescent="0.25">
      <c r="A5">
        <v>-0.374508862</v>
      </c>
      <c r="B5">
        <v>-0.35972064999999998</v>
      </c>
      <c r="C5">
        <v>-0.708760422</v>
      </c>
      <c r="E5" t="s">
        <v>5</v>
      </c>
      <c r="F5">
        <f>_xlfn.STDEV.S(A2:A30)/SQRT(COUNT(A2:A30))</f>
        <v>8.1820996728780584E-2</v>
      </c>
      <c r="G5">
        <f t="shared" ref="G5:H5" si="5">_xlfn.STDEV.S(B2:B30)/SQRT(COUNT(B2:B30))</f>
        <v>9.2515014800189588E-2</v>
      </c>
      <c r="H5">
        <f t="shared" si="5"/>
        <v>9.3225424138392743E-2</v>
      </c>
      <c r="J5" t="s">
        <v>29</v>
      </c>
      <c r="K5" s="9">
        <f>MAX(K12-K11,0)</f>
        <v>0.40908254500000008</v>
      </c>
      <c r="L5" s="10">
        <f t="shared" ref="L5:M5" si="6">MAX(L12-L11,0)</f>
        <v>0.60473774250000001</v>
      </c>
      <c r="M5" s="11">
        <f t="shared" si="6"/>
        <v>0.45595271500000006</v>
      </c>
      <c r="O5" t="s">
        <v>36</v>
      </c>
      <c r="P5">
        <f>[1]!SWTEST(A2:A30)</f>
        <v>3.0842879633551479E-2</v>
      </c>
      <c r="Q5">
        <f>[1]!SWTEST(B2:B30)</f>
        <v>8.9994182652710086E-2</v>
      </c>
      <c r="R5">
        <f>[1]!SWTEST(C2:C30)</f>
        <v>0.37543435413481085</v>
      </c>
      <c r="T5" t="s">
        <v>42</v>
      </c>
      <c r="U5">
        <f>_xlfn.STDEV.S(A2:A30)</f>
        <v>0.44061955206849657</v>
      </c>
      <c r="Y5" t="s">
        <v>42</v>
      </c>
      <c r="Z5">
        <f>_xlfn.STDEV.S(B2:B30)</f>
        <v>0.45322915961299659</v>
      </c>
      <c r="AD5" t="s">
        <v>42</v>
      </c>
      <c r="AE5">
        <f>_xlfn.STDEV.S(C2:C30)</f>
        <v>0.49330257627741031</v>
      </c>
    </row>
    <row r="6" spans="1:33" x14ac:dyDescent="0.25">
      <c r="A6">
        <v>-0.369811836</v>
      </c>
      <c r="B6">
        <v>-0.18301727000000001</v>
      </c>
      <c r="C6">
        <v>-0.60940439000000002</v>
      </c>
      <c r="E6" t="s">
        <v>6</v>
      </c>
      <c r="F6" s="18">
        <f>MEDIAN(A2:A30)</f>
        <v>0.267868989</v>
      </c>
      <c r="G6" s="18">
        <f t="shared" ref="G6:H6" si="7">MEDIAN(B2:B30)</f>
        <v>0.23512993900000001</v>
      </c>
      <c r="H6" s="18">
        <f t="shared" si="7"/>
        <v>-5.0407939499999999E-2</v>
      </c>
      <c r="J6" t="s">
        <v>30</v>
      </c>
      <c r="K6" s="9">
        <f t="shared" ref="K6:M8" si="8">MAX(K13-K12,0)</f>
        <v>0.38798160599999998</v>
      </c>
      <c r="L6" s="10">
        <f t="shared" si="8"/>
        <v>0.2769291565</v>
      </c>
      <c r="M6" s="11">
        <f t="shared" si="8"/>
        <v>0.35817012549999999</v>
      </c>
      <c r="O6" t="s">
        <v>37</v>
      </c>
      <c r="P6">
        <v>0.05</v>
      </c>
      <c r="Q6">
        <v>0.05</v>
      </c>
      <c r="R6">
        <v>0.05</v>
      </c>
    </row>
    <row r="7" spans="1:33" x14ac:dyDescent="0.25">
      <c r="A7">
        <v>-0.34290739999999997</v>
      </c>
      <c r="B7">
        <v>-0.16166528999999999</v>
      </c>
      <c r="C7">
        <v>-0.52627425999999999</v>
      </c>
      <c r="E7" t="s">
        <v>7</v>
      </c>
      <c r="F7" t="e">
        <f>MODE(A2:A30)</f>
        <v>#N/A</v>
      </c>
      <c r="G7" t="e">
        <f t="shared" ref="G7:H7" si="9">MODE(B2:B30)</f>
        <v>#N/A</v>
      </c>
      <c r="H7" t="e">
        <f t="shared" si="9"/>
        <v>#N/A</v>
      </c>
      <c r="J7" t="s">
        <v>31</v>
      </c>
      <c r="K7" s="9">
        <f t="shared" si="8"/>
        <v>0.34161320100000003</v>
      </c>
      <c r="L7" s="10">
        <f t="shared" si="8"/>
        <v>0.32530734650000004</v>
      </c>
      <c r="M7" s="11">
        <f t="shared" si="8"/>
        <v>0.26239405974999996</v>
      </c>
      <c r="O7" s="17" t="s">
        <v>38</v>
      </c>
      <c r="P7" s="16" t="str">
        <f>IF(P5&lt;P6,"no","yes")</f>
        <v>no</v>
      </c>
      <c r="Q7" s="16" t="str">
        <f t="shared" ref="Q7:R7" si="10">IF(Q5&lt;Q6,"no","yes")</f>
        <v>yes</v>
      </c>
      <c r="R7" s="16" t="str">
        <f t="shared" si="10"/>
        <v>yes</v>
      </c>
      <c r="T7" t="s">
        <v>43</v>
      </c>
      <c r="U7" t="s">
        <v>44</v>
      </c>
      <c r="V7" t="s">
        <v>45</v>
      </c>
      <c r="W7" t="s">
        <v>46</v>
      </c>
      <c r="Y7" t="s">
        <v>43</v>
      </c>
      <c r="Z7" t="s">
        <v>44</v>
      </c>
      <c r="AA7" t="s">
        <v>45</v>
      </c>
      <c r="AB7" t="s">
        <v>46</v>
      </c>
      <c r="AD7" t="s">
        <v>43</v>
      </c>
      <c r="AE7" t="s">
        <v>44</v>
      </c>
      <c r="AF7" t="s">
        <v>45</v>
      </c>
      <c r="AG7" t="s">
        <v>46</v>
      </c>
    </row>
    <row r="8" spans="1:33" x14ac:dyDescent="0.25">
      <c r="A8">
        <v>-0.13298522800000001</v>
      </c>
      <c r="B8">
        <v>-1.8438599999999999E-3</v>
      </c>
      <c r="C8">
        <v>-0.41668959999999999</v>
      </c>
      <c r="E8" t="s">
        <v>8</v>
      </c>
      <c r="F8">
        <f>_xlfn.STDEV.S(A2:A30)</f>
        <v>0.44061955206849657</v>
      </c>
      <c r="G8">
        <f t="shared" ref="G8:H8" si="11">_xlfn.STDEV.S(B2:B30)</f>
        <v>0.45322915961299659</v>
      </c>
      <c r="H8">
        <f t="shared" si="11"/>
        <v>0.49330257627741031</v>
      </c>
      <c r="J8" t="s">
        <v>32</v>
      </c>
      <c r="K8" s="9">
        <f t="shared" si="8"/>
        <v>0.24440733999999997</v>
      </c>
      <c r="L8" s="10">
        <f t="shared" si="8"/>
        <v>0.22951802649999997</v>
      </c>
      <c r="M8" s="11">
        <f t="shared" si="8"/>
        <v>0.64362225875000001</v>
      </c>
      <c r="T8">
        <v>1</v>
      </c>
      <c r="U8">
        <f t="array" ref="U8:U36">[1]!QSORT(A2:A30)</f>
        <v>-0.52919516200000005</v>
      </c>
      <c r="V8">
        <f>_xlfn.NORM.S.INV(T8/V$3)</f>
        <v>-2.1143807715275607</v>
      </c>
      <c r="W8">
        <f>STANDARDIZE(U8,U$4,U$5)</f>
        <v>-1.7315684869672823</v>
      </c>
      <c r="Y8">
        <v>1</v>
      </c>
      <c r="Z8">
        <f t="array" ref="Z8:Z31">[1]!QSORT(B2:B30)</f>
        <v>-0.64653696000000005</v>
      </c>
      <c r="AA8">
        <f>_xlfn.NORM.S.INV(Y8/AA$3)</f>
        <v>-2.0368341317013887</v>
      </c>
      <c r="AB8">
        <f>STANDARDIZE(Z8,Z$4,Z$5)</f>
        <v>-1.8787693430524715</v>
      </c>
      <c r="AD8">
        <v>1</v>
      </c>
      <c r="AE8">
        <f t="array" ref="AE8:AE35">[1]!QSORT(C2:C30)</f>
        <v>-0.86453078000000005</v>
      </c>
      <c r="AF8">
        <f>_xlfn.NORM.S.INV(AD8/AF$3)</f>
        <v>-2.1001654928444697</v>
      </c>
      <c r="AG8">
        <f>STANDARDIZE(AE8,AE$4,AE$5)</f>
        <v>-1.6594422326938796</v>
      </c>
    </row>
    <row r="9" spans="1:33" x14ac:dyDescent="0.25">
      <c r="A9">
        <v>-0.120112617</v>
      </c>
      <c r="B9">
        <v>2.8374303E-2</v>
      </c>
      <c r="C9">
        <v>-0.40587422000000001</v>
      </c>
      <c r="E9" t="s">
        <v>9</v>
      </c>
      <c r="F9">
        <f>_xlfn.VAR.S(A2:A30)</f>
        <v>0.19414558966504256</v>
      </c>
      <c r="G9">
        <f t="shared" ref="G9:H9" si="12">_xlfn.VAR.S(B2:B30)</f>
        <v>0.20541667112350312</v>
      </c>
      <c r="H9">
        <f t="shared" si="12"/>
        <v>0.24334743176193024</v>
      </c>
      <c r="J9" t="s">
        <v>4</v>
      </c>
      <c r="K9" s="12">
        <f>K16-$K18</f>
        <v>1.0982985491034483</v>
      </c>
      <c r="L9" s="13">
        <f t="shared" ref="L9:M9" si="13">L16-$K18</f>
        <v>1.0695068704583335</v>
      </c>
      <c r="M9" s="14">
        <f t="shared" si="13"/>
        <v>0.81860712857142859</v>
      </c>
      <c r="O9" t="s">
        <v>39</v>
      </c>
      <c r="T9">
        <f>T8+2</f>
        <v>3</v>
      </c>
      <c r="U9">
        <v>-0.50104605499999999</v>
      </c>
      <c r="V9">
        <f t="shared" ref="V9:V36" si="14">_xlfn.NORM.S.INV(T9/V$3)</f>
        <v>-1.6283614067169063</v>
      </c>
      <c r="W9">
        <f t="shared" ref="W9:W36" si="15">STANDARDIZE(U9,U$4,U$5)</f>
        <v>-1.6676831989271728</v>
      </c>
      <c r="Y9">
        <f>Y8+2</f>
        <v>3</v>
      </c>
      <c r="Z9">
        <v>-0.63117836900000002</v>
      </c>
      <c r="AA9">
        <f t="shared" ref="AA9:AA31" si="16">_xlfn.NORM.S.INV(Y9/AA$3)</f>
        <v>-1.5341205443525459</v>
      </c>
      <c r="AB9">
        <f t="shared" ref="AB9:AB31" si="17">STANDARDIZE(Z9,Z$4,Z$5)</f>
        <v>-1.8448823111300012</v>
      </c>
      <c r="AD9">
        <f>AD8+2</f>
        <v>3</v>
      </c>
      <c r="AE9">
        <v>-0.76151519999999995</v>
      </c>
      <c r="AF9">
        <f t="shared" ref="AF9:AF35" si="18">_xlfn.NORM.S.INV(AD9/AF$3)</f>
        <v>-1.6111691623526765</v>
      </c>
      <c r="AG9">
        <f t="shared" ref="AG9:AG35" si="19">STANDARDIZE(AE9,AE$4,AE$5)</f>
        <v>-1.4506138483432798</v>
      </c>
    </row>
    <row r="10" spans="1:33" x14ac:dyDescent="0.25">
      <c r="A10">
        <v>1.4755387999999999E-2</v>
      </c>
      <c r="B10">
        <v>6.1976087999999999E-2</v>
      </c>
      <c r="C10">
        <v>-0.32230442999999998</v>
      </c>
      <c r="E10" t="s">
        <v>10</v>
      </c>
      <c r="F10" s="18">
        <f>KURT(A2:A30)</f>
        <v>-1.1881829545241644</v>
      </c>
      <c r="G10" s="18">
        <f t="shared" ref="G10:H10" si="20">KURT(B2:B30)</f>
        <v>-0.81847630606738697</v>
      </c>
      <c r="H10" s="18">
        <f t="shared" si="20"/>
        <v>-0.81916887683939832</v>
      </c>
      <c r="T10">
        <f t="shared" ref="T10:T36" si="21">T9+2</f>
        <v>5</v>
      </c>
      <c r="U10">
        <v>-0.48089699400000002</v>
      </c>
      <c r="V10">
        <f t="shared" si="14"/>
        <v>-1.3644887481703289</v>
      </c>
      <c r="W10">
        <f t="shared" si="15"/>
        <v>-1.6219542681400347</v>
      </c>
      <c r="Y10">
        <f t="shared" ref="Y10:Y31" si="22">Y9+2</f>
        <v>5</v>
      </c>
      <c r="Z10">
        <v>-0.53873797000000001</v>
      </c>
      <c r="AA10">
        <f t="shared" si="16"/>
        <v>-1.258161561063097</v>
      </c>
      <c r="AB10">
        <f t="shared" si="17"/>
        <v>-1.6409227974064511</v>
      </c>
      <c r="AD10">
        <f t="shared" ref="AD10:AD35" si="23">AD9+2</f>
        <v>5</v>
      </c>
      <c r="AE10">
        <v>-0.73524354000000003</v>
      </c>
      <c r="AF10">
        <f t="shared" si="18"/>
        <v>-1.3451666341766386</v>
      </c>
      <c r="AG10">
        <f t="shared" si="19"/>
        <v>-1.3973571631699473</v>
      </c>
    </row>
    <row r="11" spans="1:33" x14ac:dyDescent="0.25">
      <c r="A11">
        <v>3.7655741999999999E-2</v>
      </c>
      <c r="B11">
        <v>6.3965205999999997E-2</v>
      </c>
      <c r="C11">
        <v>-0.27107505999999998</v>
      </c>
      <c r="E11" t="s">
        <v>11</v>
      </c>
      <c r="F11" s="18">
        <f>SKEW(A2:A30)</f>
        <v>-0.39456575074292338</v>
      </c>
      <c r="G11" s="18">
        <f t="shared" ref="G11:H11" si="24">SKEW(B2:B30)</f>
        <v>-0.4873579807174746</v>
      </c>
      <c r="H11" s="18">
        <f t="shared" si="24"/>
        <v>0.18974725607695081</v>
      </c>
      <c r="J11" t="s">
        <v>25</v>
      </c>
      <c r="K11" s="6">
        <f t="array" ref="K11">MIN(IF(ISBLANK(A2:A30),"",IF(A2:A30&gt;=K12-$K1*(K14-K12),A2:A30,"")))</f>
        <v>-0.52919516200000005</v>
      </c>
      <c r="L11" s="7">
        <f t="array" ref="L11">MIN(IF(ISBLANK(B2:B30),"",IF(B2:B30&gt;=L12-$K1*(L14-L12),B2:B30,"")))</f>
        <v>-0.64653696000000005</v>
      </c>
      <c r="M11" s="8">
        <f t="array" ref="M11">MIN(IF(ISBLANK(C2:C30),"",IF(C2:C30&gt;=M12-$K1*(M14-M12),C2:C30,"")))</f>
        <v>-0.86453078000000005</v>
      </c>
      <c r="O11" s="15" t="s">
        <v>40</v>
      </c>
      <c r="P11" s="15">
        <f>[1]!DAGOSTINO(A2:A30)</f>
        <v>5.8611286667141052</v>
      </c>
      <c r="Q11" s="15">
        <f>[1]!DAGOSTINO(B2:B30)</f>
        <v>2.2166415035462759</v>
      </c>
      <c r="R11" s="15">
        <f>[1]!DAGOSTINO(C2:C30)</f>
        <v>1.5319323071055682</v>
      </c>
      <c r="T11">
        <f t="shared" si="21"/>
        <v>7</v>
      </c>
      <c r="U11">
        <v>-0.374508862</v>
      </c>
      <c r="V11">
        <f t="shared" si="14"/>
        <v>-1.1715461713027622</v>
      </c>
      <c r="W11">
        <f t="shared" si="15"/>
        <v>-1.3805030399760574</v>
      </c>
      <c r="Y11">
        <f t="shared" si="22"/>
        <v>7</v>
      </c>
      <c r="Z11">
        <v>-0.35972064999999998</v>
      </c>
      <c r="AA11">
        <f t="shared" si="16"/>
        <v>-1.054472451770053</v>
      </c>
      <c r="AB11">
        <f t="shared" si="17"/>
        <v>-1.2459408854905025</v>
      </c>
      <c r="AD11">
        <f t="shared" si="23"/>
        <v>7</v>
      </c>
      <c r="AE11">
        <v>-0.708760422</v>
      </c>
      <c r="AF11">
        <f t="shared" si="18"/>
        <v>-1.1503493803760083</v>
      </c>
      <c r="AG11">
        <f t="shared" si="19"/>
        <v>-1.3436718201906979</v>
      </c>
    </row>
    <row r="12" spans="1:33" x14ac:dyDescent="0.25">
      <c r="A12">
        <v>6.1006019000000002E-2</v>
      </c>
      <c r="B12">
        <v>0.11270866</v>
      </c>
      <c r="C12">
        <v>-0.16413462000000001</v>
      </c>
      <c r="E12" t="s">
        <v>12</v>
      </c>
      <c r="F12">
        <f>F13-F14</f>
        <v>1.3830846920000002</v>
      </c>
      <c r="G12">
        <f t="shared" ref="G12:H12" si="25">G13-G14</f>
        <v>1.4364922720000002</v>
      </c>
      <c r="H12">
        <f t="shared" si="25"/>
        <v>1.7201391589999999</v>
      </c>
      <c r="J12" t="s">
        <v>26</v>
      </c>
      <c r="K12" s="9">
        <f>_xlfn.QUARTILE.INC(A2:A30,1)</f>
        <v>-0.120112617</v>
      </c>
      <c r="L12" s="10">
        <f t="shared" ref="L12:M12" si="26">_xlfn.QUARTILE.INC(B2:B30,1)</f>
        <v>-4.1799217499999999E-2</v>
      </c>
      <c r="M12" s="11">
        <f t="shared" si="26"/>
        <v>-0.40857806499999999</v>
      </c>
      <c r="O12" t="s">
        <v>36</v>
      </c>
      <c r="P12">
        <f>[1]!DPTEST(A2:A30)</f>
        <v>5.3366912916539166E-2</v>
      </c>
      <c r="Q12">
        <f>[1]!DPTEST(B2:B30)</f>
        <v>0.33011283729389507</v>
      </c>
      <c r="R12">
        <f>[1]!DPTEST(C2:C30)</f>
        <v>0.46488456405734846</v>
      </c>
      <c r="T12">
        <f t="shared" si="21"/>
        <v>9</v>
      </c>
      <c r="U12">
        <v>-0.369811836</v>
      </c>
      <c r="V12">
        <f t="shared" si="14"/>
        <v>-1.014498745784099</v>
      </c>
      <c r="W12">
        <f t="shared" si="15"/>
        <v>-1.369842991011027</v>
      </c>
      <c r="Y12">
        <f t="shared" si="22"/>
        <v>9</v>
      </c>
      <c r="Z12">
        <v>-0.18301727000000001</v>
      </c>
      <c r="AA12">
        <f t="shared" si="16"/>
        <v>-0.88714655901887607</v>
      </c>
      <c r="AB12">
        <f t="shared" si="17"/>
        <v>-0.85606442619365708</v>
      </c>
      <c r="AD12">
        <f t="shared" si="23"/>
        <v>9</v>
      </c>
      <c r="AE12">
        <v>-0.60940439000000002</v>
      </c>
      <c r="AF12">
        <f t="shared" si="18"/>
        <v>-0.99152647467733057</v>
      </c>
      <c r="AG12">
        <f t="shared" si="19"/>
        <v>-1.1422619010498605</v>
      </c>
    </row>
    <row r="13" spans="1:33" x14ac:dyDescent="0.25">
      <c r="A13">
        <v>8.0489861999999995E-2</v>
      </c>
      <c r="B13">
        <v>0.12861081999999999</v>
      </c>
      <c r="C13">
        <v>-0.16022584000000001</v>
      </c>
      <c r="E13" t="s">
        <v>13</v>
      </c>
      <c r="F13">
        <f>MAX(A2:A30)</f>
        <v>0.85388953000000001</v>
      </c>
      <c r="G13">
        <f t="shared" ref="G13:H13" si="27">MAX(B2:B30)</f>
        <v>0.78995531200000002</v>
      </c>
      <c r="H13">
        <f t="shared" si="27"/>
        <v>0.85560837899999997</v>
      </c>
      <c r="J13" t="s">
        <v>6</v>
      </c>
      <c r="K13" s="9">
        <f>MEDIAN(A2:A30)</f>
        <v>0.267868989</v>
      </c>
      <c r="L13" s="10">
        <f t="shared" ref="L13:M13" si="28">MEDIAN(B2:B30)</f>
        <v>0.23512993900000001</v>
      </c>
      <c r="M13" s="11">
        <f t="shared" si="28"/>
        <v>-5.0407939499999999E-2</v>
      </c>
      <c r="O13" t="s">
        <v>37</v>
      </c>
      <c r="P13">
        <v>0.05</v>
      </c>
      <c r="Q13">
        <v>0.05</v>
      </c>
      <c r="R13">
        <v>0.05</v>
      </c>
      <c r="T13">
        <f t="shared" si="21"/>
        <v>11</v>
      </c>
      <c r="U13">
        <v>-0.34290739999999997</v>
      </c>
      <c r="V13">
        <f t="shared" si="14"/>
        <v>-0.8791677184445702</v>
      </c>
      <c r="W13">
        <f t="shared" si="15"/>
        <v>-1.3087825231455028</v>
      </c>
      <c r="Y13">
        <f t="shared" si="22"/>
        <v>11</v>
      </c>
      <c r="Z13">
        <v>-0.16166528999999999</v>
      </c>
      <c r="AA13">
        <f t="shared" si="16"/>
        <v>-0.74159404386151673</v>
      </c>
      <c r="AB13">
        <f t="shared" si="17"/>
        <v>-0.80895364449057328</v>
      </c>
      <c r="AD13">
        <f t="shared" si="23"/>
        <v>11</v>
      </c>
      <c r="AE13">
        <v>-0.52627425999999999</v>
      </c>
      <c r="AF13">
        <f t="shared" si="18"/>
        <v>-0.85444739869598973</v>
      </c>
      <c r="AG13">
        <f t="shared" si="19"/>
        <v>-0.97374437448974882</v>
      </c>
    </row>
    <row r="14" spans="1:33" x14ac:dyDescent="0.25">
      <c r="A14">
        <v>0.20563200500000001</v>
      </c>
      <c r="B14">
        <v>0.34164905800000001</v>
      </c>
      <c r="C14">
        <v>-0.15499868999999999</v>
      </c>
      <c r="E14" t="s">
        <v>14</v>
      </c>
      <c r="F14">
        <f>MIN(A2:A30)</f>
        <v>-0.52919516200000005</v>
      </c>
      <c r="G14">
        <f t="shared" ref="G14:H14" si="29">MIN(B2:B30)</f>
        <v>-0.64653696000000005</v>
      </c>
      <c r="H14">
        <f t="shared" si="29"/>
        <v>-0.86453078000000005</v>
      </c>
      <c r="J14" t="s">
        <v>27</v>
      </c>
      <c r="K14" s="9">
        <f>_xlfn.QUARTILE.INC(A2:A30,3)</f>
        <v>0.60948219000000003</v>
      </c>
      <c r="L14" s="10">
        <f t="shared" ref="L14:M14" si="30">_xlfn.QUARTILE.INC(B2:B30,3)</f>
        <v>0.56043728550000005</v>
      </c>
      <c r="M14" s="11">
        <f t="shared" si="30"/>
        <v>0.21198612024999999</v>
      </c>
      <c r="O14" s="17" t="s">
        <v>38</v>
      </c>
      <c r="P14" s="16" t="str">
        <f>IF(P12&lt;P13,"no","yes")</f>
        <v>yes</v>
      </c>
      <c r="Q14" s="16" t="str">
        <f t="shared" ref="Q14:R14" si="31">IF(Q12&lt;Q13,"no","yes")</f>
        <v>yes</v>
      </c>
      <c r="R14" s="16" t="str">
        <f t="shared" si="31"/>
        <v>yes</v>
      </c>
      <c r="T14">
        <f t="shared" si="21"/>
        <v>13</v>
      </c>
      <c r="U14">
        <v>-0.13298522800000001</v>
      </c>
      <c r="V14">
        <f t="shared" si="14"/>
        <v>-0.75829255699115117</v>
      </c>
      <c r="W14">
        <f t="shared" si="15"/>
        <v>-0.83235751882030562</v>
      </c>
      <c r="Y14">
        <f t="shared" si="22"/>
        <v>13</v>
      </c>
      <c r="Z14">
        <v>-1.8438599999999999E-3</v>
      </c>
      <c r="AA14">
        <f t="shared" si="16"/>
        <v>-0.6102946101863328</v>
      </c>
      <c r="AB14">
        <f t="shared" si="17"/>
        <v>-0.45632534022067955</v>
      </c>
      <c r="AD14">
        <f t="shared" si="23"/>
        <v>13</v>
      </c>
      <c r="AE14">
        <v>-0.41668959999999999</v>
      </c>
      <c r="AF14">
        <f t="shared" si="18"/>
        <v>-0.73180808385961749</v>
      </c>
      <c r="AG14">
        <f t="shared" si="19"/>
        <v>-0.75159945721209265</v>
      </c>
    </row>
    <row r="15" spans="1:33" x14ac:dyDescent="0.25">
      <c r="A15">
        <v>0.26421461899999998</v>
      </c>
      <c r="B15">
        <v>0.38353172000000002</v>
      </c>
      <c r="C15">
        <v>-5.7224849000000001E-2</v>
      </c>
      <c r="E15" t="s">
        <v>15</v>
      </c>
      <c r="F15">
        <f>SUM(A2:A30)</f>
        <v>6.7792653039999999</v>
      </c>
      <c r="G15">
        <f t="shared" ref="G15:H15" si="32">SUM(B2:B30)</f>
        <v>4.9194261710000005</v>
      </c>
      <c r="H15">
        <f t="shared" si="32"/>
        <v>-1.2858622400000006</v>
      </c>
      <c r="J15" t="s">
        <v>28</v>
      </c>
      <c r="K15" s="9">
        <f t="array" ref="K15">MAX(IF(ISBLANK(A2:A30),"",IF(A2:A30&lt;=K14+$K1*(K14-K12),A2:A30,"")))</f>
        <v>0.85388953000000001</v>
      </c>
      <c r="L15" s="10">
        <f t="array" ref="L15">MAX(IF(ISBLANK(B2:B30),"",IF(B2:B30&lt;=L14+$K1*(L14-L12),B2:B30,"")))</f>
        <v>0.78995531200000002</v>
      </c>
      <c r="M15" s="11">
        <f t="array" ref="M15">MAX(IF(ISBLANK(C2:C30),"",IF(C2:C30&lt;=M14+$K1*(M14-M12),C2:C30,"")))</f>
        <v>0.85560837899999997</v>
      </c>
      <c r="T15">
        <f t="shared" si="21"/>
        <v>15</v>
      </c>
      <c r="U15">
        <v>-0.120112617</v>
      </c>
      <c r="V15">
        <f t="shared" si="14"/>
        <v>-0.64760358292497777</v>
      </c>
      <c r="W15">
        <f t="shared" si="15"/>
        <v>-0.80314272129357478</v>
      </c>
      <c r="Y15">
        <f t="shared" si="22"/>
        <v>15</v>
      </c>
      <c r="Z15">
        <v>2.8374303E-2</v>
      </c>
      <c r="AA15">
        <f t="shared" si="16"/>
        <v>-0.48877641111466941</v>
      </c>
      <c r="AB15">
        <f t="shared" si="17"/>
        <v>-0.38965230659282851</v>
      </c>
      <c r="AD15">
        <f t="shared" si="23"/>
        <v>15</v>
      </c>
      <c r="AE15">
        <v>-0.40587422000000001</v>
      </c>
      <c r="AF15">
        <f t="shared" si="18"/>
        <v>-0.61930676950877617</v>
      </c>
      <c r="AG15">
        <f t="shared" si="19"/>
        <v>-0.72967502275724827</v>
      </c>
    </row>
    <row r="16" spans="1:33" x14ac:dyDescent="0.25">
      <c r="A16">
        <v>0.267868989</v>
      </c>
      <c r="B16">
        <v>0.47664021299999998</v>
      </c>
      <c r="C16">
        <v>-4.3591030000000003E-2</v>
      </c>
      <c r="E16" t="s">
        <v>16</v>
      </c>
      <c r="F16">
        <f>COUNT(A2:A30)</f>
        <v>29</v>
      </c>
      <c r="G16">
        <f t="shared" ref="G16:H16" si="33">COUNT(B2:B30)</f>
        <v>24</v>
      </c>
      <c r="H16">
        <f t="shared" si="33"/>
        <v>28</v>
      </c>
      <c r="J16" t="s">
        <v>4</v>
      </c>
      <c r="K16" s="12">
        <f>AVERAGE(A2:A30)</f>
        <v>0.23376776910344826</v>
      </c>
      <c r="L16" s="13">
        <f t="shared" ref="L16:M16" si="34">AVERAGE(B2:B30)</f>
        <v>0.20497609045833334</v>
      </c>
      <c r="M16" s="14">
        <f t="shared" si="34"/>
        <v>-4.5923651428571452E-2</v>
      </c>
      <c r="T16">
        <f t="shared" si="21"/>
        <v>17</v>
      </c>
      <c r="U16">
        <v>1.4755387999999999E-2</v>
      </c>
      <c r="V16">
        <f t="shared" si="14"/>
        <v>-0.54434091493561076</v>
      </c>
      <c r="W16">
        <f t="shared" si="15"/>
        <v>-0.49705552119802815</v>
      </c>
      <c r="Y16">
        <f t="shared" si="22"/>
        <v>17</v>
      </c>
      <c r="Z16">
        <v>6.1976087999999999E-2</v>
      </c>
      <c r="AA16">
        <f t="shared" si="16"/>
        <v>-0.37409541019772358</v>
      </c>
      <c r="AB16">
        <f t="shared" si="17"/>
        <v>-0.3155136853516623</v>
      </c>
      <c r="AD16">
        <f t="shared" si="23"/>
        <v>17</v>
      </c>
      <c r="AE16">
        <v>-0.32230442999999998</v>
      </c>
      <c r="AF16">
        <f t="shared" si="18"/>
        <v>-0.51415610074453411</v>
      </c>
      <c r="AG16">
        <f t="shared" si="19"/>
        <v>-0.56026623792859509</v>
      </c>
    </row>
    <row r="17" spans="1:33" x14ac:dyDescent="0.25">
      <c r="A17">
        <v>0.41694647299999998</v>
      </c>
      <c r="B17">
        <v>0.48945540700000001</v>
      </c>
      <c r="C17">
        <v>-4.4182800000000001E-3</v>
      </c>
      <c r="E17" t="s">
        <v>17</v>
      </c>
      <c r="F17" t="e">
        <f>GEOMEAN(A2:A30)</f>
        <v>#NUM!</v>
      </c>
      <c r="G17" t="e">
        <f t="shared" ref="G17:H17" si="35">GEOMEAN(B2:B30)</f>
        <v>#NUM!</v>
      </c>
      <c r="H17" t="e">
        <f t="shared" si="35"/>
        <v>#NUM!</v>
      </c>
      <c r="T17">
        <f t="shared" si="21"/>
        <v>19</v>
      </c>
      <c r="U17">
        <v>3.7655741999999999E-2</v>
      </c>
      <c r="V17">
        <f t="shared" si="14"/>
        <v>-0.44658820450617887</v>
      </c>
      <c r="W17">
        <f t="shared" si="15"/>
        <v>-0.44508244398778213</v>
      </c>
      <c r="Y17">
        <f t="shared" si="22"/>
        <v>19</v>
      </c>
      <c r="Z17">
        <v>6.3965205999999997E-2</v>
      </c>
      <c r="AA17">
        <f t="shared" si="16"/>
        <v>-0.26414697682592364</v>
      </c>
      <c r="AB17">
        <f t="shared" si="17"/>
        <v>-0.31112491654054153</v>
      </c>
      <c r="AD17">
        <f t="shared" si="23"/>
        <v>19</v>
      </c>
      <c r="AE17">
        <v>-0.27107505999999998</v>
      </c>
      <c r="AF17">
        <f t="shared" si="18"/>
        <v>-0.41441332960007643</v>
      </c>
      <c r="AG17">
        <f t="shared" si="19"/>
        <v>-0.45641644580589802</v>
      </c>
    </row>
    <row r="18" spans="1:33" x14ac:dyDescent="0.25">
      <c r="A18">
        <v>0.43641891799999999</v>
      </c>
      <c r="B18">
        <v>0.49599847600000002</v>
      </c>
      <c r="C18">
        <v>4.5330359000000001E-2</v>
      </c>
      <c r="E18" t="s">
        <v>18</v>
      </c>
      <c r="F18" t="e">
        <f>HARMEAN(A2:A30)</f>
        <v>#NUM!</v>
      </c>
      <c r="G18" t="e">
        <f t="shared" ref="G18:H18" si="36">HARMEAN(B2:B30)</f>
        <v>#NUM!</v>
      </c>
      <c r="H18" t="e">
        <f t="shared" si="36"/>
        <v>#NUM!</v>
      </c>
      <c r="J18" t="s">
        <v>23</v>
      </c>
      <c r="K18" s="4">
        <f>IF(MIN(K11:M11)&gt;=0,0,MIN(K11:M11))</f>
        <v>-0.86453078000000005</v>
      </c>
      <c r="T18">
        <f t="shared" si="21"/>
        <v>21</v>
      </c>
      <c r="U18">
        <v>6.1006019000000002E-2</v>
      </c>
      <c r="V18">
        <f t="shared" si="14"/>
        <v>-0.35293398612691645</v>
      </c>
      <c r="W18">
        <f t="shared" si="15"/>
        <v>-0.39208825230840316</v>
      </c>
      <c r="Y18">
        <f t="shared" si="22"/>
        <v>21</v>
      </c>
      <c r="Z18">
        <v>0.11270866</v>
      </c>
      <c r="AA18">
        <f t="shared" si="16"/>
        <v>-0.1573106846101707</v>
      </c>
      <c r="AB18">
        <f t="shared" si="17"/>
        <v>-0.20357787777185093</v>
      </c>
      <c r="AD18">
        <f t="shared" si="23"/>
        <v>21</v>
      </c>
      <c r="AE18">
        <v>-0.16413462000000001</v>
      </c>
      <c r="AF18">
        <f t="shared" si="18"/>
        <v>-0.3186393639643752</v>
      </c>
      <c r="AG18">
        <f t="shared" si="19"/>
        <v>-0.23963176811984099</v>
      </c>
    </row>
    <row r="19" spans="1:33" x14ac:dyDescent="0.25">
      <c r="A19">
        <v>0.47479556899999997</v>
      </c>
      <c r="B19">
        <v>0.53608950300000002</v>
      </c>
      <c r="C19">
        <v>4.6786017999999999E-2</v>
      </c>
      <c r="E19" t="s">
        <v>19</v>
      </c>
      <c r="F19">
        <f>AVEDEV(A2:A30)</f>
        <v>0.3786831818168846</v>
      </c>
      <c r="G19">
        <f t="shared" ref="G19:H19" si="37">AVEDEV(B2:B30)</f>
        <v>0.38223153145833338</v>
      </c>
      <c r="H19">
        <f t="shared" si="37"/>
        <v>0.39395177007142845</v>
      </c>
      <c r="T19">
        <f t="shared" si="21"/>
        <v>23</v>
      </c>
      <c r="U19">
        <v>8.0489861999999995E-2</v>
      </c>
      <c r="V19">
        <f t="shared" si="14"/>
        <v>-0.26228276539162171</v>
      </c>
      <c r="W19">
        <f t="shared" si="15"/>
        <v>-0.34786905479768732</v>
      </c>
      <c r="Y19">
        <f t="shared" si="22"/>
        <v>23</v>
      </c>
      <c r="Z19">
        <v>0.12861081999999999</v>
      </c>
      <c r="AA19">
        <f t="shared" si="16"/>
        <v>-5.2245180375940357E-2</v>
      </c>
      <c r="AB19">
        <f t="shared" si="17"/>
        <v>-0.16849152098585216</v>
      </c>
      <c r="AD19">
        <f t="shared" si="23"/>
        <v>23</v>
      </c>
      <c r="AE19">
        <v>-0.16022584000000001</v>
      </c>
      <c r="AF19">
        <f t="shared" si="18"/>
        <v>-0.2257079538601594</v>
      </c>
      <c r="AG19">
        <f t="shared" si="19"/>
        <v>-0.23170807141122723</v>
      </c>
    </row>
    <row r="20" spans="1:33" x14ac:dyDescent="0.25">
      <c r="A20">
        <v>0.49710935499999997</v>
      </c>
      <c r="B20">
        <v>0.63348063300000002</v>
      </c>
      <c r="C20">
        <v>0.12939845799999999</v>
      </c>
      <c r="E20" t="s">
        <v>20</v>
      </c>
      <c r="F20">
        <f>[1]!MAD(A2:A30)</f>
        <v>0.38719811100000001</v>
      </c>
      <c r="G20">
        <f>[1]!MAD(B2:B30)</f>
        <v>0.34887739649999999</v>
      </c>
      <c r="H20">
        <f>[1]!MAD(C2:C30)</f>
        <v>0.34119078899999999</v>
      </c>
      <c r="J20" t="s">
        <v>24</v>
      </c>
      <c r="K20" t="s">
        <v>33</v>
      </c>
      <c r="L20" t="s">
        <v>33</v>
      </c>
      <c r="M20" t="s">
        <v>33</v>
      </c>
      <c r="T20">
        <f t="shared" si="21"/>
        <v>25</v>
      </c>
      <c r="U20">
        <v>0.20563200500000001</v>
      </c>
      <c r="V20">
        <f t="shared" si="14"/>
        <v>-0.17374106191177294</v>
      </c>
      <c r="W20">
        <f t="shared" si="15"/>
        <v>-6.3855005914659022E-2</v>
      </c>
      <c r="Y20">
        <f t="shared" si="22"/>
        <v>25</v>
      </c>
      <c r="Z20">
        <v>0.34164905800000001</v>
      </c>
      <c r="AA20">
        <f t="shared" si="16"/>
        <v>5.2245180375940489E-2</v>
      </c>
      <c r="AB20">
        <f t="shared" si="17"/>
        <v>0.30155378276713046</v>
      </c>
      <c r="AD20">
        <f t="shared" si="23"/>
        <v>25</v>
      </c>
      <c r="AE20">
        <v>-0.15499868999999999</v>
      </c>
      <c r="AF20">
        <f t="shared" si="18"/>
        <v>-0.13468979400891959</v>
      </c>
      <c r="AG20">
        <f t="shared" si="19"/>
        <v>-0.22111183646056987</v>
      </c>
    </row>
    <row r="21" spans="1:33" x14ac:dyDescent="0.25">
      <c r="A21">
        <v>0.56597105299999995</v>
      </c>
      <c r="B21">
        <v>0.66570198800000002</v>
      </c>
      <c r="C21">
        <v>0.14730913900000001</v>
      </c>
      <c r="E21" s="2" t="s">
        <v>21</v>
      </c>
      <c r="F21" s="2">
        <f>[1]!IQR(A2:A30,FALSE)</f>
        <v>0.72959480700000001</v>
      </c>
      <c r="G21" s="2">
        <f>[1]!IQR(B2:B30,FALSE)</f>
        <v>0.60223650300000009</v>
      </c>
      <c r="H21" s="2">
        <f>[1]!IQR(C2:C30,FALSE)</f>
        <v>0.62056418525000001</v>
      </c>
      <c r="T21">
        <f t="shared" si="21"/>
        <v>27</v>
      </c>
      <c r="U21">
        <v>0.26421461899999998</v>
      </c>
      <c r="V21">
        <f t="shared" si="14"/>
        <v>-8.6543367915016003E-2</v>
      </c>
      <c r="W21">
        <f t="shared" si="15"/>
        <v>6.9100088168167803E-2</v>
      </c>
      <c r="Y21">
        <f t="shared" si="22"/>
        <v>27</v>
      </c>
      <c r="Z21">
        <v>0.38353172000000002</v>
      </c>
      <c r="AA21">
        <f t="shared" si="16"/>
        <v>0.1573106846101707</v>
      </c>
      <c r="AB21">
        <f t="shared" si="17"/>
        <v>0.39396324299639457</v>
      </c>
      <c r="AD21">
        <f t="shared" si="23"/>
        <v>27</v>
      </c>
      <c r="AE21">
        <v>-5.7224849000000001E-2</v>
      </c>
      <c r="AF21">
        <f t="shared" si="18"/>
        <v>-4.477617669551625E-2</v>
      </c>
      <c r="AG21">
        <f t="shared" si="19"/>
        <v>-2.2909261201736121E-2</v>
      </c>
    </row>
    <row r="22" spans="1:33" x14ac:dyDescent="0.25">
      <c r="A22">
        <v>0.57606517300000004</v>
      </c>
      <c r="B22">
        <v>0.70984690399999995</v>
      </c>
      <c r="C22">
        <v>0.19047904099999999</v>
      </c>
      <c r="T22">
        <f t="shared" si="21"/>
        <v>29</v>
      </c>
      <c r="U22">
        <v>0.267868989</v>
      </c>
      <c r="V22">
        <f t="shared" si="14"/>
        <v>0</v>
      </c>
      <c r="W22">
        <f t="shared" si="15"/>
        <v>7.739379638616338E-2</v>
      </c>
      <c r="Y22">
        <f t="shared" si="22"/>
        <v>29</v>
      </c>
      <c r="Z22">
        <v>0.47664021299999998</v>
      </c>
      <c r="AA22">
        <f t="shared" si="16"/>
        <v>0.26414697682592353</v>
      </c>
      <c r="AB22">
        <f t="shared" si="17"/>
        <v>0.59939683221978746</v>
      </c>
      <c r="AD22">
        <f t="shared" si="23"/>
        <v>29</v>
      </c>
      <c r="AE22">
        <v>-4.3591030000000003E-2</v>
      </c>
      <c r="AF22">
        <f t="shared" si="18"/>
        <v>4.4776176695516381E-2</v>
      </c>
      <c r="AG22">
        <f t="shared" si="19"/>
        <v>4.7285814847634038E-3</v>
      </c>
    </row>
    <row r="23" spans="1:33" x14ac:dyDescent="0.25">
      <c r="A23">
        <v>0.60948219000000003</v>
      </c>
      <c r="B23">
        <v>0.73519042899999998</v>
      </c>
      <c r="C23">
        <v>0.27650735799999998</v>
      </c>
      <c r="T23">
        <f t="shared" si="21"/>
        <v>31</v>
      </c>
      <c r="U23">
        <v>0.41694647299999998</v>
      </c>
      <c r="V23">
        <f t="shared" si="14"/>
        <v>8.6543367915015865E-2</v>
      </c>
      <c r="W23">
        <f t="shared" si="15"/>
        <v>0.41572985818857999</v>
      </c>
      <c r="Y23">
        <f t="shared" si="22"/>
        <v>31</v>
      </c>
      <c r="Z23">
        <v>0.48945540700000001</v>
      </c>
      <c r="AA23">
        <f t="shared" si="16"/>
        <v>0.37409541019772363</v>
      </c>
      <c r="AB23">
        <f t="shared" si="17"/>
        <v>0.62767214003745464</v>
      </c>
      <c r="AD23">
        <f t="shared" si="23"/>
        <v>31</v>
      </c>
      <c r="AE23">
        <v>-4.4182800000000001E-3</v>
      </c>
      <c r="AF23">
        <f t="shared" si="18"/>
        <v>0.13468979400891973</v>
      </c>
      <c r="AG23">
        <f t="shared" si="19"/>
        <v>8.4137755253138546E-2</v>
      </c>
    </row>
    <row r="24" spans="1:33" x14ac:dyDescent="0.25">
      <c r="A24">
        <v>0.65506710000000001</v>
      </c>
      <c r="B24">
        <v>0.78895181999999997</v>
      </c>
      <c r="C24">
        <v>0.47988209999999998</v>
      </c>
      <c r="T24">
        <f t="shared" si="21"/>
        <v>33</v>
      </c>
      <c r="U24">
        <v>0.43641891799999999</v>
      </c>
      <c r="V24">
        <f t="shared" si="14"/>
        <v>0.17374106191177294</v>
      </c>
      <c r="W24">
        <f t="shared" si="15"/>
        <v>0.4599231875780414</v>
      </c>
      <c r="Y24">
        <f t="shared" si="22"/>
        <v>33</v>
      </c>
      <c r="Z24">
        <v>0.49599847600000002</v>
      </c>
      <c r="AA24">
        <f t="shared" si="16"/>
        <v>0.48877641111466941</v>
      </c>
      <c r="AB24">
        <f t="shared" si="17"/>
        <v>0.64210869792703751</v>
      </c>
      <c r="AD24">
        <f t="shared" si="23"/>
        <v>33</v>
      </c>
      <c r="AE24">
        <v>4.5330359000000001E-2</v>
      </c>
      <c r="AF24">
        <f t="shared" si="18"/>
        <v>0.2257079538601594</v>
      </c>
      <c r="AG24">
        <f t="shared" si="19"/>
        <v>0.18498587847887998</v>
      </c>
    </row>
    <row r="25" spans="1:33" x14ac:dyDescent="0.25">
      <c r="A25">
        <v>0.68482733600000001</v>
      </c>
      <c r="B25">
        <v>0.78995531200000002</v>
      </c>
      <c r="C25">
        <v>0.64631913399999996</v>
      </c>
      <c r="T25">
        <f t="shared" si="21"/>
        <v>35</v>
      </c>
      <c r="U25">
        <v>0.47479556899999997</v>
      </c>
      <c r="V25">
        <f t="shared" si="14"/>
        <v>0.26228276539162171</v>
      </c>
      <c r="W25">
        <f t="shared" si="15"/>
        <v>0.54702020998623935</v>
      </c>
      <c r="Y25">
        <f t="shared" si="22"/>
        <v>35</v>
      </c>
      <c r="Z25">
        <v>0.53608950300000002</v>
      </c>
      <c r="AA25">
        <f t="shared" si="16"/>
        <v>0.61029461018633246</v>
      </c>
      <c r="AB25">
        <f t="shared" si="17"/>
        <v>0.73056511373716093</v>
      </c>
      <c r="AD25">
        <f t="shared" si="23"/>
        <v>35</v>
      </c>
      <c r="AE25">
        <v>4.6786017999999999E-2</v>
      </c>
      <c r="AF25">
        <f t="shared" si="18"/>
        <v>0.3186393639643752</v>
      </c>
      <c r="AG25">
        <f t="shared" si="19"/>
        <v>0.18793672258552299</v>
      </c>
    </row>
    <row r="26" spans="1:33" x14ac:dyDescent="0.25">
      <c r="A26">
        <v>0.69275460700000002</v>
      </c>
      <c r="C26">
        <v>0.65019437599999996</v>
      </c>
      <c r="T26">
        <f t="shared" si="21"/>
        <v>37</v>
      </c>
      <c r="U26">
        <v>0.49710935499999997</v>
      </c>
      <c r="V26">
        <f t="shared" si="14"/>
        <v>0.35293398612691662</v>
      </c>
      <c r="W26">
        <f t="shared" si="15"/>
        <v>0.5976620525809393</v>
      </c>
      <c r="Y26">
        <f t="shared" si="22"/>
        <v>37</v>
      </c>
      <c r="Z26">
        <v>0.63348063300000002</v>
      </c>
      <c r="AA26">
        <f t="shared" si="16"/>
        <v>0.74159404386151673</v>
      </c>
      <c r="AB26">
        <f t="shared" si="17"/>
        <v>0.94544786771345035</v>
      </c>
      <c r="AD26">
        <f t="shared" si="23"/>
        <v>37</v>
      </c>
      <c r="AE26">
        <v>0.12939845799999999</v>
      </c>
      <c r="AF26">
        <f t="shared" si="18"/>
        <v>0.41441332960007643</v>
      </c>
      <c r="AG26">
        <f t="shared" si="19"/>
        <v>0.35540481209645763</v>
      </c>
    </row>
    <row r="27" spans="1:33" x14ac:dyDescent="0.25">
      <c r="A27">
        <v>0.71613876099999996</v>
      </c>
      <c r="C27">
        <v>0.72266448800000005</v>
      </c>
      <c r="T27">
        <f t="shared" si="21"/>
        <v>39</v>
      </c>
      <c r="U27">
        <v>0.56597105299999995</v>
      </c>
      <c r="V27">
        <f t="shared" si="14"/>
        <v>0.44658820450617887</v>
      </c>
      <c r="W27">
        <f t="shared" si="15"/>
        <v>0.75394585269086967</v>
      </c>
      <c r="Y27">
        <f t="shared" si="22"/>
        <v>39</v>
      </c>
      <c r="Z27">
        <v>0.66570198800000002</v>
      </c>
      <c r="AA27">
        <f t="shared" si="16"/>
        <v>0.88714655901887607</v>
      </c>
      <c r="AB27">
        <f t="shared" si="17"/>
        <v>1.0165407228764174</v>
      </c>
      <c r="AD27">
        <f t="shared" si="23"/>
        <v>39</v>
      </c>
      <c r="AE27">
        <v>0.14730913900000001</v>
      </c>
      <c r="AF27">
        <f t="shared" si="18"/>
        <v>0.51415610074453411</v>
      </c>
      <c r="AG27">
        <f t="shared" si="19"/>
        <v>0.39171251017328229</v>
      </c>
    </row>
    <row r="28" spans="1:33" x14ac:dyDescent="0.25">
      <c r="A28">
        <v>0.73801432</v>
      </c>
      <c r="C28">
        <v>0.72992412100000004</v>
      </c>
      <c r="T28">
        <f t="shared" si="21"/>
        <v>41</v>
      </c>
      <c r="U28">
        <v>0.57606517300000004</v>
      </c>
      <c r="V28">
        <f t="shared" si="14"/>
        <v>0.54434091493561032</v>
      </c>
      <c r="W28">
        <f t="shared" si="15"/>
        <v>0.77685477707385053</v>
      </c>
      <c r="Y28">
        <f t="shared" si="22"/>
        <v>41</v>
      </c>
      <c r="Z28">
        <v>0.70984690399999995</v>
      </c>
      <c r="AA28">
        <f t="shared" si="16"/>
        <v>1.054472451770053</v>
      </c>
      <c r="AB28">
        <f t="shared" si="17"/>
        <v>1.1139415962838</v>
      </c>
      <c r="AD28">
        <f t="shared" si="23"/>
        <v>41</v>
      </c>
      <c r="AE28">
        <v>0.19047904099999999</v>
      </c>
      <c r="AF28">
        <f t="shared" si="18"/>
        <v>0.61930676950877606</v>
      </c>
      <c r="AG28">
        <f t="shared" si="19"/>
        <v>0.4792245242514801</v>
      </c>
    </row>
    <row r="29" spans="1:33" x14ac:dyDescent="0.25">
      <c r="A29">
        <v>0.781626449</v>
      </c>
      <c r="C29">
        <v>0.85560837899999997</v>
      </c>
      <c r="T29">
        <f t="shared" si="21"/>
        <v>43</v>
      </c>
      <c r="U29">
        <v>0.60948219000000003</v>
      </c>
      <c r="V29">
        <f t="shared" si="14"/>
        <v>0.64760358292497799</v>
      </c>
      <c r="W29">
        <f t="shared" si="15"/>
        <v>0.85269575336081549</v>
      </c>
      <c r="Y29">
        <f t="shared" si="22"/>
        <v>43</v>
      </c>
      <c r="Z29">
        <v>0.73519042899999998</v>
      </c>
      <c r="AA29">
        <f t="shared" si="16"/>
        <v>1.2581615610630965</v>
      </c>
      <c r="AB29">
        <f t="shared" si="17"/>
        <v>1.1698592804452526</v>
      </c>
      <c r="AD29">
        <f t="shared" si="23"/>
        <v>43</v>
      </c>
      <c r="AE29">
        <v>0.27650735799999998</v>
      </c>
      <c r="AF29">
        <f t="shared" si="18"/>
        <v>0.73180808385961771</v>
      </c>
      <c r="AG29">
        <f t="shared" si="19"/>
        <v>0.65361712047344211</v>
      </c>
    </row>
    <row r="30" spans="1:33" x14ac:dyDescent="0.25">
      <c r="A30">
        <v>0.85388953000000001</v>
      </c>
      <c r="T30">
        <f t="shared" si="21"/>
        <v>45</v>
      </c>
      <c r="U30">
        <v>0.65506710000000001</v>
      </c>
      <c r="V30">
        <f t="shared" si="14"/>
        <v>0.75829255699115117</v>
      </c>
      <c r="W30">
        <f t="shared" si="15"/>
        <v>0.95615214739962018</v>
      </c>
      <c r="Y30">
        <f t="shared" si="22"/>
        <v>45</v>
      </c>
      <c r="Z30">
        <v>0.78895181999999997</v>
      </c>
      <c r="AA30">
        <f t="shared" si="16"/>
        <v>1.5341205443525465</v>
      </c>
      <c r="AB30">
        <f t="shared" si="17"/>
        <v>1.288477842070691</v>
      </c>
      <c r="AD30">
        <f t="shared" si="23"/>
        <v>45</v>
      </c>
      <c r="AE30">
        <v>0.47988209999999998</v>
      </c>
      <c r="AF30">
        <f t="shared" si="18"/>
        <v>0.85444739869598973</v>
      </c>
      <c r="AG30">
        <f t="shared" si="19"/>
        <v>1.0658889223657386</v>
      </c>
    </row>
    <row r="31" spans="1:33" x14ac:dyDescent="0.25">
      <c r="T31">
        <f t="shared" si="21"/>
        <v>47</v>
      </c>
      <c r="U31">
        <v>0.68482733600000001</v>
      </c>
      <c r="V31">
        <f t="shared" si="14"/>
        <v>0.87916771844456865</v>
      </c>
      <c r="W31">
        <f t="shared" si="15"/>
        <v>1.0236939436278856</v>
      </c>
      <c r="Y31">
        <f t="shared" si="22"/>
        <v>47</v>
      </c>
      <c r="Z31">
        <v>0.78995531200000002</v>
      </c>
      <c r="AA31">
        <f t="shared" si="16"/>
        <v>2.0368341317013874</v>
      </c>
      <c r="AB31">
        <f t="shared" si="17"/>
        <v>1.2906919361524949</v>
      </c>
      <c r="AD31">
        <f t="shared" si="23"/>
        <v>47</v>
      </c>
      <c r="AE31">
        <v>0.64631913399999996</v>
      </c>
      <c r="AF31">
        <f t="shared" si="18"/>
        <v>0.99152647467733057</v>
      </c>
      <c r="AG31">
        <f t="shared" si="19"/>
        <v>1.4032823235029821</v>
      </c>
    </row>
    <row r="32" spans="1:33" x14ac:dyDescent="0.25">
      <c r="T32">
        <f t="shared" si="21"/>
        <v>49</v>
      </c>
      <c r="U32">
        <v>0.69275460700000002</v>
      </c>
      <c r="V32">
        <f t="shared" si="14"/>
        <v>1.014498745784099</v>
      </c>
      <c r="W32">
        <f t="shared" si="15"/>
        <v>1.0416851357181713</v>
      </c>
      <c r="AD32">
        <f t="shared" si="23"/>
        <v>49</v>
      </c>
      <c r="AE32">
        <v>0.65019437599999996</v>
      </c>
      <c r="AF32">
        <f t="shared" si="18"/>
        <v>1.1503493803760083</v>
      </c>
      <c r="AG32">
        <f t="shared" si="19"/>
        <v>1.4111380335405084</v>
      </c>
    </row>
    <row r="33" spans="20:33" x14ac:dyDescent="0.25">
      <c r="T33">
        <f t="shared" si="21"/>
        <v>51</v>
      </c>
      <c r="U33">
        <v>0.71613876099999996</v>
      </c>
      <c r="V33">
        <f t="shared" si="14"/>
        <v>1.1715461713027622</v>
      </c>
      <c r="W33">
        <f t="shared" si="15"/>
        <v>1.0947562123197943</v>
      </c>
      <c r="AD33">
        <f t="shared" si="23"/>
        <v>51</v>
      </c>
      <c r="AE33">
        <v>0.72266448800000005</v>
      </c>
      <c r="AF33">
        <f t="shared" si="18"/>
        <v>1.3451666341766386</v>
      </c>
      <c r="AG33">
        <f t="shared" si="19"/>
        <v>1.5580460682539665</v>
      </c>
    </row>
    <row r="34" spans="20:33" x14ac:dyDescent="0.25">
      <c r="T34">
        <f t="shared" si="21"/>
        <v>53</v>
      </c>
      <c r="U34">
        <v>0.73801432</v>
      </c>
      <c r="V34">
        <f t="shared" si="14"/>
        <v>1.3644887481703283</v>
      </c>
      <c r="W34">
        <f t="shared" si="15"/>
        <v>1.1444034848870346</v>
      </c>
      <c r="AD34">
        <f t="shared" si="23"/>
        <v>53</v>
      </c>
      <c r="AE34">
        <v>0.72992412100000004</v>
      </c>
      <c r="AF34">
        <f t="shared" si="18"/>
        <v>1.6111691623526765</v>
      </c>
      <c r="AG34">
        <f t="shared" si="19"/>
        <v>1.5727624580502313</v>
      </c>
    </row>
    <row r="35" spans="20:33" x14ac:dyDescent="0.25">
      <c r="T35">
        <f t="shared" si="21"/>
        <v>55</v>
      </c>
      <c r="U35">
        <v>0.781626449</v>
      </c>
      <c r="V35">
        <f t="shared" si="14"/>
        <v>1.6283614067169063</v>
      </c>
      <c r="W35">
        <f t="shared" si="15"/>
        <v>1.2433825900930158</v>
      </c>
      <c r="AD35">
        <f t="shared" si="23"/>
        <v>55</v>
      </c>
      <c r="AE35">
        <v>0.85560837899999997</v>
      </c>
      <c r="AF35">
        <f t="shared" si="18"/>
        <v>2.100165492844468</v>
      </c>
      <c r="AG35">
        <f t="shared" si="19"/>
        <v>1.8275437303242299</v>
      </c>
    </row>
    <row r="36" spans="20:33" x14ac:dyDescent="0.25">
      <c r="T36">
        <f t="shared" si="21"/>
        <v>57</v>
      </c>
      <c r="U36">
        <v>0.85388953000000001</v>
      </c>
      <c r="V36">
        <f t="shared" si="14"/>
        <v>2.1143807715275598</v>
      </c>
      <c r="W36">
        <f t="shared" si="15"/>
        <v>1.4073859364283285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DE32-1612-4C1B-BA43-849DE8A5DBB4}">
  <dimension ref="A1:T45"/>
  <sheetViews>
    <sheetView workbookViewId="0">
      <selection activeCell="N2" sqref="N2:T45"/>
    </sheetView>
  </sheetViews>
  <sheetFormatPr defaultRowHeight="15" x14ac:dyDescent="0.25"/>
  <sheetData>
    <row r="1" spans="1:20" x14ac:dyDescent="0.25">
      <c r="A1" s="1" t="s">
        <v>1</v>
      </c>
      <c r="B1" s="1" t="s">
        <v>2</v>
      </c>
      <c r="C1" s="1" t="s">
        <v>0</v>
      </c>
      <c r="E1" t="s">
        <v>49</v>
      </c>
    </row>
    <row r="2" spans="1:20" x14ac:dyDescent="0.25">
      <c r="A2">
        <v>-0.52919516200000005</v>
      </c>
      <c r="B2">
        <v>-0.86453078000000005</v>
      </c>
      <c r="C2">
        <v>-0.64653696000000005</v>
      </c>
      <c r="N2" t="s">
        <v>49</v>
      </c>
    </row>
    <row r="3" spans="1:20" ht="15.75" thickBot="1" x14ac:dyDescent="0.3">
      <c r="A3">
        <v>-0.50104605499999999</v>
      </c>
      <c r="B3">
        <v>-0.76151519999999995</v>
      </c>
      <c r="C3">
        <v>-0.63117836900000002</v>
      </c>
      <c r="E3" t="s">
        <v>50</v>
      </c>
    </row>
    <row r="4" spans="1:20" ht="15.75" thickBot="1" x14ac:dyDescent="0.3">
      <c r="A4">
        <v>-0.48089699400000002</v>
      </c>
      <c r="B4">
        <v>-0.73524354000000003</v>
      </c>
      <c r="C4">
        <v>-0.53873797000000001</v>
      </c>
      <c r="E4" s="21" t="s">
        <v>51</v>
      </c>
      <c r="F4" s="21" t="s">
        <v>16</v>
      </c>
      <c r="G4" s="21" t="s">
        <v>15</v>
      </c>
      <c r="H4" s="21" t="s">
        <v>52</v>
      </c>
      <c r="I4" s="21" t="s">
        <v>53</v>
      </c>
      <c r="N4" t="s">
        <v>50</v>
      </c>
    </row>
    <row r="5" spans="1:20" x14ac:dyDescent="0.25">
      <c r="A5">
        <v>-0.374508862</v>
      </c>
      <c r="B5">
        <v>-0.708760422</v>
      </c>
      <c r="C5">
        <v>-0.35972064999999998</v>
      </c>
      <c r="E5" s="19" t="s">
        <v>1</v>
      </c>
      <c r="F5" s="19">
        <v>29</v>
      </c>
      <c r="G5" s="19">
        <v>6.7792653039999999</v>
      </c>
      <c r="H5" s="19">
        <v>0.23376776910344826</v>
      </c>
      <c r="I5" s="19">
        <v>0.19414558966504256</v>
      </c>
      <c r="N5" s="21" t="s">
        <v>51</v>
      </c>
      <c r="O5" s="21" t="s">
        <v>16</v>
      </c>
      <c r="P5" s="21" t="s">
        <v>15</v>
      </c>
      <c r="Q5" s="21" t="s">
        <v>52</v>
      </c>
      <c r="R5" s="21" t="s">
        <v>53</v>
      </c>
    </row>
    <row r="6" spans="1:20" x14ac:dyDescent="0.25">
      <c r="A6">
        <v>-0.369811836</v>
      </c>
      <c r="B6">
        <v>-0.60940439000000002</v>
      </c>
      <c r="C6">
        <v>-0.18301727000000001</v>
      </c>
      <c r="E6" s="19" t="s">
        <v>0</v>
      </c>
      <c r="F6" s="19">
        <v>24</v>
      </c>
      <c r="G6" s="19">
        <v>4.9194261710000005</v>
      </c>
      <c r="H6" s="19">
        <v>0.20497609045833334</v>
      </c>
      <c r="I6" s="19">
        <v>0.20541667112350312</v>
      </c>
      <c r="N6" s="19" t="s">
        <v>1</v>
      </c>
      <c r="O6" s="19">
        <v>29</v>
      </c>
      <c r="P6" s="19">
        <v>6.7792653039999999</v>
      </c>
      <c r="Q6" s="19">
        <v>0.23376776910344826</v>
      </c>
      <c r="R6" s="19">
        <v>0.19414558966504256</v>
      </c>
    </row>
    <row r="7" spans="1:20" ht="15.75" thickBot="1" x14ac:dyDescent="0.3">
      <c r="A7">
        <v>-0.34290739999999997</v>
      </c>
      <c r="B7">
        <v>-0.52627425999999999</v>
      </c>
      <c r="C7">
        <v>-0.16166528999999999</v>
      </c>
      <c r="E7" s="20" t="s">
        <v>2</v>
      </c>
      <c r="F7" s="20">
        <v>28</v>
      </c>
      <c r="G7" s="20">
        <v>-1.2858622400000006</v>
      </c>
      <c r="H7" s="20">
        <v>-4.5923651428571452E-2</v>
      </c>
      <c r="I7" s="20">
        <v>0.24334743176193024</v>
      </c>
      <c r="N7" s="20" t="s">
        <v>0</v>
      </c>
      <c r="O7" s="20">
        <v>24</v>
      </c>
      <c r="P7" s="20">
        <v>4.9194261710000005</v>
      </c>
      <c r="Q7" s="20">
        <v>0.20497609045833334</v>
      </c>
      <c r="R7" s="20">
        <v>0.20541667112350312</v>
      </c>
    </row>
    <row r="8" spans="1:20" x14ac:dyDescent="0.25">
      <c r="A8">
        <v>-0.13298522800000001</v>
      </c>
      <c r="B8">
        <v>-0.41668959999999999</v>
      </c>
      <c r="C8">
        <v>-1.8438599999999999E-3</v>
      </c>
    </row>
    <row r="9" spans="1:20" x14ac:dyDescent="0.25">
      <c r="A9">
        <v>-0.120112617</v>
      </c>
      <c r="B9">
        <v>-0.40587422000000001</v>
      </c>
      <c r="C9">
        <v>2.8374303E-2</v>
      </c>
    </row>
    <row r="10" spans="1:20" ht="15.75" thickBot="1" x14ac:dyDescent="0.3">
      <c r="A10">
        <v>1.4755387999999999E-2</v>
      </c>
      <c r="B10">
        <v>-0.32230442999999998</v>
      </c>
      <c r="C10">
        <v>6.1976087999999999E-2</v>
      </c>
      <c r="E10" t="s">
        <v>54</v>
      </c>
      <c r="N10" t="s">
        <v>54</v>
      </c>
    </row>
    <row r="11" spans="1:20" x14ac:dyDescent="0.25">
      <c r="A11">
        <v>3.7655741999999999E-2</v>
      </c>
      <c r="B11">
        <v>-0.27107505999999998</v>
      </c>
      <c r="C11">
        <v>6.3965205999999997E-2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  <c r="N11" s="21" t="s">
        <v>55</v>
      </c>
      <c r="O11" s="21" t="s">
        <v>56</v>
      </c>
      <c r="P11" s="21" t="s">
        <v>57</v>
      </c>
      <c r="Q11" s="21" t="s">
        <v>58</v>
      </c>
      <c r="R11" s="21" t="s">
        <v>59</v>
      </c>
      <c r="S11" s="21" t="s">
        <v>60</v>
      </c>
      <c r="T11" s="21" t="s">
        <v>61</v>
      </c>
    </row>
    <row r="12" spans="1:20" x14ac:dyDescent="0.25">
      <c r="A12">
        <v>6.1006019000000002E-2</v>
      </c>
      <c r="B12">
        <v>-0.16413462000000001</v>
      </c>
      <c r="C12">
        <v>0.11270866</v>
      </c>
      <c r="E12" s="19" t="s">
        <v>62</v>
      </c>
      <c r="F12" s="19">
        <v>1.3135848646202817</v>
      </c>
      <c r="G12" s="19">
        <v>2</v>
      </c>
      <c r="H12" s="19">
        <v>0.65679243231014084</v>
      </c>
      <c r="I12" s="19">
        <v>3.0619619504024991</v>
      </c>
      <c r="J12" s="22">
        <v>5.2459983900404739E-2</v>
      </c>
      <c r="K12" s="19">
        <v>3.1137922602848067</v>
      </c>
      <c r="N12" s="19" t="s">
        <v>62</v>
      </c>
      <c r="O12" s="19">
        <v>1.0885975252941549E-2</v>
      </c>
      <c r="P12" s="19">
        <v>1</v>
      </c>
      <c r="Q12" s="19">
        <v>1.0885975252941549E-2</v>
      </c>
      <c r="R12" s="19">
        <v>5.4640617915113918E-2</v>
      </c>
      <c r="S12" s="22">
        <v>0.81611226316884922</v>
      </c>
      <c r="T12" s="19">
        <v>4.030392594835547</v>
      </c>
    </row>
    <row r="13" spans="1:20" x14ac:dyDescent="0.25">
      <c r="A13">
        <v>8.0489861999999995E-2</v>
      </c>
      <c r="B13">
        <v>-0.16022584000000001</v>
      </c>
      <c r="C13">
        <v>0.12861081999999999</v>
      </c>
      <c r="E13" s="19" t="s">
        <v>63</v>
      </c>
      <c r="F13" s="19">
        <v>16.731040604033879</v>
      </c>
      <c r="G13" s="19">
        <v>78</v>
      </c>
      <c r="H13" s="19">
        <v>0.21450052056453692</v>
      </c>
      <c r="I13" s="19"/>
      <c r="J13" s="19"/>
      <c r="K13" s="19"/>
      <c r="N13" s="19" t="s">
        <v>63</v>
      </c>
      <c r="O13" s="19">
        <v>10.160659946461763</v>
      </c>
      <c r="P13" s="19">
        <v>51</v>
      </c>
      <c r="Q13" s="19">
        <v>0.19922862640121103</v>
      </c>
      <c r="R13" s="19"/>
      <c r="S13" s="19"/>
      <c r="T13" s="19"/>
    </row>
    <row r="14" spans="1:20" x14ac:dyDescent="0.25">
      <c r="A14">
        <v>0.20563200500000001</v>
      </c>
      <c r="B14">
        <v>-0.15499868999999999</v>
      </c>
      <c r="C14">
        <v>0.34164905800000001</v>
      </c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</row>
    <row r="15" spans="1:20" ht="15.75" thickBot="1" x14ac:dyDescent="0.3">
      <c r="A15">
        <v>0.26421461899999998</v>
      </c>
      <c r="B15">
        <v>-5.7224849000000001E-2</v>
      </c>
      <c r="C15">
        <v>0.38353172000000002</v>
      </c>
      <c r="E15" s="20" t="s">
        <v>64</v>
      </c>
      <c r="F15" s="20">
        <v>18.044625468654161</v>
      </c>
      <c r="G15" s="20">
        <v>80</v>
      </c>
      <c r="H15" s="20"/>
      <c r="I15" s="20"/>
      <c r="J15" s="20"/>
      <c r="K15" s="20"/>
      <c r="N15" s="20" t="s">
        <v>64</v>
      </c>
      <c r="O15" s="20">
        <v>10.171545921714705</v>
      </c>
      <c r="P15" s="20">
        <v>52</v>
      </c>
      <c r="Q15" s="20"/>
      <c r="R15" s="20"/>
      <c r="S15" s="20"/>
      <c r="T15" s="20"/>
    </row>
    <row r="16" spans="1:20" x14ac:dyDescent="0.25">
      <c r="A16">
        <v>0.267868989</v>
      </c>
      <c r="B16">
        <v>-4.3591030000000003E-2</v>
      </c>
      <c r="C16">
        <v>0.47664021299999998</v>
      </c>
    </row>
    <row r="17" spans="1:20" x14ac:dyDescent="0.25">
      <c r="A17">
        <v>0.41694647299999998</v>
      </c>
      <c r="B17">
        <v>-4.4182800000000001E-3</v>
      </c>
      <c r="C17">
        <v>0.48945540700000001</v>
      </c>
      <c r="N17" t="s">
        <v>49</v>
      </c>
    </row>
    <row r="18" spans="1:20" x14ac:dyDescent="0.25">
      <c r="A18">
        <v>0.43641891799999999</v>
      </c>
      <c r="B18">
        <v>4.5330359000000001E-2</v>
      </c>
      <c r="C18">
        <v>0.49599847600000002</v>
      </c>
    </row>
    <row r="19" spans="1:20" ht="15.75" thickBot="1" x14ac:dyDescent="0.3">
      <c r="A19">
        <v>0.47479556899999997</v>
      </c>
      <c r="B19">
        <v>4.6786017999999999E-2</v>
      </c>
      <c r="C19">
        <v>0.53608950300000002</v>
      </c>
      <c r="N19" t="s">
        <v>50</v>
      </c>
    </row>
    <row r="20" spans="1:20" x14ac:dyDescent="0.25">
      <c r="A20">
        <v>0.49710935499999997</v>
      </c>
      <c r="B20">
        <v>0.12939845799999999</v>
      </c>
      <c r="C20">
        <v>0.63348063300000002</v>
      </c>
      <c r="N20" s="21" t="s">
        <v>51</v>
      </c>
      <c r="O20" s="21" t="s">
        <v>16</v>
      </c>
      <c r="P20" s="21" t="s">
        <v>15</v>
      </c>
      <c r="Q20" s="21" t="s">
        <v>52</v>
      </c>
      <c r="R20" s="21" t="s">
        <v>53</v>
      </c>
    </row>
    <row r="21" spans="1:20" x14ac:dyDescent="0.25">
      <c r="A21">
        <v>0.56597105299999995</v>
      </c>
      <c r="B21">
        <v>0.14730913900000001</v>
      </c>
      <c r="C21">
        <v>0.66570198800000002</v>
      </c>
      <c r="N21" s="19" t="s">
        <v>0</v>
      </c>
      <c r="O21" s="19">
        <v>24</v>
      </c>
      <c r="P21" s="19">
        <v>4.9194261710000005</v>
      </c>
      <c r="Q21" s="19">
        <v>0.20497609045833334</v>
      </c>
      <c r="R21" s="19">
        <v>0.20541667112350312</v>
      </c>
    </row>
    <row r="22" spans="1:20" ht="15.75" thickBot="1" x14ac:dyDescent="0.3">
      <c r="A22">
        <v>0.57606517300000004</v>
      </c>
      <c r="B22">
        <v>0.19047904099999999</v>
      </c>
      <c r="C22">
        <v>0.70984690399999995</v>
      </c>
      <c r="N22" s="20" t="s">
        <v>2</v>
      </c>
      <c r="O22" s="20">
        <v>28</v>
      </c>
      <c r="P22" s="20">
        <v>-1.2858622400000006</v>
      </c>
      <c r="Q22" s="20">
        <v>-4.5923651428571452E-2</v>
      </c>
      <c r="R22" s="20">
        <v>0.24334743176193024</v>
      </c>
    </row>
    <row r="23" spans="1:20" x14ac:dyDescent="0.25">
      <c r="A23">
        <v>0.60948219000000003</v>
      </c>
      <c r="B23">
        <v>0.27650735799999998</v>
      </c>
      <c r="C23">
        <v>0.73519042899999998</v>
      </c>
    </row>
    <row r="24" spans="1:20" x14ac:dyDescent="0.25">
      <c r="A24">
        <v>0.65506710000000001</v>
      </c>
      <c r="B24">
        <v>0.47988209999999998</v>
      </c>
      <c r="C24">
        <v>0.78895181999999997</v>
      </c>
    </row>
    <row r="25" spans="1:20" ht="15.75" thickBot="1" x14ac:dyDescent="0.3">
      <c r="A25">
        <v>0.68482733600000001</v>
      </c>
      <c r="B25">
        <v>0.64631913399999996</v>
      </c>
      <c r="C25">
        <v>0.78995531200000002</v>
      </c>
      <c r="N25" t="s">
        <v>54</v>
      </c>
    </row>
    <row r="26" spans="1:20" x14ac:dyDescent="0.25">
      <c r="A26">
        <v>0.69275460700000002</v>
      </c>
      <c r="B26">
        <v>0.65019437599999996</v>
      </c>
      <c r="N26" s="21" t="s">
        <v>55</v>
      </c>
      <c r="O26" s="21" t="s">
        <v>56</v>
      </c>
      <c r="P26" s="21" t="s">
        <v>57</v>
      </c>
      <c r="Q26" s="21" t="s">
        <v>58</v>
      </c>
      <c r="R26" s="21" t="s">
        <v>59</v>
      </c>
      <c r="S26" s="21" t="s">
        <v>60</v>
      </c>
      <c r="T26" s="21" t="s">
        <v>61</v>
      </c>
    </row>
    <row r="27" spans="1:20" x14ac:dyDescent="0.25">
      <c r="A27">
        <v>0.71613876099999996</v>
      </c>
      <c r="B27">
        <v>0.72266448800000005</v>
      </c>
      <c r="N27" s="19" t="s">
        <v>62</v>
      </c>
      <c r="O27" s="19">
        <v>0.81351648618906403</v>
      </c>
      <c r="P27" s="19">
        <v>1</v>
      </c>
      <c r="Q27" s="19">
        <v>0.81351648618906403</v>
      </c>
      <c r="R27" s="19">
        <v>3.6012353800376986</v>
      </c>
      <c r="S27" s="22">
        <v>6.3518024378211316E-2</v>
      </c>
      <c r="T27" s="19">
        <v>4.0343097068029978</v>
      </c>
    </row>
    <row r="28" spans="1:20" x14ac:dyDescent="0.25">
      <c r="A28">
        <v>0.73801432</v>
      </c>
      <c r="B28">
        <v>0.72992412100000004</v>
      </c>
      <c r="N28" s="19" t="s">
        <v>63</v>
      </c>
      <c r="O28" s="19">
        <v>11.294964093412688</v>
      </c>
      <c r="P28" s="19">
        <v>50</v>
      </c>
      <c r="Q28" s="19">
        <v>0.22589928186825375</v>
      </c>
      <c r="R28" s="19"/>
      <c r="S28" s="19"/>
      <c r="T28" s="19"/>
    </row>
    <row r="29" spans="1:20" x14ac:dyDescent="0.25">
      <c r="A29">
        <v>0.781626449</v>
      </c>
      <c r="B29">
        <v>0.85560837899999997</v>
      </c>
      <c r="N29" s="19"/>
      <c r="O29" s="19"/>
      <c r="P29" s="19"/>
      <c r="Q29" s="19"/>
      <c r="R29" s="19"/>
      <c r="S29" s="19"/>
      <c r="T29" s="19"/>
    </row>
    <row r="30" spans="1:20" ht="15.75" thickBot="1" x14ac:dyDescent="0.3">
      <c r="A30">
        <v>0.85388953000000001</v>
      </c>
      <c r="N30" s="20" t="s">
        <v>64</v>
      </c>
      <c r="O30" s="20">
        <v>12.108480579601752</v>
      </c>
      <c r="P30" s="20">
        <v>51</v>
      </c>
      <c r="Q30" s="20"/>
      <c r="R30" s="20"/>
      <c r="S30" s="20"/>
      <c r="T30" s="20"/>
    </row>
    <row r="32" spans="1:20" x14ac:dyDescent="0.25">
      <c r="N32" t="s">
        <v>49</v>
      </c>
    </row>
    <row r="34" spans="14:20" ht="15.75" thickBot="1" x14ac:dyDescent="0.3">
      <c r="N34" t="s">
        <v>50</v>
      </c>
    </row>
    <row r="35" spans="14:20" x14ac:dyDescent="0.25">
      <c r="N35" s="21" t="s">
        <v>51</v>
      </c>
      <c r="O35" s="21" t="s">
        <v>16</v>
      </c>
      <c r="P35" s="21" t="s">
        <v>15</v>
      </c>
      <c r="Q35" s="21" t="s">
        <v>52</v>
      </c>
      <c r="R35" s="21" t="s">
        <v>53</v>
      </c>
    </row>
    <row r="36" spans="14:20" x14ac:dyDescent="0.25">
      <c r="N36" s="19" t="s">
        <v>1</v>
      </c>
      <c r="O36" s="19">
        <v>29</v>
      </c>
      <c r="P36" s="19">
        <v>6.7792653039999999</v>
      </c>
      <c r="Q36" s="19">
        <v>0.23376776910344826</v>
      </c>
      <c r="R36" s="19">
        <v>0.19414558966504256</v>
      </c>
    </row>
    <row r="37" spans="14:20" ht="15.75" thickBot="1" x14ac:dyDescent="0.3">
      <c r="N37" s="20" t="s">
        <v>2</v>
      </c>
      <c r="O37" s="20">
        <v>28</v>
      </c>
      <c r="P37" s="20">
        <v>-1.2858622400000006</v>
      </c>
      <c r="Q37" s="20">
        <v>-4.5923651428571452E-2</v>
      </c>
      <c r="R37" s="20">
        <v>0.24334743176193024</v>
      </c>
    </row>
    <row r="40" spans="14:20" ht="15.75" thickBot="1" x14ac:dyDescent="0.3">
      <c r="N40" t="s">
        <v>54</v>
      </c>
    </row>
    <row r="41" spans="14:20" x14ac:dyDescent="0.25">
      <c r="N41" s="21" t="s">
        <v>55</v>
      </c>
      <c r="O41" s="21" t="s">
        <v>56</v>
      </c>
      <c r="P41" s="21" t="s">
        <v>57</v>
      </c>
      <c r="Q41" s="21" t="s">
        <v>58</v>
      </c>
      <c r="R41" s="21" t="s">
        <v>59</v>
      </c>
      <c r="S41" s="21" t="s">
        <v>60</v>
      </c>
      <c r="T41" s="21" t="s">
        <v>61</v>
      </c>
    </row>
    <row r="42" spans="14:20" x14ac:dyDescent="0.25">
      <c r="N42" s="19" t="s">
        <v>62</v>
      </c>
      <c r="O42" s="19">
        <v>1.1143957905965962</v>
      </c>
      <c r="P42" s="19">
        <v>1</v>
      </c>
      <c r="Q42" s="19">
        <v>1.1143957905965962</v>
      </c>
      <c r="R42" s="19">
        <v>5.1049004401717095</v>
      </c>
      <c r="S42" s="22">
        <v>2.784153583084626E-2</v>
      </c>
      <c r="T42" s="19">
        <v>4.0161954934284436</v>
      </c>
    </row>
    <row r="43" spans="14:20" x14ac:dyDescent="0.25">
      <c r="N43" s="19" t="s">
        <v>63</v>
      </c>
      <c r="O43" s="19">
        <v>12.006457168193307</v>
      </c>
      <c r="P43" s="19">
        <v>55</v>
      </c>
      <c r="Q43" s="19">
        <v>0.21829922123987833</v>
      </c>
      <c r="R43" s="19"/>
      <c r="S43" s="19"/>
      <c r="T43" s="19"/>
    </row>
    <row r="44" spans="14:20" x14ac:dyDescent="0.25">
      <c r="N44" s="19"/>
      <c r="O44" s="19"/>
      <c r="P44" s="19"/>
      <c r="Q44" s="19"/>
      <c r="R44" s="19"/>
      <c r="S44" s="19"/>
      <c r="T44" s="19"/>
    </row>
    <row r="45" spans="14:20" ht="15.75" thickBot="1" x14ac:dyDescent="0.3">
      <c r="N45" s="20" t="s">
        <v>64</v>
      </c>
      <c r="O45" s="20">
        <v>13.120852958789904</v>
      </c>
      <c r="P45" s="20">
        <v>56</v>
      </c>
      <c r="Q45" s="20"/>
      <c r="R45" s="20"/>
      <c r="S45" s="20"/>
      <c r="T4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03F9-C56D-45B3-8BD3-9F758EB85C96}">
  <dimension ref="A1:AG36"/>
  <sheetViews>
    <sheetView workbookViewId="0">
      <selection activeCell="C30" sqref="A1:C30"/>
    </sheetView>
  </sheetViews>
  <sheetFormatPr defaultRowHeight="15" x14ac:dyDescent="0.25"/>
  <cols>
    <col min="1" max="3" width="12.7109375" bestFit="1" customWidth="1"/>
  </cols>
  <sheetData>
    <row r="1" spans="1:33" x14ac:dyDescent="0.25">
      <c r="A1" s="1" t="s">
        <v>1</v>
      </c>
      <c r="B1" s="1" t="s">
        <v>0</v>
      </c>
      <c r="C1" s="1" t="s">
        <v>2</v>
      </c>
      <c r="E1" t="s">
        <v>3</v>
      </c>
      <c r="J1" t="s">
        <v>22</v>
      </c>
      <c r="K1" s="4">
        <v>2.2000000000000002</v>
      </c>
      <c r="O1" t="s">
        <v>34</v>
      </c>
      <c r="T1" t="s">
        <v>41</v>
      </c>
      <c r="Y1" t="s">
        <v>47</v>
      </c>
      <c r="AD1" t="s">
        <v>48</v>
      </c>
    </row>
    <row r="2" spans="1:33" x14ac:dyDescent="0.25">
      <c r="A2">
        <v>-0.45040910200000001</v>
      </c>
      <c r="B2">
        <v>-0.79497879000000005</v>
      </c>
      <c r="C2">
        <v>-0.58521793600000005</v>
      </c>
    </row>
    <row r="3" spans="1:33" x14ac:dyDescent="0.25">
      <c r="A3">
        <v>-0.44793922200000003</v>
      </c>
      <c r="B3">
        <v>-0.70157669600000006</v>
      </c>
      <c r="C3">
        <v>-0.41459141199999999</v>
      </c>
      <c r="E3" s="3"/>
      <c r="F3" s="3" t="str">
        <f>A1</f>
        <v>NASDAQ</v>
      </c>
      <c r="G3" s="3" t="str">
        <f t="shared" ref="G3:H3" si="0">B1</f>
        <v>HKEX</v>
      </c>
      <c r="H3" s="3" t="str">
        <f t="shared" si="0"/>
        <v>SSE</v>
      </c>
      <c r="K3" s="5" t="str">
        <f>A1</f>
        <v>NASDAQ</v>
      </c>
      <c r="L3" s="5" t="str">
        <f t="shared" ref="L3:M3" si="1">B1</f>
        <v>HKEX</v>
      </c>
      <c r="M3" s="5" t="str">
        <f t="shared" si="1"/>
        <v>SSE</v>
      </c>
      <c r="O3" s="3"/>
      <c r="P3" s="3" t="str">
        <f>A1</f>
        <v>NASDAQ</v>
      </c>
      <c r="Q3" s="3" t="str">
        <f t="shared" ref="Q3:R3" si="2">B1</f>
        <v>HKEX</v>
      </c>
      <c r="R3" s="3" t="str">
        <f t="shared" si="2"/>
        <v>SSE</v>
      </c>
      <c r="T3" t="s">
        <v>16</v>
      </c>
      <c r="U3">
        <f>COUNT(A2:A30)</f>
        <v>29</v>
      </c>
      <c r="V3">
        <f>2*U3</f>
        <v>58</v>
      </c>
      <c r="Y3" t="s">
        <v>16</v>
      </c>
      <c r="Z3">
        <f>COUNT(B2:B30)</f>
        <v>24</v>
      </c>
      <c r="AA3">
        <f>2*Z3</f>
        <v>48</v>
      </c>
      <c r="AD3" t="s">
        <v>16</v>
      </c>
      <c r="AE3">
        <f>COUNT(C2:C30)</f>
        <v>28</v>
      </c>
      <c r="AF3">
        <f>2*AE3</f>
        <v>56</v>
      </c>
    </row>
    <row r="4" spans="1:33" x14ac:dyDescent="0.25">
      <c r="A4">
        <v>-0.409335638</v>
      </c>
      <c r="B4">
        <v>-0.43464178799999997</v>
      </c>
      <c r="C4">
        <v>-0.26083999000000002</v>
      </c>
      <c r="E4" s="18" t="s">
        <v>4</v>
      </c>
      <c r="F4" s="18">
        <f>AVERAGE(A2:A30)</f>
        <v>0.10250602362068964</v>
      </c>
      <c r="G4" s="18">
        <f t="shared" ref="G4:H4" si="3">AVERAGE(B2:B30)</f>
        <v>0.17947796904166666</v>
      </c>
      <c r="H4" s="18">
        <f t="shared" si="3"/>
        <v>0.10995438471428573</v>
      </c>
      <c r="J4" t="s">
        <v>25</v>
      </c>
      <c r="K4" s="6">
        <f>K11-$K18</f>
        <v>0.34456968800000004</v>
      </c>
      <c r="L4" s="7">
        <f t="shared" ref="L4:M4" si="4">L11-$K18</f>
        <v>0</v>
      </c>
      <c r="M4" s="8">
        <f t="shared" si="4"/>
        <v>0.53413880000000002</v>
      </c>
      <c r="O4" t="s">
        <v>35</v>
      </c>
      <c r="P4">
        <f>[1]!SHAPIRO(A2:A30)</f>
        <v>0.93399687755020733</v>
      </c>
      <c r="Q4">
        <f>[1]!SHAPIRO(B2:B30)</f>
        <v>0.9483929025430563</v>
      </c>
      <c r="R4">
        <f>[1]!SHAPIRO(C2:C30)</f>
        <v>0.95881855484008705</v>
      </c>
      <c r="T4" t="s">
        <v>4</v>
      </c>
      <c r="U4">
        <f>AVERAGE(A2:A30)</f>
        <v>0.10250602362068964</v>
      </c>
      <c r="Y4" t="s">
        <v>4</v>
      </c>
      <c r="Z4">
        <f>AVERAGE(B2:B30)</f>
        <v>0.17947796904166666</v>
      </c>
      <c r="AD4" t="s">
        <v>4</v>
      </c>
      <c r="AE4">
        <f>AVERAGE(C2:C30)</f>
        <v>0.10995438471428573</v>
      </c>
    </row>
    <row r="5" spans="1:33" x14ac:dyDescent="0.25">
      <c r="A5">
        <v>-0.33336427000000002</v>
      </c>
      <c r="B5">
        <v>-0.32837969299999997</v>
      </c>
      <c r="C5">
        <v>-0.25501005300000001</v>
      </c>
      <c r="E5" t="s">
        <v>5</v>
      </c>
      <c r="F5">
        <f>_xlfn.STDEV.S(A2:A30)/SQRT(COUNT(A2:A30))</f>
        <v>6.1221246170372487E-2</v>
      </c>
      <c r="G5">
        <f t="shared" ref="G5:H5" si="5">_xlfn.STDEV.S(B2:B30)/SQRT(COUNT(B2:B30))</f>
        <v>9.5417749749506078E-2</v>
      </c>
      <c r="H5">
        <f t="shared" si="5"/>
        <v>5.1088599249863267E-2</v>
      </c>
      <c r="J5" t="s">
        <v>29</v>
      </c>
      <c r="K5" s="9">
        <f>MAX(K12-K11,0)</f>
        <v>0.249515142</v>
      </c>
      <c r="L5" s="10">
        <f t="shared" ref="L5:M5" si="6">MAX(L12-L11,0)</f>
        <v>0.65363805500000005</v>
      </c>
      <c r="M5" s="11">
        <f t="shared" si="6"/>
        <v>0.30316283325000004</v>
      </c>
      <c r="O5" t="s">
        <v>36</v>
      </c>
      <c r="P5">
        <f>[1]!SWTEST(A2:A30)</f>
        <v>6.9867441833603383E-2</v>
      </c>
      <c r="Q5">
        <f>[1]!SWTEST(B2:B30)</f>
        <v>0.2500108400590777</v>
      </c>
      <c r="R5">
        <f>[1]!SWTEST(C2:C30)</f>
        <v>0.32677628236755707</v>
      </c>
      <c r="T5" t="s">
        <v>42</v>
      </c>
      <c r="U5">
        <f>_xlfn.STDEV.S(A2:A30)</f>
        <v>0.32968650032560792</v>
      </c>
      <c r="Y5" t="s">
        <v>42</v>
      </c>
      <c r="Z5">
        <f>_xlfn.STDEV.S(B2:B30)</f>
        <v>0.46744959858173457</v>
      </c>
      <c r="AD5" t="s">
        <v>42</v>
      </c>
      <c r="AE5">
        <f>_xlfn.STDEV.S(C2:C30)</f>
        <v>0.27033545689155841</v>
      </c>
    </row>
    <row r="6" spans="1:33" x14ac:dyDescent="0.25">
      <c r="A6">
        <v>-0.25169411800000002</v>
      </c>
      <c r="B6">
        <v>-0.26893586000000003</v>
      </c>
      <c r="C6">
        <v>-0.18423590000000001</v>
      </c>
      <c r="E6" s="18" t="s">
        <v>6</v>
      </c>
      <c r="F6" s="18">
        <f>MEDIAN(A2:A30)</f>
        <v>0.14211458099999999</v>
      </c>
      <c r="G6" s="18">
        <f t="shared" ref="G6:H6" si="7">MEDIAN(B2:B30)</f>
        <v>0.32955384399999998</v>
      </c>
      <c r="H6" s="18">
        <f t="shared" si="7"/>
        <v>0.12725012399999999</v>
      </c>
      <c r="J6" t="s">
        <v>30</v>
      </c>
      <c r="K6" s="9">
        <f t="shared" ref="K6:M8" si="8">MAX(K13-K12,0)</f>
        <v>0.343008541</v>
      </c>
      <c r="L6" s="10">
        <f t="shared" si="8"/>
        <v>0.47089457899999998</v>
      </c>
      <c r="M6" s="11">
        <f t="shared" si="8"/>
        <v>8.492728075E-2</v>
      </c>
      <c r="O6" t="s">
        <v>37</v>
      </c>
      <c r="P6">
        <v>0.05</v>
      </c>
      <c r="Q6">
        <v>0.05</v>
      </c>
      <c r="R6">
        <v>0.05</v>
      </c>
    </row>
    <row r="7" spans="1:33" x14ac:dyDescent="0.25">
      <c r="A7">
        <v>-0.22220648000000001</v>
      </c>
      <c r="B7">
        <v>-0.26591128000000003</v>
      </c>
      <c r="C7">
        <v>-4.1490039999999999E-2</v>
      </c>
      <c r="E7" t="s">
        <v>7</v>
      </c>
      <c r="F7" t="e">
        <f>MODE(A2:A30)</f>
        <v>#N/A</v>
      </c>
      <c r="G7" t="e">
        <f t="shared" ref="G7:H7" si="9">MODE(B2:B30)</f>
        <v>#N/A</v>
      </c>
      <c r="H7" t="e">
        <f t="shared" si="9"/>
        <v>#N/A</v>
      </c>
      <c r="J7" t="s">
        <v>31</v>
      </c>
      <c r="K7" s="9">
        <f t="shared" si="8"/>
        <v>0.27788389400000002</v>
      </c>
      <c r="L7" s="10">
        <f t="shared" si="8"/>
        <v>0.20788873175</v>
      </c>
      <c r="M7" s="11">
        <f t="shared" si="8"/>
        <v>0.1198137785</v>
      </c>
      <c r="O7" s="17" t="s">
        <v>38</v>
      </c>
      <c r="P7" s="16" t="str">
        <f>IF(P5&lt;P6,"no","yes")</f>
        <v>yes</v>
      </c>
      <c r="Q7" s="16" t="str">
        <f t="shared" ref="Q7:R7" si="10">IF(Q5&lt;Q6,"no","yes")</f>
        <v>yes</v>
      </c>
      <c r="R7" s="16" t="str">
        <f t="shared" si="10"/>
        <v>yes</v>
      </c>
      <c r="T7" t="s">
        <v>43</v>
      </c>
      <c r="U7" t="s">
        <v>44</v>
      </c>
      <c r="V7" t="s">
        <v>45</v>
      </c>
      <c r="W7" t="s">
        <v>46</v>
      </c>
      <c r="Y7" t="s">
        <v>43</v>
      </c>
      <c r="Z7" t="s">
        <v>44</v>
      </c>
      <c r="AA7" t="s">
        <v>45</v>
      </c>
      <c r="AB7" t="s">
        <v>46</v>
      </c>
      <c r="AD7" t="s">
        <v>43</v>
      </c>
      <c r="AE7" t="s">
        <v>44</v>
      </c>
      <c r="AF7" t="s">
        <v>45</v>
      </c>
      <c r="AG7" t="s">
        <v>46</v>
      </c>
    </row>
    <row r="8" spans="1:33" x14ac:dyDescent="0.25">
      <c r="A8">
        <v>-0.21425688200000001</v>
      </c>
      <c r="B8">
        <v>-9.9817219999999998E-2</v>
      </c>
      <c r="C8">
        <v>1.6316590999999998E-2</v>
      </c>
      <c r="E8" t="s">
        <v>8</v>
      </c>
      <c r="F8">
        <f>_xlfn.STDEV.S(A2:A30)</f>
        <v>0.32968650032560792</v>
      </c>
      <c r="G8">
        <f t="shared" ref="G8:H8" si="11">_xlfn.STDEV.S(B2:B30)</f>
        <v>0.46744959858173457</v>
      </c>
      <c r="H8">
        <f t="shared" si="11"/>
        <v>0.27033545689155841</v>
      </c>
      <c r="J8" t="s">
        <v>32</v>
      </c>
      <c r="K8" s="9">
        <f t="shared" si="8"/>
        <v>0.15807676900000001</v>
      </c>
      <c r="L8" s="10">
        <f t="shared" si="8"/>
        <v>0.33198989125</v>
      </c>
      <c r="M8" s="11">
        <f t="shared" si="8"/>
        <v>0.41795098050000001</v>
      </c>
      <c r="T8">
        <v>1</v>
      </c>
      <c r="U8">
        <f t="array" ref="U8:U36">[1]!QSORT(A2:A30)</f>
        <v>-0.45040910200000001</v>
      </c>
      <c r="V8">
        <f>_xlfn.NORM.S.INV(T8/V$3)</f>
        <v>-2.1143807715275607</v>
      </c>
      <c r="W8">
        <f>STANDARDIZE(U8,U$4,U$5)</f>
        <v>-1.6770936179510374</v>
      </c>
      <c r="Y8">
        <v>1</v>
      </c>
      <c r="Z8">
        <f t="array" ref="Z8:Z31">[1]!QSORT(B2:B30)</f>
        <v>-0.79497879000000005</v>
      </c>
      <c r="AA8">
        <f>_xlfn.NORM.S.INV(Y8/AA$3)</f>
        <v>-2.0368341317013887</v>
      </c>
      <c r="AB8">
        <f>STANDARDIZE(Z8,Z$4,Z$5)</f>
        <v>-2.0846242290039765</v>
      </c>
      <c r="AD8">
        <v>1</v>
      </c>
      <c r="AE8">
        <f t="array" ref="AE8:AE35">[1]!QSORT(C2:C30)</f>
        <v>-0.58521793600000005</v>
      </c>
      <c r="AF8">
        <f>_xlfn.NORM.S.INV(AD8/AF$3)</f>
        <v>-2.1001654928444697</v>
      </c>
      <c r="AG8">
        <f>STANDARDIZE(AE8,AE$4,AE$5)</f>
        <v>-2.5715173610879511</v>
      </c>
    </row>
    <row r="9" spans="1:33" x14ac:dyDescent="0.25">
      <c r="A9">
        <v>-0.20089396000000001</v>
      </c>
      <c r="B9">
        <v>-3.8058000000000002E-2</v>
      </c>
      <c r="C9">
        <v>5.0991594000000001E-2</v>
      </c>
      <c r="E9" t="s">
        <v>9</v>
      </c>
      <c r="F9">
        <f>_xlfn.VAR.S(A2:A30)</f>
        <v>0.10869318849694708</v>
      </c>
      <c r="G9">
        <f t="shared" ref="G9:H9" si="12">_xlfn.VAR.S(B2:B30)</f>
        <v>0.2185091272142248</v>
      </c>
      <c r="H9">
        <f t="shared" si="12"/>
        <v>7.3081259252767636E-2</v>
      </c>
      <c r="J9" t="s">
        <v>4</v>
      </c>
      <c r="K9" s="12">
        <f>K16-$K18</f>
        <v>0.89748481362068966</v>
      </c>
      <c r="L9" s="13">
        <f t="shared" ref="L9:M9" si="13">L16-$K18</f>
        <v>0.97445675904166673</v>
      </c>
      <c r="M9" s="14">
        <f t="shared" si="13"/>
        <v>0.9049331747142858</v>
      </c>
      <c r="O9" t="s">
        <v>39</v>
      </c>
      <c r="T9">
        <f>T8+2</f>
        <v>3</v>
      </c>
      <c r="U9">
        <v>-0.44793922200000003</v>
      </c>
      <c r="V9">
        <f t="shared" ref="V9:V36" si="14">_xlfn.NORM.S.INV(T9/V$3)</f>
        <v>-1.6283614067169063</v>
      </c>
      <c r="W9">
        <f t="shared" ref="W9:W36" si="15">STANDARDIZE(U9,U$4,U$5)</f>
        <v>-1.6696020160881746</v>
      </c>
      <c r="Y9">
        <f>Y8+2</f>
        <v>3</v>
      </c>
      <c r="Z9">
        <v>-0.70157669600000006</v>
      </c>
      <c r="AA9">
        <f t="shared" ref="AA9:AA31" si="16">_xlfn.NORM.S.INV(Y9/AA$3)</f>
        <v>-1.5341205443525459</v>
      </c>
      <c r="AB9">
        <f t="shared" ref="AB9:AB31" si="17">STANDARDIZE(Z9,Z$4,Z$5)</f>
        <v>-1.8848121117545733</v>
      </c>
      <c r="AD9">
        <f>AD8+2</f>
        <v>3</v>
      </c>
      <c r="AE9">
        <v>-0.41459141199999999</v>
      </c>
      <c r="AF9">
        <f t="shared" ref="AF9:AF35" si="18">_xlfn.NORM.S.INV(AD9/AF$3)</f>
        <v>-1.6111691623526765</v>
      </c>
      <c r="AG9">
        <f t="shared" ref="AG9:AG35" si="19">STANDARDIZE(AE9,AE$4,AE$5)</f>
        <v>-1.940351453508004</v>
      </c>
    </row>
    <row r="10" spans="1:33" x14ac:dyDescent="0.25">
      <c r="A10">
        <v>-0.17664331899999999</v>
      </c>
      <c r="B10">
        <v>-3.2347343000000001E-2</v>
      </c>
      <c r="C10">
        <v>6.3338881999999999E-2</v>
      </c>
      <c r="E10" s="18" t="s">
        <v>10</v>
      </c>
      <c r="F10" s="18">
        <f>KURT(A2:A30)</f>
        <v>-1.2737718543262533</v>
      </c>
      <c r="G10" s="18">
        <f t="shared" ref="G10:H10" si="20">KURT(B2:B30)</f>
        <v>-0.62923181786713478</v>
      </c>
      <c r="H10" s="18">
        <f t="shared" si="20"/>
        <v>0.90585244365250439</v>
      </c>
      <c r="T10">
        <f t="shared" ref="T10:T36" si="21">T9+2</f>
        <v>5</v>
      </c>
      <c r="U10">
        <v>-0.409335638</v>
      </c>
      <c r="V10">
        <f t="shared" si="14"/>
        <v>-1.3644887481703289</v>
      </c>
      <c r="W10">
        <f t="shared" si="15"/>
        <v>-1.5525102214230186</v>
      </c>
      <c r="Y10">
        <f t="shared" ref="Y10:Y31" si="22">Y9+2</f>
        <v>5</v>
      </c>
      <c r="Z10">
        <v>-0.43464178799999997</v>
      </c>
      <c r="AA10">
        <f t="shared" si="16"/>
        <v>-1.258161561063097</v>
      </c>
      <c r="AB10">
        <f t="shared" si="17"/>
        <v>-1.3137667866331186</v>
      </c>
      <c r="AD10">
        <f t="shared" ref="AD10:AD35" si="23">AD9+2</f>
        <v>5</v>
      </c>
      <c r="AE10">
        <v>-0.26083999000000002</v>
      </c>
      <c r="AF10">
        <f t="shared" si="18"/>
        <v>-1.3451666341766386</v>
      </c>
      <c r="AG10">
        <f t="shared" si="19"/>
        <v>-1.3716083675365796</v>
      </c>
    </row>
    <row r="11" spans="1:33" x14ac:dyDescent="0.25">
      <c r="A11">
        <v>-6.2678674000000004E-2</v>
      </c>
      <c r="B11">
        <v>7.4282656000000002E-2</v>
      </c>
      <c r="C11">
        <v>7.0889941999999997E-2</v>
      </c>
      <c r="E11" s="18" t="s">
        <v>11</v>
      </c>
      <c r="F11" s="18">
        <f>SKEW(A2:A30)</f>
        <v>-0.2001504831913643</v>
      </c>
      <c r="G11" s="18">
        <f t="shared" ref="G11:H11" si="24">SKEW(B2:B30)</f>
        <v>-0.53374549635825363</v>
      </c>
      <c r="H11" s="18">
        <f t="shared" si="24"/>
        <v>-0.60030401806669009</v>
      </c>
      <c r="J11" t="s">
        <v>25</v>
      </c>
      <c r="K11" s="6">
        <f t="array" ref="K11">MIN(IF(ISBLANK(A2:A30),"",IF(A2:A30&gt;=K12-$K1*(K14-K12),A2:A30,"")))</f>
        <v>-0.45040910200000001</v>
      </c>
      <c r="L11" s="7">
        <f t="array" ref="L11">MIN(IF(ISBLANK(B2:B30),"",IF(B2:B30&gt;=L12-$K1*(L14-L12),B2:B30,"")))</f>
        <v>-0.79497879000000005</v>
      </c>
      <c r="M11" s="8">
        <f t="array" ref="M11">MIN(IF(ISBLANK(C2:C30),"",IF(C2:C30&gt;=M12-$K1*(M14-M12),C2:C30,"")))</f>
        <v>-0.26083999000000002</v>
      </c>
      <c r="O11" s="15" t="s">
        <v>40</v>
      </c>
      <c r="P11" s="15">
        <f>[1]!DAGOSTINO(A2:A30)</f>
        <v>6.6928264686375316</v>
      </c>
      <c r="Q11" s="15">
        <f>[1]!DAGOSTINO(B2:B30)</f>
        <v>1.8210707911872193</v>
      </c>
      <c r="R11" s="15">
        <f>[1]!DAGOSTINO(C2:C30)</f>
        <v>3.2631623449497598</v>
      </c>
      <c r="T11">
        <f t="shared" si="21"/>
        <v>7</v>
      </c>
      <c r="U11">
        <v>-0.33336427000000002</v>
      </c>
      <c r="V11">
        <f t="shared" si="14"/>
        <v>-1.1715461713027622</v>
      </c>
      <c r="W11">
        <f t="shared" si="15"/>
        <v>-1.322075041562853</v>
      </c>
      <c r="Y11">
        <f t="shared" si="22"/>
        <v>7</v>
      </c>
      <c r="Z11">
        <v>-0.32837969299999997</v>
      </c>
      <c r="AA11">
        <f t="shared" si="16"/>
        <v>-1.054472451770053</v>
      </c>
      <c r="AB11">
        <f t="shared" si="17"/>
        <v>-1.0864436798802097</v>
      </c>
      <c r="AD11">
        <f t="shared" si="23"/>
        <v>7</v>
      </c>
      <c r="AE11">
        <v>-0.25501005300000001</v>
      </c>
      <c r="AF11">
        <f t="shared" si="18"/>
        <v>-1.1503493803760083</v>
      </c>
      <c r="AG11">
        <f t="shared" si="19"/>
        <v>-1.3500428020460762</v>
      </c>
    </row>
    <row r="12" spans="1:33" x14ac:dyDescent="0.25">
      <c r="A12">
        <v>-5.8947728999999997E-2</v>
      </c>
      <c r="B12">
        <v>0.13383879600000001</v>
      </c>
      <c r="C12">
        <v>7.1355768E-2</v>
      </c>
      <c r="E12" t="s">
        <v>12</v>
      </c>
      <c r="F12">
        <f>F13-F14</f>
        <v>1.0284843459999999</v>
      </c>
      <c r="G12">
        <f t="shared" ref="G12:H12" si="25">G13-G14</f>
        <v>1.664411257</v>
      </c>
      <c r="H12">
        <f t="shared" si="25"/>
        <v>1.2502328190000001</v>
      </c>
      <c r="J12" t="s">
        <v>26</v>
      </c>
      <c r="K12" s="9">
        <f>_xlfn.QUARTILE.INC(A2:A30,1)</f>
        <v>-0.20089396000000001</v>
      </c>
      <c r="L12" s="10">
        <f t="shared" ref="L12:M12" si="26">_xlfn.QUARTILE.INC(B2:B30,1)</f>
        <v>-0.141340735</v>
      </c>
      <c r="M12" s="11">
        <f t="shared" si="26"/>
        <v>4.2322843249999999E-2</v>
      </c>
      <c r="O12" t="s">
        <v>36</v>
      </c>
      <c r="P12">
        <f>[1]!DPTEST(A2:A30)</f>
        <v>3.5210419406286442E-2</v>
      </c>
      <c r="Q12">
        <f>[1]!DPTEST(B2:B30)</f>
        <v>0.40230877201894355</v>
      </c>
      <c r="R12">
        <f>[1]!DPTEST(C2:C30)</f>
        <v>0.19562002047063842</v>
      </c>
      <c r="T12">
        <f t="shared" si="21"/>
        <v>9</v>
      </c>
      <c r="U12">
        <v>-0.25169411800000002</v>
      </c>
      <c r="V12">
        <f t="shared" si="14"/>
        <v>-1.014498745784099</v>
      </c>
      <c r="W12">
        <f t="shared" si="15"/>
        <v>-1.0743543981050827</v>
      </c>
      <c r="Y12">
        <f t="shared" si="22"/>
        <v>9</v>
      </c>
      <c r="Z12">
        <v>-0.26893586000000003</v>
      </c>
      <c r="AA12">
        <f t="shared" si="16"/>
        <v>-0.88714655901887607</v>
      </c>
      <c r="AB12">
        <f t="shared" si="17"/>
        <v>-0.9592773860586824</v>
      </c>
      <c r="AD12">
        <f t="shared" si="23"/>
        <v>9</v>
      </c>
      <c r="AE12">
        <v>-0.18423590000000001</v>
      </c>
      <c r="AF12">
        <f t="shared" si="18"/>
        <v>-0.99152647467733057</v>
      </c>
      <c r="AG12">
        <f t="shared" si="19"/>
        <v>-1.08824157991342</v>
      </c>
    </row>
    <row r="13" spans="1:33" x14ac:dyDescent="0.25">
      <c r="A13">
        <v>3.7481214999999998E-2</v>
      </c>
      <c r="B13">
        <v>0.30993709800000002</v>
      </c>
      <c r="C13">
        <v>7.5315483000000003E-2</v>
      </c>
      <c r="E13" t="s">
        <v>13</v>
      </c>
      <c r="F13">
        <f>MAX(A2:A30)</f>
        <v>0.57807524399999999</v>
      </c>
      <c r="G13">
        <f t="shared" ref="G13:H13" si="27">MAX(B2:B30)</f>
        <v>0.86943246699999999</v>
      </c>
      <c r="H13">
        <f t="shared" si="27"/>
        <v>0.665014883</v>
      </c>
      <c r="J13" t="s">
        <v>6</v>
      </c>
      <c r="K13" s="9">
        <f>MEDIAN(A2:A30)</f>
        <v>0.14211458099999999</v>
      </c>
      <c r="L13" s="10">
        <f t="shared" ref="L13:M13" si="28">MEDIAN(B2:B30)</f>
        <v>0.32955384399999998</v>
      </c>
      <c r="M13" s="11">
        <f t="shared" si="28"/>
        <v>0.12725012399999999</v>
      </c>
      <c r="O13" t="s">
        <v>37</v>
      </c>
      <c r="P13">
        <v>0.05</v>
      </c>
      <c r="Q13">
        <v>0.05</v>
      </c>
      <c r="R13">
        <v>0.05</v>
      </c>
      <c r="T13">
        <f t="shared" si="21"/>
        <v>11</v>
      </c>
      <c r="U13">
        <v>-0.22220648000000001</v>
      </c>
      <c r="V13">
        <f t="shared" si="14"/>
        <v>-0.8791677184445702</v>
      </c>
      <c r="W13">
        <f t="shared" si="15"/>
        <v>-0.98491295002978341</v>
      </c>
      <c r="Y13">
        <f t="shared" si="22"/>
        <v>11</v>
      </c>
      <c r="Z13">
        <v>-0.26591128000000003</v>
      </c>
      <c r="AA13">
        <f t="shared" si="16"/>
        <v>-0.74159404386151673</v>
      </c>
      <c r="AB13">
        <f t="shared" si="17"/>
        <v>-0.95280699864327589</v>
      </c>
      <c r="AD13">
        <f t="shared" si="23"/>
        <v>11</v>
      </c>
      <c r="AE13">
        <v>-4.1490039999999999E-2</v>
      </c>
      <c r="AF13">
        <f t="shared" si="18"/>
        <v>-0.85444739869598973</v>
      </c>
      <c r="AG13">
        <f t="shared" si="19"/>
        <v>-0.56020925429340085</v>
      </c>
    </row>
    <row r="14" spans="1:33" x14ac:dyDescent="0.25">
      <c r="A14">
        <v>3.9459429999999997E-2</v>
      </c>
      <c r="B14">
        <v>0.34917059</v>
      </c>
      <c r="C14">
        <v>7.7763176000000003E-2</v>
      </c>
      <c r="E14" t="s">
        <v>14</v>
      </c>
      <c r="F14">
        <f>MIN(A2:A30)</f>
        <v>-0.45040910200000001</v>
      </c>
      <c r="G14">
        <f t="shared" ref="G14:H14" si="29">MIN(B2:B30)</f>
        <v>-0.79497879000000005</v>
      </c>
      <c r="H14">
        <f t="shared" si="29"/>
        <v>-0.58521793600000005</v>
      </c>
      <c r="J14" t="s">
        <v>27</v>
      </c>
      <c r="K14" s="9">
        <f>_xlfn.QUARTILE.INC(A2:A30,3)</f>
        <v>0.41999847499999998</v>
      </c>
      <c r="L14" s="10">
        <f t="shared" ref="L14:M14" si="30">_xlfn.QUARTILE.INC(B2:B30,3)</f>
        <v>0.53744257574999998</v>
      </c>
      <c r="M14" s="11">
        <f t="shared" si="30"/>
        <v>0.24706390249999999</v>
      </c>
      <c r="O14" s="17" t="s">
        <v>38</v>
      </c>
      <c r="P14" s="16" t="str">
        <f>IF(P12&lt;P13,"no","yes")</f>
        <v>no</v>
      </c>
      <c r="Q14" s="16" t="str">
        <f t="shared" ref="Q14:R14" si="31">IF(Q12&lt;Q13,"no","yes")</f>
        <v>yes</v>
      </c>
      <c r="R14" s="16" t="str">
        <f t="shared" si="31"/>
        <v>yes</v>
      </c>
      <c r="T14">
        <f t="shared" si="21"/>
        <v>13</v>
      </c>
      <c r="U14">
        <v>-0.21425688200000001</v>
      </c>
      <c r="V14">
        <f t="shared" si="14"/>
        <v>-0.75829255699115117</v>
      </c>
      <c r="W14">
        <f t="shared" si="15"/>
        <v>-0.9608003521765236</v>
      </c>
      <c r="Y14">
        <f t="shared" si="22"/>
        <v>13</v>
      </c>
      <c r="Z14">
        <v>-9.9817219999999998E-2</v>
      </c>
      <c r="AA14">
        <f t="shared" si="16"/>
        <v>-0.6102946101863328</v>
      </c>
      <c r="AB14">
        <f t="shared" si="17"/>
        <v>-0.59748727967477611</v>
      </c>
      <c r="AD14">
        <f t="shared" si="23"/>
        <v>13</v>
      </c>
      <c r="AE14">
        <v>1.6316590999999998E-2</v>
      </c>
      <c r="AF14">
        <f t="shared" si="18"/>
        <v>-0.73180808385961749</v>
      </c>
      <c r="AG14">
        <f t="shared" si="19"/>
        <v>-0.34637629407172932</v>
      </c>
    </row>
    <row r="15" spans="1:33" x14ac:dyDescent="0.25">
      <c r="A15">
        <v>6.7292189000000002E-2</v>
      </c>
      <c r="B15">
        <v>0.37176625699999999</v>
      </c>
      <c r="C15">
        <v>0.102043128</v>
      </c>
      <c r="E15" t="s">
        <v>15</v>
      </c>
      <c r="F15">
        <f>SUM(A2:A30)</f>
        <v>2.9726746849999994</v>
      </c>
      <c r="G15">
        <f t="shared" ref="G15:H15" si="32">SUM(B2:B30)</f>
        <v>4.3074712569999996</v>
      </c>
      <c r="H15">
        <f t="shared" si="32"/>
        <v>3.0787227720000003</v>
      </c>
      <c r="J15" t="s">
        <v>28</v>
      </c>
      <c r="K15" s="9">
        <f t="array" ref="K15">MAX(IF(ISBLANK(A2:A30),"",IF(A2:A30&lt;=K14+$K1*(K14-K12),A2:A30,"")))</f>
        <v>0.57807524399999999</v>
      </c>
      <c r="L15" s="10">
        <f t="array" ref="L15">MAX(IF(ISBLANK(B2:B30),"",IF(B2:B30&lt;=L14+$K1*(L14-L12),B2:B30,"")))</f>
        <v>0.86943246699999999</v>
      </c>
      <c r="M15" s="11">
        <f t="array" ref="M15">MAX(IF(ISBLANK(C2:C30),"",IF(C2:C30&lt;=M14+$K1*(M14-M12),C2:C30,"")))</f>
        <v>0.665014883</v>
      </c>
      <c r="T15">
        <f t="shared" si="21"/>
        <v>15</v>
      </c>
      <c r="U15">
        <v>-0.20089396000000001</v>
      </c>
      <c r="V15">
        <f t="shared" si="14"/>
        <v>-0.64760358292497777</v>
      </c>
      <c r="W15">
        <f t="shared" si="15"/>
        <v>-0.92026814358805431</v>
      </c>
      <c r="Y15">
        <f t="shared" si="22"/>
        <v>15</v>
      </c>
      <c r="Z15">
        <v>-3.8058000000000002E-2</v>
      </c>
      <c r="AA15">
        <f t="shared" si="16"/>
        <v>-0.48877641111466941</v>
      </c>
      <c r="AB15">
        <f t="shared" si="17"/>
        <v>-0.46536775237732936</v>
      </c>
      <c r="AD15">
        <f t="shared" si="23"/>
        <v>15</v>
      </c>
      <c r="AE15">
        <v>5.0991594000000001E-2</v>
      </c>
      <c r="AF15">
        <f t="shared" si="18"/>
        <v>-0.61930676950877617</v>
      </c>
      <c r="AG15">
        <f t="shared" si="19"/>
        <v>-0.21810971965078887</v>
      </c>
    </row>
    <row r="16" spans="1:33" x14ac:dyDescent="0.25">
      <c r="A16">
        <v>0.14211458099999999</v>
      </c>
      <c r="B16">
        <v>0.42684829800000001</v>
      </c>
      <c r="C16">
        <v>0.15245712</v>
      </c>
      <c r="E16" t="s">
        <v>16</v>
      </c>
      <c r="F16">
        <f>COUNT(A2:A30)</f>
        <v>29</v>
      </c>
      <c r="G16">
        <f t="shared" ref="G16:H16" si="33">COUNT(B2:B30)</f>
        <v>24</v>
      </c>
      <c r="H16">
        <f t="shared" si="33"/>
        <v>28</v>
      </c>
      <c r="J16" t="s">
        <v>4</v>
      </c>
      <c r="K16" s="12">
        <f>AVERAGE(A2:A30)</f>
        <v>0.10250602362068964</v>
      </c>
      <c r="L16" s="13">
        <f t="shared" ref="L16:M16" si="34">AVERAGE(B2:B30)</f>
        <v>0.17947796904166666</v>
      </c>
      <c r="M16" s="14">
        <f t="shared" si="34"/>
        <v>0.10995438471428573</v>
      </c>
      <c r="T16">
        <f t="shared" si="21"/>
        <v>17</v>
      </c>
      <c r="U16">
        <v>-0.17664331899999999</v>
      </c>
      <c r="V16">
        <f t="shared" si="14"/>
        <v>-0.54434091493561076</v>
      </c>
      <c r="W16">
        <f t="shared" si="15"/>
        <v>-0.84671147391535195</v>
      </c>
      <c r="Y16">
        <f t="shared" si="22"/>
        <v>17</v>
      </c>
      <c r="Z16">
        <v>-3.2347343000000001E-2</v>
      </c>
      <c r="AA16">
        <f t="shared" si="16"/>
        <v>-0.37409541019772358</v>
      </c>
      <c r="AB16">
        <f t="shared" si="17"/>
        <v>-0.45315112620559572</v>
      </c>
      <c r="AD16">
        <f t="shared" si="23"/>
        <v>17</v>
      </c>
      <c r="AE16">
        <v>6.3338881999999999E-2</v>
      </c>
      <c r="AF16">
        <f t="shared" si="18"/>
        <v>-0.51415610074453411</v>
      </c>
      <c r="AG16">
        <f t="shared" si="19"/>
        <v>-0.17243577017344394</v>
      </c>
    </row>
    <row r="17" spans="1:33" x14ac:dyDescent="0.25">
      <c r="A17">
        <v>0.16565212000000001</v>
      </c>
      <c r="B17">
        <v>0.42892646099999998</v>
      </c>
      <c r="C17">
        <v>0.18508122099999999</v>
      </c>
      <c r="E17" t="s">
        <v>17</v>
      </c>
      <c r="F17" t="e">
        <f>GEOMEAN(A2:A30)</f>
        <v>#NUM!</v>
      </c>
      <c r="G17" t="e">
        <f t="shared" ref="G17:H17" si="35">GEOMEAN(B2:B30)</f>
        <v>#NUM!</v>
      </c>
      <c r="H17" t="e">
        <f t="shared" si="35"/>
        <v>#NUM!</v>
      </c>
      <c r="T17">
        <f t="shared" si="21"/>
        <v>19</v>
      </c>
      <c r="U17">
        <v>-6.2678674000000004E-2</v>
      </c>
      <c r="V17">
        <f t="shared" si="14"/>
        <v>-0.44658820450617887</v>
      </c>
      <c r="W17">
        <f t="shared" si="15"/>
        <v>-0.50103567315479547</v>
      </c>
      <c r="Y17">
        <f t="shared" si="22"/>
        <v>19</v>
      </c>
      <c r="Z17">
        <v>7.4282656000000002E-2</v>
      </c>
      <c r="AA17">
        <f t="shared" si="16"/>
        <v>-0.26414697682592364</v>
      </c>
      <c r="AB17">
        <f t="shared" si="17"/>
        <v>-0.22504097417311833</v>
      </c>
      <c r="AD17">
        <f t="shared" si="23"/>
        <v>19</v>
      </c>
      <c r="AE17">
        <v>7.0889941999999997E-2</v>
      </c>
      <c r="AF17">
        <f t="shared" si="18"/>
        <v>-0.41441332960007643</v>
      </c>
      <c r="AG17">
        <f t="shared" si="19"/>
        <v>-0.14450358515108114</v>
      </c>
    </row>
    <row r="18" spans="1:33" x14ac:dyDescent="0.25">
      <c r="A18">
        <v>0.203307713</v>
      </c>
      <c r="B18">
        <v>0.4616074</v>
      </c>
      <c r="C18">
        <v>0.18737250799999999</v>
      </c>
      <c r="E18" t="s">
        <v>18</v>
      </c>
      <c r="F18" t="e">
        <f>HARMEAN(A2:A30)</f>
        <v>#NUM!</v>
      </c>
      <c r="G18" t="e">
        <f t="shared" ref="G18:H18" si="36">HARMEAN(B2:B30)</f>
        <v>#NUM!</v>
      </c>
      <c r="H18" t="e">
        <f t="shared" si="36"/>
        <v>#NUM!</v>
      </c>
      <c r="J18" t="s">
        <v>23</v>
      </c>
      <c r="K18" s="4">
        <f>IF(MIN(K11:M11)&gt;=0,0,MIN(K11:M11))</f>
        <v>-0.79497879000000005</v>
      </c>
      <c r="T18">
        <f t="shared" si="21"/>
        <v>21</v>
      </c>
      <c r="U18">
        <v>-5.8947728999999997E-2</v>
      </c>
      <c r="V18">
        <f t="shared" si="14"/>
        <v>-0.35293398612691645</v>
      </c>
      <c r="W18">
        <f t="shared" si="15"/>
        <v>-0.48971902841406378</v>
      </c>
      <c r="Y18">
        <f t="shared" si="22"/>
        <v>21</v>
      </c>
      <c r="Z18">
        <v>0.13383879600000001</v>
      </c>
      <c r="AA18">
        <f t="shared" si="16"/>
        <v>-0.1573106846101707</v>
      </c>
      <c r="AB18">
        <f t="shared" si="17"/>
        <v>-9.7634425572592595E-2</v>
      </c>
      <c r="AD18">
        <f t="shared" si="23"/>
        <v>21</v>
      </c>
      <c r="AE18">
        <v>7.1355768E-2</v>
      </c>
      <c r="AF18">
        <f t="shared" si="18"/>
        <v>-0.3186393639643752</v>
      </c>
      <c r="AG18">
        <f t="shared" si="19"/>
        <v>-0.14278044455622063</v>
      </c>
    </row>
    <row r="19" spans="1:33" x14ac:dyDescent="0.25">
      <c r="A19">
        <v>0.238349478</v>
      </c>
      <c r="B19">
        <v>0.53637877199999995</v>
      </c>
      <c r="C19">
        <v>0.19936910999999999</v>
      </c>
      <c r="E19" t="s">
        <v>19</v>
      </c>
      <c r="F19">
        <f>AVEDEV(A2:A30)</f>
        <v>0.2840841993579073</v>
      </c>
      <c r="G19">
        <f t="shared" ref="G19:H19" si="37">AVEDEV(B2:B30)</f>
        <v>0.39423190645486111</v>
      </c>
      <c r="H19">
        <f t="shared" si="37"/>
        <v>0.19662372521428573</v>
      </c>
      <c r="T19">
        <f t="shared" si="21"/>
        <v>23</v>
      </c>
      <c r="U19">
        <v>3.7481214999999998E-2</v>
      </c>
      <c r="V19">
        <f t="shared" si="14"/>
        <v>-0.26228276539162171</v>
      </c>
      <c r="W19">
        <f t="shared" si="15"/>
        <v>-0.19723224504633724</v>
      </c>
      <c r="Y19">
        <f t="shared" si="22"/>
        <v>23</v>
      </c>
      <c r="Z19">
        <v>0.30993709800000002</v>
      </c>
      <c r="AA19">
        <f t="shared" si="16"/>
        <v>-5.2245180375940357E-2</v>
      </c>
      <c r="AB19">
        <f t="shared" si="17"/>
        <v>0.27908704885864244</v>
      </c>
      <c r="AD19">
        <f t="shared" si="23"/>
        <v>23</v>
      </c>
      <c r="AE19">
        <v>7.5315483000000003E-2</v>
      </c>
      <c r="AF19">
        <f t="shared" si="18"/>
        <v>-0.2257079538601594</v>
      </c>
      <c r="AG19">
        <f t="shared" si="19"/>
        <v>-0.12813303187299133</v>
      </c>
    </row>
    <row r="20" spans="1:33" x14ac:dyDescent="0.25">
      <c r="A20">
        <v>0.28840959399999999</v>
      </c>
      <c r="B20">
        <v>0.54063398699999998</v>
      </c>
      <c r="C20">
        <v>0.21462779300000001</v>
      </c>
      <c r="E20" t="s">
        <v>20</v>
      </c>
      <c r="F20">
        <f>[1]!MAD(A2:A30)</f>
        <v>0.30763791100000004</v>
      </c>
      <c r="G20">
        <f>[1]!MAD(B2:B30)</f>
        <v>0.33903866099999996</v>
      </c>
      <c r="H20">
        <f>[1]!MAD(C2:C30)</f>
        <v>0.11532928100000001</v>
      </c>
      <c r="J20" t="s">
        <v>24</v>
      </c>
      <c r="K20" t="s">
        <v>33</v>
      </c>
      <c r="L20" t="s">
        <v>33</v>
      </c>
      <c r="M20">
        <f>C2-K18</f>
        <v>0.209760854</v>
      </c>
      <c r="T20">
        <f t="shared" si="21"/>
        <v>25</v>
      </c>
      <c r="U20">
        <v>3.9459429999999997E-2</v>
      </c>
      <c r="V20">
        <f t="shared" si="14"/>
        <v>-0.17374106191177294</v>
      </c>
      <c r="W20">
        <f t="shared" si="15"/>
        <v>-0.19123195386654598</v>
      </c>
      <c r="Y20">
        <f t="shared" si="22"/>
        <v>25</v>
      </c>
      <c r="Z20">
        <v>0.34917059</v>
      </c>
      <c r="AA20">
        <f t="shared" si="16"/>
        <v>5.2245180375940489E-2</v>
      </c>
      <c r="AB20">
        <f t="shared" si="17"/>
        <v>0.36301800552014429</v>
      </c>
      <c r="AD20">
        <f t="shared" si="23"/>
        <v>25</v>
      </c>
      <c r="AE20">
        <v>7.7763176000000003E-2</v>
      </c>
      <c r="AF20">
        <f t="shared" si="18"/>
        <v>-0.13468979400891959</v>
      </c>
      <c r="AG20">
        <f t="shared" si="19"/>
        <v>-0.11907875157937131</v>
      </c>
    </row>
    <row r="21" spans="1:33" x14ac:dyDescent="0.25">
      <c r="A21">
        <v>0.30427406400000001</v>
      </c>
      <c r="B21">
        <v>0.63748099000000003</v>
      </c>
      <c r="C21">
        <v>0.22783720399999999</v>
      </c>
      <c r="E21" s="2" t="s">
        <v>21</v>
      </c>
      <c r="F21" s="2">
        <f>[1]!IQR(A2:A30,FALSE)</f>
        <v>0.62089243500000002</v>
      </c>
      <c r="G21" s="2">
        <f>[1]!IQR(B2:B30,FALSE)</f>
        <v>0.67878331074999998</v>
      </c>
      <c r="H21" s="2">
        <f>[1]!IQR(C2:C30,FALSE)</f>
        <v>0.20474105925</v>
      </c>
      <c r="M21">
        <f>C3-K18</f>
        <v>0.38038737800000005</v>
      </c>
      <c r="T21">
        <f t="shared" si="21"/>
        <v>27</v>
      </c>
      <c r="U21">
        <v>6.7292189000000002E-2</v>
      </c>
      <c r="V21">
        <f t="shared" si="14"/>
        <v>-8.6543367915016003E-2</v>
      </c>
      <c r="W21">
        <f t="shared" si="15"/>
        <v>-0.10681005921052708</v>
      </c>
      <c r="Y21">
        <f t="shared" si="22"/>
        <v>27</v>
      </c>
      <c r="Z21">
        <v>0.37176625699999999</v>
      </c>
      <c r="AA21">
        <f t="shared" si="16"/>
        <v>0.1573106846101707</v>
      </c>
      <c r="AB21">
        <f t="shared" si="17"/>
        <v>0.41135619442555005</v>
      </c>
      <c r="AD21">
        <f t="shared" si="23"/>
        <v>27</v>
      </c>
      <c r="AE21">
        <v>0.102043128</v>
      </c>
      <c r="AF21">
        <f t="shared" si="18"/>
        <v>-4.477617669551625E-2</v>
      </c>
      <c r="AG21">
        <f t="shared" si="19"/>
        <v>-2.9264591501436794E-2</v>
      </c>
    </row>
    <row r="22" spans="1:33" x14ac:dyDescent="0.25">
      <c r="A22">
        <v>0.384534561</v>
      </c>
      <c r="B22">
        <v>0.64572997899999995</v>
      </c>
      <c r="C22">
        <v>0.246975153</v>
      </c>
      <c r="T22">
        <f t="shared" si="21"/>
        <v>29</v>
      </c>
      <c r="U22">
        <v>0.14211458099999999</v>
      </c>
      <c r="V22">
        <f t="shared" si="14"/>
        <v>0</v>
      </c>
      <c r="W22">
        <f t="shared" si="15"/>
        <v>0.12014006439508985</v>
      </c>
      <c r="Y22">
        <f t="shared" si="22"/>
        <v>29</v>
      </c>
      <c r="Z22">
        <v>0.42684829800000001</v>
      </c>
      <c r="AA22">
        <f t="shared" si="16"/>
        <v>0.26414697682592353</v>
      </c>
      <c r="AB22">
        <f t="shared" si="17"/>
        <v>0.52919144589891032</v>
      </c>
      <c r="AD22">
        <f t="shared" si="23"/>
        <v>29</v>
      </c>
      <c r="AE22">
        <v>0.15245712</v>
      </c>
      <c r="AF22">
        <f t="shared" si="18"/>
        <v>4.4776176695516381E-2</v>
      </c>
      <c r="AG22">
        <f t="shared" si="19"/>
        <v>0.15722220005629411</v>
      </c>
    </row>
    <row r="23" spans="1:33" x14ac:dyDescent="0.25">
      <c r="A23">
        <v>0.41999847499999998</v>
      </c>
      <c r="B23">
        <v>0.74063883900000005</v>
      </c>
      <c r="C23">
        <v>0.247330151</v>
      </c>
      <c r="T23">
        <f t="shared" si="21"/>
        <v>31</v>
      </c>
      <c r="U23">
        <v>0.16565212000000001</v>
      </c>
      <c r="V23">
        <f t="shared" si="14"/>
        <v>8.6543367915015865E-2</v>
      </c>
      <c r="W23">
        <f t="shared" si="15"/>
        <v>0.19153376409693895</v>
      </c>
      <c r="Y23">
        <f t="shared" si="22"/>
        <v>31</v>
      </c>
      <c r="Z23">
        <v>0.42892646099999998</v>
      </c>
      <c r="AA23">
        <f t="shared" si="16"/>
        <v>0.37409541019772363</v>
      </c>
      <c r="AB23">
        <f t="shared" si="17"/>
        <v>0.53363719364648621</v>
      </c>
      <c r="AD23">
        <f t="shared" si="23"/>
        <v>31</v>
      </c>
      <c r="AE23">
        <v>0.18508122099999999</v>
      </c>
      <c r="AF23">
        <f t="shared" si="18"/>
        <v>0.13468979400891973</v>
      </c>
      <c r="AG23">
        <f t="shared" si="19"/>
        <v>0.27790226687078795</v>
      </c>
    </row>
    <row r="24" spans="1:33" x14ac:dyDescent="0.25">
      <c r="A24">
        <v>0.43239840499999999</v>
      </c>
      <c r="B24">
        <v>0.74544533700000004</v>
      </c>
      <c r="C24">
        <v>0.318579208</v>
      </c>
      <c r="T24">
        <f t="shared" si="21"/>
        <v>33</v>
      </c>
      <c r="U24">
        <v>0.203307713</v>
      </c>
      <c r="V24">
        <f t="shared" si="14"/>
        <v>0.17374106191177294</v>
      </c>
      <c r="W24">
        <f t="shared" si="15"/>
        <v>0.30575012710485777</v>
      </c>
      <c r="Y24">
        <f t="shared" si="22"/>
        <v>33</v>
      </c>
      <c r="Z24">
        <v>0.4616074</v>
      </c>
      <c r="AA24">
        <f t="shared" si="16"/>
        <v>0.48877641111466941</v>
      </c>
      <c r="AB24">
        <f t="shared" si="17"/>
        <v>0.60355048290623869</v>
      </c>
      <c r="AD24">
        <f t="shared" si="23"/>
        <v>33</v>
      </c>
      <c r="AE24">
        <v>0.18737250799999999</v>
      </c>
      <c r="AF24">
        <f t="shared" si="18"/>
        <v>0.2257079538601594</v>
      </c>
      <c r="AG24">
        <f t="shared" si="19"/>
        <v>0.2863779845082236</v>
      </c>
    </row>
    <row r="25" spans="1:33" x14ac:dyDescent="0.25">
      <c r="A25">
        <v>0.449752492</v>
      </c>
      <c r="B25">
        <v>0.86943246699999999</v>
      </c>
      <c r="C25">
        <v>0.31923431200000002</v>
      </c>
      <c r="T25">
        <f t="shared" si="21"/>
        <v>35</v>
      </c>
      <c r="U25">
        <v>0.238349478</v>
      </c>
      <c r="V25">
        <f t="shared" si="14"/>
        <v>0.26228276539162171</v>
      </c>
      <c r="W25">
        <f t="shared" si="15"/>
        <v>0.41203826739993127</v>
      </c>
      <c r="Y25">
        <f t="shared" si="22"/>
        <v>35</v>
      </c>
      <c r="Z25">
        <v>0.53637877199999995</v>
      </c>
      <c r="AA25">
        <f t="shared" si="16"/>
        <v>0.61029461018633246</v>
      </c>
      <c r="AB25">
        <f t="shared" si="17"/>
        <v>0.76350649148312055</v>
      </c>
      <c r="AD25">
        <f t="shared" si="23"/>
        <v>35</v>
      </c>
      <c r="AE25">
        <v>0.19936910999999999</v>
      </c>
      <c r="AF25">
        <f t="shared" si="18"/>
        <v>0.3186393639643752</v>
      </c>
      <c r="AG25">
        <f t="shared" si="19"/>
        <v>0.33075470866399087</v>
      </c>
    </row>
    <row r="26" spans="1:33" x14ac:dyDescent="0.25">
      <c r="A26">
        <v>0.48764790000000002</v>
      </c>
      <c r="C26">
        <v>0.40899210499999999</v>
      </c>
      <c r="T26">
        <f t="shared" si="21"/>
        <v>37</v>
      </c>
      <c r="U26">
        <v>0.28840959399999999</v>
      </c>
      <c r="V26">
        <f t="shared" si="14"/>
        <v>0.35293398612691662</v>
      </c>
      <c r="W26">
        <f t="shared" si="15"/>
        <v>0.56387983795425833</v>
      </c>
      <c r="Y26">
        <f t="shared" si="22"/>
        <v>37</v>
      </c>
      <c r="Z26">
        <v>0.54063398699999998</v>
      </c>
      <c r="AA26">
        <f t="shared" si="16"/>
        <v>0.74159404386151673</v>
      </c>
      <c r="AB26">
        <f t="shared" si="17"/>
        <v>0.77260953705832391</v>
      </c>
      <c r="AD26">
        <f t="shared" si="23"/>
        <v>37</v>
      </c>
      <c r="AE26">
        <v>0.21462779300000001</v>
      </c>
      <c r="AF26">
        <f t="shared" si="18"/>
        <v>0.41441332960007643</v>
      </c>
      <c r="AG26">
        <f t="shared" si="19"/>
        <v>0.38719822212482718</v>
      </c>
    </row>
    <row r="27" spans="1:33" x14ac:dyDescent="0.25">
      <c r="A27">
        <v>0.50878767999999996</v>
      </c>
      <c r="C27">
        <v>0.431494302</v>
      </c>
      <c r="T27">
        <f t="shared" si="21"/>
        <v>39</v>
      </c>
      <c r="U27">
        <v>0.30427406400000001</v>
      </c>
      <c r="V27">
        <f t="shared" si="14"/>
        <v>0.44658820450617887</v>
      </c>
      <c r="W27">
        <f t="shared" si="15"/>
        <v>0.61199970329400333</v>
      </c>
      <c r="Y27">
        <f t="shared" si="22"/>
        <v>39</v>
      </c>
      <c r="Z27">
        <v>0.63748099000000003</v>
      </c>
      <c r="AA27">
        <f t="shared" si="16"/>
        <v>0.88714655901887607</v>
      </c>
      <c r="AB27">
        <f t="shared" si="17"/>
        <v>0.97979123813120683</v>
      </c>
      <c r="AD27">
        <f t="shared" si="23"/>
        <v>39</v>
      </c>
      <c r="AE27">
        <v>0.22783720399999999</v>
      </c>
      <c r="AF27">
        <f t="shared" si="18"/>
        <v>0.51415610074453411</v>
      </c>
      <c r="AG27">
        <f t="shared" si="19"/>
        <v>0.43606125752494773</v>
      </c>
    </row>
    <row r="28" spans="1:33" x14ac:dyDescent="0.25">
      <c r="A28">
        <v>0.52577172999999999</v>
      </c>
      <c r="C28">
        <v>0.487728469</v>
      </c>
      <c r="T28">
        <f t="shared" si="21"/>
        <v>41</v>
      </c>
      <c r="U28">
        <v>0.384534561</v>
      </c>
      <c r="V28">
        <f t="shared" si="14"/>
        <v>0.54434091493561032</v>
      </c>
      <c r="W28">
        <f t="shared" si="15"/>
        <v>0.85544460298122849</v>
      </c>
      <c r="Y28">
        <f t="shared" si="22"/>
        <v>41</v>
      </c>
      <c r="Z28">
        <v>0.64572997899999995</v>
      </c>
      <c r="AA28">
        <f t="shared" si="16"/>
        <v>1.054472451770053</v>
      </c>
      <c r="AB28">
        <f t="shared" si="17"/>
        <v>0.9974380368984489</v>
      </c>
      <c r="AD28">
        <f t="shared" si="23"/>
        <v>41</v>
      </c>
      <c r="AE28">
        <v>0.246975153</v>
      </c>
      <c r="AF28">
        <f t="shared" si="18"/>
        <v>0.61930676950877606</v>
      </c>
      <c r="AG28">
        <f t="shared" si="19"/>
        <v>0.50685459414477918</v>
      </c>
    </row>
    <row r="29" spans="1:33" x14ac:dyDescent="0.25">
      <c r="A29">
        <v>0.52773720800000001</v>
      </c>
      <c r="C29">
        <v>0.665014883</v>
      </c>
      <c r="T29">
        <f t="shared" si="21"/>
        <v>43</v>
      </c>
      <c r="U29">
        <v>0.41999847499999998</v>
      </c>
      <c r="V29">
        <f t="shared" si="14"/>
        <v>0.64760358292497799</v>
      </c>
      <c r="W29">
        <f t="shared" si="15"/>
        <v>0.96301319910201244</v>
      </c>
      <c r="Y29">
        <f t="shared" si="22"/>
        <v>43</v>
      </c>
      <c r="Z29">
        <v>0.74063883900000005</v>
      </c>
      <c r="AA29">
        <f t="shared" si="16"/>
        <v>1.2581615610630965</v>
      </c>
      <c r="AB29">
        <f t="shared" si="17"/>
        <v>1.2004735305387435</v>
      </c>
      <c r="AD29">
        <f t="shared" si="23"/>
        <v>43</v>
      </c>
      <c r="AE29">
        <v>0.247330151</v>
      </c>
      <c r="AF29">
        <f t="shared" si="18"/>
        <v>0.73180808385961771</v>
      </c>
      <c r="AG29">
        <f t="shared" si="19"/>
        <v>0.50816777001923497</v>
      </c>
    </row>
    <row r="30" spans="1:33" x14ac:dyDescent="0.25">
      <c r="A30">
        <v>0.57807524399999999</v>
      </c>
      <c r="T30">
        <f t="shared" si="21"/>
        <v>45</v>
      </c>
      <c r="U30">
        <v>0.43239840499999999</v>
      </c>
      <c r="V30">
        <f t="shared" si="14"/>
        <v>0.75829255699115117</v>
      </c>
      <c r="W30">
        <f t="shared" si="15"/>
        <v>1.0006244752317703</v>
      </c>
      <c r="Y30">
        <f t="shared" si="22"/>
        <v>45</v>
      </c>
      <c r="Z30">
        <v>0.74544533700000004</v>
      </c>
      <c r="AA30">
        <f t="shared" si="16"/>
        <v>1.5341205443525465</v>
      </c>
      <c r="AB30">
        <f t="shared" si="17"/>
        <v>1.2107559182326963</v>
      </c>
      <c r="AD30">
        <f t="shared" si="23"/>
        <v>45</v>
      </c>
      <c r="AE30">
        <v>0.318579208</v>
      </c>
      <c r="AF30">
        <f t="shared" si="18"/>
        <v>0.85444739869598973</v>
      </c>
      <c r="AG30">
        <f t="shared" si="19"/>
        <v>0.77172571324745398</v>
      </c>
    </row>
    <row r="31" spans="1:33" x14ac:dyDescent="0.25">
      <c r="T31">
        <f t="shared" si="21"/>
        <v>47</v>
      </c>
      <c r="U31">
        <v>0.449752492</v>
      </c>
      <c r="V31">
        <f t="shared" si="14"/>
        <v>0.87916771844456865</v>
      </c>
      <c r="W31">
        <f t="shared" si="15"/>
        <v>1.0532626238452583</v>
      </c>
      <c r="Y31">
        <f t="shared" si="22"/>
        <v>47</v>
      </c>
      <c r="Z31">
        <v>0.86943246699999999</v>
      </c>
      <c r="AA31">
        <f t="shared" si="16"/>
        <v>2.0368341317013874</v>
      </c>
      <c r="AB31">
        <f t="shared" si="17"/>
        <v>1.4759976263787362</v>
      </c>
      <c r="AD31">
        <f t="shared" si="23"/>
        <v>47</v>
      </c>
      <c r="AE31">
        <v>0.31923431200000002</v>
      </c>
      <c r="AF31">
        <f t="shared" si="18"/>
        <v>0.99152647467733057</v>
      </c>
      <c r="AG31">
        <f t="shared" si="19"/>
        <v>0.77414901357044053</v>
      </c>
    </row>
    <row r="32" spans="1:33" x14ac:dyDescent="0.25">
      <c r="T32">
        <f t="shared" si="21"/>
        <v>49</v>
      </c>
      <c r="U32">
        <v>0.48764790000000002</v>
      </c>
      <c r="V32">
        <f t="shared" si="14"/>
        <v>1.014498745784099</v>
      </c>
      <c r="W32">
        <f t="shared" si="15"/>
        <v>1.1682063900066675</v>
      </c>
      <c r="AD32">
        <f t="shared" si="23"/>
        <v>49</v>
      </c>
      <c r="AE32">
        <v>0.40899210499999999</v>
      </c>
      <c r="AF32">
        <f t="shared" si="18"/>
        <v>1.1503493803760083</v>
      </c>
      <c r="AG32">
        <f t="shared" si="19"/>
        <v>1.1061727666958221</v>
      </c>
    </row>
    <row r="33" spans="20:33" x14ac:dyDescent="0.25">
      <c r="T33">
        <f t="shared" si="21"/>
        <v>51</v>
      </c>
      <c r="U33">
        <v>0.50878767999999996</v>
      </c>
      <c r="V33">
        <f t="shared" si="14"/>
        <v>1.1715461713027622</v>
      </c>
      <c r="W33">
        <f t="shared" si="15"/>
        <v>1.2323272441487743</v>
      </c>
      <c r="AD33">
        <f t="shared" si="23"/>
        <v>51</v>
      </c>
      <c r="AE33">
        <v>0.431494302</v>
      </c>
      <c r="AF33">
        <f t="shared" si="18"/>
        <v>1.3451666341766386</v>
      </c>
      <c r="AG33">
        <f t="shared" si="19"/>
        <v>1.1894108193683817</v>
      </c>
    </row>
    <row r="34" spans="20:33" x14ac:dyDescent="0.25">
      <c r="T34">
        <f t="shared" si="21"/>
        <v>53</v>
      </c>
      <c r="U34">
        <v>0.52577172999999999</v>
      </c>
      <c r="V34">
        <f t="shared" si="14"/>
        <v>1.3644887481703283</v>
      </c>
      <c r="W34">
        <f t="shared" si="15"/>
        <v>1.2838430022499585</v>
      </c>
      <c r="AD34">
        <f t="shared" si="23"/>
        <v>53</v>
      </c>
      <c r="AE34">
        <v>0.487728469</v>
      </c>
      <c r="AF34">
        <f t="shared" si="18"/>
        <v>1.6111691623526765</v>
      </c>
      <c r="AG34">
        <f t="shared" si="19"/>
        <v>1.3974270657261709</v>
      </c>
    </row>
    <row r="35" spans="20:33" x14ac:dyDescent="0.25">
      <c r="T35">
        <f t="shared" si="21"/>
        <v>55</v>
      </c>
      <c r="U35">
        <v>0.52773720800000001</v>
      </c>
      <c r="V35">
        <f t="shared" si="14"/>
        <v>1.6283614067169063</v>
      </c>
      <c r="W35">
        <f t="shared" si="15"/>
        <v>1.2898046597581028</v>
      </c>
      <c r="AD35">
        <f t="shared" si="23"/>
        <v>55</v>
      </c>
      <c r="AE35">
        <v>0.665014883</v>
      </c>
      <c r="AF35">
        <f t="shared" si="18"/>
        <v>2.100165492844468</v>
      </c>
      <c r="AG35">
        <f t="shared" si="19"/>
        <v>2.0532286244211377</v>
      </c>
    </row>
    <row r="36" spans="20:33" x14ac:dyDescent="0.25">
      <c r="T36">
        <f t="shared" si="21"/>
        <v>57</v>
      </c>
      <c r="U36">
        <v>0.57807524399999999</v>
      </c>
      <c r="V36">
        <f t="shared" si="14"/>
        <v>2.1143807715275598</v>
      </c>
      <c r="W36">
        <f t="shared" si="15"/>
        <v>1.4424892129632982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96B5-ACF2-4641-9078-39F65003CEC4}">
  <dimension ref="A1:K30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s="1" t="s">
        <v>1</v>
      </c>
      <c r="B1" s="1" t="s">
        <v>2</v>
      </c>
      <c r="C1" s="1" t="s">
        <v>0</v>
      </c>
      <c r="E1" t="s">
        <v>49</v>
      </c>
    </row>
    <row r="2" spans="1:11" x14ac:dyDescent="0.25">
      <c r="A2">
        <v>-0.45040910200000001</v>
      </c>
      <c r="B2">
        <v>-0.58521793600000005</v>
      </c>
      <c r="C2">
        <v>-0.79497879000000005</v>
      </c>
    </row>
    <row r="3" spans="1:11" ht="15.75" thickBot="1" x14ac:dyDescent="0.3">
      <c r="A3">
        <v>-0.44793922200000003</v>
      </c>
      <c r="B3">
        <v>-0.41459141199999999</v>
      </c>
      <c r="C3">
        <v>-0.70157669600000006</v>
      </c>
      <c r="E3" t="s">
        <v>50</v>
      </c>
    </row>
    <row r="4" spans="1:11" x14ac:dyDescent="0.25">
      <c r="A4">
        <v>-0.409335638</v>
      </c>
      <c r="B4">
        <v>-0.26083999000000002</v>
      </c>
      <c r="C4">
        <v>-0.43464178799999997</v>
      </c>
      <c r="E4" s="21" t="s">
        <v>51</v>
      </c>
      <c r="F4" s="21" t="s">
        <v>16</v>
      </c>
      <c r="G4" s="21" t="s">
        <v>15</v>
      </c>
      <c r="H4" s="21" t="s">
        <v>52</v>
      </c>
      <c r="I4" s="21" t="s">
        <v>53</v>
      </c>
    </row>
    <row r="5" spans="1:11" x14ac:dyDescent="0.25">
      <c r="A5">
        <v>-0.33336427000000002</v>
      </c>
      <c r="B5">
        <v>-0.25501005300000001</v>
      </c>
      <c r="C5">
        <v>-0.32837969299999997</v>
      </c>
      <c r="E5" s="19" t="s">
        <v>1</v>
      </c>
      <c r="F5" s="19">
        <v>29</v>
      </c>
      <c r="G5" s="19">
        <v>2.9726746849999994</v>
      </c>
      <c r="H5" s="19">
        <v>0.10250602362068964</v>
      </c>
      <c r="I5" s="19">
        <v>0.10869318849694708</v>
      </c>
    </row>
    <row r="6" spans="1:11" x14ac:dyDescent="0.25">
      <c r="A6">
        <v>-0.25169411800000002</v>
      </c>
      <c r="B6">
        <v>-0.18423590000000001</v>
      </c>
      <c r="C6">
        <v>-0.26893586000000003</v>
      </c>
      <c r="E6" s="19" t="s">
        <v>0</v>
      </c>
      <c r="F6" s="19">
        <v>24</v>
      </c>
      <c r="G6" s="19">
        <v>4.3074712569999996</v>
      </c>
      <c r="H6" s="19">
        <v>0.17947796904166666</v>
      </c>
      <c r="I6" s="19">
        <v>0.2185091272142248</v>
      </c>
    </row>
    <row r="7" spans="1:11" ht="15.75" thickBot="1" x14ac:dyDescent="0.3">
      <c r="A7">
        <v>-0.22220648000000001</v>
      </c>
      <c r="B7">
        <v>-4.1490039999999999E-2</v>
      </c>
      <c r="C7">
        <v>-0.26591128000000003</v>
      </c>
      <c r="E7" s="20" t="s">
        <v>2</v>
      </c>
      <c r="F7" s="20">
        <v>28</v>
      </c>
      <c r="G7" s="20">
        <v>3.0787227720000003</v>
      </c>
      <c r="H7" s="20">
        <v>0.10995438471428573</v>
      </c>
      <c r="I7" s="20">
        <v>7.3081259252767636E-2</v>
      </c>
    </row>
    <row r="8" spans="1:11" x14ac:dyDescent="0.25">
      <c r="A8">
        <v>-0.21425688200000001</v>
      </c>
      <c r="B8">
        <v>1.6316590999999998E-2</v>
      </c>
      <c r="C8">
        <v>-9.9817219999999998E-2</v>
      </c>
    </row>
    <row r="9" spans="1:11" x14ac:dyDescent="0.25">
      <c r="A9">
        <v>-0.20089396000000001</v>
      </c>
      <c r="B9">
        <v>5.0991594000000001E-2</v>
      </c>
      <c r="C9">
        <v>-3.8058000000000002E-2</v>
      </c>
    </row>
    <row r="10" spans="1:11" ht="15.75" thickBot="1" x14ac:dyDescent="0.3">
      <c r="A10">
        <v>-0.17664331899999999</v>
      </c>
      <c r="B10">
        <v>6.3338881999999999E-2</v>
      </c>
      <c r="C10">
        <v>-3.2347343000000001E-2</v>
      </c>
      <c r="E10" t="s">
        <v>54</v>
      </c>
    </row>
    <row r="11" spans="1:11" x14ac:dyDescent="0.25">
      <c r="A11">
        <v>-6.2678674000000004E-2</v>
      </c>
      <c r="B11">
        <v>7.0889941999999997E-2</v>
      </c>
      <c r="C11">
        <v>7.4282656000000002E-2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</row>
    <row r="12" spans="1:11" x14ac:dyDescent="0.25">
      <c r="A12">
        <v>-5.8947728999999997E-2</v>
      </c>
      <c r="B12">
        <v>7.1355768E-2</v>
      </c>
      <c r="C12">
        <v>0.13383879600000001</v>
      </c>
      <c r="E12" s="19" t="s">
        <v>62</v>
      </c>
      <c r="F12" s="19">
        <v>9.1564902318609143E-2</v>
      </c>
      <c r="G12" s="19">
        <v>2</v>
      </c>
      <c r="H12" s="19">
        <v>4.5782451159304571E-2</v>
      </c>
      <c r="I12" s="19">
        <v>0.35559846800256989</v>
      </c>
      <c r="J12" s="22">
        <v>0.70188402288843288</v>
      </c>
      <c r="K12" s="19">
        <v>3.1137922602848067</v>
      </c>
    </row>
    <row r="13" spans="1:11" x14ac:dyDescent="0.25">
      <c r="A13">
        <v>3.7481214999999998E-2</v>
      </c>
      <c r="B13">
        <v>7.5315483000000003E-2</v>
      </c>
      <c r="C13">
        <v>0.30993709800000002</v>
      </c>
      <c r="E13" s="19" t="s">
        <v>63</v>
      </c>
      <c r="F13" s="19">
        <v>10.042313203666415</v>
      </c>
      <c r="G13" s="19">
        <v>78</v>
      </c>
      <c r="H13" s="19">
        <v>0.12874760517521044</v>
      </c>
      <c r="I13" s="19"/>
      <c r="J13" s="19"/>
      <c r="K13" s="19"/>
    </row>
    <row r="14" spans="1:11" x14ac:dyDescent="0.25">
      <c r="A14">
        <v>3.9459429999999997E-2</v>
      </c>
      <c r="B14">
        <v>7.7763176000000003E-2</v>
      </c>
      <c r="C14">
        <v>0.34917059</v>
      </c>
      <c r="E14" s="19"/>
      <c r="F14" s="19"/>
      <c r="G14" s="19"/>
      <c r="H14" s="19"/>
      <c r="I14" s="19"/>
      <c r="J14" s="19"/>
      <c r="K14" s="19"/>
    </row>
    <row r="15" spans="1:11" ht="15.75" thickBot="1" x14ac:dyDescent="0.3">
      <c r="A15">
        <v>6.7292189000000002E-2</v>
      </c>
      <c r="B15">
        <v>0.102043128</v>
      </c>
      <c r="C15">
        <v>0.37176625699999999</v>
      </c>
      <c r="E15" s="20" t="s">
        <v>64</v>
      </c>
      <c r="F15" s="20">
        <v>10.133878105985024</v>
      </c>
      <c r="G15" s="20">
        <v>80</v>
      </c>
      <c r="H15" s="20"/>
      <c r="I15" s="20"/>
      <c r="J15" s="20"/>
      <c r="K15" s="20"/>
    </row>
    <row r="16" spans="1:11" x14ac:dyDescent="0.25">
      <c r="A16">
        <v>0.14211458099999999</v>
      </c>
      <c r="B16">
        <v>0.15245712</v>
      </c>
      <c r="C16">
        <v>0.42684829800000001</v>
      </c>
    </row>
    <row r="17" spans="1:3" x14ac:dyDescent="0.25">
      <c r="A17">
        <v>0.16565212000000001</v>
      </c>
      <c r="B17">
        <v>0.18508122099999999</v>
      </c>
      <c r="C17">
        <v>0.42892646099999998</v>
      </c>
    </row>
    <row r="18" spans="1:3" x14ac:dyDescent="0.25">
      <c r="A18">
        <v>0.203307713</v>
      </c>
      <c r="B18">
        <v>0.18737250799999999</v>
      </c>
      <c r="C18">
        <v>0.4616074</v>
      </c>
    </row>
    <row r="19" spans="1:3" x14ac:dyDescent="0.25">
      <c r="A19">
        <v>0.238349478</v>
      </c>
      <c r="B19">
        <v>0.19936910999999999</v>
      </c>
      <c r="C19">
        <v>0.53637877199999995</v>
      </c>
    </row>
    <row r="20" spans="1:3" x14ac:dyDescent="0.25">
      <c r="A20">
        <v>0.28840959399999999</v>
      </c>
      <c r="B20">
        <v>0.21462779300000001</v>
      </c>
      <c r="C20">
        <v>0.54063398699999998</v>
      </c>
    </row>
    <row r="21" spans="1:3" x14ac:dyDescent="0.25">
      <c r="A21">
        <v>0.30427406400000001</v>
      </c>
      <c r="B21">
        <v>0.22783720399999999</v>
      </c>
      <c r="C21">
        <v>0.63748099000000003</v>
      </c>
    </row>
    <row r="22" spans="1:3" x14ac:dyDescent="0.25">
      <c r="A22">
        <v>0.384534561</v>
      </c>
      <c r="B22">
        <v>0.246975153</v>
      </c>
      <c r="C22">
        <v>0.64572997899999995</v>
      </c>
    </row>
    <row r="23" spans="1:3" x14ac:dyDescent="0.25">
      <c r="A23">
        <v>0.41999847499999998</v>
      </c>
      <c r="B23">
        <v>0.247330151</v>
      </c>
      <c r="C23">
        <v>0.74063883900000005</v>
      </c>
    </row>
    <row r="24" spans="1:3" x14ac:dyDescent="0.25">
      <c r="A24">
        <v>0.43239840499999999</v>
      </c>
      <c r="B24">
        <v>0.318579208</v>
      </c>
      <c r="C24">
        <v>0.74544533700000004</v>
      </c>
    </row>
    <row r="25" spans="1:3" x14ac:dyDescent="0.25">
      <c r="A25">
        <v>0.449752492</v>
      </c>
      <c r="B25">
        <v>0.31923431200000002</v>
      </c>
      <c r="C25">
        <v>0.86943246699999999</v>
      </c>
    </row>
    <row r="26" spans="1:3" x14ac:dyDescent="0.25">
      <c r="A26">
        <v>0.48764790000000002</v>
      </c>
      <c r="B26">
        <v>0.40899210499999999</v>
      </c>
    </row>
    <row r="27" spans="1:3" x14ac:dyDescent="0.25">
      <c r="A27">
        <v>0.50878767999999996</v>
      </c>
      <c r="B27">
        <v>0.431494302</v>
      </c>
    </row>
    <row r="28" spans="1:3" x14ac:dyDescent="0.25">
      <c r="A28">
        <v>0.52577172999999999</v>
      </c>
      <c r="B28">
        <v>0.487728469</v>
      </c>
    </row>
    <row r="29" spans="1:3" x14ac:dyDescent="0.25">
      <c r="A29">
        <v>0.52773720800000001</v>
      </c>
      <c r="B29">
        <v>0.665014883</v>
      </c>
    </row>
    <row r="30" spans="1:3" x14ac:dyDescent="0.25">
      <c r="A30">
        <v>0.57807524399999999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9C9-F643-46A9-9661-9E6EBF77C3DD}">
  <dimension ref="A1:AG35"/>
  <sheetViews>
    <sheetView workbookViewId="0">
      <selection activeCell="C29" sqref="A1:C29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33" x14ac:dyDescent="0.25">
      <c r="A1" s="1" t="s">
        <v>1</v>
      </c>
      <c r="B1" s="1" t="s">
        <v>0</v>
      </c>
      <c r="C1" s="1" t="s">
        <v>2</v>
      </c>
      <c r="D1" s="1"/>
      <c r="E1" t="s">
        <v>3</v>
      </c>
      <c r="J1" t="s">
        <v>22</v>
      </c>
      <c r="K1" s="4">
        <v>2.2000000000000002</v>
      </c>
      <c r="O1" t="s">
        <v>34</v>
      </c>
      <c r="T1" t="s">
        <v>41</v>
      </c>
      <c r="Y1" t="s">
        <v>47</v>
      </c>
      <c r="AD1" t="s">
        <v>48</v>
      </c>
    </row>
    <row r="2" spans="1:33" x14ac:dyDescent="0.25">
      <c r="A2">
        <v>-0.60563093400000001</v>
      </c>
      <c r="B2">
        <v>-0.66467883999999999</v>
      </c>
      <c r="C2">
        <v>-0.56735643999999996</v>
      </c>
    </row>
    <row r="3" spans="1:33" x14ac:dyDescent="0.25">
      <c r="A3">
        <v>-0.58184010799999997</v>
      </c>
      <c r="B3">
        <v>-0.58554461999999996</v>
      </c>
      <c r="C3">
        <v>-0.499271996</v>
      </c>
      <c r="E3" s="3"/>
      <c r="F3" s="3" t="str">
        <f>A1</f>
        <v>NASDAQ</v>
      </c>
      <c r="G3" s="3" t="str">
        <f t="shared" ref="G3:H3" si="0">B1</f>
        <v>HKEX</v>
      </c>
      <c r="H3" s="3" t="str">
        <f t="shared" si="0"/>
        <v>SSE</v>
      </c>
      <c r="K3" s="5" t="str">
        <f>A1</f>
        <v>NASDAQ</v>
      </c>
      <c r="L3" s="5" t="str">
        <f t="shared" ref="L3:M3" si="1">B1</f>
        <v>HKEX</v>
      </c>
      <c r="M3" s="5" t="str">
        <f t="shared" si="1"/>
        <v>SSE</v>
      </c>
      <c r="O3" s="3"/>
      <c r="P3" s="3" t="str">
        <f>A1</f>
        <v>NASDAQ</v>
      </c>
      <c r="Q3" s="3" t="str">
        <f t="shared" ref="Q3:R3" si="2">B1</f>
        <v>HKEX</v>
      </c>
      <c r="R3" s="3" t="str">
        <f t="shared" si="2"/>
        <v>SSE</v>
      </c>
      <c r="T3" t="s">
        <v>16</v>
      </c>
      <c r="U3">
        <f>COUNT(A2:A29)</f>
        <v>14</v>
      </c>
      <c r="V3">
        <f>2*U3</f>
        <v>28</v>
      </c>
      <c r="Y3" t="s">
        <v>16</v>
      </c>
      <c r="Z3">
        <f>COUNT(B2:B29)</f>
        <v>24</v>
      </c>
      <c r="AA3">
        <f>2*Z3</f>
        <v>48</v>
      </c>
      <c r="AD3" t="s">
        <v>16</v>
      </c>
      <c r="AE3">
        <f>COUNT(C2:C29)</f>
        <v>28</v>
      </c>
      <c r="AF3">
        <f>2*AE3</f>
        <v>56</v>
      </c>
    </row>
    <row r="4" spans="1:33" x14ac:dyDescent="0.25">
      <c r="A4">
        <v>-0.47331870300000001</v>
      </c>
      <c r="B4">
        <v>-0.55775306999999996</v>
      </c>
      <c r="C4">
        <v>-0.37745369000000001</v>
      </c>
      <c r="E4" s="18" t="s">
        <v>4</v>
      </c>
      <c r="F4" s="18">
        <f>AVERAGE(A2:A29)</f>
        <v>0.16624508864285717</v>
      </c>
      <c r="G4" s="18">
        <f t="shared" ref="G4:H4" si="3">AVERAGE(B2:B29)</f>
        <v>0.29539863983333342</v>
      </c>
      <c r="H4" s="18">
        <f t="shared" si="3"/>
        <v>0.17515092867857146</v>
      </c>
      <c r="J4" t="s">
        <v>25</v>
      </c>
      <c r="K4" s="6">
        <f>K11-$K18</f>
        <v>5.9047905999999983E-2</v>
      </c>
      <c r="L4" s="7">
        <f t="shared" ref="L4:M4" si="4">L11-$K18</f>
        <v>0</v>
      </c>
      <c r="M4" s="8">
        <f t="shared" si="4"/>
        <v>9.7322400000000031E-2</v>
      </c>
      <c r="O4" t="s">
        <v>35</v>
      </c>
      <c r="P4">
        <f>[1]!SHAPIRO(A2:A29)</f>
        <v>0.88582973392799891</v>
      </c>
      <c r="Q4">
        <f>[1]!SHAPIRO(B2:B29)</f>
        <v>0.89249924191409769</v>
      </c>
      <c r="R4">
        <f>[1]!SHAPIRO(C2:C29)</f>
        <v>0.96986821382403676</v>
      </c>
      <c r="T4" t="s">
        <v>4</v>
      </c>
      <c r="U4">
        <f>AVERAGE(A2:A29)</f>
        <v>0.16624508864285717</v>
      </c>
      <c r="Y4" t="s">
        <v>4</v>
      </c>
      <c r="Z4">
        <f>AVERAGE(B2:B29)</f>
        <v>0.29539863983333342</v>
      </c>
      <c r="AD4" t="s">
        <v>4</v>
      </c>
      <c r="AE4">
        <f>AVERAGE(C2:C29)</f>
        <v>0.17515092867857146</v>
      </c>
    </row>
    <row r="5" spans="1:33" x14ac:dyDescent="0.25">
      <c r="A5">
        <v>-8.1111207000000005E-2</v>
      </c>
      <c r="B5">
        <v>-0.36403764999999999</v>
      </c>
      <c r="C5">
        <v>-0.31204731000000002</v>
      </c>
      <c r="E5" t="s">
        <v>5</v>
      </c>
      <c r="F5">
        <f>_xlfn.STDEV.S(A2:A29)/SQRT(COUNT(A2:A29))</f>
        <v>0.11866738117989786</v>
      </c>
      <c r="G5">
        <f t="shared" ref="G5:H5" si="5">_xlfn.STDEV.S(B2:B29)/SQRT(COUNT(B2:B29))</f>
        <v>0.10947962723076535</v>
      </c>
      <c r="H5">
        <f t="shared" si="5"/>
        <v>7.4825418417925102E-2</v>
      </c>
      <c r="J5" t="s">
        <v>29</v>
      </c>
      <c r="K5" s="9">
        <f>MAX(K12-K11,0)</f>
        <v>0.55426525299999996</v>
      </c>
      <c r="L5" s="10">
        <f t="shared" ref="L5:M5" si="6">MAX(L12-L11,0)</f>
        <v>0.45147380749999999</v>
      </c>
      <c r="M5" s="11">
        <f t="shared" si="6"/>
        <v>0.45191057499999998</v>
      </c>
      <c r="O5" t="s">
        <v>36</v>
      </c>
      <c r="P5">
        <f>[1]!SWTEST(A2:A29)</f>
        <v>7.0409236103067263E-2</v>
      </c>
      <c r="Q5">
        <f>[1]!SWTEST(B2:B29)</f>
        <v>1.4975829381132177E-2</v>
      </c>
      <c r="R5">
        <f>[1]!SWTEST(C2:C29)</f>
        <v>0.57705568788112549</v>
      </c>
      <c r="T5" t="s">
        <v>42</v>
      </c>
      <c r="U5">
        <f>_xlfn.STDEV.S(A2:A29)</f>
        <v>0.44401268336088384</v>
      </c>
      <c r="Y5" t="s">
        <v>42</v>
      </c>
      <c r="Z5">
        <f>_xlfn.STDEV.S(B2:B29)</f>
        <v>0.53633844789097118</v>
      </c>
      <c r="AD5" t="s">
        <v>42</v>
      </c>
      <c r="AE5">
        <f>_xlfn.STDEV.S(C2:C29)</f>
        <v>0.39593889776036384</v>
      </c>
    </row>
    <row r="6" spans="1:33" x14ac:dyDescent="0.25">
      <c r="A6">
        <v>3.7870897000000001E-2</v>
      </c>
      <c r="B6">
        <v>-0.31724840999999998</v>
      </c>
      <c r="C6">
        <v>-0.30076176999999998</v>
      </c>
      <c r="E6" s="18" t="s">
        <v>6</v>
      </c>
      <c r="F6" s="18">
        <f>MEDIAN(A2:A29)</f>
        <v>0.3205444315</v>
      </c>
      <c r="G6" s="18">
        <f t="shared" ref="G6:H6" si="7">MEDIAN(B2:B29)</f>
        <v>0.53064450199999991</v>
      </c>
      <c r="H6" s="18">
        <f t="shared" si="7"/>
        <v>0.20845985550000001</v>
      </c>
      <c r="J6" t="s">
        <v>30</v>
      </c>
      <c r="K6" s="9">
        <f t="shared" ref="K6:M8" si="8">MAX(K13-K12,0)</f>
        <v>0.3719101125</v>
      </c>
      <c r="L6" s="10">
        <f t="shared" si="8"/>
        <v>0.74384953449999991</v>
      </c>
      <c r="M6" s="11">
        <f t="shared" si="8"/>
        <v>0.32390572049999999</v>
      </c>
      <c r="O6" t="s">
        <v>37</v>
      </c>
      <c r="P6">
        <v>0.05</v>
      </c>
      <c r="Q6">
        <v>0.05</v>
      </c>
      <c r="R6">
        <v>0.05</v>
      </c>
    </row>
    <row r="7" spans="1:33" x14ac:dyDescent="0.25">
      <c r="A7">
        <v>0.23684665199999999</v>
      </c>
      <c r="B7">
        <v>-0.23204327</v>
      </c>
      <c r="C7">
        <v>-0.17080342000000001</v>
      </c>
      <c r="E7" t="s">
        <v>7</v>
      </c>
      <c r="F7" t="e">
        <f>MODE(A2:A29)</f>
        <v>#N/A</v>
      </c>
      <c r="G7" t="e">
        <f t="shared" ref="G7:H7" si="9">MODE(B2:B29)</f>
        <v>#N/A</v>
      </c>
      <c r="H7" t="e">
        <f t="shared" si="9"/>
        <v>#N/A</v>
      </c>
      <c r="J7" t="s">
        <v>31</v>
      </c>
      <c r="K7" s="9">
        <f t="shared" si="8"/>
        <v>0.16438478849999999</v>
      </c>
      <c r="L7" s="10">
        <f t="shared" si="8"/>
        <v>0.20119744875000012</v>
      </c>
      <c r="M7" s="11">
        <f t="shared" si="8"/>
        <v>0.33483982299999993</v>
      </c>
      <c r="O7" s="17" t="s">
        <v>38</v>
      </c>
      <c r="P7" s="16" t="str">
        <f>IF(P5&lt;P6,"no","yes")</f>
        <v>yes</v>
      </c>
      <c r="Q7" s="16" t="str">
        <f t="shared" ref="Q7:R7" si="10">IF(Q5&lt;Q6,"no","yes")</f>
        <v>no</v>
      </c>
      <c r="R7" s="16" t="str">
        <f t="shared" si="10"/>
        <v>yes</v>
      </c>
      <c r="T7" t="s">
        <v>43</v>
      </c>
      <c r="U7" t="s">
        <v>44</v>
      </c>
      <c r="V7" t="s">
        <v>45</v>
      </c>
      <c r="W7" t="s">
        <v>46</v>
      </c>
      <c r="Y7" t="s">
        <v>43</v>
      </c>
      <c r="Z7" t="s">
        <v>44</v>
      </c>
      <c r="AA7" t="s">
        <v>45</v>
      </c>
      <c r="AB7" t="s">
        <v>46</v>
      </c>
      <c r="AD7" t="s">
        <v>43</v>
      </c>
      <c r="AE7" t="s">
        <v>44</v>
      </c>
      <c r="AF7" t="s">
        <v>45</v>
      </c>
      <c r="AG7" t="s">
        <v>46</v>
      </c>
    </row>
    <row r="8" spans="1:33" x14ac:dyDescent="0.25">
      <c r="A8">
        <v>0.31871441</v>
      </c>
      <c r="B8">
        <v>-0.20692562</v>
      </c>
      <c r="C8">
        <v>-0.15101634</v>
      </c>
      <c r="E8" t="s">
        <v>8</v>
      </c>
      <c r="F8">
        <f>_xlfn.STDEV.S(A2:A29)</f>
        <v>0.44401268336088384</v>
      </c>
      <c r="G8">
        <f t="shared" ref="G8:H8" si="11">_xlfn.STDEV.S(B2:B29)</f>
        <v>0.53633844789097118</v>
      </c>
      <c r="H8">
        <f t="shared" si="11"/>
        <v>0.39593889776036384</v>
      </c>
      <c r="J8" t="s">
        <v>32</v>
      </c>
      <c r="K8" s="9">
        <f t="shared" si="8"/>
        <v>0.25332866900000001</v>
      </c>
      <c r="L8" s="10">
        <f t="shared" si="8"/>
        <v>0.22326576425</v>
      </c>
      <c r="M8" s="11">
        <f t="shared" si="8"/>
        <v>0.31000702450000006</v>
      </c>
      <c r="T8">
        <v>1</v>
      </c>
      <c r="U8">
        <f t="array" ref="U8:U21">[1]!QSORT(A2:A29)</f>
        <v>-0.60563093400000001</v>
      </c>
      <c r="V8">
        <f>_xlfn.NORM.S.INV(T8/V$3)</f>
        <v>-1.8027430907391901</v>
      </c>
      <c r="W8">
        <f>STANDARDIZE(U8,U$4,U$5)</f>
        <v>-1.7384098508183676</v>
      </c>
      <c r="Y8">
        <v>1</v>
      </c>
      <c r="Z8">
        <f t="array" ref="Z8:Z31">[1]!QSORT(B2:B29)</f>
        <v>-0.66467883999999999</v>
      </c>
      <c r="AA8">
        <f>_xlfn.NORM.S.INV(Y8/AA$3)</f>
        <v>-2.0368341317013887</v>
      </c>
      <c r="AB8">
        <f>STANDARDIZE(Z8,Z$4,Z$5)</f>
        <v>-1.7900590263640792</v>
      </c>
      <c r="AD8">
        <v>1</v>
      </c>
      <c r="AE8">
        <f t="array" ref="AE8:AE35">[1]!QSORT(C2:C29)</f>
        <v>-0.56735643999999996</v>
      </c>
      <c r="AF8">
        <f>_xlfn.NORM.S.INV(AD8/AF$3)</f>
        <v>-2.1001654928444697</v>
      </c>
      <c r="AG8">
        <f>STANDARDIZE(AE8,AE$4,AE$5)</f>
        <v>-1.8753079651395177</v>
      </c>
    </row>
    <row r="9" spans="1:33" x14ac:dyDescent="0.25">
      <c r="A9">
        <v>0.32237445300000001</v>
      </c>
      <c r="B9">
        <v>-5.1182070000000003E-2</v>
      </c>
      <c r="C9">
        <v>-0.10358903999999999</v>
      </c>
      <c r="E9" t="s">
        <v>9</v>
      </c>
      <c r="F9">
        <f>_xlfn.VAR.S(A2:A29)</f>
        <v>0.19714726298533247</v>
      </c>
      <c r="G9">
        <f t="shared" ref="G9:H9" si="12">_xlfn.VAR.S(B2:B29)</f>
        <v>0.28765893068609599</v>
      </c>
      <c r="H9">
        <f t="shared" si="12"/>
        <v>0.15676761075969187</v>
      </c>
      <c r="J9" t="s">
        <v>4</v>
      </c>
      <c r="K9" s="12">
        <f>K16-$K18</f>
        <v>0.83092392864285713</v>
      </c>
      <c r="L9" s="13">
        <f t="shared" ref="L9:M9" si="13">L16-$K18</f>
        <v>0.96007747983333336</v>
      </c>
      <c r="M9" s="14">
        <f t="shared" si="13"/>
        <v>0.8398297686785714</v>
      </c>
      <c r="O9" t="s">
        <v>39</v>
      </c>
      <c r="T9">
        <f>T8+2</f>
        <v>3</v>
      </c>
      <c r="U9">
        <v>-0.58184010799999997</v>
      </c>
      <c r="V9">
        <f t="shared" ref="V9:V21" si="14">_xlfn.NORM.S.INV(T9/V$3)</f>
        <v>-1.2418667918433208</v>
      </c>
      <c r="W9">
        <f t="shared" ref="W9:W21" si="15">STANDARDIZE(U9,U$4,U$5)</f>
        <v>-1.6848284399903724</v>
      </c>
      <c r="Y9">
        <f>Y8+2</f>
        <v>3</v>
      </c>
      <c r="Z9">
        <v>-0.58554461999999996</v>
      </c>
      <c r="AA9">
        <f t="shared" ref="AA9:AA31" si="16">_xlfn.NORM.S.INV(Y9/AA$3)</f>
        <v>-1.5341205443525459</v>
      </c>
      <c r="AB9">
        <f t="shared" ref="AB9:AB31" si="17">STANDARDIZE(Z9,Z$4,Z$5)</f>
        <v>-1.6425137211353058</v>
      </c>
      <c r="AD9">
        <f>AD8+2</f>
        <v>3</v>
      </c>
      <c r="AE9">
        <v>-0.499271996</v>
      </c>
      <c r="AF9">
        <f t="shared" ref="AF9:AF35" si="18">_xlfn.NORM.S.INV(AD9/AF$3)</f>
        <v>-1.6111691623526765</v>
      </c>
      <c r="AG9">
        <f t="shared" ref="AG9:AG35" si="19">STANDARDIZE(AE9,AE$4,AE$5)</f>
        <v>-1.7033510182845333</v>
      </c>
    </row>
    <row r="10" spans="1:33" x14ac:dyDescent="0.25">
      <c r="A10">
        <v>0.37289134299999999</v>
      </c>
      <c r="B10">
        <v>1.4897672000000001E-2</v>
      </c>
      <c r="C10">
        <v>-8.685495E-2</v>
      </c>
      <c r="E10" s="18" t="s">
        <v>10</v>
      </c>
      <c r="F10" s="18">
        <f>KURT(A2:A29)</f>
        <v>-0.62624085683036945</v>
      </c>
      <c r="G10" s="18">
        <f t="shared" ref="G10:H10" si="20">KURT(B2:B29)</f>
        <v>-1.2407207840939147</v>
      </c>
      <c r="H10" s="18">
        <f t="shared" si="20"/>
        <v>-0.93879197733717534</v>
      </c>
      <c r="T10">
        <f t="shared" ref="T10:T21" si="21">T9+2</f>
        <v>5</v>
      </c>
      <c r="U10">
        <v>-0.47331870300000001</v>
      </c>
      <c r="V10">
        <f t="shared" si="14"/>
        <v>-0.9208229763683794</v>
      </c>
      <c r="W10">
        <f t="shared" si="15"/>
        <v>-1.4404178430259698</v>
      </c>
      <c r="Y10">
        <f t="shared" ref="Y10:Y31" si="22">Y9+2</f>
        <v>5</v>
      </c>
      <c r="Z10">
        <v>-0.55775306999999996</v>
      </c>
      <c r="AA10">
        <f t="shared" si="16"/>
        <v>-1.258161561063097</v>
      </c>
      <c r="AB10">
        <f t="shared" si="17"/>
        <v>-1.5906965334820919</v>
      </c>
      <c r="AD10">
        <f t="shared" ref="AD10:AD35" si="23">AD9+2</f>
        <v>5</v>
      </c>
      <c r="AE10">
        <v>-0.37745369000000001</v>
      </c>
      <c r="AF10">
        <f t="shared" si="18"/>
        <v>-1.3451666341766386</v>
      </c>
      <c r="AG10">
        <f t="shared" si="19"/>
        <v>-1.3956815604740791</v>
      </c>
    </row>
    <row r="11" spans="1:33" x14ac:dyDescent="0.25">
      <c r="A11">
        <v>0.38302449399999999</v>
      </c>
      <c r="B11">
        <v>0.293773224</v>
      </c>
      <c r="C11">
        <v>-7.5307000000000004E-3</v>
      </c>
      <c r="E11" s="18" t="s">
        <v>11</v>
      </c>
      <c r="F11" s="18">
        <f>SKEW(A2:A29)</f>
        <v>-0.78652021992140375</v>
      </c>
      <c r="G11" s="18">
        <f t="shared" ref="G11:H11" si="24">SKEW(B2:B29)</f>
        <v>-0.5165551577570564</v>
      </c>
      <c r="H11" s="18">
        <f t="shared" si="24"/>
        <v>-0.14919341623062246</v>
      </c>
      <c r="J11" t="s">
        <v>25</v>
      </c>
      <c r="K11" s="6">
        <f t="array" ref="K11">MIN(IF(ISBLANK(A2:A29),"",IF(A2:A29&gt;=K12-$K1*(K14-K12),A2:A29,"")))</f>
        <v>-0.60563093400000001</v>
      </c>
      <c r="L11" s="7">
        <f t="array" ref="L11">MIN(IF(ISBLANK(B2:B29),"",IF(B2:B29&gt;=L12-$K1*(L14-L12),B2:B29,"")))</f>
        <v>-0.66467883999999999</v>
      </c>
      <c r="M11" s="8">
        <f t="array" ref="M11">MIN(IF(ISBLANK(C2:C29),"",IF(C2:C29&gt;=M12-$K1*(M14-M12),C2:C29,"")))</f>
        <v>-0.56735643999999996</v>
      </c>
      <c r="O11" s="15" t="s">
        <v>40</v>
      </c>
      <c r="P11" s="15">
        <f>[1]!DAGOSTINO(A2:A29)</f>
        <v>2.0163853510859142</v>
      </c>
      <c r="Q11" s="15">
        <f>[1]!DAGOSTINO(B2:B29)</f>
        <v>5.6276965699088581</v>
      </c>
      <c r="R11" s="15">
        <f>[1]!DAGOSTINO(C2:C29)</f>
        <v>2.2015559457407239</v>
      </c>
      <c r="T11">
        <f t="shared" si="21"/>
        <v>7</v>
      </c>
      <c r="U11">
        <v>-8.1111207000000005E-2</v>
      </c>
      <c r="V11">
        <f t="shared" si="14"/>
        <v>-0.67448975019608193</v>
      </c>
      <c r="W11">
        <f t="shared" si="15"/>
        <v>-0.55709285998438773</v>
      </c>
      <c r="Y11">
        <f t="shared" si="22"/>
        <v>7</v>
      </c>
      <c r="Z11">
        <v>-0.36403764999999999</v>
      </c>
      <c r="AA11">
        <f t="shared" si="16"/>
        <v>-1.054472451770053</v>
      </c>
      <c r="AB11">
        <f t="shared" si="17"/>
        <v>-1.2295152294720182</v>
      </c>
      <c r="AD11">
        <f t="shared" si="23"/>
        <v>7</v>
      </c>
      <c r="AE11">
        <v>-0.31204731000000002</v>
      </c>
      <c r="AF11">
        <f t="shared" si="18"/>
        <v>-1.1503493803760083</v>
      </c>
      <c r="AG11">
        <f t="shared" si="19"/>
        <v>-1.2304884451475162</v>
      </c>
    </row>
    <row r="12" spans="1:33" x14ac:dyDescent="0.25">
      <c r="A12">
        <v>0.51889746199999998</v>
      </c>
      <c r="B12">
        <v>0.353640279</v>
      </c>
      <c r="C12">
        <v>1.0537827E-2</v>
      </c>
      <c r="E12" t="s">
        <v>12</v>
      </c>
      <c r="F12">
        <f>F13-F14</f>
        <v>1.3438888229999999</v>
      </c>
      <c r="G12">
        <f t="shared" ref="G12:H12" si="25">G13-G14</f>
        <v>1.6197865550000001</v>
      </c>
      <c r="H12">
        <f t="shared" si="25"/>
        <v>1.4206631430000001</v>
      </c>
      <c r="J12" t="s">
        <v>26</v>
      </c>
      <c r="K12" s="9">
        <f>_xlfn.QUARTILE.INC(A2:A29,1)</f>
        <v>-5.1365681000000003E-2</v>
      </c>
      <c r="L12" s="10">
        <f t="shared" ref="L12:M12" si="26">_xlfn.QUARTILE.INC(B2:B29,1)</f>
        <v>-0.2132050325</v>
      </c>
      <c r="M12" s="11">
        <f t="shared" si="26"/>
        <v>-0.11544586499999999</v>
      </c>
      <c r="O12" t="s">
        <v>36</v>
      </c>
      <c r="P12">
        <f>[1]!DPTEST(A2:A29)</f>
        <v>0.36487783664593221</v>
      </c>
      <c r="Q12">
        <f>[1]!DPTEST(B2:B29)</f>
        <v>5.9973751651476448E-2</v>
      </c>
      <c r="R12">
        <f>[1]!DPTEST(C2:C29)</f>
        <v>0.3326122197332616</v>
      </c>
      <c r="T12">
        <f t="shared" si="21"/>
        <v>9</v>
      </c>
      <c r="U12">
        <v>3.7870897000000001E-2</v>
      </c>
      <c r="V12">
        <f t="shared" si="14"/>
        <v>-0.46370775145717902</v>
      </c>
      <c r="W12">
        <f t="shared" si="15"/>
        <v>-0.28912280313965139</v>
      </c>
      <c r="Y12">
        <f t="shared" si="22"/>
        <v>9</v>
      </c>
      <c r="Z12">
        <v>-0.31724840999999998</v>
      </c>
      <c r="AA12">
        <f t="shared" si="16"/>
        <v>-0.88714655901887607</v>
      </c>
      <c r="AB12">
        <f t="shared" si="17"/>
        <v>-1.1422769563555035</v>
      </c>
      <c r="AD12">
        <f t="shared" si="23"/>
        <v>9</v>
      </c>
      <c r="AE12">
        <v>-0.30076176999999998</v>
      </c>
      <c r="AF12">
        <f t="shared" si="18"/>
        <v>-0.99152647467733057</v>
      </c>
      <c r="AG12">
        <f t="shared" si="19"/>
        <v>-1.2019852087546361</v>
      </c>
    </row>
    <row r="13" spans="1:33" x14ac:dyDescent="0.25">
      <c r="A13">
        <v>0.554195726</v>
      </c>
      <c r="B13">
        <v>0.52141909099999995</v>
      </c>
      <c r="C13">
        <v>6.6141306999999996E-2</v>
      </c>
      <c r="E13" t="s">
        <v>13</v>
      </c>
      <c r="F13">
        <f>MAX(A2:A29)</f>
        <v>0.738257889</v>
      </c>
      <c r="G13">
        <f t="shared" ref="G13:H13" si="27">MAX(B2:B29)</f>
        <v>0.95510771500000002</v>
      </c>
      <c r="H13">
        <f t="shared" si="27"/>
        <v>0.853306703</v>
      </c>
      <c r="J13" t="s">
        <v>6</v>
      </c>
      <c r="K13" s="9">
        <f>MEDIAN(A2:A29)</f>
        <v>0.3205444315</v>
      </c>
      <c r="L13" s="10">
        <f t="shared" ref="L13:M13" si="28">MEDIAN(B2:B29)</f>
        <v>0.53064450199999991</v>
      </c>
      <c r="M13" s="11">
        <f t="shared" si="28"/>
        <v>0.20845985550000001</v>
      </c>
      <c r="O13" t="s">
        <v>37</v>
      </c>
      <c r="P13">
        <v>0.05</v>
      </c>
      <c r="Q13">
        <v>0.05</v>
      </c>
      <c r="R13">
        <v>0.05</v>
      </c>
      <c r="T13">
        <f t="shared" si="21"/>
        <v>11</v>
      </c>
      <c r="U13">
        <v>0.23684665199999999</v>
      </c>
      <c r="V13">
        <f t="shared" si="14"/>
        <v>-0.27188000539926088</v>
      </c>
      <c r="W13">
        <f t="shared" si="15"/>
        <v>0.15900798784110273</v>
      </c>
      <c r="Y13">
        <f t="shared" si="22"/>
        <v>11</v>
      </c>
      <c r="Z13">
        <v>-0.23204327</v>
      </c>
      <c r="AA13">
        <f t="shared" si="16"/>
        <v>-0.74159404386151673</v>
      </c>
      <c r="AB13">
        <f t="shared" si="17"/>
        <v>-0.98341245515285847</v>
      </c>
      <c r="AD13">
        <f t="shared" si="23"/>
        <v>11</v>
      </c>
      <c r="AE13">
        <v>-0.17080342000000001</v>
      </c>
      <c r="AF13">
        <f t="shared" si="18"/>
        <v>-0.85444739869598973</v>
      </c>
      <c r="AG13">
        <f t="shared" si="19"/>
        <v>-0.87375691207777018</v>
      </c>
    </row>
    <row r="14" spans="1:33" x14ac:dyDescent="0.25">
      <c r="A14">
        <v>0.58625886699999996</v>
      </c>
      <c r="B14">
        <v>0.53986991299999998</v>
      </c>
      <c r="C14">
        <v>0.18858038199999999</v>
      </c>
      <c r="E14" t="s">
        <v>14</v>
      </c>
      <c r="F14">
        <f>MIN(A2:A29)</f>
        <v>-0.60563093400000001</v>
      </c>
      <c r="G14">
        <f t="shared" ref="G14:H14" si="29">MIN(B2:B29)</f>
        <v>-0.66467883999999999</v>
      </c>
      <c r="H14">
        <f t="shared" si="29"/>
        <v>-0.56735643999999996</v>
      </c>
      <c r="J14" t="s">
        <v>27</v>
      </c>
      <c r="K14" s="9">
        <f>_xlfn.QUARTILE.INC(A2:A29,3)</f>
        <v>0.48492921999999999</v>
      </c>
      <c r="L14" s="10">
        <f t="shared" ref="L14:M14" si="30">_xlfn.QUARTILE.INC(B2:B29,3)</f>
        <v>0.73184195075000003</v>
      </c>
      <c r="M14" s="11">
        <f t="shared" si="30"/>
        <v>0.54329967849999994</v>
      </c>
      <c r="O14" s="17" t="s">
        <v>38</v>
      </c>
      <c r="P14" s="16" t="str">
        <f>IF(P12&lt;P13,"no","yes")</f>
        <v>yes</v>
      </c>
      <c r="Q14" s="16" t="str">
        <f t="shared" ref="Q14:R14" si="31">IF(Q12&lt;Q13,"no","yes")</f>
        <v>yes</v>
      </c>
      <c r="R14" s="16" t="str">
        <f t="shared" si="31"/>
        <v>yes</v>
      </c>
      <c r="T14">
        <f t="shared" si="21"/>
        <v>13</v>
      </c>
      <c r="U14">
        <v>0.31871441</v>
      </c>
      <c r="V14">
        <f t="shared" si="14"/>
        <v>-8.9642351075762544E-2</v>
      </c>
      <c r="W14">
        <f t="shared" si="15"/>
        <v>0.34338956311574342</v>
      </c>
      <c r="Y14">
        <f t="shared" si="22"/>
        <v>13</v>
      </c>
      <c r="Z14">
        <v>-0.20692562</v>
      </c>
      <c r="AA14">
        <f t="shared" si="16"/>
        <v>-0.6102946101863328</v>
      </c>
      <c r="AB14">
        <f t="shared" si="17"/>
        <v>-0.93658073891329097</v>
      </c>
      <c r="AD14">
        <f t="shared" si="23"/>
        <v>13</v>
      </c>
      <c r="AE14">
        <v>-0.15101634</v>
      </c>
      <c r="AF14">
        <f t="shared" si="18"/>
        <v>-0.73180808385961749</v>
      </c>
      <c r="AG14">
        <f t="shared" si="19"/>
        <v>-0.82378182725552618</v>
      </c>
    </row>
    <row r="15" spans="1:33" x14ac:dyDescent="0.25">
      <c r="A15">
        <v>0.738257889</v>
      </c>
      <c r="B15">
        <v>0.54645105000000005</v>
      </c>
      <c r="C15">
        <v>0.202454098</v>
      </c>
      <c r="E15" t="s">
        <v>15</v>
      </c>
      <c r="F15">
        <f>SUM(A2:A29)</f>
        <v>2.3274312410000002</v>
      </c>
      <c r="G15">
        <f t="shared" ref="G15:H15" si="32">SUM(B2:B29)</f>
        <v>7.0895673560000017</v>
      </c>
      <c r="H15">
        <f t="shared" si="32"/>
        <v>4.9042260030000007</v>
      </c>
      <c r="J15" t="s">
        <v>28</v>
      </c>
      <c r="K15" s="9">
        <f t="array" ref="K15">MAX(IF(ISBLANK(A2:A29),"",IF(A2:A29&lt;=K14+$K1*(K14-K12),A2:A29,"")))</f>
        <v>0.738257889</v>
      </c>
      <c r="L15" s="10">
        <f t="array" ref="L15">MAX(IF(ISBLANK(B2:B29),"",IF(B2:B29&lt;=L14+$K1*(L14-L12),B2:B29,"")))</f>
        <v>0.95510771500000002</v>
      </c>
      <c r="M15" s="11">
        <f t="array" ref="M15">MAX(IF(ISBLANK(C2:C29),"",IF(C2:C29&lt;=M14+$K1*(M14-M12),C2:C29,"")))</f>
        <v>0.853306703</v>
      </c>
      <c r="T15">
        <f t="shared" si="21"/>
        <v>15</v>
      </c>
      <c r="U15">
        <v>0.32237445300000001</v>
      </c>
      <c r="V15">
        <f t="shared" si="14"/>
        <v>8.9642351075762544E-2</v>
      </c>
      <c r="W15">
        <f t="shared" si="15"/>
        <v>0.35163266773225099</v>
      </c>
      <c r="Y15">
        <f t="shared" si="22"/>
        <v>15</v>
      </c>
      <c r="Z15">
        <v>-5.1182070000000003E-2</v>
      </c>
      <c r="AA15">
        <f t="shared" si="16"/>
        <v>-0.48877641111466941</v>
      </c>
      <c r="AB15">
        <f t="shared" si="17"/>
        <v>-0.64619777156790303</v>
      </c>
      <c r="AD15">
        <f t="shared" si="23"/>
        <v>15</v>
      </c>
      <c r="AE15">
        <v>-0.10358903999999999</v>
      </c>
      <c r="AF15">
        <f t="shared" si="18"/>
        <v>-0.61930676950877617</v>
      </c>
      <c r="AG15">
        <f t="shared" si="19"/>
        <v>-0.70399743560248695</v>
      </c>
    </row>
    <row r="16" spans="1:33" x14ac:dyDescent="0.25">
      <c r="B16">
        <v>0.61610755399999995</v>
      </c>
      <c r="C16">
        <v>0.214465613</v>
      </c>
      <c r="E16" t="s">
        <v>16</v>
      </c>
      <c r="F16">
        <f>COUNT(A2:A29)</f>
        <v>14</v>
      </c>
      <c r="G16">
        <f t="shared" ref="G16:H16" si="33">COUNT(B2:B29)</f>
        <v>24</v>
      </c>
      <c r="H16">
        <f t="shared" si="33"/>
        <v>28</v>
      </c>
      <c r="J16" t="s">
        <v>4</v>
      </c>
      <c r="K16" s="12">
        <f>AVERAGE(A2:A29)</f>
        <v>0.16624508864285717</v>
      </c>
      <c r="L16" s="13">
        <f t="shared" ref="L16:M16" si="34">AVERAGE(B2:B29)</f>
        <v>0.29539863983333342</v>
      </c>
      <c r="M16" s="14">
        <f t="shared" si="34"/>
        <v>0.17515092867857146</v>
      </c>
      <c r="T16">
        <f t="shared" si="21"/>
        <v>17</v>
      </c>
      <c r="U16">
        <v>0.37289134299999999</v>
      </c>
      <c r="V16">
        <f t="shared" si="14"/>
        <v>0.27188000539926077</v>
      </c>
      <c r="W16">
        <f t="shared" si="15"/>
        <v>0.4654061969423185</v>
      </c>
      <c r="Y16">
        <f t="shared" si="22"/>
        <v>17</v>
      </c>
      <c r="Z16">
        <v>1.4897672000000001E-2</v>
      </c>
      <c r="AA16">
        <f t="shared" si="16"/>
        <v>-0.37409541019772358</v>
      </c>
      <c r="AB16">
        <f t="shared" si="17"/>
        <v>-0.52299246667163179</v>
      </c>
      <c r="AD16">
        <f t="shared" si="23"/>
        <v>17</v>
      </c>
      <c r="AE16">
        <v>-8.685495E-2</v>
      </c>
      <c r="AF16">
        <f t="shared" si="18"/>
        <v>-0.51415610074453411</v>
      </c>
      <c r="AG16">
        <f t="shared" si="19"/>
        <v>-0.6617331112467425</v>
      </c>
    </row>
    <row r="17" spans="2:33" x14ac:dyDescent="0.25">
      <c r="B17">
        <v>0.61929842999999996</v>
      </c>
      <c r="C17">
        <v>0.21991286800000001</v>
      </c>
      <c r="E17" t="s">
        <v>17</v>
      </c>
      <c r="F17" t="e">
        <f>GEOMEAN(A2:A29)</f>
        <v>#NUM!</v>
      </c>
      <c r="G17" t="e">
        <f t="shared" ref="G17:H17" si="35">GEOMEAN(B2:B29)</f>
        <v>#NUM!</v>
      </c>
      <c r="H17" t="e">
        <f t="shared" si="35"/>
        <v>#NUM!</v>
      </c>
      <c r="T17">
        <f t="shared" si="21"/>
        <v>19</v>
      </c>
      <c r="U17">
        <v>0.38302449399999999</v>
      </c>
      <c r="V17">
        <f t="shared" si="14"/>
        <v>0.46370775145717918</v>
      </c>
      <c r="W17">
        <f t="shared" si="15"/>
        <v>0.48822795717515405</v>
      </c>
      <c r="Y17">
        <f t="shared" si="22"/>
        <v>19</v>
      </c>
      <c r="Z17">
        <v>0.293773224</v>
      </c>
      <c r="AA17">
        <f t="shared" si="16"/>
        <v>-0.26414697682592364</v>
      </c>
      <c r="AB17">
        <f t="shared" si="17"/>
        <v>-3.0305786201324908E-3</v>
      </c>
      <c r="AD17">
        <f t="shared" si="23"/>
        <v>19</v>
      </c>
      <c r="AE17">
        <v>-7.5307000000000004E-3</v>
      </c>
      <c r="AF17">
        <f t="shared" si="18"/>
        <v>-0.41441332960007643</v>
      </c>
      <c r="AG17">
        <f t="shared" si="19"/>
        <v>-0.461388435720546</v>
      </c>
    </row>
    <row r="18" spans="2:33" x14ac:dyDescent="0.25">
      <c r="B18">
        <v>0.69837724400000001</v>
      </c>
      <c r="C18">
        <v>0.26483004300000001</v>
      </c>
      <c r="E18" t="s">
        <v>18</v>
      </c>
      <c r="F18" t="e">
        <f>HARMEAN(A2:A29)</f>
        <v>#NUM!</v>
      </c>
      <c r="G18" t="e">
        <f t="shared" ref="G18:H18" si="36">HARMEAN(B2:B29)</f>
        <v>#NUM!</v>
      </c>
      <c r="H18" t="e">
        <f t="shared" si="36"/>
        <v>#NUM!</v>
      </c>
      <c r="J18" t="s">
        <v>23</v>
      </c>
      <c r="K18" s="4">
        <f>IF(MIN(K11:M11)&gt;=0,0,MIN(K11:M11))</f>
        <v>-0.66467883999999999</v>
      </c>
      <c r="T18">
        <f t="shared" si="21"/>
        <v>21</v>
      </c>
      <c r="U18">
        <v>0.51889746199999998</v>
      </c>
      <c r="V18">
        <f t="shared" si="14"/>
        <v>0.67448975019608193</v>
      </c>
      <c r="W18">
        <f t="shared" si="15"/>
        <v>0.79423941381087682</v>
      </c>
      <c r="Y18">
        <f t="shared" si="22"/>
        <v>21</v>
      </c>
      <c r="Z18">
        <v>0.353640279</v>
      </c>
      <c r="AA18">
        <f t="shared" si="16"/>
        <v>-0.1573106846101707</v>
      </c>
      <c r="AB18">
        <f t="shared" si="17"/>
        <v>0.10859120653327869</v>
      </c>
      <c r="AD18">
        <f t="shared" si="23"/>
        <v>21</v>
      </c>
      <c r="AE18">
        <v>1.0537827E-2</v>
      </c>
      <c r="AF18">
        <f t="shared" si="18"/>
        <v>-0.3186393639643752</v>
      </c>
      <c r="AG18">
        <f t="shared" si="19"/>
        <v>-0.41575380092662961</v>
      </c>
    </row>
    <row r="19" spans="2:33" x14ac:dyDescent="0.25">
      <c r="B19">
        <v>0.71399678600000005</v>
      </c>
      <c r="C19">
        <v>0.365886606</v>
      </c>
      <c r="E19" t="s">
        <v>19</v>
      </c>
      <c r="F19">
        <f>AVEDEV(A2:A29)</f>
        <v>0.3621793568877551</v>
      </c>
      <c r="G19">
        <f t="shared" ref="G19:H19" si="37">AVEDEV(B2:B29)</f>
        <v>0.46872742102777787</v>
      </c>
      <c r="H19">
        <f t="shared" si="37"/>
        <v>0.32870126186734699</v>
      </c>
      <c r="T19">
        <f t="shared" si="21"/>
        <v>23</v>
      </c>
      <c r="U19">
        <v>0.554195726</v>
      </c>
      <c r="V19">
        <f t="shared" si="14"/>
        <v>0.9208229763683794</v>
      </c>
      <c r="W19">
        <f t="shared" si="15"/>
        <v>0.87373773744617345</v>
      </c>
      <c r="Y19">
        <f t="shared" si="22"/>
        <v>23</v>
      </c>
      <c r="Z19">
        <v>0.52141909099999995</v>
      </c>
      <c r="AA19">
        <f t="shared" si="16"/>
        <v>-5.2245180375940357E-2</v>
      </c>
      <c r="AB19">
        <f t="shared" si="17"/>
        <v>0.42141385174872414</v>
      </c>
      <c r="AD19">
        <f t="shared" si="23"/>
        <v>23</v>
      </c>
      <c r="AE19">
        <v>6.6141306999999996E-2</v>
      </c>
      <c r="AF19">
        <f t="shared" si="18"/>
        <v>-0.2257079538601594</v>
      </c>
      <c r="AG19">
        <f t="shared" si="19"/>
        <v>-0.27531930379961789</v>
      </c>
    </row>
    <row r="20" spans="2:33" x14ac:dyDescent="0.25">
      <c r="B20">
        <v>0.78537744499999995</v>
      </c>
      <c r="C20">
        <v>0.37360158199999999</v>
      </c>
      <c r="E20" t="s">
        <v>20</v>
      </c>
      <c r="F20">
        <f>[1]!MAD(A2:A29)</f>
        <v>0.24968286499999998</v>
      </c>
      <c r="G20">
        <f>[1]!MAD(B2:B29)</f>
        <v>0.31433113500000009</v>
      </c>
      <c r="H20">
        <f>[1]!MAD(C2:C29)</f>
        <v>0.33866538149999997</v>
      </c>
      <c r="J20" t="s">
        <v>24</v>
      </c>
      <c r="K20" t="s">
        <v>33</v>
      </c>
      <c r="L20" t="s">
        <v>33</v>
      </c>
      <c r="M20" t="s">
        <v>33</v>
      </c>
      <c r="T20">
        <f t="shared" si="21"/>
        <v>25</v>
      </c>
      <c r="U20">
        <v>0.58625886699999996</v>
      </c>
      <c r="V20">
        <f t="shared" si="14"/>
        <v>1.2418667918433208</v>
      </c>
      <c r="W20">
        <f t="shared" si="15"/>
        <v>0.94594995615421362</v>
      </c>
      <c r="Y20">
        <f t="shared" si="22"/>
        <v>25</v>
      </c>
      <c r="Z20">
        <v>0.53986991299999998</v>
      </c>
      <c r="AA20">
        <f t="shared" si="16"/>
        <v>5.2245180375940489E-2</v>
      </c>
      <c r="AB20">
        <f t="shared" si="17"/>
        <v>0.45581530492172279</v>
      </c>
      <c r="AD20">
        <f t="shared" si="23"/>
        <v>25</v>
      </c>
      <c r="AE20">
        <v>0.18858038199999999</v>
      </c>
      <c r="AF20">
        <f t="shared" si="18"/>
        <v>-0.13468979400891959</v>
      </c>
      <c r="AG20">
        <f t="shared" si="19"/>
        <v>3.3917994411239959E-2</v>
      </c>
    </row>
    <row r="21" spans="2:33" x14ac:dyDescent="0.25">
      <c r="B21">
        <v>0.788260356</v>
      </c>
      <c r="C21">
        <v>0.38166187899999998</v>
      </c>
      <c r="E21" s="2" t="s">
        <v>21</v>
      </c>
      <c r="F21" s="2">
        <f>[1]!IQR(A2:A29,FALSE)</f>
        <v>0.53629490099999999</v>
      </c>
      <c r="G21" s="2">
        <f>[1]!IQR(B2:B29,FALSE)</f>
        <v>0.94504698325000003</v>
      </c>
      <c r="H21" s="2">
        <f>[1]!IQR(C2:C29,FALSE)</f>
        <v>0.65874554349999992</v>
      </c>
      <c r="T21">
        <f t="shared" si="21"/>
        <v>27</v>
      </c>
      <c r="U21">
        <v>0.738257889</v>
      </c>
      <c r="V21">
        <f t="shared" si="14"/>
        <v>1.8027430907391906</v>
      </c>
      <c r="W21">
        <f t="shared" si="15"/>
        <v>1.2882803167409147</v>
      </c>
      <c r="Y21">
        <f t="shared" si="22"/>
        <v>27</v>
      </c>
      <c r="Z21">
        <v>0.54645105000000005</v>
      </c>
      <c r="AA21">
        <f t="shared" si="16"/>
        <v>0.1573106846101707</v>
      </c>
      <c r="AB21">
        <f t="shared" si="17"/>
        <v>0.46808579760386948</v>
      </c>
      <c r="AD21">
        <f t="shared" si="23"/>
        <v>27</v>
      </c>
      <c r="AE21">
        <v>0.202454098</v>
      </c>
      <c r="AF21">
        <f t="shared" si="18"/>
        <v>-4.477617669551625E-2</v>
      </c>
      <c r="AG21">
        <f t="shared" si="19"/>
        <v>6.8958037403926351E-2</v>
      </c>
    </row>
    <row r="22" spans="2:33" x14ac:dyDescent="0.25">
      <c r="B22">
        <v>0.83520876600000005</v>
      </c>
      <c r="C22">
        <v>0.53947411999999995</v>
      </c>
      <c r="Y22">
        <f t="shared" si="22"/>
        <v>29</v>
      </c>
      <c r="Z22">
        <v>0.61610755399999995</v>
      </c>
      <c r="AA22">
        <f t="shared" si="16"/>
        <v>0.26414697682592353</v>
      </c>
      <c r="AB22">
        <f t="shared" si="17"/>
        <v>0.59795995500188603</v>
      </c>
      <c r="AD22">
        <f t="shared" si="23"/>
        <v>29</v>
      </c>
      <c r="AE22">
        <v>0.214465613</v>
      </c>
      <c r="AF22">
        <f t="shared" si="18"/>
        <v>4.4776176695516381E-2</v>
      </c>
      <c r="AG22">
        <f t="shared" si="19"/>
        <v>9.9294826913477879E-2</v>
      </c>
    </row>
    <row r="23" spans="2:33" x14ac:dyDescent="0.25">
      <c r="B23">
        <v>0.85474250799999996</v>
      </c>
      <c r="C23">
        <v>0.55477635400000003</v>
      </c>
      <c r="Y23">
        <f t="shared" si="22"/>
        <v>31</v>
      </c>
      <c r="Z23">
        <v>0.61929842999999996</v>
      </c>
      <c r="AA23">
        <f t="shared" si="16"/>
        <v>0.37409541019772363</v>
      </c>
      <c r="AB23">
        <f t="shared" si="17"/>
        <v>0.60390932524104646</v>
      </c>
      <c r="AD23">
        <f t="shared" si="23"/>
        <v>31</v>
      </c>
      <c r="AE23">
        <v>0.21991286800000001</v>
      </c>
      <c r="AF23">
        <f t="shared" si="18"/>
        <v>0.13468979400891973</v>
      </c>
      <c r="AG23">
        <f t="shared" si="19"/>
        <v>0.11305264416965684</v>
      </c>
    </row>
    <row r="24" spans="2:33" x14ac:dyDescent="0.25">
      <c r="B24">
        <v>0.93245287300000002</v>
      </c>
      <c r="C24">
        <v>0.58127245299999997</v>
      </c>
      <c r="Y24">
        <f t="shared" si="22"/>
        <v>33</v>
      </c>
      <c r="Z24">
        <v>0.69837724400000001</v>
      </c>
      <c r="AA24">
        <f t="shared" si="16"/>
        <v>0.48877641111466941</v>
      </c>
      <c r="AB24">
        <f t="shared" si="17"/>
        <v>0.75135132629646106</v>
      </c>
      <c r="AD24">
        <f t="shared" si="23"/>
        <v>33</v>
      </c>
      <c r="AE24">
        <v>0.26483004300000001</v>
      </c>
      <c r="AF24">
        <f t="shared" si="18"/>
        <v>0.2257079538601594</v>
      </c>
      <c r="AG24">
        <f t="shared" si="19"/>
        <v>0.22649735812444857</v>
      </c>
    </row>
    <row r="25" spans="2:33" x14ac:dyDescent="0.25">
      <c r="B25">
        <v>0.95510771500000002</v>
      </c>
      <c r="C25">
        <v>0.58488495399999996</v>
      </c>
      <c r="Y25">
        <f t="shared" si="22"/>
        <v>35</v>
      </c>
      <c r="Z25">
        <v>0.71399678600000005</v>
      </c>
      <c r="AA25">
        <f t="shared" si="16"/>
        <v>0.61029461018633246</v>
      </c>
      <c r="AB25">
        <f t="shared" si="17"/>
        <v>0.78047387393670642</v>
      </c>
      <c r="AD25">
        <f t="shared" si="23"/>
        <v>35</v>
      </c>
      <c r="AE25">
        <v>0.365886606</v>
      </c>
      <c r="AF25">
        <f t="shared" si="18"/>
        <v>0.3186393639643752</v>
      </c>
      <c r="AG25">
        <f t="shared" si="19"/>
        <v>0.48173008108152204</v>
      </c>
    </row>
    <row r="26" spans="2:33" x14ac:dyDescent="0.25">
      <c r="C26">
        <v>0.65767990899999995</v>
      </c>
      <c r="Y26">
        <f t="shared" si="22"/>
        <v>37</v>
      </c>
      <c r="Z26">
        <v>0.78537744499999995</v>
      </c>
      <c r="AA26">
        <f t="shared" si="16"/>
        <v>0.74159404386151673</v>
      </c>
      <c r="AB26">
        <f t="shared" si="17"/>
        <v>0.91356270857216482</v>
      </c>
      <c r="AD26">
        <f t="shared" si="23"/>
        <v>37</v>
      </c>
      <c r="AE26">
        <v>0.37360158199999999</v>
      </c>
      <c r="AF26">
        <f t="shared" si="18"/>
        <v>0.41441332960007643</v>
      </c>
      <c r="AG26">
        <f t="shared" si="19"/>
        <v>0.50121535025724562</v>
      </c>
    </row>
    <row r="27" spans="2:33" x14ac:dyDescent="0.25">
      <c r="C27">
        <v>0.65792234800000005</v>
      </c>
      <c r="Y27">
        <f t="shared" si="22"/>
        <v>39</v>
      </c>
      <c r="Z27">
        <v>0.788260356</v>
      </c>
      <c r="AA27">
        <f t="shared" si="16"/>
        <v>0.88714655901887607</v>
      </c>
      <c r="AB27">
        <f t="shared" si="17"/>
        <v>0.9189378798121467</v>
      </c>
      <c r="AD27">
        <f t="shared" si="23"/>
        <v>39</v>
      </c>
      <c r="AE27">
        <v>0.38166187899999998</v>
      </c>
      <c r="AF27">
        <f t="shared" si="18"/>
        <v>0.51415610074453411</v>
      </c>
      <c r="AG27">
        <f t="shared" si="19"/>
        <v>0.52157277673287916</v>
      </c>
    </row>
    <row r="28" spans="2:33" x14ac:dyDescent="0.25">
      <c r="C28">
        <v>0.76352261300000002</v>
      </c>
      <c r="Y28">
        <f t="shared" si="22"/>
        <v>41</v>
      </c>
      <c r="Z28">
        <v>0.83520876600000005</v>
      </c>
      <c r="AA28">
        <f t="shared" si="16"/>
        <v>1.054472451770053</v>
      </c>
      <c r="AB28">
        <f t="shared" si="17"/>
        <v>1.0064729244926351</v>
      </c>
      <c r="AD28">
        <f t="shared" si="23"/>
        <v>41</v>
      </c>
      <c r="AE28">
        <v>0.53947411999999995</v>
      </c>
      <c r="AF28">
        <f t="shared" si="18"/>
        <v>0.61930676950877606</v>
      </c>
      <c r="AG28">
        <f t="shared" si="19"/>
        <v>0.92015003674109763</v>
      </c>
    </row>
    <row r="29" spans="2:33" x14ac:dyDescent="0.25">
      <c r="C29">
        <v>0.853306703</v>
      </c>
      <c r="Y29">
        <f t="shared" si="22"/>
        <v>43</v>
      </c>
      <c r="Z29">
        <v>0.85474250799999996</v>
      </c>
      <c r="AA29">
        <f t="shared" si="16"/>
        <v>1.2581615610630965</v>
      </c>
      <c r="AB29">
        <f t="shared" si="17"/>
        <v>1.0428934758754642</v>
      </c>
      <c r="AD29">
        <f t="shared" si="23"/>
        <v>43</v>
      </c>
      <c r="AE29">
        <v>0.55477635400000003</v>
      </c>
      <c r="AF29">
        <f t="shared" si="18"/>
        <v>0.73180808385961771</v>
      </c>
      <c r="AG29">
        <f t="shared" si="19"/>
        <v>0.95879800511843427</v>
      </c>
    </row>
    <row r="30" spans="2:33" x14ac:dyDescent="0.25">
      <c r="Y30">
        <f t="shared" si="22"/>
        <v>45</v>
      </c>
      <c r="Z30">
        <v>0.93245287300000002</v>
      </c>
      <c r="AA30">
        <f t="shared" si="16"/>
        <v>1.5341205443525465</v>
      </c>
      <c r="AB30">
        <f t="shared" si="17"/>
        <v>1.1877840115168647</v>
      </c>
      <c r="AD30">
        <f t="shared" si="23"/>
        <v>45</v>
      </c>
      <c r="AE30">
        <v>0.58127245299999997</v>
      </c>
      <c r="AF30">
        <f t="shared" si="18"/>
        <v>0.85444739869598973</v>
      </c>
      <c r="AG30">
        <f t="shared" si="19"/>
        <v>1.0257176716373735</v>
      </c>
    </row>
    <row r="31" spans="2:33" x14ac:dyDescent="0.25">
      <c r="Y31">
        <f t="shared" si="22"/>
        <v>47</v>
      </c>
      <c r="Z31">
        <v>0.95510771500000002</v>
      </c>
      <c r="AA31">
        <f t="shared" si="16"/>
        <v>2.0368341317013874</v>
      </c>
      <c r="AB31">
        <f t="shared" si="17"/>
        <v>1.2300238361818405</v>
      </c>
      <c r="AD31">
        <f t="shared" si="23"/>
        <v>47</v>
      </c>
      <c r="AE31">
        <v>0.58488495399999996</v>
      </c>
      <c r="AF31">
        <f t="shared" si="18"/>
        <v>0.99152647467733057</v>
      </c>
      <c r="AG31">
        <f t="shared" si="19"/>
        <v>1.0348415567126572</v>
      </c>
    </row>
    <row r="32" spans="2:33" x14ac:dyDescent="0.25">
      <c r="AD32">
        <f t="shared" si="23"/>
        <v>49</v>
      </c>
      <c r="AE32">
        <v>0.65767990899999995</v>
      </c>
      <c r="AF32">
        <f t="shared" si="18"/>
        <v>1.1503493803760083</v>
      </c>
      <c r="AG32">
        <f t="shared" si="19"/>
        <v>1.2186955690659926</v>
      </c>
    </row>
    <row r="33" spans="30:33" x14ac:dyDescent="0.25">
      <c r="AD33">
        <f t="shared" si="23"/>
        <v>51</v>
      </c>
      <c r="AE33">
        <v>0.65792234800000005</v>
      </c>
      <c r="AF33">
        <f t="shared" si="18"/>
        <v>1.3451666341766386</v>
      </c>
      <c r="AG33">
        <f t="shared" si="19"/>
        <v>1.2193078832421735</v>
      </c>
    </row>
    <row r="34" spans="30:33" x14ac:dyDescent="0.25">
      <c r="AD34">
        <f t="shared" si="23"/>
        <v>53</v>
      </c>
      <c r="AE34">
        <v>0.76352261300000002</v>
      </c>
      <c r="AF34">
        <f t="shared" si="18"/>
        <v>1.6111691623526765</v>
      </c>
      <c r="AG34">
        <f t="shared" si="19"/>
        <v>1.4860163718431421</v>
      </c>
    </row>
    <row r="35" spans="30:33" x14ac:dyDescent="0.25">
      <c r="AD35">
        <f t="shared" si="23"/>
        <v>55</v>
      </c>
      <c r="AE35">
        <v>0.853306703</v>
      </c>
      <c r="AF35">
        <f t="shared" si="18"/>
        <v>2.100165492844468</v>
      </c>
      <c r="AG35">
        <f t="shared" si="19"/>
        <v>1.7127788609743324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7FB4-1FED-4A82-BB5F-4B5757E9EBCE}">
  <dimension ref="A1:K29"/>
  <sheetViews>
    <sheetView workbookViewId="0">
      <selection activeCell="E1" sqref="E1:K15"/>
    </sheetView>
  </sheetViews>
  <sheetFormatPr defaultRowHeight="15" x14ac:dyDescent="0.25"/>
  <sheetData>
    <row r="1" spans="1:11" x14ac:dyDescent="0.25">
      <c r="A1" s="1" t="s">
        <v>1</v>
      </c>
      <c r="B1" s="1" t="s">
        <v>0</v>
      </c>
      <c r="C1" s="1" t="s">
        <v>2</v>
      </c>
      <c r="E1" t="s">
        <v>49</v>
      </c>
    </row>
    <row r="2" spans="1:11" x14ac:dyDescent="0.25">
      <c r="A2">
        <v>-0.60563093400000001</v>
      </c>
      <c r="B2">
        <v>-0.66467883999999999</v>
      </c>
      <c r="C2">
        <v>-0.56735643999999996</v>
      </c>
    </row>
    <row r="3" spans="1:11" ht="15.75" thickBot="1" x14ac:dyDescent="0.3">
      <c r="A3">
        <v>-0.58184010799999997</v>
      </c>
      <c r="B3">
        <v>-0.58554461999999996</v>
      </c>
      <c r="C3">
        <v>-0.499271996</v>
      </c>
      <c r="E3" t="s">
        <v>50</v>
      </c>
    </row>
    <row r="4" spans="1:11" x14ac:dyDescent="0.25">
      <c r="A4">
        <v>-0.47331870300000001</v>
      </c>
      <c r="B4">
        <v>-0.55775306999999996</v>
      </c>
      <c r="C4">
        <v>-0.37745369000000001</v>
      </c>
      <c r="E4" s="21" t="s">
        <v>51</v>
      </c>
      <c r="F4" s="21" t="s">
        <v>16</v>
      </c>
      <c r="G4" s="21" t="s">
        <v>15</v>
      </c>
      <c r="H4" s="21" t="s">
        <v>52</v>
      </c>
      <c r="I4" s="21" t="s">
        <v>53</v>
      </c>
    </row>
    <row r="5" spans="1:11" x14ac:dyDescent="0.25">
      <c r="A5">
        <v>-8.1111207000000005E-2</v>
      </c>
      <c r="B5">
        <v>-0.36403764999999999</v>
      </c>
      <c r="C5">
        <v>-0.31204731000000002</v>
      </c>
      <c r="E5" s="19" t="s">
        <v>1</v>
      </c>
      <c r="F5" s="19">
        <v>14</v>
      </c>
      <c r="G5" s="19">
        <v>2.3274312410000002</v>
      </c>
      <c r="H5" s="19">
        <v>0.16624508864285717</v>
      </c>
      <c r="I5" s="19">
        <v>0.19714726298533247</v>
      </c>
    </row>
    <row r="6" spans="1:11" x14ac:dyDescent="0.25">
      <c r="A6">
        <v>3.7870897000000001E-2</v>
      </c>
      <c r="B6">
        <v>-0.31724840999999998</v>
      </c>
      <c r="C6">
        <v>-0.30076176999999998</v>
      </c>
      <c r="E6" s="19" t="s">
        <v>0</v>
      </c>
      <c r="F6" s="19">
        <v>24</v>
      </c>
      <c r="G6" s="19">
        <v>7.0895673560000017</v>
      </c>
      <c r="H6" s="19">
        <v>0.29539863983333342</v>
      </c>
      <c r="I6" s="19">
        <v>0.28765893068609599</v>
      </c>
    </row>
    <row r="7" spans="1:11" ht="15.75" thickBot="1" x14ac:dyDescent="0.3">
      <c r="A7">
        <v>0.23684665199999999</v>
      </c>
      <c r="B7">
        <v>-0.23204327</v>
      </c>
      <c r="C7">
        <v>-0.17080342000000001</v>
      </c>
      <c r="E7" s="20" t="s">
        <v>2</v>
      </c>
      <c r="F7" s="20">
        <v>28</v>
      </c>
      <c r="G7" s="20">
        <v>4.9042260030000007</v>
      </c>
      <c r="H7" s="20">
        <v>0.17515092867857146</v>
      </c>
      <c r="I7" s="20">
        <v>0.15676761075969187</v>
      </c>
    </row>
    <row r="8" spans="1:11" x14ac:dyDescent="0.25">
      <c r="A8">
        <v>0.31871441</v>
      </c>
      <c r="B8">
        <v>-0.20692562</v>
      </c>
      <c r="C8">
        <v>-0.15101634</v>
      </c>
    </row>
    <row r="9" spans="1:11" x14ac:dyDescent="0.25">
      <c r="A9">
        <v>0.32237445300000001</v>
      </c>
      <c r="B9">
        <v>-5.1182070000000003E-2</v>
      </c>
      <c r="C9">
        <v>-0.10358903999999999</v>
      </c>
    </row>
    <row r="10" spans="1:11" ht="15.75" thickBot="1" x14ac:dyDescent="0.3">
      <c r="A10">
        <v>0.37289134299999999</v>
      </c>
      <c r="B10">
        <v>1.4897672000000001E-2</v>
      </c>
      <c r="C10">
        <v>-8.685495E-2</v>
      </c>
      <c r="E10" t="s">
        <v>54</v>
      </c>
    </row>
    <row r="11" spans="1:11" x14ac:dyDescent="0.25">
      <c r="A11">
        <v>0.38302449399999999</v>
      </c>
      <c r="B11">
        <v>0.293773224</v>
      </c>
      <c r="C11">
        <v>-7.5307000000000004E-3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</row>
    <row r="12" spans="1:11" x14ac:dyDescent="0.25">
      <c r="A12">
        <v>0.51889746199999998</v>
      </c>
      <c r="B12">
        <v>0.353640279</v>
      </c>
      <c r="C12">
        <v>1.0537827E-2</v>
      </c>
      <c r="E12" s="19" t="s">
        <v>62</v>
      </c>
      <c r="F12" s="19">
        <v>0.23261482030467562</v>
      </c>
      <c r="G12" s="19">
        <v>2</v>
      </c>
      <c r="H12" s="19">
        <v>0.11630741015233781</v>
      </c>
      <c r="I12" s="19">
        <v>0.54633750869631326</v>
      </c>
      <c r="J12" s="22">
        <v>0.58178533690099687</v>
      </c>
      <c r="K12" s="19">
        <v>3.1428085170760207</v>
      </c>
    </row>
    <row r="13" spans="1:11" x14ac:dyDescent="0.25">
      <c r="A13">
        <v>0.554195726</v>
      </c>
      <c r="B13">
        <v>0.52141909099999995</v>
      </c>
      <c r="C13">
        <v>6.6141306999999996E-2</v>
      </c>
      <c r="E13" s="19" t="s">
        <v>63</v>
      </c>
      <c r="F13" s="19">
        <v>13.411795315101212</v>
      </c>
      <c r="G13" s="19">
        <v>63</v>
      </c>
      <c r="H13" s="19">
        <v>0.21288563992224147</v>
      </c>
      <c r="I13" s="19"/>
      <c r="J13" s="19"/>
      <c r="K13" s="19"/>
    </row>
    <row r="14" spans="1:11" x14ac:dyDescent="0.25">
      <c r="A14">
        <v>0.58625886699999996</v>
      </c>
      <c r="B14">
        <v>0.53986991299999998</v>
      </c>
      <c r="C14">
        <v>0.18858038199999999</v>
      </c>
      <c r="E14" s="19"/>
      <c r="F14" s="19"/>
      <c r="G14" s="19"/>
      <c r="H14" s="19"/>
      <c r="I14" s="19"/>
      <c r="J14" s="19"/>
      <c r="K14" s="19"/>
    </row>
    <row r="15" spans="1:11" ht="15.75" thickBot="1" x14ac:dyDescent="0.3">
      <c r="A15">
        <v>0.738257889</v>
      </c>
      <c r="B15">
        <v>0.54645105000000005</v>
      </c>
      <c r="C15">
        <v>0.202454098</v>
      </c>
      <c r="E15" s="20" t="s">
        <v>64</v>
      </c>
      <c r="F15" s="20">
        <v>13.644410135405888</v>
      </c>
      <c r="G15" s="20">
        <v>65</v>
      </c>
      <c r="H15" s="20"/>
      <c r="I15" s="20"/>
      <c r="J15" s="20"/>
      <c r="K15" s="20"/>
    </row>
    <row r="16" spans="1:11" x14ac:dyDescent="0.25">
      <c r="B16">
        <v>0.61610755399999995</v>
      </c>
      <c r="C16">
        <v>0.214465613</v>
      </c>
    </row>
    <row r="17" spans="2:3" x14ac:dyDescent="0.25">
      <c r="B17">
        <v>0.61929842999999996</v>
      </c>
      <c r="C17">
        <v>0.21991286800000001</v>
      </c>
    </row>
    <row r="18" spans="2:3" x14ac:dyDescent="0.25">
      <c r="B18">
        <v>0.69837724400000001</v>
      </c>
      <c r="C18">
        <v>0.26483004300000001</v>
      </c>
    </row>
    <row r="19" spans="2:3" x14ac:dyDescent="0.25">
      <c r="B19">
        <v>0.71399678600000005</v>
      </c>
      <c r="C19">
        <v>0.365886606</v>
      </c>
    </row>
    <row r="20" spans="2:3" x14ac:dyDescent="0.25">
      <c r="B20">
        <v>0.78537744499999995</v>
      </c>
      <c r="C20">
        <v>0.37360158199999999</v>
      </c>
    </row>
    <row r="21" spans="2:3" x14ac:dyDescent="0.25">
      <c r="B21">
        <v>0.788260356</v>
      </c>
      <c r="C21">
        <v>0.38166187899999998</v>
      </c>
    </row>
    <row r="22" spans="2:3" x14ac:dyDescent="0.25">
      <c r="B22">
        <v>0.83520876600000005</v>
      </c>
      <c r="C22">
        <v>0.53947411999999995</v>
      </c>
    </row>
    <row r="23" spans="2:3" x14ac:dyDescent="0.25">
      <c r="B23">
        <v>0.85474250799999996</v>
      </c>
      <c r="C23">
        <v>0.55477635400000003</v>
      </c>
    </row>
    <row r="24" spans="2:3" x14ac:dyDescent="0.25">
      <c r="B24">
        <v>0.93245287300000002</v>
      </c>
      <c r="C24">
        <v>0.58127245299999997</v>
      </c>
    </row>
    <row r="25" spans="2:3" x14ac:dyDescent="0.25">
      <c r="B25">
        <v>0.95510771500000002</v>
      </c>
      <c r="C25">
        <v>0.58488495399999996</v>
      </c>
    </row>
    <row r="26" spans="2:3" x14ac:dyDescent="0.25">
      <c r="C26">
        <v>0.65767990899999995</v>
      </c>
    </row>
    <row r="27" spans="2:3" x14ac:dyDescent="0.25">
      <c r="C27">
        <v>0.65792234800000005</v>
      </c>
    </row>
    <row r="28" spans="2:3" x14ac:dyDescent="0.25">
      <c r="C28">
        <v>0.76352261300000002</v>
      </c>
    </row>
    <row r="29" spans="2:3" x14ac:dyDescent="0.25">
      <c r="C29">
        <v>0.853306703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EC14-F47E-4D95-80AD-A196FB07A722}">
  <dimension ref="A1:AG36"/>
  <sheetViews>
    <sheetView workbookViewId="0">
      <selection activeCell="C31" sqref="A1:C31"/>
    </sheetView>
  </sheetViews>
  <sheetFormatPr defaultColWidth="11.7109375" defaultRowHeight="15" x14ac:dyDescent="0.25"/>
  <sheetData>
    <row r="1" spans="1:33" x14ac:dyDescent="0.25">
      <c r="A1" s="1" t="s">
        <v>1</v>
      </c>
      <c r="B1" s="1" t="s">
        <v>0</v>
      </c>
      <c r="C1" s="1" t="s">
        <v>2</v>
      </c>
      <c r="E1" t="s">
        <v>3</v>
      </c>
      <c r="J1" t="s">
        <v>22</v>
      </c>
      <c r="K1" s="4">
        <v>2.2000000000000002</v>
      </c>
      <c r="O1" t="s">
        <v>34</v>
      </c>
      <c r="T1" t="s">
        <v>41</v>
      </c>
      <c r="Y1" t="s">
        <v>47</v>
      </c>
      <c r="AD1" t="s">
        <v>48</v>
      </c>
    </row>
    <row r="2" spans="1:33" x14ac:dyDescent="0.25">
      <c r="A2">
        <v>-0.81278842900000003</v>
      </c>
      <c r="B2">
        <v>-0.86079517000000005</v>
      </c>
      <c r="C2">
        <v>-0.87569224000000001</v>
      </c>
    </row>
    <row r="3" spans="1:33" x14ac:dyDescent="0.25">
      <c r="A3">
        <v>-0.75421400000000005</v>
      </c>
      <c r="B3">
        <v>-0.81172184999999997</v>
      </c>
      <c r="C3">
        <v>-0.84953308999999999</v>
      </c>
      <c r="E3" s="3"/>
      <c r="F3" s="3" t="str">
        <f>A1</f>
        <v>NASDAQ</v>
      </c>
      <c r="G3" s="3" t="str">
        <f t="shared" ref="G3:H3" si="0">B1</f>
        <v>HKEX</v>
      </c>
      <c r="H3" s="3" t="str">
        <f t="shared" si="0"/>
        <v>SSE</v>
      </c>
      <c r="K3" s="5" t="str">
        <f>A1</f>
        <v>NASDAQ</v>
      </c>
      <c r="L3" s="5" t="str">
        <f t="shared" ref="L3:M3" si="1">B1</f>
        <v>HKEX</v>
      </c>
      <c r="M3" s="5" t="str">
        <f t="shared" si="1"/>
        <v>SSE</v>
      </c>
      <c r="O3" s="3"/>
      <c r="P3" s="3" t="str">
        <f>A1</f>
        <v>NASDAQ</v>
      </c>
      <c r="Q3" s="3" t="str">
        <f t="shared" ref="Q3:R3" si="2">B1</f>
        <v>HKEX</v>
      </c>
      <c r="R3" s="3" t="str">
        <f t="shared" si="2"/>
        <v>SSE</v>
      </c>
      <c r="T3" t="s">
        <v>16</v>
      </c>
      <c r="U3">
        <f>COUNT(A2:A30)</f>
        <v>29</v>
      </c>
      <c r="V3">
        <f>2*U3</f>
        <v>58</v>
      </c>
      <c r="Y3" t="s">
        <v>16</v>
      </c>
      <c r="Z3">
        <f>COUNT(B2:B30)</f>
        <v>24</v>
      </c>
      <c r="AA3">
        <f>2*Z3</f>
        <v>48</v>
      </c>
      <c r="AD3" t="s">
        <v>16</v>
      </c>
      <c r="AE3">
        <f>COUNT(C2:C30)</f>
        <v>28</v>
      </c>
      <c r="AF3">
        <f>2*AE3</f>
        <v>56</v>
      </c>
    </row>
    <row r="4" spans="1:33" x14ac:dyDescent="0.25">
      <c r="A4">
        <v>-0.74522169999999999</v>
      </c>
      <c r="B4">
        <v>-0.81125395</v>
      </c>
      <c r="C4">
        <v>-0.77930403999999998</v>
      </c>
      <c r="E4" t="s">
        <v>4</v>
      </c>
      <c r="F4" s="18">
        <f>AVERAGE(A2:A30)</f>
        <v>-0.12680514917241378</v>
      </c>
      <c r="G4" s="18">
        <f t="shared" ref="G4:H4" si="3">AVERAGE(B2:B30)</f>
        <v>-0.13070362004166666</v>
      </c>
      <c r="H4" s="18">
        <f t="shared" si="3"/>
        <v>6.0405078321428496E-2</v>
      </c>
      <c r="J4" t="s">
        <v>25</v>
      </c>
      <c r="K4" s="6">
        <f>K11-$K18</f>
        <v>6.2903810999999976E-2</v>
      </c>
      <c r="L4" s="7">
        <f t="shared" ref="L4:M4" si="4">L11-$K18</f>
        <v>1.4897069999999957E-2</v>
      </c>
      <c r="M4" s="8">
        <f t="shared" si="4"/>
        <v>0</v>
      </c>
      <c r="O4" t="s">
        <v>35</v>
      </c>
      <c r="P4">
        <f>[1]!SHAPIRO(A2:A30)</f>
        <v>0.94447134843837555</v>
      </c>
      <c r="Q4">
        <f>[1]!SHAPIRO(B2:B30)</f>
        <v>0.93097848819289508</v>
      </c>
      <c r="R4">
        <f>[1]!SHAPIRO(C2:C30)</f>
        <v>0.95409140973450346</v>
      </c>
      <c r="T4" t="s">
        <v>4</v>
      </c>
      <c r="U4">
        <f>AVERAGE(A2:A30)</f>
        <v>-0.12680514917241378</v>
      </c>
      <c r="Y4" t="s">
        <v>4</v>
      </c>
      <c r="Z4">
        <f>AVERAGE(B2:B30)</f>
        <v>-0.13070362004166666</v>
      </c>
      <c r="AD4" t="s">
        <v>4</v>
      </c>
      <c r="AE4">
        <f>AVERAGE(C2:C30)</f>
        <v>6.0405078321428496E-2</v>
      </c>
    </row>
    <row r="5" spans="1:33" x14ac:dyDescent="0.25">
      <c r="A5">
        <v>-0.74135868999999999</v>
      </c>
      <c r="B5">
        <v>-0.72268310999999996</v>
      </c>
      <c r="C5">
        <v>-0.66521984000000001</v>
      </c>
      <c r="E5" t="s">
        <v>5</v>
      </c>
      <c r="F5">
        <f>_xlfn.STDEV.S(A2:A30)/SQRT(COUNT(A2:A30))</f>
        <v>8.7168397877983056E-2</v>
      </c>
      <c r="G5">
        <f t="shared" ref="G5:H5" si="5">_xlfn.STDEV.S(B2:B30)/SQRT(COUNT(B2:B30))</f>
        <v>0.10147339120633221</v>
      </c>
      <c r="H5">
        <f t="shared" si="5"/>
        <v>0.10469782424220311</v>
      </c>
      <c r="J5" t="s">
        <v>29</v>
      </c>
      <c r="K5" s="9">
        <f>MAX(K12-K11,0)</f>
        <v>0.18620378599999998</v>
      </c>
      <c r="L5" s="10">
        <f t="shared" ref="L5:M5" si="6">MAX(L12-L11,0)</f>
        <v>0.28302623000000005</v>
      </c>
      <c r="M5" s="11">
        <f t="shared" si="6"/>
        <v>0.54512240750000007</v>
      </c>
      <c r="O5" t="s">
        <v>36</v>
      </c>
      <c r="P5">
        <f>[1]!SWTEST(A2:A30)</f>
        <v>0.131309104850584</v>
      </c>
      <c r="Q5">
        <f>[1]!SWTEST(B2:B30)</f>
        <v>0.10252332564421762</v>
      </c>
      <c r="R5">
        <f>[1]!SWTEST(C2:C30)</f>
        <v>0.25061485544759976</v>
      </c>
      <c r="T5" t="s">
        <v>42</v>
      </c>
      <c r="U5">
        <f>_xlfn.STDEV.S(A2:A30)</f>
        <v>0.46941618854681227</v>
      </c>
      <c r="Y5" t="s">
        <v>42</v>
      </c>
      <c r="Z5">
        <f>_xlfn.STDEV.S(B2:B30)</f>
        <v>0.49711606185067098</v>
      </c>
      <c r="AD5" t="s">
        <v>42</v>
      </c>
      <c r="AE5">
        <f>_xlfn.STDEV.S(C2:C30)</f>
        <v>0.55400881150883796</v>
      </c>
    </row>
    <row r="6" spans="1:33" x14ac:dyDescent="0.25">
      <c r="A6">
        <v>-0.71584303199999999</v>
      </c>
      <c r="B6">
        <v>-0.71625084000000006</v>
      </c>
      <c r="C6">
        <v>-0.56383545000000002</v>
      </c>
      <c r="E6" t="s">
        <v>6</v>
      </c>
      <c r="F6" s="18">
        <f>MEDIAN(A2:A30)</f>
        <v>-0.16175604399999999</v>
      </c>
      <c r="G6" s="18">
        <f t="shared" ref="G6:H6" si="7">MEDIAN(B2:B30)</f>
        <v>-0.11150969000000001</v>
      </c>
      <c r="H6" s="18">
        <f t="shared" si="7"/>
        <v>9.3253084E-2</v>
      </c>
      <c r="J6" t="s">
        <v>30</v>
      </c>
      <c r="K6" s="9">
        <f t="shared" ref="K6:M8" si="8">MAX(K13-K12,0)</f>
        <v>0.46482859900000006</v>
      </c>
      <c r="L6" s="10">
        <f t="shared" si="8"/>
        <v>0.46625925000000001</v>
      </c>
      <c r="M6" s="11">
        <f t="shared" si="8"/>
        <v>0.42382291649999998</v>
      </c>
      <c r="O6" t="s">
        <v>37</v>
      </c>
      <c r="P6">
        <v>0.05</v>
      </c>
      <c r="Q6">
        <v>0.05</v>
      </c>
      <c r="R6">
        <v>0.05</v>
      </c>
    </row>
    <row r="7" spans="1:33" x14ac:dyDescent="0.25">
      <c r="A7">
        <v>-0.63768520399999995</v>
      </c>
      <c r="B7">
        <v>-0.69959338999999998</v>
      </c>
      <c r="C7">
        <v>-0.43875883999999998</v>
      </c>
      <c r="E7" t="s">
        <v>7</v>
      </c>
      <c r="F7" t="e">
        <f>MODE(A2:A30)</f>
        <v>#N/A</v>
      </c>
      <c r="G7" t="e">
        <f t="shared" ref="G7:H7" si="9">MODE(B2:B30)</f>
        <v>#N/A</v>
      </c>
      <c r="H7" t="e">
        <f t="shared" si="9"/>
        <v>#N/A</v>
      </c>
      <c r="J7" t="s">
        <v>31</v>
      </c>
      <c r="K7" s="9">
        <f t="shared" si="8"/>
        <v>0.37048366599999999</v>
      </c>
      <c r="L7" s="10">
        <f t="shared" si="8"/>
        <v>0.37221673449999998</v>
      </c>
      <c r="M7" s="11">
        <f t="shared" si="8"/>
        <v>0.36178573200000003</v>
      </c>
      <c r="O7" s="17" t="s">
        <v>38</v>
      </c>
      <c r="P7" s="16" t="str">
        <f>IF(P5&lt;P6,"no","yes")</f>
        <v>yes</v>
      </c>
      <c r="Q7" s="16" t="str">
        <f t="shared" ref="Q7:R7" si="10">IF(Q5&lt;Q6,"no","yes")</f>
        <v>yes</v>
      </c>
      <c r="R7" s="16" t="str">
        <f t="shared" si="10"/>
        <v>yes</v>
      </c>
      <c r="T7" t="s">
        <v>43</v>
      </c>
      <c r="U7" t="s">
        <v>44</v>
      </c>
      <c r="V7" t="s">
        <v>45</v>
      </c>
      <c r="W7" t="s">
        <v>46</v>
      </c>
      <c r="Y7" t="s">
        <v>43</v>
      </c>
      <c r="Z7" t="s">
        <v>44</v>
      </c>
      <c r="AA7" t="s">
        <v>45</v>
      </c>
      <c r="AB7" t="s">
        <v>46</v>
      </c>
      <c r="AD7" t="s">
        <v>43</v>
      </c>
      <c r="AE7" t="s">
        <v>44</v>
      </c>
      <c r="AF7" t="s">
        <v>45</v>
      </c>
      <c r="AG7" t="s">
        <v>46</v>
      </c>
    </row>
    <row r="8" spans="1:33" x14ac:dyDescent="0.25">
      <c r="A8">
        <v>-0.63108697999999996</v>
      </c>
      <c r="B8">
        <v>-0.53716079000000005</v>
      </c>
      <c r="C8">
        <v>-0.39073337000000002</v>
      </c>
      <c r="E8" t="s">
        <v>8</v>
      </c>
      <c r="F8">
        <f>_xlfn.STDEV.S(A2:A30)</f>
        <v>0.46941618854681227</v>
      </c>
      <c r="G8">
        <f t="shared" ref="G8:H8" si="11">_xlfn.STDEV.S(B2:B30)</f>
        <v>0.49711606185067098</v>
      </c>
      <c r="H8">
        <f t="shared" si="11"/>
        <v>0.55400881150883796</v>
      </c>
      <c r="J8" t="s">
        <v>32</v>
      </c>
      <c r="K8" s="9">
        <f t="shared" si="8"/>
        <v>0.51786722699999999</v>
      </c>
      <c r="L8" s="10">
        <f t="shared" si="8"/>
        <v>0.44698541750000004</v>
      </c>
      <c r="M8" s="11">
        <f t="shared" si="8"/>
        <v>0.46006604999999995</v>
      </c>
      <c r="T8">
        <v>1</v>
      </c>
      <c r="U8">
        <f t="array" ref="U8:U36">[1]!QSORT(A2:A30)</f>
        <v>-0.81278842900000003</v>
      </c>
      <c r="V8">
        <f>_xlfn.NORM.S.INV(T8/V$3)</f>
        <v>-2.1143807715275607</v>
      </c>
      <c r="W8">
        <f>STANDARDIZE(U8,U$4,U$5)</f>
        <v>-1.4613541172306139</v>
      </c>
      <c r="Y8">
        <v>1</v>
      </c>
      <c r="Z8">
        <f t="array" ref="Z8:Z31">[1]!QSORT(B2:B30)</f>
        <v>-0.86079517000000005</v>
      </c>
      <c r="AA8">
        <f>_xlfn.NORM.S.INV(Y8/AA$3)</f>
        <v>-2.0368341317013887</v>
      </c>
      <c r="AB8">
        <f>STANDARDIZE(Z8,Z$4,Z$5)</f>
        <v>-1.4686541151785315</v>
      </c>
      <c r="AD8">
        <v>1</v>
      </c>
      <c r="AE8">
        <f t="array" ref="AE8:AE35">[1]!QSORT(C2:C30)</f>
        <v>-0.87569224000000001</v>
      </c>
      <c r="AF8">
        <f>_xlfn.NORM.S.INV(AD8/AF$3)</f>
        <v>-2.1001654928444697</v>
      </c>
      <c r="AG8">
        <f>STANDARDIZE(AE8,AE$4,AE$5)</f>
        <v>-1.6896794759851852</v>
      </c>
    </row>
    <row r="9" spans="1:33" x14ac:dyDescent="0.25">
      <c r="A9">
        <v>-0.62658464300000005</v>
      </c>
      <c r="B9">
        <v>-0.51523399999999997</v>
      </c>
      <c r="C9">
        <v>-0.31051531999999998</v>
      </c>
      <c r="E9" t="s">
        <v>9</v>
      </c>
      <c r="F9">
        <f>_xlfn.VAR.S(A2:A30)</f>
        <v>0.22035155806981641</v>
      </c>
      <c r="G9">
        <f t="shared" ref="G9:H9" si="12">_xlfn.VAR.S(B2:B30)</f>
        <v>0.24712437894992015</v>
      </c>
      <c r="H9">
        <f t="shared" si="12"/>
        <v>0.30692576322943516</v>
      </c>
      <c r="J9" t="s">
        <v>4</v>
      </c>
      <c r="K9" s="12">
        <f>K16-$K18</f>
        <v>0.7488870908275862</v>
      </c>
      <c r="L9" s="13">
        <f t="shared" ref="L9:M9" si="13">L16-$K18</f>
        <v>0.74498861995833332</v>
      </c>
      <c r="M9" s="14">
        <f t="shared" si="13"/>
        <v>0.93609731832142851</v>
      </c>
      <c r="O9" t="s">
        <v>39</v>
      </c>
      <c r="T9">
        <f>T8+2</f>
        <v>3</v>
      </c>
      <c r="U9">
        <v>-0.75421400000000005</v>
      </c>
      <c r="V9">
        <f t="shared" ref="V9:V36" si="14">_xlfn.NORM.S.INV(T9/V$3)</f>
        <v>-1.6283614067169063</v>
      </c>
      <c r="W9">
        <f t="shared" ref="W9:W36" si="15">STANDARDIZE(U9,U$4,U$5)</f>
        <v>-1.3365726750282669</v>
      </c>
      <c r="Y9">
        <f>Y8+2</f>
        <v>3</v>
      </c>
      <c r="Z9">
        <v>-0.81172184999999997</v>
      </c>
      <c r="AA9">
        <f t="shared" ref="AA9:AA31" si="16">_xlfn.NORM.S.INV(Y9/AA$3)</f>
        <v>-1.5341205443525459</v>
      </c>
      <c r="AB9">
        <f t="shared" ref="AB9:AB31" si="17">STANDARDIZE(Z9,Z$4,Z$5)</f>
        <v>-1.3699380933760792</v>
      </c>
      <c r="AD9">
        <f>AD8+2</f>
        <v>3</v>
      </c>
      <c r="AE9">
        <v>-0.84953308999999999</v>
      </c>
      <c r="AF9">
        <f t="shared" ref="AF9:AF35" si="18">_xlfn.NORM.S.INV(AD9/AF$3)</f>
        <v>-1.6111691623526765</v>
      </c>
      <c r="AG9">
        <f t="shared" ref="AG9:AG35" si="19">STANDARDIZE(AE9,AE$4,AE$5)</f>
        <v>-1.6424615446877464</v>
      </c>
    </row>
    <row r="10" spans="1:33" x14ac:dyDescent="0.25">
      <c r="A10">
        <v>-0.51706848800000005</v>
      </c>
      <c r="B10">
        <v>-0.38238393500000001</v>
      </c>
      <c r="C10">
        <v>-0.28738915999999998</v>
      </c>
      <c r="E10" t="s">
        <v>10</v>
      </c>
      <c r="F10" s="18">
        <f>KURT(A2:A30)</f>
        <v>-1.0794811018499382</v>
      </c>
      <c r="G10" s="18">
        <f t="shared" ref="G10:H10" si="20">KURT(B2:B30)</f>
        <v>-1.3824228798205036</v>
      </c>
      <c r="H10" s="18">
        <f t="shared" si="20"/>
        <v>-1.0127786048553533</v>
      </c>
      <c r="T10">
        <f t="shared" ref="T10:T36" si="21">T9+2</f>
        <v>5</v>
      </c>
      <c r="U10">
        <v>-0.74522169999999999</v>
      </c>
      <c r="V10">
        <f t="shared" si="14"/>
        <v>-1.3644887481703289</v>
      </c>
      <c r="W10">
        <f t="shared" si="15"/>
        <v>-1.3174163267399008</v>
      </c>
      <c r="Y10">
        <f t="shared" ref="Y10:Y31" si="22">Y9+2</f>
        <v>5</v>
      </c>
      <c r="Z10">
        <v>-0.81125395</v>
      </c>
      <c r="AA10">
        <f t="shared" si="16"/>
        <v>-1.258161561063097</v>
      </c>
      <c r="AB10">
        <f t="shared" si="17"/>
        <v>-1.3689968644842625</v>
      </c>
      <c r="AD10">
        <f t="shared" ref="AD10:AD35" si="23">AD9+2</f>
        <v>5</v>
      </c>
      <c r="AE10">
        <v>-0.77930403999999998</v>
      </c>
      <c r="AF10">
        <f t="shared" si="18"/>
        <v>-1.3451666341766386</v>
      </c>
      <c r="AG10">
        <f t="shared" si="19"/>
        <v>-1.5156963226532234</v>
      </c>
    </row>
    <row r="11" spans="1:33" x14ac:dyDescent="0.25">
      <c r="A11">
        <v>-0.32407980800000002</v>
      </c>
      <c r="B11">
        <v>-0.31541214000000001</v>
      </c>
      <c r="C11">
        <v>-0.18805915000000001</v>
      </c>
      <c r="E11" t="s">
        <v>11</v>
      </c>
      <c r="F11" s="18">
        <f>SKEW(A2:A30)</f>
        <v>0.13648124849385876</v>
      </c>
      <c r="G11" s="18">
        <f t="shared" ref="G11:H11" si="24">SKEW(B2:B30)</f>
        <v>-3.2783481364125878E-2</v>
      </c>
      <c r="H11" s="18">
        <f t="shared" si="24"/>
        <v>-3.5096443430229655E-2</v>
      </c>
      <c r="J11" t="s">
        <v>25</v>
      </c>
      <c r="K11" s="6">
        <f t="array" ref="K11">MIN(IF(ISBLANK(A2:A30),"",IF(A2:A30&gt;=K12-$K1*(K14-K12),A2:A30,"")))</f>
        <v>-0.81278842900000003</v>
      </c>
      <c r="L11" s="7">
        <f t="array" ref="L11">MIN(IF(ISBLANK(B2:B30),"",IF(B2:B30&gt;=L12-$K1*(L14-L12),B2:B30,"")))</f>
        <v>-0.86079517000000005</v>
      </c>
      <c r="M11" s="8">
        <f t="array" ref="M11">MIN(IF(ISBLANK(C2:C30),"",IF(C2:C30&gt;=M12-$K1*(M14-M12),C2:C30,"")))</f>
        <v>-0.87569224000000001</v>
      </c>
      <c r="O11" s="15" t="s">
        <v>40</v>
      </c>
      <c r="P11" s="15">
        <f>[1]!DAGOSTINO(A2:A30)</f>
        <v>3.6217088935697914</v>
      </c>
      <c r="Q11" s="15">
        <f>[1]!DAGOSTINO(B2:B30)</f>
        <v>6.5275204802404847</v>
      </c>
      <c r="R11" s="15">
        <f>[1]!DAGOSTINO(C2:C30)</f>
        <v>2.6836880290351588</v>
      </c>
      <c r="T11">
        <f t="shared" si="21"/>
        <v>7</v>
      </c>
      <c r="U11">
        <v>-0.74135868999999999</v>
      </c>
      <c r="V11">
        <f t="shared" si="14"/>
        <v>-1.1715461713027622</v>
      </c>
      <c r="W11">
        <f t="shared" si="15"/>
        <v>-1.3091869343707139</v>
      </c>
      <c r="Y11">
        <f t="shared" si="22"/>
        <v>7</v>
      </c>
      <c r="Z11">
        <v>-0.72268310999999996</v>
      </c>
      <c r="AA11">
        <f t="shared" si="16"/>
        <v>-1.054472451770053</v>
      </c>
      <c r="AB11">
        <f t="shared" si="17"/>
        <v>-1.1908275257783933</v>
      </c>
      <c r="AD11">
        <f t="shared" si="23"/>
        <v>7</v>
      </c>
      <c r="AE11">
        <v>-0.66521984000000001</v>
      </c>
      <c r="AF11">
        <f t="shared" si="18"/>
        <v>-1.1503493803760083</v>
      </c>
      <c r="AG11">
        <f t="shared" si="19"/>
        <v>-1.3097714390953379</v>
      </c>
    </row>
    <row r="12" spans="1:33" x14ac:dyDescent="0.25">
      <c r="A12">
        <v>-0.31833570100000003</v>
      </c>
      <c r="B12">
        <v>-0.24764309000000001</v>
      </c>
      <c r="C12">
        <v>-0.17701383000000001</v>
      </c>
      <c r="E12" t="s">
        <v>12</v>
      </c>
      <c r="F12">
        <f>F13-F14</f>
        <v>1.5393832780000001</v>
      </c>
      <c r="G12">
        <f t="shared" ref="G12:H12" si="25">G13-G14</f>
        <v>1.5684876320000001</v>
      </c>
      <c r="H12">
        <f t="shared" si="25"/>
        <v>1.7907971059999999</v>
      </c>
      <c r="J12" t="s">
        <v>26</v>
      </c>
      <c r="K12" s="9">
        <f>_xlfn.QUARTILE.INC(A2:A30,1)</f>
        <v>-0.62658464300000005</v>
      </c>
      <c r="L12" s="10">
        <f t="shared" ref="L12:M12" si="26">_xlfn.QUARTILE.INC(B2:B30,1)</f>
        <v>-0.57776894000000001</v>
      </c>
      <c r="M12" s="11">
        <f t="shared" si="26"/>
        <v>-0.33056983249999999</v>
      </c>
      <c r="O12" t="s">
        <v>36</v>
      </c>
      <c r="P12">
        <f>[1]!DPTEST(A2:A30)</f>
        <v>0.16351436277491627</v>
      </c>
      <c r="Q12">
        <f>[1]!DPTEST(B2:B30)</f>
        <v>3.8244319477892641E-2</v>
      </c>
      <c r="R12">
        <f>[1]!DPTEST(C2:C30)</f>
        <v>0.26136326628121631</v>
      </c>
      <c r="T12">
        <f t="shared" si="21"/>
        <v>9</v>
      </c>
      <c r="U12">
        <v>-0.71584303199999999</v>
      </c>
      <c r="V12">
        <f t="shared" si="14"/>
        <v>-1.014498745784099</v>
      </c>
      <c r="W12">
        <f t="shared" si="15"/>
        <v>-1.2548307817229118</v>
      </c>
      <c r="Y12">
        <f t="shared" si="22"/>
        <v>9</v>
      </c>
      <c r="Z12">
        <v>-0.71625084000000006</v>
      </c>
      <c r="AA12">
        <f t="shared" si="16"/>
        <v>-0.88714655901887607</v>
      </c>
      <c r="AB12">
        <f t="shared" si="17"/>
        <v>-1.1778883542375387</v>
      </c>
      <c r="AD12">
        <f t="shared" si="23"/>
        <v>9</v>
      </c>
      <c r="AE12">
        <v>-0.56383545000000002</v>
      </c>
      <c r="AF12">
        <f t="shared" si="18"/>
        <v>-0.99152647467733057</v>
      </c>
      <c r="AG12">
        <f t="shared" si="19"/>
        <v>-1.1267700356990986</v>
      </c>
    </row>
    <row r="13" spans="1:33" x14ac:dyDescent="0.25">
      <c r="A13">
        <v>-0.22860366300000001</v>
      </c>
      <c r="B13">
        <v>-0.19653496000000001</v>
      </c>
      <c r="C13">
        <v>-6.4562629999999996E-2</v>
      </c>
      <c r="E13" t="s">
        <v>13</v>
      </c>
      <c r="F13">
        <f>MAX(A2:A30)</f>
        <v>0.72659484900000004</v>
      </c>
      <c r="G13">
        <f t="shared" ref="G13:H13" si="27">MAX(B2:B30)</f>
        <v>0.70769246200000002</v>
      </c>
      <c r="H13">
        <f t="shared" si="27"/>
        <v>0.91510486599999996</v>
      </c>
      <c r="J13" t="s">
        <v>6</v>
      </c>
      <c r="K13" s="9">
        <f>MEDIAN(A2:A30)</f>
        <v>-0.16175604399999999</v>
      </c>
      <c r="L13" s="10">
        <f t="shared" ref="L13:M13" si="28">MEDIAN(B2:B30)</f>
        <v>-0.11150969000000001</v>
      </c>
      <c r="M13" s="11">
        <f t="shared" si="28"/>
        <v>9.3253084E-2</v>
      </c>
      <c r="O13" t="s">
        <v>37</v>
      </c>
      <c r="P13">
        <v>0.05</v>
      </c>
      <c r="Q13">
        <v>0.05</v>
      </c>
      <c r="R13">
        <v>0.05</v>
      </c>
      <c r="T13">
        <f t="shared" si="21"/>
        <v>11</v>
      </c>
      <c r="U13">
        <v>-0.63768520399999995</v>
      </c>
      <c r="V13">
        <f t="shared" si="14"/>
        <v>-0.8791677184445702</v>
      </c>
      <c r="W13">
        <f t="shared" si="15"/>
        <v>-1.0883307122601267</v>
      </c>
      <c r="Y13">
        <f t="shared" si="22"/>
        <v>11</v>
      </c>
      <c r="Z13">
        <v>-0.69959338999999998</v>
      </c>
      <c r="AA13">
        <f t="shared" si="16"/>
        <v>-0.74159404386151673</v>
      </c>
      <c r="AB13">
        <f t="shared" si="17"/>
        <v>-1.1443801832523015</v>
      </c>
      <c r="AD13">
        <f t="shared" si="23"/>
        <v>11</v>
      </c>
      <c r="AE13">
        <v>-0.43875883999999998</v>
      </c>
      <c r="AF13">
        <f t="shared" si="18"/>
        <v>-0.85444739869598973</v>
      </c>
      <c r="AG13">
        <f t="shared" si="19"/>
        <v>-0.90100357241965179</v>
      </c>
    </row>
    <row r="14" spans="1:33" x14ac:dyDescent="0.25">
      <c r="A14">
        <v>-0.21028646500000001</v>
      </c>
      <c r="B14">
        <v>-2.6484420000000002E-2</v>
      </c>
      <c r="C14">
        <v>-1.278701E-2</v>
      </c>
      <c r="E14" t="s">
        <v>14</v>
      </c>
      <c r="F14">
        <f>MIN(A2:A30)</f>
        <v>-0.81278842900000003</v>
      </c>
      <c r="G14">
        <f t="shared" ref="G14:H14" si="29">MIN(B2:B30)</f>
        <v>-0.86079517000000005</v>
      </c>
      <c r="H14">
        <f t="shared" si="29"/>
        <v>-0.87569224000000001</v>
      </c>
      <c r="J14" t="s">
        <v>27</v>
      </c>
      <c r="K14" s="9">
        <f>_xlfn.QUARTILE.INC(A2:A30,3)</f>
        <v>0.208727622</v>
      </c>
      <c r="L14" s="10">
        <f t="shared" ref="L14:M14" si="30">_xlfn.QUARTILE.INC(B2:B30,3)</f>
        <v>0.26070704449999998</v>
      </c>
      <c r="M14" s="11">
        <f t="shared" si="30"/>
        <v>0.45503881600000001</v>
      </c>
      <c r="O14" s="17" t="s">
        <v>38</v>
      </c>
      <c r="P14" s="16" t="str">
        <f>IF(P12&lt;P13,"no","yes")</f>
        <v>yes</v>
      </c>
      <c r="Q14" s="16" t="str">
        <f t="shared" ref="Q14:R14" si="31">IF(Q12&lt;Q13,"no","yes")</f>
        <v>no</v>
      </c>
      <c r="R14" s="16" t="str">
        <f t="shared" si="31"/>
        <v>yes</v>
      </c>
      <c r="T14">
        <f t="shared" si="21"/>
        <v>13</v>
      </c>
      <c r="U14">
        <v>-0.63108697999999996</v>
      </c>
      <c r="V14">
        <f t="shared" si="14"/>
        <v>-0.75829255699115117</v>
      </c>
      <c r="W14">
        <f t="shared" si="15"/>
        <v>-1.0742744778119149</v>
      </c>
      <c r="Y14">
        <f t="shared" si="22"/>
        <v>13</v>
      </c>
      <c r="Z14">
        <v>-0.53716079000000005</v>
      </c>
      <c r="AA14">
        <f t="shared" si="16"/>
        <v>-0.6102946101863328</v>
      </c>
      <c r="AB14">
        <f t="shared" si="17"/>
        <v>-0.81763033052114353</v>
      </c>
      <c r="AD14">
        <f t="shared" si="23"/>
        <v>13</v>
      </c>
      <c r="AE14">
        <v>-0.39073337000000002</v>
      </c>
      <c r="AF14">
        <f t="shared" si="18"/>
        <v>-0.73180808385961749</v>
      </c>
      <c r="AG14">
        <f t="shared" si="19"/>
        <v>-0.8143163771939963</v>
      </c>
    </row>
    <row r="15" spans="1:33" x14ac:dyDescent="0.25">
      <c r="A15">
        <v>-0.17420761800000001</v>
      </c>
      <c r="B15">
        <v>0.106415182</v>
      </c>
      <c r="C15">
        <v>8.7045974999999998E-2</v>
      </c>
      <c r="E15" t="s">
        <v>15</v>
      </c>
      <c r="F15">
        <f>SUM(A2:A30)</f>
        <v>-3.6773493259999994</v>
      </c>
      <c r="G15">
        <f t="shared" ref="G15:H15" si="32">SUM(B2:B30)</f>
        <v>-3.1368868809999997</v>
      </c>
      <c r="H15">
        <f t="shared" si="32"/>
        <v>1.6913421929999979</v>
      </c>
      <c r="J15" t="s">
        <v>28</v>
      </c>
      <c r="K15" s="9">
        <f t="array" ref="K15">MAX(IF(ISBLANK(A2:A30),"",IF(A2:A30&lt;=K14+$K1*(K14-K12),A2:A30,"")))</f>
        <v>0.72659484900000004</v>
      </c>
      <c r="L15" s="10">
        <f t="array" ref="L15">MAX(IF(ISBLANK(B2:B30),"",IF(B2:B30&lt;=L14+$K1*(L14-L12),B2:B30,"")))</f>
        <v>0.70769246200000002</v>
      </c>
      <c r="M15" s="11">
        <f t="array" ref="M15">MAX(IF(ISBLANK(C2:C30),"",IF(C2:C30&lt;=M14+$K1*(M14-M12),C2:C30,"")))</f>
        <v>0.91510486599999996</v>
      </c>
      <c r="T15">
        <f t="shared" si="21"/>
        <v>15</v>
      </c>
      <c r="U15">
        <v>-0.62658464300000005</v>
      </c>
      <c r="V15">
        <f t="shared" si="14"/>
        <v>-0.64760358292497777</v>
      </c>
      <c r="W15">
        <f t="shared" si="15"/>
        <v>-1.0646831234661307</v>
      </c>
      <c r="Y15">
        <f t="shared" si="22"/>
        <v>15</v>
      </c>
      <c r="Z15">
        <v>-0.51523399999999997</v>
      </c>
      <c r="AA15">
        <f t="shared" si="16"/>
        <v>-0.48877641111466941</v>
      </c>
      <c r="AB15">
        <f t="shared" si="17"/>
        <v>-0.77352234109434714</v>
      </c>
      <c r="AD15">
        <f t="shared" si="23"/>
        <v>15</v>
      </c>
      <c r="AE15">
        <v>-0.31051531999999998</v>
      </c>
      <c r="AF15">
        <f t="shared" si="18"/>
        <v>-0.61930676950877617</v>
      </c>
      <c r="AG15">
        <f t="shared" si="19"/>
        <v>-0.66952075601691274</v>
      </c>
    </row>
    <row r="16" spans="1:33" x14ac:dyDescent="0.25">
      <c r="A16">
        <v>-0.16175604399999999</v>
      </c>
      <c r="B16">
        <v>0.15204953500000001</v>
      </c>
      <c r="C16">
        <v>9.9460193000000002E-2</v>
      </c>
      <c r="E16" t="s">
        <v>16</v>
      </c>
      <c r="F16">
        <f>COUNT(A2:A30)</f>
        <v>29</v>
      </c>
      <c r="G16">
        <f t="shared" ref="G16:H16" si="33">COUNT(B2:B30)</f>
        <v>24</v>
      </c>
      <c r="H16">
        <f t="shared" si="33"/>
        <v>28</v>
      </c>
      <c r="J16" t="s">
        <v>4</v>
      </c>
      <c r="K16" s="12">
        <f>AVERAGE(A2:A30)</f>
        <v>-0.12680514917241378</v>
      </c>
      <c r="L16" s="13">
        <f t="shared" ref="L16:M16" si="34">AVERAGE(B2:B30)</f>
        <v>-0.13070362004166666</v>
      </c>
      <c r="M16" s="14">
        <f t="shared" si="34"/>
        <v>6.0405078321428496E-2</v>
      </c>
      <c r="T16">
        <f t="shared" si="21"/>
        <v>17</v>
      </c>
      <c r="U16">
        <v>-0.51706848800000005</v>
      </c>
      <c r="V16">
        <f t="shared" si="14"/>
        <v>-0.54434091493561076</v>
      </c>
      <c r="W16">
        <f t="shared" si="15"/>
        <v>-0.83138023005925255</v>
      </c>
      <c r="Y16">
        <f t="shared" si="22"/>
        <v>17</v>
      </c>
      <c r="Z16">
        <v>-0.38238393500000001</v>
      </c>
      <c r="AA16">
        <f t="shared" si="16"/>
        <v>-0.37409541019772358</v>
      </c>
      <c r="AB16">
        <f t="shared" si="17"/>
        <v>-0.50628079491411748</v>
      </c>
      <c r="AD16">
        <f t="shared" si="23"/>
        <v>17</v>
      </c>
      <c r="AE16">
        <v>-0.28738915999999998</v>
      </c>
      <c r="AF16">
        <f t="shared" si="18"/>
        <v>-0.51415610074453411</v>
      </c>
      <c r="AG16">
        <f t="shared" si="19"/>
        <v>-0.6277774488355411</v>
      </c>
    </row>
    <row r="17" spans="1:33" x14ac:dyDescent="0.25">
      <c r="A17">
        <v>-0.15488163499999999</v>
      </c>
      <c r="B17">
        <v>0.16397182499999999</v>
      </c>
      <c r="C17">
        <v>0.120432389</v>
      </c>
      <c r="E17" t="s">
        <v>17</v>
      </c>
      <c r="F17" t="e">
        <f>GEOMEAN(A2:A30)</f>
        <v>#NUM!</v>
      </c>
      <c r="G17" t="e">
        <f t="shared" ref="G17:H17" si="35">GEOMEAN(B2:B30)</f>
        <v>#NUM!</v>
      </c>
      <c r="H17" t="e">
        <f t="shared" si="35"/>
        <v>#NUM!</v>
      </c>
      <c r="T17">
        <f t="shared" si="21"/>
        <v>19</v>
      </c>
      <c r="U17">
        <v>-0.32407980800000002</v>
      </c>
      <c r="V17">
        <f t="shared" si="14"/>
        <v>-0.44658820450617887</v>
      </c>
      <c r="W17">
        <f t="shared" si="15"/>
        <v>-0.42025533767443374</v>
      </c>
      <c r="Y17">
        <f t="shared" si="22"/>
        <v>19</v>
      </c>
      <c r="Z17">
        <v>-0.31541214000000001</v>
      </c>
      <c r="AA17">
        <f t="shared" si="16"/>
        <v>-0.26414697682592364</v>
      </c>
      <c r="AB17">
        <f t="shared" si="17"/>
        <v>-0.37156015291619776</v>
      </c>
      <c r="AD17">
        <f t="shared" si="23"/>
        <v>19</v>
      </c>
      <c r="AE17">
        <v>-0.18805915000000001</v>
      </c>
      <c r="AF17">
        <f t="shared" si="18"/>
        <v>-0.41441332960007643</v>
      </c>
      <c r="AG17">
        <f t="shared" si="19"/>
        <v>-0.44848425360733601</v>
      </c>
    </row>
    <row r="18" spans="1:33" x14ac:dyDescent="0.25">
      <c r="A18">
        <v>1.2832214E-2</v>
      </c>
      <c r="B18">
        <v>0.236967752</v>
      </c>
      <c r="C18">
        <v>0.22018194399999999</v>
      </c>
      <c r="E18" t="s">
        <v>18</v>
      </c>
      <c r="F18" t="e">
        <f>HARMEAN(A2:A30)</f>
        <v>#NUM!</v>
      </c>
      <c r="G18" t="e">
        <f t="shared" ref="G18:H18" si="36">HARMEAN(B2:B30)</f>
        <v>#NUM!</v>
      </c>
      <c r="H18" t="e">
        <f t="shared" si="36"/>
        <v>#NUM!</v>
      </c>
      <c r="J18" t="s">
        <v>23</v>
      </c>
      <c r="K18" s="4">
        <f>IF(MIN(K11:M11)&gt;=0,0,MIN(K11:M11))</f>
        <v>-0.87569224000000001</v>
      </c>
      <c r="T18">
        <f t="shared" si="21"/>
        <v>21</v>
      </c>
      <c r="U18">
        <v>-0.31833570100000003</v>
      </c>
      <c r="V18">
        <f t="shared" si="14"/>
        <v>-0.35293398612691645</v>
      </c>
      <c r="W18">
        <f t="shared" si="15"/>
        <v>-0.40801863357229734</v>
      </c>
      <c r="Y18">
        <f t="shared" si="22"/>
        <v>21</v>
      </c>
      <c r="Z18">
        <v>-0.24764309000000001</v>
      </c>
      <c r="AA18">
        <f t="shared" si="16"/>
        <v>-0.1573106846101707</v>
      </c>
      <c r="AB18">
        <f t="shared" si="17"/>
        <v>-0.23523575062730698</v>
      </c>
      <c r="AD18">
        <f t="shared" si="23"/>
        <v>21</v>
      </c>
      <c r="AE18">
        <v>-0.17701383000000001</v>
      </c>
      <c r="AF18">
        <f t="shared" si="18"/>
        <v>-0.3186393639643752</v>
      </c>
      <c r="AG18">
        <f t="shared" si="19"/>
        <v>-0.42854716998962572</v>
      </c>
    </row>
    <row r="19" spans="1:33" x14ac:dyDescent="0.25">
      <c r="A19">
        <v>8.5381708000000001E-2</v>
      </c>
      <c r="B19">
        <v>0.25397146500000001</v>
      </c>
      <c r="C19">
        <v>0.26409866799999998</v>
      </c>
      <c r="E19" t="s">
        <v>19</v>
      </c>
      <c r="F19">
        <f>AVEDEV(A2:A30)</f>
        <v>0.3948358422925089</v>
      </c>
      <c r="G19">
        <f t="shared" ref="G19:H19" si="37">AVEDEV(B2:B30)</f>
        <v>0.43735198204166664</v>
      </c>
      <c r="H19">
        <f t="shared" si="37"/>
        <v>0.45633357058418367</v>
      </c>
      <c r="T19">
        <f t="shared" si="21"/>
        <v>23</v>
      </c>
      <c r="U19">
        <v>-0.22860366300000001</v>
      </c>
      <c r="V19">
        <f t="shared" si="14"/>
        <v>-0.26228276539162171</v>
      </c>
      <c r="W19">
        <f t="shared" si="15"/>
        <v>-0.21686195813298934</v>
      </c>
      <c r="Y19">
        <f t="shared" si="22"/>
        <v>23</v>
      </c>
      <c r="Z19">
        <v>-0.19653496000000001</v>
      </c>
      <c r="AA19">
        <f t="shared" si="16"/>
        <v>-5.2245180375940357E-2</v>
      </c>
      <c r="AB19">
        <f t="shared" si="17"/>
        <v>-0.13242649958493691</v>
      </c>
      <c r="AD19">
        <f t="shared" si="23"/>
        <v>23</v>
      </c>
      <c r="AE19">
        <v>-6.4562629999999996E-2</v>
      </c>
      <c r="AF19">
        <f t="shared" si="18"/>
        <v>-0.2257079538601594</v>
      </c>
      <c r="AG19">
        <f t="shared" si="19"/>
        <v>-0.22556989297892224</v>
      </c>
    </row>
    <row r="20" spans="1:33" x14ac:dyDescent="0.25">
      <c r="A20">
        <v>0.120569751</v>
      </c>
      <c r="B20">
        <v>0.28091378299999997</v>
      </c>
      <c r="C20">
        <v>0.26976883499999998</v>
      </c>
      <c r="E20" t="s">
        <v>20</v>
      </c>
      <c r="F20">
        <f>[1]!MAD(A2:A30)</f>
        <v>0.38467279399999998</v>
      </c>
      <c r="G20">
        <f>[1]!MAD(B2:B30)</f>
        <v>0.40976898549999996</v>
      </c>
      <c r="H20">
        <f>[1]!MAD(C2:C30)</f>
        <v>0.44387742899999999</v>
      </c>
      <c r="J20" t="s">
        <v>24</v>
      </c>
      <c r="K20" t="s">
        <v>33</v>
      </c>
      <c r="L20" t="s">
        <v>33</v>
      </c>
      <c r="M20" t="s">
        <v>33</v>
      </c>
      <c r="T20">
        <f t="shared" si="21"/>
        <v>25</v>
      </c>
      <c r="U20">
        <v>-0.21028646500000001</v>
      </c>
      <c r="V20">
        <f t="shared" si="14"/>
        <v>-0.17374106191177294</v>
      </c>
      <c r="W20">
        <f t="shared" si="15"/>
        <v>-0.17784072612838978</v>
      </c>
      <c r="Y20">
        <f t="shared" si="22"/>
        <v>25</v>
      </c>
      <c r="Z20">
        <v>-2.6484420000000002E-2</v>
      </c>
      <c r="AA20">
        <f t="shared" si="16"/>
        <v>5.2245180375940489E-2</v>
      </c>
      <c r="AB20">
        <f t="shared" si="17"/>
        <v>0.20964762163121001</v>
      </c>
      <c r="AD20">
        <f t="shared" si="23"/>
        <v>25</v>
      </c>
      <c r="AE20">
        <v>-1.278701E-2</v>
      </c>
      <c r="AF20">
        <f t="shared" si="18"/>
        <v>-0.13468979400891959</v>
      </c>
      <c r="AG20">
        <f t="shared" si="19"/>
        <v>-0.13211358159104097</v>
      </c>
    </row>
    <row r="21" spans="1:33" x14ac:dyDescent="0.25">
      <c r="A21">
        <v>0.13206641399999999</v>
      </c>
      <c r="B21">
        <v>0.30430397100000001</v>
      </c>
      <c r="C21">
        <v>0.28044232099999999</v>
      </c>
      <c r="E21" s="2" t="s">
        <v>21</v>
      </c>
      <c r="F21" s="2">
        <f>[1]!IQR(A2:A30,FALSE)</f>
        <v>0.835312265</v>
      </c>
      <c r="G21" s="2">
        <f>[1]!IQR(B2:B30,FALSE)</f>
        <v>0.83847598450000005</v>
      </c>
      <c r="H21" s="2">
        <f>[1]!IQR(C2:C30,FALSE)</f>
        <v>0.78560864850000001</v>
      </c>
      <c r="T21">
        <f t="shared" si="21"/>
        <v>27</v>
      </c>
      <c r="U21">
        <v>-0.17420761800000001</v>
      </c>
      <c r="V21">
        <f t="shared" si="14"/>
        <v>-8.6543367915016003E-2</v>
      </c>
      <c r="W21">
        <f t="shared" si="15"/>
        <v>-0.10098175134166477</v>
      </c>
      <c r="Y21">
        <f t="shared" si="22"/>
        <v>27</v>
      </c>
      <c r="Z21">
        <v>0.106415182</v>
      </c>
      <c r="AA21">
        <f t="shared" si="16"/>
        <v>0.1573106846101707</v>
      </c>
      <c r="AB21">
        <f t="shared" si="17"/>
        <v>0.47698881657317066</v>
      </c>
      <c r="AD21">
        <f t="shared" si="23"/>
        <v>27</v>
      </c>
      <c r="AE21">
        <v>8.7045974999999998E-2</v>
      </c>
      <c r="AF21">
        <f t="shared" si="18"/>
        <v>-4.477617669551625E-2</v>
      </c>
      <c r="AG21">
        <f t="shared" si="19"/>
        <v>4.8087496308976137E-2</v>
      </c>
    </row>
    <row r="22" spans="1:33" x14ac:dyDescent="0.25">
      <c r="A22">
        <v>0.14482304900000001</v>
      </c>
      <c r="B22">
        <v>0.46371218199999997</v>
      </c>
      <c r="C22">
        <v>0.40882783900000003</v>
      </c>
      <c r="T22">
        <f t="shared" si="21"/>
        <v>29</v>
      </c>
      <c r="U22">
        <v>-0.16175604399999999</v>
      </c>
      <c r="V22">
        <f t="shared" si="14"/>
        <v>0</v>
      </c>
      <c r="W22">
        <f t="shared" si="15"/>
        <v>-7.4456091801573532E-2</v>
      </c>
      <c r="Y22">
        <f t="shared" si="22"/>
        <v>29</v>
      </c>
      <c r="Z22">
        <v>0.15204953500000001</v>
      </c>
      <c r="AA22">
        <f t="shared" si="16"/>
        <v>0.26414697682592353</v>
      </c>
      <c r="AB22">
        <f t="shared" si="17"/>
        <v>0.56878700315783215</v>
      </c>
      <c r="AD22">
        <f t="shared" si="23"/>
        <v>29</v>
      </c>
      <c r="AE22">
        <v>9.9460193000000002E-2</v>
      </c>
      <c r="AF22">
        <f t="shared" si="18"/>
        <v>4.4776176695516381E-2</v>
      </c>
      <c r="AG22">
        <f t="shared" si="19"/>
        <v>7.0495475644521355E-2</v>
      </c>
    </row>
    <row r="23" spans="1:33" x14ac:dyDescent="0.25">
      <c r="A23">
        <v>0.208727622</v>
      </c>
      <c r="B23">
        <v>0.47066048300000002</v>
      </c>
      <c r="C23">
        <v>0.59367174700000003</v>
      </c>
      <c r="T23">
        <f t="shared" si="21"/>
        <v>31</v>
      </c>
      <c r="U23">
        <v>-0.15488163499999999</v>
      </c>
      <c r="V23">
        <f t="shared" si="14"/>
        <v>8.6543367915015865E-2</v>
      </c>
      <c r="W23">
        <f t="shared" si="15"/>
        <v>-5.9811498863095329E-2</v>
      </c>
      <c r="Y23">
        <f t="shared" si="22"/>
        <v>31</v>
      </c>
      <c r="Z23">
        <v>0.16397182499999999</v>
      </c>
      <c r="AA23">
        <f t="shared" si="16"/>
        <v>0.37409541019772363</v>
      </c>
      <c r="AB23">
        <f t="shared" si="17"/>
        <v>0.59276991361865194</v>
      </c>
      <c r="AD23">
        <f t="shared" si="23"/>
        <v>31</v>
      </c>
      <c r="AE23">
        <v>0.120432389</v>
      </c>
      <c r="AF23">
        <f t="shared" si="18"/>
        <v>0.13468979400891973</v>
      </c>
      <c r="AG23">
        <f t="shared" si="19"/>
        <v>0.10835082300421842</v>
      </c>
    </row>
    <row r="24" spans="1:33" x14ac:dyDescent="0.25">
      <c r="A24">
        <v>0.22291675</v>
      </c>
      <c r="B24">
        <v>0.56560612399999999</v>
      </c>
      <c r="C24">
        <v>0.73601705799999995</v>
      </c>
      <c r="T24">
        <f t="shared" si="21"/>
        <v>33</v>
      </c>
      <c r="U24">
        <v>1.2832214E-2</v>
      </c>
      <c r="V24">
        <f t="shared" si="14"/>
        <v>0.17374106191177294</v>
      </c>
      <c r="W24">
        <f t="shared" si="15"/>
        <v>0.2974702760139013</v>
      </c>
      <c r="Y24">
        <f t="shared" si="22"/>
        <v>33</v>
      </c>
      <c r="Z24">
        <v>0.236967752</v>
      </c>
      <c r="AA24">
        <f t="shared" si="16"/>
        <v>0.48877641111466941</v>
      </c>
      <c r="AB24">
        <f t="shared" si="17"/>
        <v>0.73960871566469666</v>
      </c>
      <c r="AD24">
        <f t="shared" si="23"/>
        <v>33</v>
      </c>
      <c r="AE24">
        <v>0.22018194399999999</v>
      </c>
      <c r="AF24">
        <f t="shared" si="18"/>
        <v>0.2257079538601594</v>
      </c>
      <c r="AG24">
        <f t="shared" si="19"/>
        <v>0.28840130763158922</v>
      </c>
    </row>
    <row r="25" spans="1:33" x14ac:dyDescent="0.25">
      <c r="A25">
        <v>0.35974565600000002</v>
      </c>
      <c r="B25">
        <v>0.70769246200000002</v>
      </c>
      <c r="C25">
        <v>0.75357052499999999</v>
      </c>
      <c r="T25">
        <f t="shared" si="21"/>
        <v>35</v>
      </c>
      <c r="U25">
        <v>8.5381708000000001E-2</v>
      </c>
      <c r="V25">
        <f t="shared" si="14"/>
        <v>0.26228276539162171</v>
      </c>
      <c r="W25">
        <f t="shared" si="15"/>
        <v>0.45202287937552366</v>
      </c>
      <c r="Y25">
        <f t="shared" si="22"/>
        <v>35</v>
      </c>
      <c r="Z25">
        <v>0.25397146500000001</v>
      </c>
      <c r="AA25">
        <f t="shared" si="16"/>
        <v>0.61029461018633246</v>
      </c>
      <c r="AB25">
        <f t="shared" si="17"/>
        <v>0.77381343022712368</v>
      </c>
      <c r="AD25">
        <f t="shared" si="23"/>
        <v>35</v>
      </c>
      <c r="AE25">
        <v>0.26409866799999998</v>
      </c>
      <c r="AF25">
        <f t="shared" si="18"/>
        <v>0.3186393639643752</v>
      </c>
      <c r="AG25">
        <f t="shared" si="19"/>
        <v>0.36767211179153242</v>
      </c>
    </row>
    <row r="26" spans="1:33" x14ac:dyDescent="0.25">
      <c r="A26">
        <v>0.36100515300000002</v>
      </c>
      <c r="C26">
        <v>0.773735108</v>
      </c>
      <c r="T26">
        <f t="shared" si="21"/>
        <v>37</v>
      </c>
      <c r="U26">
        <v>0.120569751</v>
      </c>
      <c r="V26">
        <f t="shared" si="14"/>
        <v>0.35293398612691662</v>
      </c>
      <c r="W26">
        <f t="shared" si="15"/>
        <v>0.52698416928956093</v>
      </c>
      <c r="Y26">
        <f t="shared" si="22"/>
        <v>37</v>
      </c>
      <c r="Z26">
        <v>0.28091378299999997</v>
      </c>
      <c r="AA26">
        <f t="shared" si="16"/>
        <v>0.74159404386151673</v>
      </c>
      <c r="AB26">
        <f t="shared" si="17"/>
        <v>0.82801066919723187</v>
      </c>
      <c r="AD26">
        <f t="shared" si="23"/>
        <v>37</v>
      </c>
      <c r="AE26">
        <v>0.26976883499999998</v>
      </c>
      <c r="AF26">
        <f t="shared" si="18"/>
        <v>0.41441332960007643</v>
      </c>
      <c r="AG26">
        <f t="shared" si="19"/>
        <v>0.37790690748829642</v>
      </c>
    </row>
    <row r="27" spans="1:33" x14ac:dyDescent="0.25">
      <c r="A27">
        <v>0.44307707000000002</v>
      </c>
      <c r="C27">
        <v>0.87968574899999996</v>
      </c>
      <c r="T27">
        <f t="shared" si="21"/>
        <v>39</v>
      </c>
      <c r="U27">
        <v>0.13206641399999999</v>
      </c>
      <c r="V27">
        <f t="shared" si="14"/>
        <v>0.44658820450617887</v>
      </c>
      <c r="W27">
        <f t="shared" si="15"/>
        <v>0.55147557644701461</v>
      </c>
      <c r="Y27">
        <f t="shared" si="22"/>
        <v>39</v>
      </c>
      <c r="Z27">
        <v>0.30430397100000001</v>
      </c>
      <c r="AA27">
        <f t="shared" si="16"/>
        <v>0.88714655901887607</v>
      </c>
      <c r="AB27">
        <f t="shared" si="17"/>
        <v>0.87506243395599403</v>
      </c>
      <c r="AD27">
        <f t="shared" si="23"/>
        <v>39</v>
      </c>
      <c r="AE27">
        <v>0.28044232099999999</v>
      </c>
      <c r="AF27">
        <f t="shared" si="18"/>
        <v>0.51415610074453411</v>
      </c>
      <c r="AG27">
        <f t="shared" si="19"/>
        <v>0.39717282127571596</v>
      </c>
    </row>
    <row r="28" spans="1:33" x14ac:dyDescent="0.25">
      <c r="A28">
        <v>0.55541754300000001</v>
      </c>
      <c r="C28">
        <v>0.892702946</v>
      </c>
      <c r="T28">
        <f t="shared" si="21"/>
        <v>41</v>
      </c>
      <c r="U28">
        <v>0.14482304900000001</v>
      </c>
      <c r="V28">
        <f t="shared" si="14"/>
        <v>0.54434091493561032</v>
      </c>
      <c r="W28">
        <f t="shared" si="15"/>
        <v>0.57865110918586438</v>
      </c>
      <c r="Y28">
        <f t="shared" si="22"/>
        <v>41</v>
      </c>
      <c r="Z28">
        <v>0.46371218199999997</v>
      </c>
      <c r="AA28">
        <f t="shared" si="16"/>
        <v>1.054472451770053</v>
      </c>
      <c r="AB28">
        <f t="shared" si="17"/>
        <v>1.1957284176833209</v>
      </c>
      <c r="AD28">
        <f t="shared" si="23"/>
        <v>41</v>
      </c>
      <c r="AE28">
        <v>0.40882783900000003</v>
      </c>
      <c r="AF28">
        <f t="shared" si="18"/>
        <v>0.61930676950877606</v>
      </c>
      <c r="AG28">
        <f t="shared" si="19"/>
        <v>0.62891194768120262</v>
      </c>
    </row>
    <row r="29" spans="1:33" x14ac:dyDescent="0.25">
      <c r="A29">
        <v>0.70349499500000001</v>
      </c>
      <c r="C29">
        <v>0.91510486599999996</v>
      </c>
      <c r="T29">
        <f t="shared" si="21"/>
        <v>43</v>
      </c>
      <c r="U29">
        <v>0.208727622</v>
      </c>
      <c r="V29">
        <f t="shared" si="14"/>
        <v>0.64760358292497799</v>
      </c>
      <c r="W29">
        <f t="shared" si="15"/>
        <v>0.71478738773610262</v>
      </c>
      <c r="Y29">
        <f t="shared" si="22"/>
        <v>43</v>
      </c>
      <c r="Z29">
        <v>0.47066048300000002</v>
      </c>
      <c r="AA29">
        <f t="shared" si="16"/>
        <v>1.2581615610630965</v>
      </c>
      <c r="AB29">
        <f t="shared" si="17"/>
        <v>1.2097056385643616</v>
      </c>
      <c r="AD29">
        <f t="shared" si="23"/>
        <v>43</v>
      </c>
      <c r="AE29">
        <v>0.59367174700000003</v>
      </c>
      <c r="AF29">
        <f t="shared" si="18"/>
        <v>0.73180808385961771</v>
      </c>
      <c r="AG29">
        <f t="shared" si="19"/>
        <v>0.9625599044647406</v>
      </c>
    </row>
    <row r="30" spans="1:33" x14ac:dyDescent="0.25">
      <c r="A30">
        <v>0.72659484900000004</v>
      </c>
      <c r="T30">
        <f t="shared" si="21"/>
        <v>45</v>
      </c>
      <c r="U30">
        <v>0.22291675</v>
      </c>
      <c r="V30">
        <f t="shared" si="14"/>
        <v>0.75829255699115117</v>
      </c>
      <c r="W30">
        <f t="shared" si="15"/>
        <v>0.74501456853258474</v>
      </c>
      <c r="Y30">
        <f t="shared" si="22"/>
        <v>45</v>
      </c>
      <c r="Z30">
        <v>0.56560612399999999</v>
      </c>
      <c r="AA30">
        <f t="shared" si="16"/>
        <v>1.5341205443525465</v>
      </c>
      <c r="AB30">
        <f t="shared" si="17"/>
        <v>1.4006985440169335</v>
      </c>
      <c r="AD30">
        <f t="shared" si="23"/>
        <v>45</v>
      </c>
      <c r="AE30">
        <v>0.73601705799999995</v>
      </c>
      <c r="AF30">
        <f t="shared" si="18"/>
        <v>0.85444739869598973</v>
      </c>
      <c r="AG30">
        <f t="shared" si="19"/>
        <v>1.2194968124036663</v>
      </c>
    </row>
    <row r="31" spans="1:33" x14ac:dyDescent="0.25">
      <c r="T31">
        <f t="shared" si="21"/>
        <v>47</v>
      </c>
      <c r="U31">
        <v>0.35974565600000002</v>
      </c>
      <c r="V31">
        <f t="shared" si="14"/>
        <v>0.87916771844456865</v>
      </c>
      <c r="W31">
        <f t="shared" si="15"/>
        <v>1.0365019721169944</v>
      </c>
      <c r="Y31">
        <f t="shared" si="22"/>
        <v>47</v>
      </c>
      <c r="Z31">
        <v>0.70769246200000002</v>
      </c>
      <c r="AA31">
        <f t="shared" si="16"/>
        <v>2.0368341317013874</v>
      </c>
      <c r="AB31">
        <f t="shared" si="17"/>
        <v>1.6865198016746299</v>
      </c>
      <c r="AD31">
        <f t="shared" si="23"/>
        <v>47</v>
      </c>
      <c r="AE31">
        <v>0.75357052499999999</v>
      </c>
      <c r="AF31">
        <f t="shared" si="18"/>
        <v>0.99152647467733057</v>
      </c>
      <c r="AG31">
        <f t="shared" si="19"/>
        <v>1.251181266938231</v>
      </c>
    </row>
    <row r="32" spans="1:33" x14ac:dyDescent="0.25">
      <c r="T32">
        <f t="shared" si="21"/>
        <v>49</v>
      </c>
      <c r="U32">
        <v>0.36100515300000002</v>
      </c>
      <c r="V32">
        <f t="shared" si="14"/>
        <v>1.014498745784099</v>
      </c>
      <c r="W32">
        <f t="shared" si="15"/>
        <v>1.039185085803165</v>
      </c>
      <c r="AD32">
        <f t="shared" si="23"/>
        <v>49</v>
      </c>
      <c r="AE32">
        <v>0.773735108</v>
      </c>
      <c r="AF32">
        <f t="shared" si="18"/>
        <v>1.1503493803760083</v>
      </c>
      <c r="AG32">
        <f t="shared" si="19"/>
        <v>1.2875788522854423</v>
      </c>
    </row>
    <row r="33" spans="20:33" x14ac:dyDescent="0.25">
      <c r="T33">
        <f t="shared" si="21"/>
        <v>51</v>
      </c>
      <c r="U33">
        <v>0.44307707000000002</v>
      </c>
      <c r="V33">
        <f t="shared" si="14"/>
        <v>1.1715461713027622</v>
      </c>
      <c r="W33">
        <f t="shared" si="15"/>
        <v>1.2140233615219314</v>
      </c>
      <c r="AD33">
        <f t="shared" si="23"/>
        <v>51</v>
      </c>
      <c r="AE33">
        <v>0.87968574899999996</v>
      </c>
      <c r="AF33">
        <f t="shared" si="18"/>
        <v>1.3451666341766386</v>
      </c>
      <c r="AG33">
        <f t="shared" si="19"/>
        <v>1.478822454912347</v>
      </c>
    </row>
    <row r="34" spans="20:33" x14ac:dyDescent="0.25">
      <c r="T34">
        <f t="shared" si="21"/>
        <v>53</v>
      </c>
      <c r="U34">
        <v>0.55541754300000001</v>
      </c>
      <c r="V34">
        <f t="shared" si="14"/>
        <v>1.3644887481703283</v>
      </c>
      <c r="W34">
        <f t="shared" si="15"/>
        <v>1.4533429157703186</v>
      </c>
      <c r="AD34">
        <f t="shared" si="23"/>
        <v>53</v>
      </c>
      <c r="AE34">
        <v>0.892702946</v>
      </c>
      <c r="AF34">
        <f t="shared" si="18"/>
        <v>1.6111691623526765</v>
      </c>
      <c r="AG34">
        <f t="shared" si="19"/>
        <v>1.5023188266840302</v>
      </c>
    </row>
    <row r="35" spans="20:33" x14ac:dyDescent="0.25">
      <c r="T35">
        <f t="shared" si="21"/>
        <v>55</v>
      </c>
      <c r="U35">
        <v>0.70349499500000001</v>
      </c>
      <c r="V35">
        <f t="shared" si="14"/>
        <v>1.6283614067169063</v>
      </c>
      <c r="W35">
        <f t="shared" si="15"/>
        <v>1.7687931614433714</v>
      </c>
      <c r="AD35">
        <f t="shared" si="23"/>
        <v>55</v>
      </c>
      <c r="AE35">
        <v>0.91510486599999996</v>
      </c>
      <c r="AF35">
        <f t="shared" si="18"/>
        <v>2.100165492844468</v>
      </c>
      <c r="AG35">
        <f t="shared" si="19"/>
        <v>1.5427548622391121</v>
      </c>
    </row>
    <row r="36" spans="20:33" x14ac:dyDescent="0.25">
      <c r="T36">
        <f t="shared" si="21"/>
        <v>57</v>
      </c>
      <c r="U36">
        <v>0.72659484900000004</v>
      </c>
      <c r="V36">
        <f t="shared" si="14"/>
        <v>2.1143807715275598</v>
      </c>
      <c r="W36">
        <f t="shared" si="15"/>
        <v>1.8180029129679429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BA50-34BC-4ABF-8BB3-9EE2A358AA8F}">
  <dimension ref="A1:K30"/>
  <sheetViews>
    <sheetView workbookViewId="0">
      <selection activeCell="E1" sqref="E1:K15"/>
    </sheetView>
  </sheetViews>
  <sheetFormatPr defaultRowHeight="15" x14ac:dyDescent="0.25"/>
  <sheetData>
    <row r="1" spans="1:11" x14ac:dyDescent="0.25">
      <c r="A1" s="1" t="s">
        <v>1</v>
      </c>
      <c r="B1" s="1" t="s">
        <v>0</v>
      </c>
      <c r="C1" s="1" t="s">
        <v>2</v>
      </c>
      <c r="E1" t="s">
        <v>49</v>
      </c>
    </row>
    <row r="2" spans="1:11" x14ac:dyDescent="0.25">
      <c r="A2">
        <v>-0.81278842900000003</v>
      </c>
      <c r="B2">
        <v>-0.86079517000000005</v>
      </c>
      <c r="C2">
        <v>-0.87569224000000001</v>
      </c>
    </row>
    <row r="3" spans="1:11" ht="15.75" thickBot="1" x14ac:dyDescent="0.3">
      <c r="A3">
        <v>-0.75421400000000005</v>
      </c>
      <c r="B3">
        <v>-0.81172184999999997</v>
      </c>
      <c r="C3">
        <v>-0.84953308999999999</v>
      </c>
      <c r="E3" t="s">
        <v>50</v>
      </c>
    </row>
    <row r="4" spans="1:11" x14ac:dyDescent="0.25">
      <c r="A4">
        <v>-0.74522169999999999</v>
      </c>
      <c r="B4">
        <v>-0.81125395</v>
      </c>
      <c r="C4">
        <v>-0.77930403999999998</v>
      </c>
      <c r="E4" s="21" t="s">
        <v>51</v>
      </c>
      <c r="F4" s="21" t="s">
        <v>16</v>
      </c>
      <c r="G4" s="21" t="s">
        <v>15</v>
      </c>
      <c r="H4" s="21" t="s">
        <v>52</v>
      </c>
      <c r="I4" s="21" t="s">
        <v>53</v>
      </c>
    </row>
    <row r="5" spans="1:11" x14ac:dyDescent="0.25">
      <c r="A5">
        <v>-0.74135868999999999</v>
      </c>
      <c r="B5">
        <v>-0.72268310999999996</v>
      </c>
      <c r="C5">
        <v>-0.66521984000000001</v>
      </c>
      <c r="E5" s="19" t="s">
        <v>1</v>
      </c>
      <c r="F5" s="19">
        <v>29</v>
      </c>
      <c r="G5" s="19">
        <v>-3.6773493259999994</v>
      </c>
      <c r="H5" s="19">
        <v>-0.12680514917241378</v>
      </c>
      <c r="I5" s="19">
        <v>0.22035155806981641</v>
      </c>
    </row>
    <row r="6" spans="1:11" x14ac:dyDescent="0.25">
      <c r="A6">
        <v>-0.71584303199999999</v>
      </c>
      <c r="B6">
        <v>-0.71625084000000006</v>
      </c>
      <c r="C6">
        <v>-0.56383545000000002</v>
      </c>
      <c r="E6" s="19" t="s">
        <v>0</v>
      </c>
      <c r="F6" s="19">
        <v>24</v>
      </c>
      <c r="G6" s="19">
        <v>-3.1368868809999997</v>
      </c>
      <c r="H6" s="19">
        <v>-0.13070362004166666</v>
      </c>
      <c r="I6" s="19">
        <v>0.24712437894992015</v>
      </c>
    </row>
    <row r="7" spans="1:11" ht="15.75" thickBot="1" x14ac:dyDescent="0.3">
      <c r="A7">
        <v>-0.63768520399999995</v>
      </c>
      <c r="B7">
        <v>-0.69959338999999998</v>
      </c>
      <c r="C7">
        <v>-0.43875883999999998</v>
      </c>
      <c r="E7" s="20" t="s">
        <v>2</v>
      </c>
      <c r="F7" s="20">
        <v>28</v>
      </c>
      <c r="G7" s="20">
        <v>1.6913421929999979</v>
      </c>
      <c r="H7" s="20">
        <v>6.0405078321428496E-2</v>
      </c>
      <c r="I7" s="20">
        <v>0.30692576322943516</v>
      </c>
    </row>
    <row r="8" spans="1:11" x14ac:dyDescent="0.25">
      <c r="A8">
        <v>-0.63108697999999996</v>
      </c>
      <c r="B8">
        <v>-0.53716079000000005</v>
      </c>
      <c r="C8">
        <v>-0.39073337000000002</v>
      </c>
    </row>
    <row r="9" spans="1:11" x14ac:dyDescent="0.25">
      <c r="A9">
        <v>-0.62658464300000005</v>
      </c>
      <c r="B9">
        <v>-0.51523399999999997</v>
      </c>
      <c r="C9">
        <v>-0.31051531999999998</v>
      </c>
    </row>
    <row r="10" spans="1:11" ht="15.75" thickBot="1" x14ac:dyDescent="0.3">
      <c r="A10">
        <v>-0.51706848800000005</v>
      </c>
      <c r="B10">
        <v>-0.38238393500000001</v>
      </c>
      <c r="C10">
        <v>-0.28738915999999998</v>
      </c>
      <c r="E10" t="s">
        <v>54</v>
      </c>
    </row>
    <row r="11" spans="1:11" x14ac:dyDescent="0.25">
      <c r="A11">
        <v>-0.32407980800000002</v>
      </c>
      <c r="B11">
        <v>-0.31541214000000001</v>
      </c>
      <c r="C11">
        <v>-0.18805915000000001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</row>
    <row r="12" spans="1:11" x14ac:dyDescent="0.25">
      <c r="A12">
        <v>-0.31833570100000003</v>
      </c>
      <c r="B12">
        <v>-0.24764309000000001</v>
      </c>
      <c r="C12">
        <v>-0.17701383000000001</v>
      </c>
      <c r="E12" s="19" t="s">
        <v>62</v>
      </c>
      <c r="F12" s="19">
        <v>0.65447442665140443</v>
      </c>
      <c r="G12" s="19">
        <v>2</v>
      </c>
      <c r="H12" s="19">
        <v>0.32723721332570221</v>
      </c>
      <c r="I12" s="19">
        <v>1.2673096120810294</v>
      </c>
      <c r="J12" s="22">
        <v>0.28732123807069065</v>
      </c>
      <c r="K12" s="19">
        <v>3.1137922602848067</v>
      </c>
    </row>
    <row r="13" spans="1:11" x14ac:dyDescent="0.25">
      <c r="A13">
        <v>-0.22860366300000001</v>
      </c>
      <c r="B13">
        <v>-0.19653496000000001</v>
      </c>
      <c r="C13">
        <v>-6.4562629999999996E-2</v>
      </c>
      <c r="E13" s="19" t="s">
        <v>63</v>
      </c>
      <c r="F13" s="19">
        <v>20.140699948997771</v>
      </c>
      <c r="G13" s="19">
        <v>78</v>
      </c>
      <c r="H13" s="19">
        <v>0.25821410191022781</v>
      </c>
      <c r="I13" s="19"/>
      <c r="J13" s="19"/>
      <c r="K13" s="19"/>
    </row>
    <row r="14" spans="1:11" x14ac:dyDescent="0.25">
      <c r="A14">
        <v>-0.21028646500000001</v>
      </c>
      <c r="B14">
        <v>-2.6484420000000002E-2</v>
      </c>
      <c r="C14">
        <v>-1.278701E-2</v>
      </c>
      <c r="E14" s="19"/>
      <c r="F14" s="19"/>
      <c r="G14" s="19"/>
      <c r="H14" s="19"/>
      <c r="I14" s="19"/>
      <c r="J14" s="19"/>
      <c r="K14" s="19"/>
    </row>
    <row r="15" spans="1:11" ht="15.75" thickBot="1" x14ac:dyDescent="0.3">
      <c r="A15">
        <v>-0.17420761800000001</v>
      </c>
      <c r="B15">
        <v>0.106415182</v>
      </c>
      <c r="C15">
        <v>8.7045974999999998E-2</v>
      </c>
      <c r="E15" s="20" t="s">
        <v>64</v>
      </c>
      <c r="F15" s="20">
        <v>20.795174375649175</v>
      </c>
      <c r="G15" s="20">
        <v>80</v>
      </c>
      <c r="H15" s="20"/>
      <c r="I15" s="20"/>
      <c r="J15" s="20"/>
      <c r="K15" s="20"/>
    </row>
    <row r="16" spans="1:11" x14ac:dyDescent="0.25">
      <c r="A16">
        <v>-0.16175604399999999</v>
      </c>
      <c r="B16">
        <v>0.15204953500000001</v>
      </c>
      <c r="C16">
        <v>9.9460193000000002E-2</v>
      </c>
    </row>
    <row r="17" spans="1:3" x14ac:dyDescent="0.25">
      <c r="A17">
        <v>-0.15488163499999999</v>
      </c>
      <c r="B17">
        <v>0.16397182499999999</v>
      </c>
      <c r="C17">
        <v>0.120432389</v>
      </c>
    </row>
    <row r="18" spans="1:3" x14ac:dyDescent="0.25">
      <c r="A18">
        <v>1.2832214E-2</v>
      </c>
      <c r="B18">
        <v>0.236967752</v>
      </c>
      <c r="C18">
        <v>0.22018194399999999</v>
      </c>
    </row>
    <row r="19" spans="1:3" x14ac:dyDescent="0.25">
      <c r="A19">
        <v>8.5381708000000001E-2</v>
      </c>
      <c r="B19">
        <v>0.25397146500000001</v>
      </c>
      <c r="C19">
        <v>0.26409866799999998</v>
      </c>
    </row>
    <row r="20" spans="1:3" x14ac:dyDescent="0.25">
      <c r="A20">
        <v>0.120569751</v>
      </c>
      <c r="B20">
        <v>0.28091378299999997</v>
      </c>
      <c r="C20">
        <v>0.26976883499999998</v>
      </c>
    </row>
    <row r="21" spans="1:3" x14ac:dyDescent="0.25">
      <c r="A21">
        <v>0.13206641399999999</v>
      </c>
      <c r="B21">
        <v>0.30430397100000001</v>
      </c>
      <c r="C21">
        <v>0.28044232099999999</v>
      </c>
    </row>
    <row r="22" spans="1:3" x14ac:dyDescent="0.25">
      <c r="A22">
        <v>0.14482304900000001</v>
      </c>
      <c r="B22">
        <v>0.46371218199999997</v>
      </c>
      <c r="C22">
        <v>0.40882783900000003</v>
      </c>
    </row>
    <row r="23" spans="1:3" x14ac:dyDescent="0.25">
      <c r="A23">
        <v>0.208727622</v>
      </c>
      <c r="B23">
        <v>0.47066048300000002</v>
      </c>
      <c r="C23">
        <v>0.59367174700000003</v>
      </c>
    </row>
    <row r="24" spans="1:3" x14ac:dyDescent="0.25">
      <c r="A24">
        <v>0.22291675</v>
      </c>
      <c r="B24">
        <v>0.56560612399999999</v>
      </c>
      <c r="C24">
        <v>0.73601705799999995</v>
      </c>
    </row>
    <row r="25" spans="1:3" x14ac:dyDescent="0.25">
      <c r="A25">
        <v>0.35974565600000002</v>
      </c>
      <c r="B25">
        <v>0.70769246200000002</v>
      </c>
      <c r="C25">
        <v>0.75357052499999999</v>
      </c>
    </row>
    <row r="26" spans="1:3" x14ac:dyDescent="0.25">
      <c r="A26">
        <v>0.36100515300000002</v>
      </c>
      <c r="C26">
        <v>0.773735108</v>
      </c>
    </row>
    <row r="27" spans="1:3" x14ac:dyDescent="0.25">
      <c r="A27">
        <v>0.44307707000000002</v>
      </c>
      <c r="C27">
        <v>0.87968574899999996</v>
      </c>
    </row>
    <row r="28" spans="1:3" x14ac:dyDescent="0.25">
      <c r="A28">
        <v>0.55541754300000001</v>
      </c>
      <c r="C28">
        <v>0.892702946</v>
      </c>
    </row>
    <row r="29" spans="1:3" x14ac:dyDescent="0.25">
      <c r="A29">
        <v>0.70349499500000001</v>
      </c>
      <c r="C29">
        <v>0.91510486599999996</v>
      </c>
    </row>
    <row r="30" spans="1:3" x14ac:dyDescent="0.25">
      <c r="A30">
        <v>0.72659484900000004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ratio</vt:lpstr>
      <vt:lpstr>Cur R anova</vt:lpstr>
      <vt:lpstr>Cash Ratio</vt:lpstr>
      <vt:lpstr>Cash R anova</vt:lpstr>
      <vt:lpstr>Return on Investment</vt:lpstr>
      <vt:lpstr>ROI anova</vt:lpstr>
      <vt:lpstr>Gross profit margin</vt:lpstr>
      <vt:lpstr>GPM anova</vt:lpstr>
      <vt:lpstr>Debt to equity ratio</vt:lpstr>
      <vt:lpstr>DTE anova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2021-01-05T13:41:56Z</dcterms:created>
  <dcterms:modified xsi:type="dcterms:W3CDTF">2021-04-02T21:01:53Z</dcterms:modified>
  <cp:category/>
  <cp:contentStatus/>
</cp:coreProperties>
</file>